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3.0 自上而下\"/>
    </mc:Choice>
  </mc:AlternateContent>
  <xr:revisionPtr revIDLastSave="0" documentId="13_ncr:1_{9EBA2575-239D-4E17-8ADF-CFB7914B3D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bout" sheetId="10" r:id="rId1"/>
    <sheet name="情景假设" sheetId="2" r:id="rId2"/>
    <sheet name="Python数据平滑" sheetId="3" r:id="rId3"/>
    <sheet name="高情景（2001-2060, 2020RMB）" sheetId="1" r:id="rId4"/>
    <sheet name="中情景（2001-2060, 2020RMB）" sheetId="6" r:id="rId5"/>
    <sheet name="低情景（2001-2060, 2020RMB）" sheetId="5" r:id="rId6"/>
    <sheet name="高情景（2001-2060, 2012USD）" sheetId="7" r:id="rId7"/>
    <sheet name="中情景（2001-2060, 2012USD）" sheetId="8" r:id="rId8"/>
    <sheet name="低情景（2001-2060, 2012USD）" sheetId="9" r:id="rId9"/>
    <sheet name="历史数据 (2001-2022, 当年价) " sheetId="4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6" i="2" l="1"/>
  <c r="D356" i="2"/>
  <c r="B356" i="2"/>
  <c r="C220" i="2"/>
  <c r="D220" i="2"/>
  <c r="B220" i="2"/>
  <c r="AC41" i="2"/>
  <c r="AL11" i="2"/>
  <c r="AM11" i="2"/>
  <c r="AM39" i="2" s="1"/>
  <c r="AN11" i="2"/>
  <c r="AN39" i="2" s="1"/>
  <c r="AO11" i="2"/>
  <c r="AO41" i="2" s="1"/>
  <c r="AL9" i="2"/>
  <c r="AL30" i="2" s="1"/>
  <c r="AL72" i="2" s="1"/>
  <c r="AL225" i="2" s="1"/>
  <c r="AM9" i="2"/>
  <c r="AM27" i="2" s="1"/>
  <c r="AN9" i="2"/>
  <c r="AN27" i="2" s="1"/>
  <c r="AO9" i="2"/>
  <c r="AG11" i="2"/>
  <c r="AH11" i="2"/>
  <c r="AH39" i="2" s="1"/>
  <c r="AI11" i="2"/>
  <c r="AI39" i="2" s="1"/>
  <c r="AJ11" i="2"/>
  <c r="AJ39" i="2" s="1"/>
  <c r="AG9" i="2"/>
  <c r="AG30" i="2" s="1"/>
  <c r="AH9" i="2"/>
  <c r="AH27" i="2" s="1"/>
  <c r="AI9" i="2"/>
  <c r="AI27" i="2" s="1"/>
  <c r="AJ9" i="2"/>
  <c r="AB11" i="2"/>
  <c r="AC11" i="2"/>
  <c r="AC40" i="2" s="1"/>
  <c r="AD11" i="2"/>
  <c r="AE11" i="2"/>
  <c r="AE39" i="2" s="1"/>
  <c r="AB9" i="2"/>
  <c r="AB27" i="2" s="1"/>
  <c r="AC9" i="2"/>
  <c r="AD9" i="2"/>
  <c r="AD30" i="2" s="1"/>
  <c r="AE9" i="2"/>
  <c r="W11" i="2"/>
  <c r="X11" i="2"/>
  <c r="Y11" i="2"/>
  <c r="Y42" i="2" s="1"/>
  <c r="Z11" i="2"/>
  <c r="Z40" i="2" s="1"/>
  <c r="W9" i="2"/>
  <c r="W28" i="2" s="1"/>
  <c r="X9" i="2"/>
  <c r="X28" i="2" s="1"/>
  <c r="Y9" i="2"/>
  <c r="Y28" i="2" s="1"/>
  <c r="Y69" i="2" s="1"/>
  <c r="Y197" i="2" s="1"/>
  <c r="Z9" i="2"/>
  <c r="R11" i="2"/>
  <c r="S11" i="2"/>
  <c r="S40" i="2" s="1"/>
  <c r="T11" i="2"/>
  <c r="T40" i="2" s="1"/>
  <c r="U11" i="2"/>
  <c r="U41" i="2" s="1"/>
  <c r="R9" i="2"/>
  <c r="S9" i="2"/>
  <c r="T9" i="2"/>
  <c r="T27" i="2" s="1"/>
  <c r="U9" i="2"/>
  <c r="M11" i="2"/>
  <c r="M39" i="2" s="1"/>
  <c r="N11" i="2"/>
  <c r="N39" i="2" s="1"/>
  <c r="O11" i="2"/>
  <c r="O39" i="2" s="1"/>
  <c r="P11" i="2"/>
  <c r="P41" i="2" s="1"/>
  <c r="M9" i="2"/>
  <c r="M30" i="2" s="1"/>
  <c r="N9" i="2"/>
  <c r="O9" i="2"/>
  <c r="O27" i="2" s="1"/>
  <c r="P9" i="2"/>
  <c r="H11" i="2"/>
  <c r="H39" i="2" s="1"/>
  <c r="I11" i="2"/>
  <c r="I39" i="2" s="1"/>
  <c r="J11" i="2"/>
  <c r="J39" i="2" s="1"/>
  <c r="K11" i="2"/>
  <c r="K41" i="2" s="1"/>
  <c r="H9" i="2"/>
  <c r="H30" i="2" s="1"/>
  <c r="I9" i="2"/>
  <c r="I30" i="2" s="1"/>
  <c r="J9" i="2"/>
  <c r="J27" i="2" s="1"/>
  <c r="K9" i="2"/>
  <c r="E10" i="2"/>
  <c r="E34" i="2" s="1"/>
  <c r="E83" i="2" s="1"/>
  <c r="E474" i="2" s="1"/>
  <c r="E476" i="2" s="1"/>
  <c r="F10" i="2"/>
  <c r="F33" i="2" s="1"/>
  <c r="E11" i="2"/>
  <c r="E40" i="2" s="1"/>
  <c r="F11" i="2"/>
  <c r="F40" i="2" s="1"/>
  <c r="F9" i="2"/>
  <c r="F28" i="2" s="1"/>
  <c r="E9" i="2"/>
  <c r="C493" i="2"/>
  <c r="D493" i="2"/>
  <c r="B493" i="2"/>
  <c r="F34" i="2"/>
  <c r="F79" i="2" s="1"/>
  <c r="F493" i="2" s="1"/>
  <c r="AM10" i="2"/>
  <c r="AN10" i="2"/>
  <c r="AN34" i="2" s="1"/>
  <c r="AO10" i="2"/>
  <c r="AO34" i="2" s="1"/>
  <c r="AL10" i="2"/>
  <c r="AL34" i="2" s="1"/>
  <c r="AH10" i="2"/>
  <c r="AH34" i="2" s="1"/>
  <c r="AI10" i="2"/>
  <c r="AI34" i="2" s="1"/>
  <c r="AJ10" i="2"/>
  <c r="AJ36" i="2" s="1"/>
  <c r="AG10" i="2"/>
  <c r="AG34" i="2" s="1"/>
  <c r="AC10" i="2"/>
  <c r="AD10" i="2"/>
  <c r="AD35" i="2" s="1"/>
  <c r="AE10" i="2"/>
  <c r="AE36" i="2" s="1"/>
  <c r="AB10" i="2"/>
  <c r="AB34" i="2" s="1"/>
  <c r="X10" i="2"/>
  <c r="X36" i="2" s="1"/>
  <c r="Y10" i="2"/>
  <c r="Y36" i="2" s="1"/>
  <c r="Z10" i="2"/>
  <c r="Z33" i="2" s="1"/>
  <c r="W10" i="2"/>
  <c r="W36" i="2" s="1"/>
  <c r="S10" i="2"/>
  <c r="T10" i="2"/>
  <c r="T34" i="2" s="1"/>
  <c r="U10" i="2"/>
  <c r="U35" i="2" s="1"/>
  <c r="R10" i="2"/>
  <c r="R36" i="2" s="1"/>
  <c r="N10" i="2"/>
  <c r="N34" i="2" s="1"/>
  <c r="N83" i="2" s="1"/>
  <c r="N474" i="2" s="1"/>
  <c r="O10" i="2"/>
  <c r="O34" i="2" s="1"/>
  <c r="O80" i="2" s="1"/>
  <c r="O453" i="2" s="1"/>
  <c r="P10" i="2"/>
  <c r="P34" i="2" s="1"/>
  <c r="P77" i="2" s="1"/>
  <c r="P447" i="2" s="1"/>
  <c r="P449" i="2" s="1"/>
  <c r="M10" i="2"/>
  <c r="M35" i="2" s="1"/>
  <c r="I10" i="2"/>
  <c r="I33" i="2" s="1"/>
  <c r="J10" i="2"/>
  <c r="J33" i="2" s="1"/>
  <c r="K10" i="2"/>
  <c r="K33" i="2" s="1"/>
  <c r="H10" i="2"/>
  <c r="H34" i="2" s="1"/>
  <c r="H82" i="2" s="1"/>
  <c r="H470" i="2" s="1"/>
  <c r="H473" i="2" s="1"/>
  <c r="O41" i="2" l="1"/>
  <c r="F35" i="2"/>
  <c r="J29" i="2"/>
  <c r="T41" i="2"/>
  <c r="O29" i="2"/>
  <c r="T30" i="2"/>
  <c r="T73" i="2" s="1"/>
  <c r="T222" i="2" s="1"/>
  <c r="T224" i="2" s="1"/>
  <c r="AD28" i="2"/>
  <c r="AD65" i="2" s="1"/>
  <c r="R30" i="2"/>
  <c r="R27" i="2"/>
  <c r="AI33" i="2"/>
  <c r="AO39" i="2"/>
  <c r="AO40" i="2"/>
  <c r="AO91" i="2" s="1"/>
  <c r="M27" i="2"/>
  <c r="AG27" i="2"/>
  <c r="Y40" i="2"/>
  <c r="Y96" i="2" s="1"/>
  <c r="Y337" i="2" s="1"/>
  <c r="N30" i="2"/>
  <c r="N27" i="2"/>
  <c r="AD41" i="2"/>
  <c r="AD42" i="2"/>
  <c r="AD100" i="2" s="1"/>
  <c r="AD362" i="2" s="1"/>
  <c r="AC30" i="2"/>
  <c r="AC74" i="2" s="1"/>
  <c r="AC226" i="2" s="1"/>
  <c r="AC28" i="2"/>
  <c r="AC67" i="2" s="1"/>
  <c r="AC180" i="2" s="1"/>
  <c r="X29" i="2"/>
  <c r="X39" i="2"/>
  <c r="X42" i="2"/>
  <c r="AB30" i="2"/>
  <c r="AB73" i="2" s="1"/>
  <c r="AB222" i="2" s="1"/>
  <c r="AL29" i="2"/>
  <c r="AO42" i="2"/>
  <c r="AO100" i="2" s="1"/>
  <c r="AO362" i="2" s="1"/>
  <c r="AL28" i="2"/>
  <c r="AL68" i="2" s="1"/>
  <c r="AL190" i="2" s="1"/>
  <c r="E29" i="2"/>
  <c r="E27" i="2"/>
  <c r="S29" i="2"/>
  <c r="S27" i="2"/>
  <c r="AD39" i="2"/>
  <c r="E28" i="2"/>
  <c r="E69" i="2" s="1"/>
  <c r="E197" i="2" s="1"/>
  <c r="S30" i="2"/>
  <c r="S72" i="2" s="1"/>
  <c r="S225" i="2" s="1"/>
  <c r="AL27" i="2"/>
  <c r="E39" i="2"/>
  <c r="I27" i="2"/>
  <c r="P451" i="2"/>
  <c r="H27" i="2"/>
  <c r="Y29" i="2"/>
  <c r="AE42" i="2"/>
  <c r="AE99" i="2" s="1"/>
  <c r="AE358" i="2" s="1"/>
  <c r="J41" i="2"/>
  <c r="O454" i="2"/>
  <c r="O456" i="2"/>
  <c r="O458" i="2"/>
  <c r="O460" i="2"/>
  <c r="O462" i="2"/>
  <c r="O455" i="2"/>
  <c r="O457" i="2"/>
  <c r="O459" i="2"/>
  <c r="O461" i="2"/>
  <c r="AB35" i="2"/>
  <c r="P448" i="2"/>
  <c r="W85" i="2"/>
  <c r="W498" i="2" s="1"/>
  <c r="W86" i="2"/>
  <c r="W495" i="2" s="1"/>
  <c r="W87" i="2"/>
  <c r="W499" i="2" s="1"/>
  <c r="W505" i="2" s="1"/>
  <c r="T35" i="2"/>
  <c r="AJ85" i="2"/>
  <c r="AJ498" i="2" s="1"/>
  <c r="AJ86" i="2"/>
  <c r="AJ495" i="2" s="1"/>
  <c r="AJ497" i="2" s="1"/>
  <c r="AJ87" i="2"/>
  <c r="AJ499" i="2" s="1"/>
  <c r="AJ506" i="2" s="1"/>
  <c r="Z34" i="2"/>
  <c r="Z80" i="2" s="1"/>
  <c r="Z453" i="2" s="1"/>
  <c r="P450" i="2"/>
  <c r="Y85" i="2"/>
  <c r="Y498" i="2" s="1"/>
  <c r="Y86" i="2"/>
  <c r="Y495" i="2" s="1"/>
  <c r="Y497" i="2" s="1"/>
  <c r="Y87" i="2"/>
  <c r="Y499" i="2" s="1"/>
  <c r="Y501" i="2" s="1"/>
  <c r="K35" i="2"/>
  <c r="R34" i="2"/>
  <c r="R82" i="2" s="1"/>
  <c r="R470" i="2" s="1"/>
  <c r="P452" i="2"/>
  <c r="M36" i="2"/>
  <c r="AD36" i="2"/>
  <c r="H471" i="2"/>
  <c r="H472" i="2"/>
  <c r="R87" i="2"/>
  <c r="R499" i="2" s="1"/>
  <c r="R509" i="2" s="1"/>
  <c r="R86" i="2"/>
  <c r="R495" i="2" s="1"/>
  <c r="R496" i="2" s="1"/>
  <c r="R85" i="2"/>
  <c r="R498" i="2" s="1"/>
  <c r="M34" i="2"/>
  <c r="M80" i="2" s="1"/>
  <c r="M453" i="2" s="1"/>
  <c r="AI36" i="2"/>
  <c r="N475" i="2"/>
  <c r="N477" i="2"/>
  <c r="N479" i="2"/>
  <c r="N481" i="2"/>
  <c r="N483" i="2"/>
  <c r="N485" i="2"/>
  <c r="N487" i="2"/>
  <c r="N489" i="2"/>
  <c r="N491" i="2"/>
  <c r="N476" i="2"/>
  <c r="N478" i="2"/>
  <c r="N480" i="2"/>
  <c r="N482" i="2"/>
  <c r="N484" i="2"/>
  <c r="N488" i="2"/>
  <c r="N486" i="2"/>
  <c r="N490" i="2"/>
  <c r="X85" i="2"/>
  <c r="X498" i="2" s="1"/>
  <c r="X86" i="2"/>
  <c r="X495" i="2" s="1"/>
  <c r="X87" i="2"/>
  <c r="X499" i="2" s="1"/>
  <c r="X504" i="2" s="1"/>
  <c r="AE85" i="2"/>
  <c r="AE498" i="2" s="1"/>
  <c r="AE87" i="2"/>
  <c r="AE499" i="2" s="1"/>
  <c r="AE505" i="2" s="1"/>
  <c r="AE86" i="2"/>
  <c r="AE495" i="2" s="1"/>
  <c r="Y33" i="2"/>
  <c r="AJ35" i="2"/>
  <c r="Y200" i="2"/>
  <c r="Y199" i="2"/>
  <c r="Y198" i="2"/>
  <c r="F67" i="2"/>
  <c r="F180" i="2" s="1"/>
  <c r="F70" i="2"/>
  <c r="F201" i="2" s="1"/>
  <c r="F68" i="2"/>
  <c r="F190" i="2" s="1"/>
  <c r="F65" i="2"/>
  <c r="F69" i="2"/>
  <c r="F197" i="2" s="1"/>
  <c r="F64" i="2"/>
  <c r="F174" i="2" s="1"/>
  <c r="F66" i="2"/>
  <c r="H74" i="2"/>
  <c r="H226" i="2" s="1"/>
  <c r="H73" i="2"/>
  <c r="H222" i="2" s="1"/>
  <c r="H72" i="2"/>
  <c r="H225" i="2" s="1"/>
  <c r="M72" i="2"/>
  <c r="M225" i="2" s="1"/>
  <c r="M74" i="2"/>
  <c r="M226" i="2" s="1"/>
  <c r="M73" i="2"/>
  <c r="M222" i="2" s="1"/>
  <c r="R74" i="2"/>
  <c r="R226" i="2" s="1"/>
  <c r="R73" i="2"/>
  <c r="R222" i="2" s="1"/>
  <c r="R72" i="2"/>
  <c r="R225" i="2" s="1"/>
  <c r="W66" i="2"/>
  <c r="W65" i="2"/>
  <c r="W68" i="2"/>
  <c r="W190" i="2" s="1"/>
  <c r="W64" i="2"/>
  <c r="W174" i="2" s="1"/>
  <c r="W70" i="2"/>
  <c r="W201" i="2" s="1"/>
  <c r="W67" i="2"/>
  <c r="W180" i="2" s="1"/>
  <c r="W69" i="2"/>
  <c r="W197" i="2" s="1"/>
  <c r="AG74" i="2"/>
  <c r="AG226" i="2" s="1"/>
  <c r="AG73" i="2"/>
  <c r="AG222" i="2" s="1"/>
  <c r="AG72" i="2"/>
  <c r="AG225" i="2" s="1"/>
  <c r="F94" i="2"/>
  <c r="F326" i="2" s="1"/>
  <c r="F91" i="2"/>
  <c r="F95" i="2"/>
  <c r="F333" i="2" s="1"/>
  <c r="F92" i="2"/>
  <c r="F93" i="2"/>
  <c r="F316" i="2" s="1"/>
  <c r="F96" i="2"/>
  <c r="F337" i="2" s="1"/>
  <c r="F90" i="2"/>
  <c r="F310" i="2" s="1"/>
  <c r="Z95" i="2"/>
  <c r="Z333" i="2" s="1"/>
  <c r="Z92" i="2"/>
  <c r="Z94" i="2"/>
  <c r="Z326" i="2" s="1"/>
  <c r="Z91" i="2"/>
  <c r="Z90" i="2"/>
  <c r="Z310" i="2" s="1"/>
  <c r="Z93" i="2"/>
  <c r="Z316" i="2" s="1"/>
  <c r="Z96" i="2"/>
  <c r="Z337" i="2" s="1"/>
  <c r="S73" i="2"/>
  <c r="S222" i="2" s="1"/>
  <c r="E94" i="2"/>
  <c r="E326" i="2" s="1"/>
  <c r="E91" i="2"/>
  <c r="E355" i="2" s="1"/>
  <c r="E95" i="2"/>
  <c r="E333" i="2" s="1"/>
  <c r="E92" i="2"/>
  <c r="E93" i="2"/>
  <c r="E316" i="2" s="1"/>
  <c r="E96" i="2"/>
  <c r="E337" i="2" s="1"/>
  <c r="T93" i="2"/>
  <c r="T316" i="2" s="1"/>
  <c r="T90" i="2"/>
  <c r="T310" i="2" s="1"/>
  <c r="T95" i="2"/>
  <c r="T333" i="2" s="1"/>
  <c r="T92" i="2"/>
  <c r="T94" i="2"/>
  <c r="T326" i="2" s="1"/>
  <c r="T91" i="2"/>
  <c r="T96" i="2"/>
  <c r="T337" i="2" s="1"/>
  <c r="Y100" i="2"/>
  <c r="Y362" i="2" s="1"/>
  <c r="Y99" i="2"/>
  <c r="Y358" i="2" s="1"/>
  <c r="Y98" i="2"/>
  <c r="Y361" i="2" s="1"/>
  <c r="AE100" i="2"/>
  <c r="AE362" i="2" s="1"/>
  <c r="E90" i="2"/>
  <c r="E310" i="2" s="1"/>
  <c r="S90" i="2"/>
  <c r="S310" i="2" s="1"/>
  <c r="S95" i="2"/>
  <c r="S333" i="2" s="1"/>
  <c r="S92" i="2"/>
  <c r="S94" i="2"/>
  <c r="S326" i="2" s="1"/>
  <c r="S91" i="2"/>
  <c r="S93" i="2"/>
  <c r="S316" i="2" s="1"/>
  <c r="S96" i="2"/>
  <c r="S337" i="2" s="1"/>
  <c r="AC96" i="2"/>
  <c r="AC337" i="2" s="1"/>
  <c r="AC93" i="2"/>
  <c r="AC316" i="2" s="1"/>
  <c r="AC90" i="2"/>
  <c r="AC310" i="2" s="1"/>
  <c r="AC95" i="2"/>
  <c r="AC333" i="2" s="1"/>
  <c r="AC92" i="2"/>
  <c r="AC91" i="2"/>
  <c r="AC94" i="2"/>
  <c r="AC326" i="2" s="1"/>
  <c r="H42" i="2"/>
  <c r="H41" i="2"/>
  <c r="H40" i="2"/>
  <c r="M42" i="2"/>
  <c r="M41" i="2"/>
  <c r="M40" i="2"/>
  <c r="R42" i="2"/>
  <c r="R41" i="2"/>
  <c r="R40" i="2"/>
  <c r="R39" i="2"/>
  <c r="W39" i="2"/>
  <c r="W41" i="2"/>
  <c r="W40" i="2"/>
  <c r="AB40" i="2"/>
  <c r="AB42" i="2"/>
  <c r="AB39" i="2"/>
  <c r="AG42" i="2"/>
  <c r="AG41" i="2"/>
  <c r="AG40" i="2"/>
  <c r="AG39" i="2"/>
  <c r="AL39" i="2"/>
  <c r="AL40" i="2"/>
  <c r="AL41" i="2"/>
  <c r="AL42" i="2"/>
  <c r="K29" i="2"/>
  <c r="K27" i="2"/>
  <c r="K30" i="2"/>
  <c r="K28" i="2"/>
  <c r="P29" i="2"/>
  <c r="P27" i="2"/>
  <c r="P30" i="2"/>
  <c r="P28" i="2"/>
  <c r="U30" i="2"/>
  <c r="U27" i="2"/>
  <c r="U29" i="2"/>
  <c r="Z29" i="2"/>
  <c r="Z28" i="2"/>
  <c r="Z30" i="2"/>
  <c r="AE28" i="2"/>
  <c r="AE30" i="2"/>
  <c r="AE27" i="2"/>
  <c r="AE29" i="2"/>
  <c r="AJ27" i="2"/>
  <c r="AJ28" i="2"/>
  <c r="AJ29" i="2"/>
  <c r="AJ30" i="2"/>
  <c r="AO27" i="2"/>
  <c r="AO28" i="2"/>
  <c r="AO29" i="2"/>
  <c r="AO30" i="2"/>
  <c r="AC65" i="2"/>
  <c r="W42" i="2"/>
  <c r="Y64" i="2"/>
  <c r="Y174" i="2" s="1"/>
  <c r="Y65" i="2"/>
  <c r="Y66" i="2"/>
  <c r="Y68" i="2"/>
  <c r="Y190" i="2" s="1"/>
  <c r="Y70" i="2"/>
  <c r="Y201" i="2" s="1"/>
  <c r="Y67" i="2"/>
  <c r="Y180" i="2" s="1"/>
  <c r="AD74" i="2"/>
  <c r="AD226" i="2" s="1"/>
  <c r="AD73" i="2"/>
  <c r="AD222" i="2" s="1"/>
  <c r="AD72" i="2"/>
  <c r="AD225" i="2" s="1"/>
  <c r="U28" i="2"/>
  <c r="I72" i="2"/>
  <c r="I225" i="2" s="1"/>
  <c r="I73" i="2"/>
  <c r="I222" i="2" s="1"/>
  <c r="I74" i="2"/>
  <c r="I226" i="2" s="1"/>
  <c r="N73" i="2"/>
  <c r="N222" i="2" s="1"/>
  <c r="N74" i="2"/>
  <c r="N226" i="2" s="1"/>
  <c r="N72" i="2"/>
  <c r="N225" i="2" s="1"/>
  <c r="X66" i="2"/>
  <c r="X65" i="2"/>
  <c r="X68" i="2"/>
  <c r="X190" i="2" s="1"/>
  <c r="X64" i="2"/>
  <c r="X174" i="2" s="1"/>
  <c r="X70" i="2"/>
  <c r="X201" i="2" s="1"/>
  <c r="X67" i="2"/>
  <c r="X180" i="2" s="1"/>
  <c r="X69" i="2"/>
  <c r="X197" i="2" s="1"/>
  <c r="Z27" i="2"/>
  <c r="AB41" i="2"/>
  <c r="F27" i="2"/>
  <c r="H28" i="2"/>
  <c r="I29" i="2"/>
  <c r="M28" i="2"/>
  <c r="N29" i="2"/>
  <c r="R28" i="2"/>
  <c r="W29" i="2"/>
  <c r="AB28" i="2"/>
  <c r="T28" i="2"/>
  <c r="Y27" i="2"/>
  <c r="AG28" i="2"/>
  <c r="S41" i="2"/>
  <c r="X40" i="2"/>
  <c r="AC39" i="2"/>
  <c r="U39" i="2"/>
  <c r="AN42" i="2"/>
  <c r="AN41" i="2"/>
  <c r="AN40" i="2"/>
  <c r="F39" i="2"/>
  <c r="I41" i="2"/>
  <c r="N41" i="2"/>
  <c r="E66" i="2"/>
  <c r="AB74" i="2"/>
  <c r="AB226" i="2" s="1"/>
  <c r="F30" i="2"/>
  <c r="H29" i="2"/>
  <c r="M29" i="2"/>
  <c r="R29" i="2"/>
  <c r="Y30" i="2"/>
  <c r="AD29" i="2"/>
  <c r="S28" i="2"/>
  <c r="X27" i="2"/>
  <c r="AG29" i="2"/>
  <c r="AI30" i="2"/>
  <c r="AI29" i="2"/>
  <c r="AI28" i="2"/>
  <c r="AC42" i="2"/>
  <c r="U42" i="2"/>
  <c r="Z41" i="2"/>
  <c r="AE40" i="2"/>
  <c r="T39" i="2"/>
  <c r="AM42" i="2"/>
  <c r="AM41" i="2"/>
  <c r="AM40" i="2"/>
  <c r="F42" i="2"/>
  <c r="K40" i="2"/>
  <c r="P40" i="2"/>
  <c r="E30" i="2"/>
  <c r="J28" i="2"/>
  <c r="O28" i="2"/>
  <c r="X30" i="2"/>
  <c r="AC29" i="2"/>
  <c r="W27" i="2"/>
  <c r="AH30" i="2"/>
  <c r="AH29" i="2"/>
  <c r="AH28" i="2"/>
  <c r="T42" i="2"/>
  <c r="Y41" i="2"/>
  <c r="AD40" i="2"/>
  <c r="S39" i="2"/>
  <c r="E42" i="2"/>
  <c r="J40" i="2"/>
  <c r="O40" i="2"/>
  <c r="AL73" i="2"/>
  <c r="AL222" i="2" s="1"/>
  <c r="F29" i="2"/>
  <c r="I28" i="2"/>
  <c r="N28" i="2"/>
  <c r="W30" i="2"/>
  <c r="AB29" i="2"/>
  <c r="T29" i="2"/>
  <c r="AD27" i="2"/>
  <c r="S42" i="2"/>
  <c r="X41" i="2"/>
  <c r="U40" i="2"/>
  <c r="Z39" i="2"/>
  <c r="F41" i="2"/>
  <c r="K42" i="2"/>
  <c r="I40" i="2"/>
  <c r="P42" i="2"/>
  <c r="N40" i="2"/>
  <c r="J30" i="2"/>
  <c r="O30" i="2"/>
  <c r="AC27" i="2"/>
  <c r="AN30" i="2"/>
  <c r="AN29" i="2"/>
  <c r="AN28" i="2"/>
  <c r="Z42" i="2"/>
  <c r="AE41" i="2"/>
  <c r="Y39" i="2"/>
  <c r="AJ42" i="2"/>
  <c r="AJ41" i="2"/>
  <c r="AJ40" i="2"/>
  <c r="E41" i="2"/>
  <c r="J42" i="2"/>
  <c r="K39" i="2"/>
  <c r="O42" i="2"/>
  <c r="P39" i="2"/>
  <c r="AM30" i="2"/>
  <c r="AM29" i="2"/>
  <c r="AM28" i="2"/>
  <c r="AI42" i="2"/>
  <c r="AI41" i="2"/>
  <c r="AI40" i="2"/>
  <c r="I42" i="2"/>
  <c r="N42" i="2"/>
  <c r="X100" i="2"/>
  <c r="X362" i="2" s="1"/>
  <c r="X99" i="2"/>
  <c r="X358" i="2" s="1"/>
  <c r="X98" i="2"/>
  <c r="X361" i="2" s="1"/>
  <c r="AH42" i="2"/>
  <c r="AH41" i="2"/>
  <c r="AH40" i="2"/>
  <c r="AB72" i="2"/>
  <c r="AB225" i="2" s="1"/>
  <c r="AL74" i="2"/>
  <c r="AL226" i="2" s="1"/>
  <c r="E483" i="2"/>
  <c r="E490" i="2"/>
  <c r="E482" i="2"/>
  <c r="E489" i="2"/>
  <c r="E481" i="2"/>
  <c r="E488" i="2"/>
  <c r="E480" i="2"/>
  <c r="E487" i="2"/>
  <c r="E479" i="2"/>
  <c r="E491" i="2"/>
  <c r="E486" i="2"/>
  <c r="E478" i="2"/>
  <c r="E485" i="2"/>
  <c r="E477" i="2"/>
  <c r="E475" i="2"/>
  <c r="E484" i="2"/>
  <c r="AJ509" i="2"/>
  <c r="X510" i="2"/>
  <c r="X500" i="2"/>
  <c r="W509" i="2"/>
  <c r="W506" i="2"/>
  <c r="W503" i="2"/>
  <c r="W501" i="2"/>
  <c r="Y500" i="2"/>
  <c r="Y510" i="2"/>
  <c r="W507" i="2"/>
  <c r="W504" i="2"/>
  <c r="W500" i="2"/>
  <c r="Y496" i="2"/>
  <c r="W510" i="2"/>
  <c r="W508" i="2"/>
  <c r="W502" i="2"/>
  <c r="AC35" i="2"/>
  <c r="AC34" i="2"/>
  <c r="AC33" i="2"/>
  <c r="AC36" i="2"/>
  <c r="AM34" i="2"/>
  <c r="AM35" i="2"/>
  <c r="AM36" i="2"/>
  <c r="AM33" i="2"/>
  <c r="E80" i="2"/>
  <c r="E453" i="2" s="1"/>
  <c r="E77" i="2"/>
  <c r="E447" i="2" s="1"/>
  <c r="E81" i="2"/>
  <c r="E463" i="2" s="1"/>
  <c r="E78" i="2"/>
  <c r="E82" i="2"/>
  <c r="E470" i="2" s="1"/>
  <c r="E79" i="2"/>
  <c r="E493" i="2" s="1"/>
  <c r="N78" i="2"/>
  <c r="N81" i="2"/>
  <c r="N463" i="2" s="1"/>
  <c r="N79" i="2"/>
  <c r="N493" i="2" s="1"/>
  <c r="N82" i="2"/>
  <c r="N470" i="2" s="1"/>
  <c r="N77" i="2"/>
  <c r="N447" i="2" s="1"/>
  <c r="N80" i="2"/>
  <c r="N453" i="2" s="1"/>
  <c r="AH77" i="2"/>
  <c r="AH447" i="2" s="1"/>
  <c r="AH78" i="2"/>
  <c r="AH79" i="2"/>
  <c r="AH493" i="2" s="1"/>
  <c r="AH80" i="2"/>
  <c r="AH453" i="2" s="1"/>
  <c r="AH81" i="2"/>
  <c r="AH463" i="2" s="1"/>
  <c r="AH82" i="2"/>
  <c r="AH470" i="2" s="1"/>
  <c r="AH83" i="2"/>
  <c r="AH474" i="2" s="1"/>
  <c r="Z83" i="2"/>
  <c r="Z474" i="2" s="1"/>
  <c r="I36" i="2"/>
  <c r="I34" i="2"/>
  <c r="I35" i="2"/>
  <c r="O83" i="2"/>
  <c r="O474" i="2" s="1"/>
  <c r="O78" i="2"/>
  <c r="O81" i="2"/>
  <c r="O463" i="2" s="1"/>
  <c r="O79" i="2"/>
  <c r="O493" i="2" s="1"/>
  <c r="O82" i="2"/>
  <c r="O470" i="2" s="1"/>
  <c r="O77" i="2"/>
  <c r="O447" i="2" s="1"/>
  <c r="H81" i="2"/>
  <c r="H463" i="2" s="1"/>
  <c r="H80" i="2"/>
  <c r="H453" i="2" s="1"/>
  <c r="H79" i="2"/>
  <c r="H493" i="2" s="1"/>
  <c r="H78" i="2"/>
  <c r="H77" i="2"/>
  <c r="H447" i="2" s="1"/>
  <c r="H83" i="2"/>
  <c r="H474" i="2" s="1"/>
  <c r="AB81" i="2"/>
  <c r="AB463" i="2" s="1"/>
  <c r="AB78" i="2"/>
  <c r="AB83" i="2"/>
  <c r="AB474" i="2" s="1"/>
  <c r="AB80" i="2"/>
  <c r="AB453" i="2" s="1"/>
  <c r="AB77" i="2"/>
  <c r="AB447" i="2" s="1"/>
  <c r="AB82" i="2"/>
  <c r="AB470" i="2" s="1"/>
  <c r="AB79" i="2"/>
  <c r="AB493" i="2" s="1"/>
  <c r="AL77" i="2"/>
  <c r="AL447" i="2" s="1"/>
  <c r="AL78" i="2"/>
  <c r="AL79" i="2"/>
  <c r="AL493" i="2" s="1"/>
  <c r="AL80" i="2"/>
  <c r="AL453" i="2" s="1"/>
  <c r="AL81" i="2"/>
  <c r="AL463" i="2" s="1"/>
  <c r="AL82" i="2"/>
  <c r="AL470" i="2" s="1"/>
  <c r="AL83" i="2"/>
  <c r="AL474" i="2" s="1"/>
  <c r="S34" i="2"/>
  <c r="S33" i="2"/>
  <c r="S36" i="2"/>
  <c r="S35" i="2"/>
  <c r="AG79" i="2"/>
  <c r="AG493" i="2" s="1"/>
  <c r="AG78" i="2"/>
  <c r="AG77" i="2"/>
  <c r="AG447" i="2" s="1"/>
  <c r="AG83" i="2"/>
  <c r="AG474" i="2" s="1"/>
  <c r="AG82" i="2"/>
  <c r="AG470" i="2" s="1"/>
  <c r="AG81" i="2"/>
  <c r="AG463" i="2" s="1"/>
  <c r="AI77" i="2"/>
  <c r="AI447" i="2" s="1"/>
  <c r="AI78" i="2"/>
  <c r="AI79" i="2"/>
  <c r="AI493" i="2" s="1"/>
  <c r="AI80" i="2"/>
  <c r="AI453" i="2" s="1"/>
  <c r="AI81" i="2"/>
  <c r="AI463" i="2" s="1"/>
  <c r="AI82" i="2"/>
  <c r="AI470" i="2" s="1"/>
  <c r="AI83" i="2"/>
  <c r="AI474" i="2" s="1"/>
  <c r="AO77" i="2"/>
  <c r="AO447" i="2" s="1"/>
  <c r="AO78" i="2"/>
  <c r="AO79" i="2"/>
  <c r="AO493" i="2" s="1"/>
  <c r="AO80" i="2"/>
  <c r="AO453" i="2" s="1"/>
  <c r="AO81" i="2"/>
  <c r="AO463" i="2" s="1"/>
  <c r="AO82" i="2"/>
  <c r="AO470" i="2" s="1"/>
  <c r="AO83" i="2"/>
  <c r="AO474" i="2" s="1"/>
  <c r="M82" i="2"/>
  <c r="M470" i="2" s="1"/>
  <c r="P80" i="2"/>
  <c r="P453" i="2" s="1"/>
  <c r="P83" i="2"/>
  <c r="P474" i="2" s="1"/>
  <c r="P78" i="2"/>
  <c r="P81" i="2"/>
  <c r="P463" i="2" s="1"/>
  <c r="P79" i="2"/>
  <c r="P493" i="2" s="1"/>
  <c r="P82" i="2"/>
  <c r="P470" i="2" s="1"/>
  <c r="T81" i="2"/>
  <c r="T463" i="2" s="1"/>
  <c r="T78" i="2"/>
  <c r="T83" i="2"/>
  <c r="T474" i="2" s="1"/>
  <c r="T80" i="2"/>
  <c r="T453" i="2" s="1"/>
  <c r="T77" i="2"/>
  <c r="T447" i="2" s="1"/>
  <c r="T82" i="2"/>
  <c r="T470" i="2" s="1"/>
  <c r="T79" i="2"/>
  <c r="T493" i="2" s="1"/>
  <c r="AN77" i="2"/>
  <c r="AN447" i="2" s="1"/>
  <c r="AN78" i="2"/>
  <c r="AN79" i="2"/>
  <c r="AN493" i="2" s="1"/>
  <c r="AN80" i="2"/>
  <c r="AN453" i="2" s="1"/>
  <c r="AN81" i="2"/>
  <c r="AN463" i="2" s="1"/>
  <c r="AN82" i="2"/>
  <c r="AN470" i="2" s="1"/>
  <c r="AN83" i="2"/>
  <c r="AN474" i="2" s="1"/>
  <c r="M78" i="2"/>
  <c r="AG80" i="2"/>
  <c r="AG453" i="2" s="1"/>
  <c r="E33" i="2"/>
  <c r="H33" i="2"/>
  <c r="J35" i="2"/>
  <c r="M33" i="2"/>
  <c r="P35" i="2"/>
  <c r="R33" i="2"/>
  <c r="X33" i="2"/>
  <c r="U36" i="2"/>
  <c r="Y34" i="2"/>
  <c r="AG33" i="2"/>
  <c r="AH33" i="2"/>
  <c r="AH36" i="2"/>
  <c r="AI35" i="2"/>
  <c r="AJ34" i="2"/>
  <c r="F82" i="2"/>
  <c r="F470" i="2" s="1"/>
  <c r="F78" i="2"/>
  <c r="E36" i="2"/>
  <c r="H36" i="2"/>
  <c r="P33" i="2"/>
  <c r="O35" i="2"/>
  <c r="AE33" i="2"/>
  <c r="W33" i="2"/>
  <c r="AB36" i="2"/>
  <c r="T36" i="2"/>
  <c r="Z35" i="2"/>
  <c r="R35" i="2"/>
  <c r="X34" i="2"/>
  <c r="AO33" i="2"/>
  <c r="AO36" i="2"/>
  <c r="AG36" i="2"/>
  <c r="AH35" i="2"/>
  <c r="E35" i="2"/>
  <c r="H35" i="2"/>
  <c r="K34" i="2"/>
  <c r="O33" i="2"/>
  <c r="N35" i="2"/>
  <c r="AD33" i="2"/>
  <c r="Y35" i="2"/>
  <c r="AE34" i="2"/>
  <c r="W34" i="2"/>
  <c r="AN33" i="2"/>
  <c r="AN36" i="2"/>
  <c r="AO35" i="2"/>
  <c r="AG35" i="2"/>
  <c r="F81" i="2"/>
  <c r="F463" i="2" s="1"/>
  <c r="J34" i="2"/>
  <c r="N33" i="2"/>
  <c r="U33" i="2"/>
  <c r="Z36" i="2"/>
  <c r="X35" i="2"/>
  <c r="AD34" i="2"/>
  <c r="AN35" i="2"/>
  <c r="F36" i="2"/>
  <c r="K36" i="2"/>
  <c r="P36" i="2"/>
  <c r="AB33" i="2"/>
  <c r="T33" i="2"/>
  <c r="AE35" i="2"/>
  <c r="W35" i="2"/>
  <c r="U34" i="2"/>
  <c r="AL33" i="2"/>
  <c r="AL36" i="2"/>
  <c r="F80" i="2"/>
  <c r="F453" i="2" s="1"/>
  <c r="J36" i="2"/>
  <c r="O36" i="2"/>
  <c r="AL35" i="2"/>
  <c r="F77" i="2"/>
  <c r="F447" i="2" s="1"/>
  <c r="N36" i="2"/>
  <c r="AJ33" i="2"/>
  <c r="F83" i="2"/>
  <c r="F474" i="2" s="1"/>
  <c r="E54" i="2"/>
  <c r="G382" i="2"/>
  <c r="G383" i="2"/>
  <c r="G384" i="2"/>
  <c r="G385" i="2"/>
  <c r="G387" i="2"/>
  <c r="G388" i="2"/>
  <c r="G389" i="2"/>
  <c r="G390" i="2"/>
  <c r="G391" i="2"/>
  <c r="G392" i="2"/>
  <c r="G395" i="2"/>
  <c r="G397" i="2"/>
  <c r="G398" i="2"/>
  <c r="G399" i="2"/>
  <c r="G400" i="2"/>
  <c r="G401" i="2"/>
  <c r="G402" i="2"/>
  <c r="G404" i="2"/>
  <c r="G405" i="2"/>
  <c r="G406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8" i="2"/>
  <c r="G429" i="2"/>
  <c r="G432" i="2"/>
  <c r="G433" i="2"/>
  <c r="G434" i="2"/>
  <c r="G435" i="2"/>
  <c r="G436" i="2"/>
  <c r="G437" i="2"/>
  <c r="G438" i="2"/>
  <c r="G439" i="2"/>
  <c r="G440" i="2"/>
  <c r="G441" i="2"/>
  <c r="G442" i="2"/>
  <c r="G381" i="2"/>
  <c r="H256" i="2"/>
  <c r="G245" i="2"/>
  <c r="G246" i="2"/>
  <c r="G247" i="2"/>
  <c r="G248" i="2"/>
  <c r="G250" i="2"/>
  <c r="G251" i="2"/>
  <c r="G252" i="2"/>
  <c r="G253" i="2"/>
  <c r="G254" i="2"/>
  <c r="G255" i="2"/>
  <c r="G258" i="2"/>
  <c r="G260" i="2"/>
  <c r="G261" i="2"/>
  <c r="G262" i="2"/>
  <c r="G263" i="2"/>
  <c r="G264" i="2"/>
  <c r="G265" i="2"/>
  <c r="G267" i="2"/>
  <c r="G268" i="2"/>
  <c r="G269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91" i="2"/>
  <c r="G292" i="2"/>
  <c r="G295" i="2"/>
  <c r="G296" i="2"/>
  <c r="G297" i="2"/>
  <c r="G298" i="2"/>
  <c r="G299" i="2"/>
  <c r="G300" i="2"/>
  <c r="G301" i="2"/>
  <c r="G302" i="2"/>
  <c r="G303" i="2"/>
  <c r="G304" i="2"/>
  <c r="G305" i="2"/>
  <c r="G244" i="2"/>
  <c r="G160" i="2"/>
  <c r="G161" i="2"/>
  <c r="G162" i="2"/>
  <c r="G163" i="2"/>
  <c r="G164" i="2"/>
  <c r="G165" i="2"/>
  <c r="G166" i="2"/>
  <c r="G167" i="2"/>
  <c r="G168" i="2"/>
  <c r="G169" i="2"/>
  <c r="G159" i="2"/>
  <c r="G156" i="2"/>
  <c r="G155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34" i="2"/>
  <c r="G131" i="2"/>
  <c r="G132" i="2"/>
  <c r="G130" i="2"/>
  <c r="G124" i="2"/>
  <c r="G125" i="2"/>
  <c r="G126" i="2"/>
  <c r="G127" i="2"/>
  <c r="G128" i="2"/>
  <c r="G123" i="2"/>
  <c r="S59" i="2"/>
  <c r="T59" i="2"/>
  <c r="U59" i="2"/>
  <c r="V59" i="2"/>
  <c r="L60" i="2"/>
  <c r="M60" i="2"/>
  <c r="N60" i="2"/>
  <c r="O60" i="2"/>
  <c r="K60" i="2"/>
  <c r="L57" i="2"/>
  <c r="M57" i="2"/>
  <c r="N57" i="2"/>
  <c r="O57" i="2"/>
  <c r="L58" i="2"/>
  <c r="M58" i="2"/>
  <c r="N58" i="2"/>
  <c r="O58" i="2"/>
  <c r="K58" i="2"/>
  <c r="K57" i="2"/>
  <c r="E59" i="2"/>
  <c r="F59" i="2"/>
  <c r="G59" i="2"/>
  <c r="H59" i="2"/>
  <c r="F54" i="2"/>
  <c r="G54" i="2"/>
  <c r="H54" i="2"/>
  <c r="D8" i="10"/>
  <c r="E8" i="10"/>
  <c r="C8" i="10"/>
  <c r="C7" i="10"/>
  <c r="D7" i="10"/>
  <c r="E7" i="10"/>
  <c r="B7" i="10"/>
  <c r="E6" i="10"/>
  <c r="D6" i="10"/>
  <c r="C6" i="10"/>
  <c r="B6" i="10"/>
  <c r="S54" i="2"/>
  <c r="V54" i="2"/>
  <c r="K49" i="2"/>
  <c r="L49" i="2"/>
  <c r="M49" i="2"/>
  <c r="N49" i="2"/>
  <c r="O49" i="2"/>
  <c r="L50" i="2"/>
  <c r="O50" i="2"/>
  <c r="K51" i="2"/>
  <c r="L51" i="2"/>
  <c r="M51" i="2"/>
  <c r="N51" i="2"/>
  <c r="O51" i="2"/>
  <c r="K52" i="2"/>
  <c r="L52" i="2"/>
  <c r="M52" i="2"/>
  <c r="N52" i="2"/>
  <c r="O52" i="2"/>
  <c r="K53" i="2"/>
  <c r="L53" i="2"/>
  <c r="M53" i="2"/>
  <c r="N53" i="2"/>
  <c r="O53" i="2"/>
  <c r="L48" i="2"/>
  <c r="M48" i="2"/>
  <c r="N48" i="2"/>
  <c r="O48" i="2"/>
  <c r="K48" i="2"/>
  <c r="J17" i="2"/>
  <c r="K17" i="2"/>
  <c r="L17" i="2"/>
  <c r="M17" i="2"/>
  <c r="J18" i="2"/>
  <c r="K18" i="2"/>
  <c r="L18" i="2"/>
  <c r="M18" i="2"/>
  <c r="J19" i="2"/>
  <c r="K19" i="2"/>
  <c r="L19" i="2"/>
  <c r="M19" i="2"/>
  <c r="I18" i="2"/>
  <c r="I19" i="2"/>
  <c r="I17" i="2"/>
  <c r="R20" i="2"/>
  <c r="P20" i="2"/>
  <c r="Q20" i="2"/>
  <c r="S20" i="2"/>
  <c r="T20" i="2"/>
  <c r="B20" i="2"/>
  <c r="C20" i="2"/>
  <c r="E20" i="2"/>
  <c r="F20" i="2"/>
  <c r="D20" i="2"/>
  <c r="G9" i="2"/>
  <c r="L9" i="2" s="1"/>
  <c r="Q9" i="2" s="1"/>
  <c r="V9" i="2" s="1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B24" i="3"/>
  <c r="T223" i="2" l="1"/>
  <c r="AJ507" i="2"/>
  <c r="Y91" i="2"/>
  <c r="T72" i="2"/>
  <c r="T225" i="2" s="1"/>
  <c r="AC73" i="2"/>
  <c r="AC222" i="2" s="1"/>
  <c r="M81" i="2"/>
  <c r="M463" i="2" s="1"/>
  <c r="M465" i="2" s="1"/>
  <c r="AC70" i="2"/>
  <c r="AC201" i="2" s="1"/>
  <c r="AJ504" i="2"/>
  <c r="AJ508" i="2"/>
  <c r="AC68" i="2"/>
  <c r="AC190" i="2" s="1"/>
  <c r="AD66" i="2"/>
  <c r="Z78" i="2"/>
  <c r="M77" i="2"/>
  <c r="M447" i="2" s="1"/>
  <c r="M449" i="2" s="1"/>
  <c r="Z81" i="2"/>
  <c r="Z463" i="2" s="1"/>
  <c r="Z469" i="2" s="1"/>
  <c r="R80" i="2"/>
  <c r="R453" i="2" s="1"/>
  <c r="R457" i="2" s="1"/>
  <c r="Z79" i="2"/>
  <c r="Z493" i="2" s="1"/>
  <c r="AJ510" i="2"/>
  <c r="T74" i="2"/>
  <c r="T226" i="2" s="1"/>
  <c r="AC66" i="2"/>
  <c r="Y90" i="2"/>
  <c r="Y310" i="2" s="1"/>
  <c r="AC64" i="2"/>
  <c r="AC174" i="2" s="1"/>
  <c r="AC178" i="2" s="1"/>
  <c r="Y95" i="2"/>
  <c r="Y333" i="2" s="1"/>
  <c r="Y336" i="2" s="1"/>
  <c r="Y94" i="2"/>
  <c r="Y326" i="2" s="1"/>
  <c r="Y332" i="2" s="1"/>
  <c r="M83" i="2"/>
  <c r="M474" i="2" s="1"/>
  <c r="AJ501" i="2"/>
  <c r="M79" i="2"/>
  <c r="M493" i="2" s="1"/>
  <c r="Z77" i="2"/>
  <c r="Z447" i="2" s="1"/>
  <c r="AJ505" i="2"/>
  <c r="AL66" i="2"/>
  <c r="AL220" i="2" s="1"/>
  <c r="AC69" i="2"/>
  <c r="AC197" i="2" s="1"/>
  <c r="AC198" i="2" s="1"/>
  <c r="Y93" i="2"/>
  <c r="Y316" i="2" s="1"/>
  <c r="Y321" i="2" s="1"/>
  <c r="Y92" i="2"/>
  <c r="Y356" i="2" s="1"/>
  <c r="Z82" i="2"/>
  <c r="Z470" i="2" s="1"/>
  <c r="AJ502" i="2"/>
  <c r="AO90" i="2"/>
  <c r="AO310" i="2" s="1"/>
  <c r="AE363" i="2"/>
  <c r="AE371" i="2"/>
  <c r="AE368" i="2"/>
  <c r="AE370" i="2"/>
  <c r="AE367" i="2"/>
  <c r="AE366" i="2"/>
  <c r="AE373" i="2"/>
  <c r="AE372" i="2"/>
  <c r="AE369" i="2"/>
  <c r="AE364" i="2"/>
  <c r="AE365" i="2"/>
  <c r="W220" i="2"/>
  <c r="AO369" i="2"/>
  <c r="AO366" i="2"/>
  <c r="AO368" i="2"/>
  <c r="AO365" i="2"/>
  <c r="AO373" i="2"/>
  <c r="AO364" i="2"/>
  <c r="AO363" i="2"/>
  <c r="AO371" i="2"/>
  <c r="AO370" i="2"/>
  <c r="AO372" i="2"/>
  <c r="AO367" i="2"/>
  <c r="AD220" i="2"/>
  <c r="AE501" i="2"/>
  <c r="AE502" i="2"/>
  <c r="AJ496" i="2"/>
  <c r="X360" i="2"/>
  <c r="X359" i="2"/>
  <c r="AL70" i="2"/>
  <c r="AL201" i="2" s="1"/>
  <c r="AE360" i="2"/>
  <c r="AE359" i="2"/>
  <c r="AD368" i="2"/>
  <c r="AD365" i="2"/>
  <c r="AD373" i="2"/>
  <c r="AD367" i="2"/>
  <c r="AD364" i="2"/>
  <c r="AD372" i="2"/>
  <c r="AD370" i="2"/>
  <c r="AD369" i="2"/>
  <c r="AD371" i="2"/>
  <c r="AD363" i="2"/>
  <c r="AD366" i="2"/>
  <c r="AE504" i="2"/>
  <c r="AE503" i="2"/>
  <c r="X366" i="2"/>
  <c r="X363" i="2"/>
  <c r="X371" i="2"/>
  <c r="X365" i="2"/>
  <c r="X373" i="2"/>
  <c r="X370" i="2"/>
  <c r="X364" i="2"/>
  <c r="X368" i="2"/>
  <c r="X367" i="2"/>
  <c r="X372" i="2"/>
  <c r="X369" i="2"/>
  <c r="AC220" i="2"/>
  <c r="AO98" i="2"/>
  <c r="AO361" i="2" s="1"/>
  <c r="Y359" i="2"/>
  <c r="Y360" i="2"/>
  <c r="F220" i="2"/>
  <c r="T356" i="2"/>
  <c r="R81" i="2"/>
  <c r="R463" i="2" s="1"/>
  <c r="R467" i="2" s="1"/>
  <c r="R83" i="2"/>
  <c r="R474" i="2" s="1"/>
  <c r="R480" i="2" s="1"/>
  <c r="AE508" i="2"/>
  <c r="AD70" i="2"/>
  <c r="AD201" i="2" s="1"/>
  <c r="AD212" i="2" s="1"/>
  <c r="Y369" i="2"/>
  <c r="Y366" i="2"/>
  <c r="Y368" i="2"/>
  <c r="Y365" i="2"/>
  <c r="Y373" i="2"/>
  <c r="Y367" i="2"/>
  <c r="Y364" i="2"/>
  <c r="Y371" i="2"/>
  <c r="Y363" i="2"/>
  <c r="Y370" i="2"/>
  <c r="Y372" i="2"/>
  <c r="F356" i="2"/>
  <c r="R77" i="2"/>
  <c r="R447" i="2" s="1"/>
  <c r="AE507" i="2"/>
  <c r="AE506" i="2"/>
  <c r="AD69" i="2"/>
  <c r="AD197" i="2" s="1"/>
  <c r="AD199" i="2" s="1"/>
  <c r="R78" i="2"/>
  <c r="AE510" i="2"/>
  <c r="AD67" i="2"/>
  <c r="AD180" i="2" s="1"/>
  <c r="AD64" i="2"/>
  <c r="AD174" i="2" s="1"/>
  <c r="AD179" i="2" s="1"/>
  <c r="Y220" i="2"/>
  <c r="AC356" i="2"/>
  <c r="X52" i="5"/>
  <c r="E356" i="2"/>
  <c r="AD68" i="2"/>
  <c r="AD190" i="2" s="1"/>
  <c r="AE500" i="2"/>
  <c r="R79" i="2"/>
  <c r="R493" i="2" s="1"/>
  <c r="AE509" i="2"/>
  <c r="E220" i="2"/>
  <c r="AC72" i="2"/>
  <c r="AC225" i="2" s="1"/>
  <c r="X220" i="2"/>
  <c r="S356" i="2"/>
  <c r="Z356" i="2"/>
  <c r="S314" i="2"/>
  <c r="S311" i="2"/>
  <c r="S313" i="2"/>
  <c r="S315" i="2"/>
  <c r="S312" i="2"/>
  <c r="H224" i="2"/>
  <c r="H223" i="2"/>
  <c r="AL227" i="2"/>
  <c r="AL235" i="2"/>
  <c r="AL232" i="2"/>
  <c r="AL229" i="2"/>
  <c r="AL237" i="2"/>
  <c r="AL234" i="2"/>
  <c r="AL231" i="2"/>
  <c r="AL228" i="2"/>
  <c r="AL236" i="2"/>
  <c r="AL230" i="2"/>
  <c r="AL233" i="2"/>
  <c r="Z342" i="2"/>
  <c r="Z350" i="2"/>
  <c r="Z339" i="2"/>
  <c r="Z347" i="2"/>
  <c r="Z344" i="2"/>
  <c r="Z352" i="2"/>
  <c r="Z341" i="2"/>
  <c r="Z349" i="2"/>
  <c r="Z338" i="2"/>
  <c r="Z346" i="2"/>
  <c r="Z343" i="2"/>
  <c r="Z351" i="2"/>
  <c r="Z340" i="2"/>
  <c r="Z348" i="2"/>
  <c r="Z345" i="2"/>
  <c r="Z353" i="2"/>
  <c r="Z354" i="2"/>
  <c r="Y505" i="2"/>
  <c r="Y504" i="2"/>
  <c r="X508" i="2"/>
  <c r="T227" i="2"/>
  <c r="T229" i="2"/>
  <c r="T237" i="2"/>
  <c r="T234" i="2"/>
  <c r="T231" i="2"/>
  <c r="T228" i="2"/>
  <c r="T236" i="2"/>
  <c r="T233" i="2"/>
  <c r="T230" i="2"/>
  <c r="T232" i="2"/>
  <c r="T235" i="2"/>
  <c r="AL223" i="2"/>
  <c r="AL224" i="2"/>
  <c r="AO96" i="2"/>
  <c r="AO337" i="2" s="1"/>
  <c r="AD235" i="2"/>
  <c r="AD227" i="2"/>
  <c r="AD232" i="2"/>
  <c r="AD229" i="2"/>
  <c r="AD237" i="2"/>
  <c r="AD234" i="2"/>
  <c r="AD231" i="2"/>
  <c r="AD228" i="2"/>
  <c r="AD236" i="2"/>
  <c r="AD230" i="2"/>
  <c r="AD233" i="2"/>
  <c r="AO99" i="2"/>
  <c r="AO358" i="2" s="1"/>
  <c r="S345" i="2"/>
  <c r="S342" i="2"/>
  <c r="S350" i="2"/>
  <c r="S339" i="2"/>
  <c r="S347" i="2"/>
  <c r="S344" i="2"/>
  <c r="S352" i="2"/>
  <c r="S341" i="2"/>
  <c r="S349" i="2"/>
  <c r="S338" i="2"/>
  <c r="S346" i="2"/>
  <c r="S343" i="2"/>
  <c r="S351" i="2"/>
  <c r="S353" i="2"/>
  <c r="S354" i="2"/>
  <c r="S340" i="2"/>
  <c r="S348" i="2"/>
  <c r="AE98" i="2"/>
  <c r="AE361" i="2" s="1"/>
  <c r="Y339" i="2"/>
  <c r="Y347" i="2"/>
  <c r="Y344" i="2"/>
  <c r="Y341" i="2"/>
  <c r="Y349" i="2"/>
  <c r="Y338" i="2"/>
  <c r="Y346" i="2"/>
  <c r="Y343" i="2"/>
  <c r="Y351" i="2"/>
  <c r="Y340" i="2"/>
  <c r="Y348" i="2"/>
  <c r="Y345" i="2"/>
  <c r="Y350" i="2"/>
  <c r="Y342" i="2"/>
  <c r="Y352" i="2"/>
  <c r="Y353" i="2"/>
  <c r="Y354" i="2"/>
  <c r="Z318" i="2"/>
  <c r="Z319" i="2"/>
  <c r="Z320" i="2"/>
  <c r="Z321" i="2"/>
  <c r="Z323" i="2"/>
  <c r="Z325" i="2"/>
  <c r="Z317" i="2"/>
  <c r="Z322" i="2"/>
  <c r="Z324" i="2"/>
  <c r="F317" i="2"/>
  <c r="F325" i="2"/>
  <c r="F322" i="2"/>
  <c r="F324" i="2"/>
  <c r="F318" i="2"/>
  <c r="F319" i="2"/>
  <c r="F323" i="2"/>
  <c r="F321" i="2"/>
  <c r="F320" i="2"/>
  <c r="R224" i="2"/>
  <c r="R223" i="2"/>
  <c r="AB223" i="2"/>
  <c r="AB224" i="2"/>
  <c r="S224" i="2"/>
  <c r="S223" i="2"/>
  <c r="T331" i="2"/>
  <c r="T328" i="2"/>
  <c r="T330" i="2"/>
  <c r="T332" i="2"/>
  <c r="T327" i="2"/>
  <c r="T329" i="2"/>
  <c r="Y507" i="2"/>
  <c r="X502" i="2"/>
  <c r="AO95" i="2"/>
  <c r="AO333" i="2" s="1"/>
  <c r="AC329" i="2"/>
  <c r="AC331" i="2"/>
  <c r="AC328" i="2"/>
  <c r="AC327" i="2"/>
  <c r="AC332" i="2"/>
  <c r="AC330" i="2"/>
  <c r="S321" i="2"/>
  <c r="S324" i="2"/>
  <c r="S318" i="2"/>
  <c r="S319" i="2"/>
  <c r="S320" i="2"/>
  <c r="S317" i="2"/>
  <c r="S323" i="2"/>
  <c r="S325" i="2"/>
  <c r="S322" i="2"/>
  <c r="T335" i="2"/>
  <c r="T334" i="2"/>
  <c r="T336" i="2"/>
  <c r="E331" i="2"/>
  <c r="E332" i="2"/>
  <c r="E327" i="2"/>
  <c r="E328" i="2"/>
  <c r="E329" i="2"/>
  <c r="E330" i="2"/>
  <c r="Z311" i="2"/>
  <c r="Z313" i="2"/>
  <c r="Z315" i="2"/>
  <c r="Z312" i="2"/>
  <c r="Z314" i="2"/>
  <c r="R231" i="2"/>
  <c r="R228" i="2"/>
  <c r="R236" i="2"/>
  <c r="R233" i="2"/>
  <c r="R230" i="2"/>
  <c r="R235" i="2"/>
  <c r="R232" i="2"/>
  <c r="R227" i="2"/>
  <c r="R229" i="2"/>
  <c r="R237" i="2"/>
  <c r="R234" i="2"/>
  <c r="AC317" i="2"/>
  <c r="AC319" i="2"/>
  <c r="AC322" i="2"/>
  <c r="AC318" i="2"/>
  <c r="AC324" i="2"/>
  <c r="AC320" i="2"/>
  <c r="AC321" i="2"/>
  <c r="AC323" i="2"/>
  <c r="AC325" i="2"/>
  <c r="F315" i="2"/>
  <c r="F312" i="2"/>
  <c r="F314" i="2"/>
  <c r="F311" i="2"/>
  <c r="F313" i="2"/>
  <c r="AC343" i="2"/>
  <c r="AC351" i="2"/>
  <c r="AC340" i="2"/>
  <c r="AC348" i="2"/>
  <c r="AC345" i="2"/>
  <c r="AC353" i="2"/>
  <c r="AC342" i="2"/>
  <c r="AC350" i="2"/>
  <c r="AC339" i="2"/>
  <c r="AC347" i="2"/>
  <c r="AC344" i="2"/>
  <c r="AC341" i="2"/>
  <c r="AC349" i="2"/>
  <c r="AC352" i="2"/>
  <c r="AC338" i="2"/>
  <c r="AC354" i="2"/>
  <c r="AC346" i="2"/>
  <c r="F338" i="2"/>
  <c r="F346" i="2"/>
  <c r="F343" i="2"/>
  <c r="F351" i="2"/>
  <c r="F340" i="2"/>
  <c r="F348" i="2"/>
  <c r="F345" i="2"/>
  <c r="F342" i="2"/>
  <c r="F350" i="2"/>
  <c r="F339" i="2"/>
  <c r="F347" i="2"/>
  <c r="F344" i="2"/>
  <c r="F352" i="2"/>
  <c r="F349" i="2"/>
  <c r="F354" i="2"/>
  <c r="F341" i="2"/>
  <c r="F353" i="2"/>
  <c r="X503" i="2"/>
  <c r="X506" i="2"/>
  <c r="E70" i="2"/>
  <c r="E201" i="2" s="1"/>
  <c r="E216" i="2" s="1"/>
  <c r="AD98" i="2"/>
  <c r="AD361" i="2" s="1"/>
  <c r="AC223" i="2"/>
  <c r="AC224" i="2"/>
  <c r="AO94" i="2"/>
  <c r="AO326" i="2" s="1"/>
  <c r="T314" i="2"/>
  <c r="T311" i="2"/>
  <c r="T313" i="2"/>
  <c r="T315" i="2"/>
  <c r="T312" i="2"/>
  <c r="Y313" i="2"/>
  <c r="Y315" i="2"/>
  <c r="Y312" i="2"/>
  <c r="Y314" i="2"/>
  <c r="Y311" i="2"/>
  <c r="Y327" i="2"/>
  <c r="F336" i="2"/>
  <c r="F335" i="2"/>
  <c r="F334" i="2"/>
  <c r="M223" i="2"/>
  <c r="M224" i="2"/>
  <c r="I224" i="2"/>
  <c r="I223" i="2"/>
  <c r="AG224" i="2"/>
  <c r="AG223" i="2"/>
  <c r="E314" i="2"/>
  <c r="E315" i="2"/>
  <c r="E311" i="2"/>
  <c r="E312" i="2"/>
  <c r="E313" i="2"/>
  <c r="E334" i="2"/>
  <c r="E335" i="2"/>
  <c r="E336" i="2"/>
  <c r="Y503" i="2"/>
  <c r="X509" i="2"/>
  <c r="X501" i="2"/>
  <c r="E68" i="2"/>
  <c r="E190" i="2" s="1"/>
  <c r="E194" i="2" s="1"/>
  <c r="E65" i="2"/>
  <c r="AD99" i="2"/>
  <c r="AD358" i="2" s="1"/>
  <c r="N235" i="2"/>
  <c r="N232" i="2"/>
  <c r="N229" i="2"/>
  <c r="N237" i="2"/>
  <c r="N227" i="2"/>
  <c r="N234" i="2"/>
  <c r="N231" i="2"/>
  <c r="N228" i="2"/>
  <c r="N236" i="2"/>
  <c r="N233" i="2"/>
  <c r="N230" i="2"/>
  <c r="AO93" i="2"/>
  <c r="AO316" i="2" s="1"/>
  <c r="S331" i="2"/>
  <c r="S328" i="2"/>
  <c r="S330" i="2"/>
  <c r="S327" i="2"/>
  <c r="S329" i="2"/>
  <c r="S332" i="2"/>
  <c r="T324" i="2"/>
  <c r="T318" i="2"/>
  <c r="T319" i="2"/>
  <c r="T320" i="2"/>
  <c r="T321" i="2"/>
  <c r="T317" i="2"/>
  <c r="T323" i="2"/>
  <c r="T325" i="2"/>
  <c r="T322" i="2"/>
  <c r="Z328" i="2"/>
  <c r="Z330" i="2"/>
  <c r="Z327" i="2"/>
  <c r="Z332" i="2"/>
  <c r="Z331" i="2"/>
  <c r="Z329" i="2"/>
  <c r="M232" i="2"/>
  <c r="M229" i="2"/>
  <c r="M237" i="2"/>
  <c r="M227" i="2"/>
  <c r="M234" i="2"/>
  <c r="M231" i="2"/>
  <c r="M228" i="2"/>
  <c r="M236" i="2"/>
  <c r="M233" i="2"/>
  <c r="M230" i="2"/>
  <c r="M235" i="2"/>
  <c r="AO313" i="2"/>
  <c r="AO315" i="2"/>
  <c r="AO312" i="2"/>
  <c r="AO314" i="2"/>
  <c r="AO311" i="2"/>
  <c r="Y335" i="2"/>
  <c r="Y317" i="2"/>
  <c r="Y320" i="2"/>
  <c r="H227" i="2"/>
  <c r="H233" i="2"/>
  <c r="H230" i="2"/>
  <c r="H235" i="2"/>
  <c r="H232" i="2"/>
  <c r="H229" i="2"/>
  <c r="H237" i="2"/>
  <c r="H234" i="2"/>
  <c r="H231" i="2"/>
  <c r="H228" i="2"/>
  <c r="H236" i="2"/>
  <c r="Y506" i="2"/>
  <c r="Y502" i="2"/>
  <c r="X507" i="2"/>
  <c r="X505" i="2"/>
  <c r="N223" i="2"/>
  <c r="N224" i="2"/>
  <c r="AO92" i="2"/>
  <c r="AC336" i="2"/>
  <c r="AC335" i="2"/>
  <c r="AC334" i="2"/>
  <c r="E344" i="2"/>
  <c r="E352" i="2"/>
  <c r="E341" i="2"/>
  <c r="E350" i="2"/>
  <c r="E342" i="2"/>
  <c r="E351" i="2"/>
  <c r="E343" i="2"/>
  <c r="E353" i="2"/>
  <c r="E345" i="2"/>
  <c r="E354" i="2"/>
  <c r="E346" i="2"/>
  <c r="E338" i="2"/>
  <c r="E339" i="2"/>
  <c r="E348" i="2"/>
  <c r="E340" i="2"/>
  <c r="E347" i="2"/>
  <c r="E349" i="2"/>
  <c r="S74" i="2"/>
  <c r="S226" i="2" s="1"/>
  <c r="F332" i="2"/>
  <c r="F329" i="2"/>
  <c r="F331" i="2"/>
  <c r="F328" i="2"/>
  <c r="F330" i="2"/>
  <c r="F327" i="2"/>
  <c r="AB229" i="2"/>
  <c r="AB237" i="2"/>
  <c r="AB234" i="2"/>
  <c r="AB231" i="2"/>
  <c r="AB228" i="2"/>
  <c r="AB236" i="2"/>
  <c r="AB233" i="2"/>
  <c r="AB230" i="2"/>
  <c r="AB227" i="2"/>
  <c r="AB232" i="2"/>
  <c r="AB235" i="2"/>
  <c r="AD223" i="2"/>
  <c r="AD224" i="2"/>
  <c r="AG228" i="2"/>
  <c r="AG236" i="2"/>
  <c r="AG233" i="2"/>
  <c r="AG230" i="2"/>
  <c r="AG227" i="2"/>
  <c r="AG235" i="2"/>
  <c r="AG232" i="2"/>
  <c r="AG229" i="2"/>
  <c r="AG237" i="2"/>
  <c r="AG231" i="2"/>
  <c r="AG234" i="2"/>
  <c r="E67" i="2"/>
  <c r="E180" i="2" s="1"/>
  <c r="E64" i="2"/>
  <c r="E174" i="2" s="1"/>
  <c r="Y509" i="2"/>
  <c r="Y508" i="2"/>
  <c r="I228" i="2"/>
  <c r="I236" i="2"/>
  <c r="I233" i="2"/>
  <c r="I230" i="2"/>
  <c r="I235" i="2"/>
  <c r="I232" i="2"/>
  <c r="I229" i="2"/>
  <c r="I237" i="2"/>
  <c r="I227" i="2"/>
  <c r="I231" i="2"/>
  <c r="I234" i="2"/>
  <c r="AC312" i="2"/>
  <c r="AC314" i="2"/>
  <c r="AC311" i="2"/>
  <c r="AC313" i="2"/>
  <c r="AC315" i="2"/>
  <c r="S335" i="2"/>
  <c r="S334" i="2"/>
  <c r="S336" i="2"/>
  <c r="T340" i="2"/>
  <c r="T348" i="2"/>
  <c r="T345" i="2"/>
  <c r="T342" i="2"/>
  <c r="T350" i="2"/>
  <c r="T339" i="2"/>
  <c r="T347" i="2"/>
  <c r="T344" i="2"/>
  <c r="T352" i="2"/>
  <c r="T341" i="2"/>
  <c r="T349" i="2"/>
  <c r="T338" i="2"/>
  <c r="T346" i="2"/>
  <c r="T343" i="2"/>
  <c r="T353" i="2"/>
  <c r="T354" i="2"/>
  <c r="T351" i="2"/>
  <c r="E321" i="2"/>
  <c r="E322" i="2"/>
  <c r="E323" i="2"/>
  <c r="E324" i="2"/>
  <c r="E325" i="2"/>
  <c r="E318" i="2"/>
  <c r="E317" i="2"/>
  <c r="E319" i="2"/>
  <c r="E320" i="2"/>
  <c r="Z335" i="2"/>
  <c r="Z334" i="2"/>
  <c r="Z336" i="2"/>
  <c r="AL64" i="2"/>
  <c r="AL174" i="2" s="1"/>
  <c r="AL67" i="2"/>
  <c r="AL180" i="2" s="1"/>
  <c r="AL69" i="2"/>
  <c r="AL197" i="2" s="1"/>
  <c r="AL65" i="2"/>
  <c r="AC227" i="2"/>
  <c r="AC232" i="2"/>
  <c r="AC229" i="2"/>
  <c r="AC237" i="2"/>
  <c r="AC234" i="2"/>
  <c r="AC231" i="2"/>
  <c r="AC228" i="2"/>
  <c r="AC236" i="2"/>
  <c r="AC233" i="2"/>
  <c r="AC230" i="2"/>
  <c r="AC235" i="2"/>
  <c r="H87" i="2"/>
  <c r="H499" i="2" s="1"/>
  <c r="H86" i="2"/>
  <c r="H495" i="2" s="1"/>
  <c r="H85" i="2"/>
  <c r="H498" i="2" s="1"/>
  <c r="AO465" i="2"/>
  <c r="AO467" i="2"/>
  <c r="AO469" i="2"/>
  <c r="AO464" i="2"/>
  <c r="AO466" i="2"/>
  <c r="AO468" i="2"/>
  <c r="Z98" i="2"/>
  <c r="Z361" i="2" s="1"/>
  <c r="Z100" i="2"/>
  <c r="Z362" i="2" s="1"/>
  <c r="Z99" i="2"/>
  <c r="Z358" i="2" s="1"/>
  <c r="AE94" i="2"/>
  <c r="AE326" i="2" s="1"/>
  <c r="AE91" i="2"/>
  <c r="AE96" i="2"/>
  <c r="AE337" i="2" s="1"/>
  <c r="AE93" i="2"/>
  <c r="AE316" i="2" s="1"/>
  <c r="AE90" i="2"/>
  <c r="AE310" i="2" s="1"/>
  <c r="AE95" i="2"/>
  <c r="AE333" i="2" s="1"/>
  <c r="AE92" i="2"/>
  <c r="T65" i="2"/>
  <c r="T64" i="2"/>
  <c r="T174" i="2" s="1"/>
  <c r="T67" i="2"/>
  <c r="T180" i="2" s="1"/>
  <c r="T69" i="2"/>
  <c r="T197" i="2" s="1"/>
  <c r="T68" i="2"/>
  <c r="T190" i="2" s="1"/>
  <c r="T66" i="2"/>
  <c r="T70" i="2"/>
  <c r="T201" i="2" s="1"/>
  <c r="AO64" i="2"/>
  <c r="AO174" i="2" s="1"/>
  <c r="AO65" i="2"/>
  <c r="AO66" i="2"/>
  <c r="AO67" i="2"/>
  <c r="AO180" i="2" s="1"/>
  <c r="AO68" i="2"/>
  <c r="AO190" i="2" s="1"/>
  <c r="AO69" i="2"/>
  <c r="AO197" i="2" s="1"/>
  <c r="AO70" i="2"/>
  <c r="AO201" i="2" s="1"/>
  <c r="AG96" i="2"/>
  <c r="AG337" i="2" s="1"/>
  <c r="AG95" i="2"/>
  <c r="AG333" i="2" s="1"/>
  <c r="AG94" i="2"/>
  <c r="AG326" i="2" s="1"/>
  <c r="AG93" i="2"/>
  <c r="AG316" i="2" s="1"/>
  <c r="AG92" i="2"/>
  <c r="AG91" i="2"/>
  <c r="AG90" i="2"/>
  <c r="AG310" i="2" s="1"/>
  <c r="F182" i="2"/>
  <c r="F188" i="2"/>
  <c r="F181" i="2"/>
  <c r="F183" i="2"/>
  <c r="F184" i="2"/>
  <c r="F185" i="2"/>
  <c r="F186" i="2"/>
  <c r="F187" i="2"/>
  <c r="F189" i="2"/>
  <c r="AA9" i="2"/>
  <c r="V28" i="2"/>
  <c r="V30" i="2"/>
  <c r="V27" i="2"/>
  <c r="V29" i="2"/>
  <c r="O87" i="2"/>
  <c r="O499" i="2" s="1"/>
  <c r="O85" i="2"/>
  <c r="O498" i="2" s="1"/>
  <c r="O86" i="2"/>
  <c r="O495" i="2" s="1"/>
  <c r="Z86" i="2"/>
  <c r="Z495" i="2" s="1"/>
  <c r="Z85" i="2"/>
  <c r="Z498" i="2" s="1"/>
  <c r="Z87" i="2"/>
  <c r="Z499" i="2" s="1"/>
  <c r="T465" i="2"/>
  <c r="T467" i="2"/>
  <c r="T469" i="2"/>
  <c r="T464" i="2"/>
  <c r="T466" i="2"/>
  <c r="T468" i="2"/>
  <c r="M454" i="2"/>
  <c r="M456" i="2"/>
  <c r="M458" i="2"/>
  <c r="M460" i="2"/>
  <c r="M462" i="2"/>
  <c r="M455" i="2"/>
  <c r="M457" i="2"/>
  <c r="M459" i="2"/>
  <c r="M461" i="2"/>
  <c r="AO455" i="2"/>
  <c r="AO457" i="2"/>
  <c r="AO459" i="2"/>
  <c r="AO461" i="2"/>
  <c r="AO454" i="2"/>
  <c r="AO456" i="2"/>
  <c r="AO458" i="2"/>
  <c r="AO460" i="2"/>
  <c r="AO462" i="2"/>
  <c r="AB465" i="2"/>
  <c r="AB467" i="2"/>
  <c r="AB469" i="2"/>
  <c r="AB468" i="2"/>
  <c r="AB464" i="2"/>
  <c r="AB466" i="2"/>
  <c r="O472" i="2"/>
  <c r="O471" i="2"/>
  <c r="O473" i="2"/>
  <c r="AH471" i="2"/>
  <c r="AH473" i="2"/>
  <c r="AH472" i="2"/>
  <c r="N472" i="2"/>
  <c r="N471" i="2"/>
  <c r="N473" i="2"/>
  <c r="AM72" i="2"/>
  <c r="AM225" i="2" s="1"/>
  <c r="AM74" i="2"/>
  <c r="AM226" i="2" s="1"/>
  <c r="AM73" i="2"/>
  <c r="AM222" i="2" s="1"/>
  <c r="J98" i="2"/>
  <c r="J361" i="2" s="1"/>
  <c r="J99" i="2"/>
  <c r="J358" i="2" s="1"/>
  <c r="J100" i="2"/>
  <c r="J362" i="2" s="1"/>
  <c r="AN64" i="2"/>
  <c r="AN174" i="2" s="1"/>
  <c r="AN65" i="2"/>
  <c r="AN66" i="2"/>
  <c r="AN67" i="2"/>
  <c r="AN180" i="2" s="1"/>
  <c r="AN68" i="2"/>
  <c r="AN190" i="2" s="1"/>
  <c r="AN69" i="2"/>
  <c r="AN197" i="2" s="1"/>
  <c r="AN70" i="2"/>
  <c r="AN201" i="2" s="1"/>
  <c r="AL202" i="2"/>
  <c r="AL210" i="2"/>
  <c r="AL207" i="2"/>
  <c r="AL215" i="2"/>
  <c r="AL204" i="2"/>
  <c r="AL212" i="2"/>
  <c r="AL209" i="2"/>
  <c r="AL206" i="2"/>
  <c r="AL214" i="2"/>
  <c r="AL203" i="2"/>
  <c r="AL211" i="2"/>
  <c r="AL208" i="2"/>
  <c r="AL205" i="2"/>
  <c r="AL218" i="2"/>
  <c r="AL213" i="2"/>
  <c r="AL216" i="2"/>
  <c r="AL217" i="2"/>
  <c r="E98" i="2"/>
  <c r="E361" i="2" s="1"/>
  <c r="E99" i="2"/>
  <c r="E358" i="2" s="1"/>
  <c r="E100" i="2"/>
  <c r="E362" i="2" s="1"/>
  <c r="P94" i="2"/>
  <c r="P326" i="2" s="1"/>
  <c r="P92" i="2"/>
  <c r="P95" i="2"/>
  <c r="P333" i="2" s="1"/>
  <c r="P90" i="2"/>
  <c r="P310" i="2" s="1"/>
  <c r="P96" i="2"/>
  <c r="P337" i="2" s="1"/>
  <c r="P91" i="2"/>
  <c r="P93" i="2"/>
  <c r="P316" i="2" s="1"/>
  <c r="S67" i="2"/>
  <c r="S180" i="2" s="1"/>
  <c r="S64" i="2"/>
  <c r="S174" i="2" s="1"/>
  <c r="S69" i="2"/>
  <c r="S197" i="2" s="1"/>
  <c r="S68" i="2"/>
  <c r="S190" i="2" s="1"/>
  <c r="S66" i="2"/>
  <c r="S70" i="2"/>
  <c r="S201" i="2" s="1"/>
  <c r="S65" i="2"/>
  <c r="AB65" i="2"/>
  <c r="AB64" i="2"/>
  <c r="AB174" i="2" s="1"/>
  <c r="AB67" i="2"/>
  <c r="AB180" i="2" s="1"/>
  <c r="AB69" i="2"/>
  <c r="AB197" i="2" s="1"/>
  <c r="AB66" i="2"/>
  <c r="AB68" i="2"/>
  <c r="AB190" i="2" s="1"/>
  <c r="AB70" i="2"/>
  <c r="AB201" i="2" s="1"/>
  <c r="X195" i="2"/>
  <c r="X192" i="2"/>
  <c r="X194" i="2"/>
  <c r="X196" i="2"/>
  <c r="X193" i="2"/>
  <c r="X191" i="2"/>
  <c r="AE66" i="2"/>
  <c r="AE68" i="2"/>
  <c r="AE190" i="2" s="1"/>
  <c r="AE70" i="2"/>
  <c r="AE201" i="2" s="1"/>
  <c r="AE67" i="2"/>
  <c r="AE180" i="2" s="1"/>
  <c r="AE65" i="2"/>
  <c r="AE69" i="2"/>
  <c r="AE197" i="2" s="1"/>
  <c r="AE64" i="2"/>
  <c r="AE174" i="2" s="1"/>
  <c r="P73" i="2"/>
  <c r="P222" i="2" s="1"/>
  <c r="P72" i="2"/>
  <c r="P225" i="2" s="1"/>
  <c r="P74" i="2"/>
  <c r="P226" i="2" s="1"/>
  <c r="R501" i="2"/>
  <c r="R507" i="2"/>
  <c r="R510" i="2"/>
  <c r="R500" i="2"/>
  <c r="R504" i="2"/>
  <c r="R505" i="2"/>
  <c r="R503" i="2"/>
  <c r="R506" i="2"/>
  <c r="R508" i="2"/>
  <c r="R502" i="2"/>
  <c r="AN86" i="2"/>
  <c r="AN495" i="2" s="1"/>
  <c r="AN87" i="2"/>
  <c r="AN499" i="2" s="1"/>
  <c r="AN85" i="2"/>
  <c r="AN498" i="2" s="1"/>
  <c r="I87" i="2"/>
  <c r="I499" i="2" s="1"/>
  <c r="I85" i="2"/>
  <c r="I498" i="2" s="1"/>
  <c r="I86" i="2"/>
  <c r="I495" i="2" s="1"/>
  <c r="J90" i="2"/>
  <c r="J310" i="2" s="1"/>
  <c r="J93" i="2"/>
  <c r="J316" i="2" s="1"/>
  <c r="J96" i="2"/>
  <c r="J337" i="2" s="1"/>
  <c r="J91" i="2"/>
  <c r="J94" i="2"/>
  <c r="J326" i="2" s="1"/>
  <c r="J95" i="2"/>
  <c r="J333" i="2" s="1"/>
  <c r="J92" i="2"/>
  <c r="X176" i="2"/>
  <c r="X175" i="2"/>
  <c r="X177" i="2"/>
  <c r="X179" i="2"/>
  <c r="X178" i="2"/>
  <c r="Y177" i="2"/>
  <c r="Y179" i="2"/>
  <c r="Y176" i="2"/>
  <c r="Y175" i="2"/>
  <c r="Y178" i="2"/>
  <c r="P68" i="2"/>
  <c r="P190" i="2" s="1"/>
  <c r="P66" i="2"/>
  <c r="P69" i="2"/>
  <c r="P197" i="2" s="1"/>
  <c r="P64" i="2"/>
  <c r="P174" i="2" s="1"/>
  <c r="P67" i="2"/>
  <c r="P180" i="2" s="1"/>
  <c r="P70" i="2"/>
  <c r="P201" i="2" s="1"/>
  <c r="P65" i="2"/>
  <c r="J87" i="2"/>
  <c r="J499" i="2" s="1"/>
  <c r="J86" i="2"/>
  <c r="J495" i="2" s="1"/>
  <c r="J85" i="2"/>
  <c r="J498" i="2" s="1"/>
  <c r="T87" i="2"/>
  <c r="T499" i="2" s="1"/>
  <c r="T85" i="2"/>
  <c r="T498" i="2" s="1"/>
  <c r="T86" i="2"/>
  <c r="T495" i="2" s="1"/>
  <c r="U87" i="2"/>
  <c r="U499" i="2" s="1"/>
  <c r="U86" i="2"/>
  <c r="U495" i="2" s="1"/>
  <c r="U85" i="2"/>
  <c r="U498" i="2" s="1"/>
  <c r="AG455" i="2"/>
  <c r="AG457" i="2"/>
  <c r="AG459" i="2"/>
  <c r="AG461" i="2"/>
  <c r="AG454" i="2"/>
  <c r="AG456" i="2"/>
  <c r="AG458" i="2"/>
  <c r="AG460" i="2"/>
  <c r="AG462" i="2"/>
  <c r="AN450" i="2"/>
  <c r="AN452" i="2"/>
  <c r="AN449" i="2"/>
  <c r="AN448" i="2"/>
  <c r="AN451" i="2"/>
  <c r="P471" i="2"/>
  <c r="P472" i="2"/>
  <c r="P473" i="2"/>
  <c r="M464" i="2"/>
  <c r="R455" i="2"/>
  <c r="R460" i="2"/>
  <c r="AL449" i="2"/>
  <c r="AL450" i="2"/>
  <c r="AL452" i="2"/>
  <c r="AL451" i="2"/>
  <c r="AL448" i="2"/>
  <c r="H476" i="2"/>
  <c r="H478" i="2"/>
  <c r="H480" i="2"/>
  <c r="H482" i="2"/>
  <c r="H484" i="2"/>
  <c r="H486" i="2"/>
  <c r="H488" i="2"/>
  <c r="H490" i="2"/>
  <c r="H475" i="2"/>
  <c r="H477" i="2"/>
  <c r="H479" i="2"/>
  <c r="H483" i="2"/>
  <c r="H487" i="2"/>
  <c r="H491" i="2"/>
  <c r="H485" i="2"/>
  <c r="H489" i="2"/>
  <c r="H481" i="2"/>
  <c r="AH465" i="2"/>
  <c r="AH467" i="2"/>
  <c r="AH469" i="2"/>
  <c r="AH464" i="2"/>
  <c r="AH466" i="2"/>
  <c r="AH468" i="2"/>
  <c r="N100" i="2"/>
  <c r="N362" i="2" s="1"/>
  <c r="N98" i="2"/>
  <c r="N361" i="2" s="1"/>
  <c r="N99" i="2"/>
  <c r="N358" i="2" s="1"/>
  <c r="N92" i="2"/>
  <c r="N95" i="2"/>
  <c r="N333" i="2" s="1"/>
  <c r="N90" i="2"/>
  <c r="N310" i="2" s="1"/>
  <c r="N93" i="2"/>
  <c r="N316" i="2" s="1"/>
  <c r="N96" i="2"/>
  <c r="N337" i="2" s="1"/>
  <c r="N91" i="2"/>
  <c r="N94" i="2"/>
  <c r="N326" i="2" s="1"/>
  <c r="S98" i="2"/>
  <c r="S361" i="2" s="1"/>
  <c r="S100" i="2"/>
  <c r="S362" i="2" s="1"/>
  <c r="S99" i="2"/>
  <c r="S358" i="2" s="1"/>
  <c r="K93" i="2"/>
  <c r="K316" i="2" s="1"/>
  <c r="K96" i="2"/>
  <c r="K337" i="2" s="1"/>
  <c r="K91" i="2"/>
  <c r="K94" i="2"/>
  <c r="K326" i="2" s="1"/>
  <c r="K92" i="2"/>
  <c r="K95" i="2"/>
  <c r="K333" i="2" s="1"/>
  <c r="K90" i="2"/>
  <c r="K310" i="2" s="1"/>
  <c r="U99" i="2"/>
  <c r="U358" i="2" s="1"/>
  <c r="U98" i="2"/>
  <c r="U361" i="2" s="1"/>
  <c r="U100" i="2"/>
  <c r="U362" i="2" s="1"/>
  <c r="X94" i="2"/>
  <c r="X326" i="2" s="1"/>
  <c r="X91" i="2"/>
  <c r="X96" i="2"/>
  <c r="X337" i="2" s="1"/>
  <c r="X93" i="2"/>
  <c r="X316" i="2" s="1"/>
  <c r="X90" i="2"/>
  <c r="X310" i="2" s="1"/>
  <c r="X95" i="2"/>
  <c r="X333" i="2" s="1"/>
  <c r="X92" i="2"/>
  <c r="AJ72" i="2"/>
  <c r="AJ225" i="2" s="1"/>
  <c r="AJ73" i="2"/>
  <c r="AJ222" i="2" s="1"/>
  <c r="AJ74" i="2"/>
  <c r="AJ226" i="2" s="1"/>
  <c r="Z72" i="2"/>
  <c r="Z225" i="2" s="1"/>
  <c r="Z74" i="2"/>
  <c r="Z226" i="2" s="1"/>
  <c r="Z73" i="2"/>
  <c r="Z222" i="2" s="1"/>
  <c r="AG98" i="2"/>
  <c r="AG361" i="2" s="1"/>
  <c r="AG100" i="2"/>
  <c r="AG362" i="2" s="1"/>
  <c r="AG99" i="2"/>
  <c r="AG358" i="2" s="1"/>
  <c r="R91" i="2"/>
  <c r="R90" i="2"/>
  <c r="R310" i="2" s="1"/>
  <c r="R96" i="2"/>
  <c r="R337" i="2" s="1"/>
  <c r="R95" i="2"/>
  <c r="R333" i="2" s="1"/>
  <c r="R94" i="2"/>
  <c r="R326" i="2" s="1"/>
  <c r="R93" i="2"/>
  <c r="R316" i="2" s="1"/>
  <c r="R92" i="2"/>
  <c r="H100" i="2"/>
  <c r="H362" i="2" s="1"/>
  <c r="H99" i="2"/>
  <c r="H358" i="2" s="1"/>
  <c r="H98" i="2"/>
  <c r="H361" i="2" s="1"/>
  <c r="W199" i="2"/>
  <c r="W198" i="2"/>
  <c r="W200" i="2"/>
  <c r="X496" i="2"/>
  <c r="X497" i="2"/>
  <c r="AI455" i="2"/>
  <c r="AI457" i="2"/>
  <c r="AI459" i="2"/>
  <c r="AI461" i="2"/>
  <c r="AI454" i="2"/>
  <c r="AI456" i="2"/>
  <c r="AI458" i="2"/>
  <c r="AI460" i="2"/>
  <c r="AI462" i="2"/>
  <c r="O449" i="2"/>
  <c r="O448" i="2"/>
  <c r="O452" i="2"/>
  <c r="O450" i="2"/>
  <c r="O451" i="2"/>
  <c r="AL192" i="2"/>
  <c r="AL194" i="2"/>
  <c r="AL191" i="2"/>
  <c r="AL196" i="2"/>
  <c r="AL193" i="2"/>
  <c r="AL195" i="2"/>
  <c r="AH72" i="2"/>
  <c r="AH225" i="2" s="1"/>
  <c r="AH73" i="2"/>
  <c r="AH222" i="2" s="1"/>
  <c r="AH74" i="2"/>
  <c r="AH226" i="2" s="1"/>
  <c r="AE74" i="2"/>
  <c r="AE226" i="2" s="1"/>
  <c r="AE73" i="2"/>
  <c r="AE222" i="2" s="1"/>
  <c r="AE72" i="2"/>
  <c r="AE225" i="2" s="1"/>
  <c r="H91" i="2"/>
  <c r="H90" i="2"/>
  <c r="H310" i="2" s="1"/>
  <c r="H96" i="2"/>
  <c r="H337" i="2" s="1"/>
  <c r="H95" i="2"/>
  <c r="H333" i="2" s="1"/>
  <c r="H94" i="2"/>
  <c r="H326" i="2" s="1"/>
  <c r="H93" i="2"/>
  <c r="H316" i="2" s="1"/>
  <c r="H92" i="2"/>
  <c r="P85" i="2"/>
  <c r="P498" i="2" s="1"/>
  <c r="P87" i="2"/>
  <c r="P499" i="2" s="1"/>
  <c r="P86" i="2"/>
  <c r="P495" i="2" s="1"/>
  <c r="AB85" i="2"/>
  <c r="AB498" i="2" s="1"/>
  <c r="AB86" i="2"/>
  <c r="AB495" i="2" s="1"/>
  <c r="AB87" i="2"/>
  <c r="AB499" i="2" s="1"/>
  <c r="M472" i="2"/>
  <c r="M471" i="2"/>
  <c r="M473" i="2"/>
  <c r="AI448" i="2"/>
  <c r="AI449" i="2"/>
  <c r="AI451" i="2"/>
  <c r="AI450" i="2"/>
  <c r="AI452" i="2"/>
  <c r="S86" i="2"/>
  <c r="S495" i="2" s="1"/>
  <c r="S87" i="2"/>
  <c r="S499" i="2" s="1"/>
  <c r="S85" i="2"/>
  <c r="S498" i="2" s="1"/>
  <c r="R465" i="2"/>
  <c r="H449" i="2"/>
  <c r="H448" i="2"/>
  <c r="H452" i="2"/>
  <c r="H450" i="2"/>
  <c r="H451" i="2"/>
  <c r="O464" i="2"/>
  <c r="O466" i="2"/>
  <c r="O468" i="2"/>
  <c r="O465" i="2"/>
  <c r="O467" i="2"/>
  <c r="O469" i="2"/>
  <c r="AH455" i="2"/>
  <c r="AH457" i="2"/>
  <c r="AH459" i="2"/>
  <c r="AH461" i="2"/>
  <c r="AH454" i="2"/>
  <c r="AH456" i="2"/>
  <c r="AH458" i="2"/>
  <c r="AH460" i="2"/>
  <c r="AH462" i="2"/>
  <c r="N464" i="2"/>
  <c r="N466" i="2"/>
  <c r="N468" i="2"/>
  <c r="N465" i="2"/>
  <c r="N467" i="2"/>
  <c r="N469" i="2"/>
  <c r="R497" i="2"/>
  <c r="AH90" i="2"/>
  <c r="AH310" i="2" s="1"/>
  <c r="AH91" i="2"/>
  <c r="AH92" i="2"/>
  <c r="AH93" i="2"/>
  <c r="AH316" i="2" s="1"/>
  <c r="AH94" i="2"/>
  <c r="AH326" i="2" s="1"/>
  <c r="AH95" i="2"/>
  <c r="AH333" i="2" s="1"/>
  <c r="AH96" i="2"/>
  <c r="AH337" i="2" s="1"/>
  <c r="I99" i="2"/>
  <c r="I358" i="2" s="1"/>
  <c r="I100" i="2"/>
  <c r="I362" i="2" s="1"/>
  <c r="I98" i="2"/>
  <c r="I361" i="2" s="1"/>
  <c r="AD182" i="2"/>
  <c r="AD183" i="2"/>
  <c r="AD184" i="2"/>
  <c r="AD188" i="2"/>
  <c r="AD185" i="2"/>
  <c r="AD186" i="2"/>
  <c r="AD181" i="2"/>
  <c r="AD187" i="2"/>
  <c r="AD189" i="2"/>
  <c r="AJ90" i="2"/>
  <c r="AJ310" i="2" s="1"/>
  <c r="AJ91" i="2"/>
  <c r="AJ92" i="2"/>
  <c r="AJ93" i="2"/>
  <c r="AJ316" i="2" s="1"/>
  <c r="AJ94" i="2"/>
  <c r="AJ326" i="2" s="1"/>
  <c r="AJ95" i="2"/>
  <c r="AJ333" i="2" s="1"/>
  <c r="AJ96" i="2"/>
  <c r="AJ337" i="2" s="1"/>
  <c r="AN72" i="2"/>
  <c r="AN225" i="2" s="1"/>
  <c r="AN74" i="2"/>
  <c r="AN226" i="2" s="1"/>
  <c r="AN73" i="2"/>
  <c r="AN222" i="2" s="1"/>
  <c r="P99" i="2"/>
  <c r="P358" i="2" s="1"/>
  <c r="P100" i="2"/>
  <c r="P362" i="2" s="1"/>
  <c r="P98" i="2"/>
  <c r="P361" i="2" s="1"/>
  <c r="AD91" i="2"/>
  <c r="AD96" i="2"/>
  <c r="AD337" i="2" s="1"/>
  <c r="AD93" i="2"/>
  <c r="AD316" i="2" s="1"/>
  <c r="AD90" i="2"/>
  <c r="AD310" i="2" s="1"/>
  <c r="AD95" i="2"/>
  <c r="AD333" i="2" s="1"/>
  <c r="AD92" i="2"/>
  <c r="AD94" i="2"/>
  <c r="AD326" i="2" s="1"/>
  <c r="X72" i="2"/>
  <c r="X225" i="2" s="1"/>
  <c r="X74" i="2"/>
  <c r="X226" i="2" s="1"/>
  <c r="X73" i="2"/>
  <c r="X222" i="2" s="1"/>
  <c r="F99" i="2"/>
  <c r="F358" i="2" s="1"/>
  <c r="F100" i="2"/>
  <c r="F362" i="2" s="1"/>
  <c r="F98" i="2"/>
  <c r="F361" i="2" s="1"/>
  <c r="AC99" i="2"/>
  <c r="AC358" i="2" s="1"/>
  <c r="AC98" i="2"/>
  <c r="AC361" i="2" s="1"/>
  <c r="AC100" i="2"/>
  <c r="AC362" i="2" s="1"/>
  <c r="Y72" i="2"/>
  <c r="Y225" i="2" s="1"/>
  <c r="Y74" i="2"/>
  <c r="Y226" i="2" s="1"/>
  <c r="Y73" i="2"/>
  <c r="Y222" i="2" s="1"/>
  <c r="R65" i="2"/>
  <c r="R64" i="2"/>
  <c r="R174" i="2" s="1"/>
  <c r="R70" i="2"/>
  <c r="R201" i="2" s="1"/>
  <c r="R69" i="2"/>
  <c r="R197" i="2" s="1"/>
  <c r="R68" i="2"/>
  <c r="R190" i="2" s="1"/>
  <c r="R67" i="2"/>
  <c r="R180" i="2" s="1"/>
  <c r="R66" i="2"/>
  <c r="Y181" i="2"/>
  <c r="Y183" i="2"/>
  <c r="Y187" i="2"/>
  <c r="Y189" i="2"/>
  <c r="Y182" i="2"/>
  <c r="Y188" i="2"/>
  <c r="Y184" i="2"/>
  <c r="Y185" i="2"/>
  <c r="Y186" i="2"/>
  <c r="AC181" i="2"/>
  <c r="AC182" i="2"/>
  <c r="AC183" i="2"/>
  <c r="AC184" i="2"/>
  <c r="AC188" i="2"/>
  <c r="AC185" i="2"/>
  <c r="AC186" i="2"/>
  <c r="AC187" i="2"/>
  <c r="AC189" i="2"/>
  <c r="Z64" i="2"/>
  <c r="Z174" i="2" s="1"/>
  <c r="Z69" i="2"/>
  <c r="Z197" i="2" s="1"/>
  <c r="Z65" i="2"/>
  <c r="Z66" i="2"/>
  <c r="Z68" i="2"/>
  <c r="Z190" i="2" s="1"/>
  <c r="Z70" i="2"/>
  <c r="Z201" i="2" s="1"/>
  <c r="Z67" i="2"/>
  <c r="Z180" i="2" s="1"/>
  <c r="AL99" i="2"/>
  <c r="AL358" i="2" s="1"/>
  <c r="AL100" i="2"/>
  <c r="AL362" i="2" s="1"/>
  <c r="AL98" i="2"/>
  <c r="AL361" i="2" s="1"/>
  <c r="W185" i="2"/>
  <c r="W181" i="2"/>
  <c r="W189" i="2"/>
  <c r="W182" i="2"/>
  <c r="W188" i="2"/>
  <c r="W183" i="2"/>
  <c r="W184" i="2"/>
  <c r="W186" i="2"/>
  <c r="W187" i="2"/>
  <c r="F176" i="2"/>
  <c r="F178" i="2"/>
  <c r="F175" i="2"/>
  <c r="F177" i="2"/>
  <c r="F179" i="2"/>
  <c r="W496" i="2"/>
  <c r="W497" i="2"/>
  <c r="N449" i="2"/>
  <c r="N452" i="2"/>
  <c r="N450" i="2"/>
  <c r="N448" i="2"/>
  <c r="N451" i="2"/>
  <c r="I70" i="2"/>
  <c r="I201" i="2" s="1"/>
  <c r="I65" i="2"/>
  <c r="I68" i="2"/>
  <c r="I190" i="2" s="1"/>
  <c r="I66" i="2"/>
  <c r="I69" i="2"/>
  <c r="I197" i="2" s="1"/>
  <c r="I64" i="2"/>
  <c r="I174" i="2" s="1"/>
  <c r="I67" i="2"/>
  <c r="I180" i="2" s="1"/>
  <c r="AL87" i="2"/>
  <c r="AL499" i="2" s="1"/>
  <c r="AL85" i="2"/>
  <c r="AL498" i="2" s="1"/>
  <c r="AL86" i="2"/>
  <c r="AL495" i="2" s="1"/>
  <c r="K86" i="2"/>
  <c r="K495" i="2" s="1"/>
  <c r="K87" i="2"/>
  <c r="K499" i="2" s="1"/>
  <c r="K85" i="2"/>
  <c r="K498" i="2" s="1"/>
  <c r="AG87" i="2"/>
  <c r="AG499" i="2" s="1"/>
  <c r="AG85" i="2"/>
  <c r="AG498" i="2" s="1"/>
  <c r="AG86" i="2"/>
  <c r="AG495" i="2" s="1"/>
  <c r="AN476" i="2"/>
  <c r="AN478" i="2"/>
  <c r="AN480" i="2"/>
  <c r="AN482" i="2"/>
  <c r="AN484" i="2"/>
  <c r="AN486" i="2"/>
  <c r="AN488" i="2"/>
  <c r="AN490" i="2"/>
  <c r="AN475" i="2"/>
  <c r="AN477" i="2"/>
  <c r="AN479" i="2"/>
  <c r="AN487" i="2"/>
  <c r="AN481" i="2"/>
  <c r="AN491" i="2"/>
  <c r="AN483" i="2"/>
  <c r="AN485" i="2"/>
  <c r="AN489" i="2"/>
  <c r="T473" i="2"/>
  <c r="T471" i="2"/>
  <c r="T472" i="2"/>
  <c r="P464" i="2"/>
  <c r="P466" i="2"/>
  <c r="P468" i="2"/>
  <c r="P465" i="2"/>
  <c r="P467" i="2"/>
  <c r="P469" i="2"/>
  <c r="M475" i="2"/>
  <c r="M477" i="2"/>
  <c r="M479" i="2"/>
  <c r="M481" i="2"/>
  <c r="M483" i="2"/>
  <c r="M485" i="2"/>
  <c r="M487" i="2"/>
  <c r="M489" i="2"/>
  <c r="M491" i="2"/>
  <c r="M476" i="2"/>
  <c r="M478" i="2"/>
  <c r="M484" i="2"/>
  <c r="M486" i="2"/>
  <c r="M490" i="2"/>
  <c r="M482" i="2"/>
  <c r="M488" i="2"/>
  <c r="M480" i="2"/>
  <c r="AO448" i="2"/>
  <c r="AO449" i="2"/>
  <c r="AO451" i="2"/>
  <c r="AO450" i="2"/>
  <c r="AO452" i="2"/>
  <c r="AG465" i="2"/>
  <c r="AG467" i="2"/>
  <c r="AG469" i="2"/>
  <c r="AG464" i="2"/>
  <c r="AG466" i="2"/>
  <c r="AG468" i="2"/>
  <c r="AL475" i="2"/>
  <c r="AL477" i="2"/>
  <c r="AL479" i="2"/>
  <c r="AL481" i="2"/>
  <c r="AL483" i="2"/>
  <c r="AL485" i="2"/>
  <c r="AL487" i="2"/>
  <c r="AL489" i="2"/>
  <c r="AL476" i="2"/>
  <c r="AL478" i="2"/>
  <c r="AL480" i="2"/>
  <c r="AL482" i="2"/>
  <c r="AL486" i="2"/>
  <c r="AL490" i="2"/>
  <c r="AL491" i="2"/>
  <c r="AL484" i="2"/>
  <c r="AL488" i="2"/>
  <c r="AB471" i="2"/>
  <c r="AB473" i="2"/>
  <c r="AB472" i="2"/>
  <c r="Z473" i="2"/>
  <c r="Z471" i="2"/>
  <c r="Z472" i="2"/>
  <c r="AM87" i="2"/>
  <c r="AM499" i="2" s="1"/>
  <c r="AM85" i="2"/>
  <c r="AM498" i="2" s="1"/>
  <c r="AM86" i="2"/>
  <c r="AM495" i="2" s="1"/>
  <c r="AI90" i="2"/>
  <c r="AI310" i="2" s="1"/>
  <c r="AI91" i="2"/>
  <c r="AI92" i="2"/>
  <c r="AI93" i="2"/>
  <c r="AI316" i="2" s="1"/>
  <c r="AI94" i="2"/>
  <c r="AI326" i="2" s="1"/>
  <c r="AI95" i="2"/>
  <c r="AI333" i="2" s="1"/>
  <c r="AI96" i="2"/>
  <c r="AI337" i="2" s="1"/>
  <c r="I96" i="2"/>
  <c r="I337" i="2" s="1"/>
  <c r="I91" i="2"/>
  <c r="I94" i="2"/>
  <c r="I326" i="2" s="1"/>
  <c r="I92" i="2"/>
  <c r="I93" i="2"/>
  <c r="I316" i="2" s="1"/>
  <c r="I95" i="2"/>
  <c r="I333" i="2" s="1"/>
  <c r="I90" i="2"/>
  <c r="I310" i="2" s="1"/>
  <c r="O66" i="2"/>
  <c r="O69" i="2"/>
  <c r="O197" i="2" s="1"/>
  <c r="O64" i="2"/>
  <c r="O174" i="2" s="1"/>
  <c r="O67" i="2"/>
  <c r="O180" i="2" s="1"/>
  <c r="O70" i="2"/>
  <c r="O201" i="2" s="1"/>
  <c r="O65" i="2"/>
  <c r="O68" i="2"/>
  <c r="O190" i="2" s="1"/>
  <c r="AM91" i="2"/>
  <c r="AM95" i="2"/>
  <c r="AM333" i="2" s="1"/>
  <c r="AM92" i="2"/>
  <c r="AM96" i="2"/>
  <c r="AM337" i="2" s="1"/>
  <c r="AM93" i="2"/>
  <c r="AM316" i="2" s="1"/>
  <c r="AM90" i="2"/>
  <c r="AM310" i="2" s="1"/>
  <c r="AM94" i="2"/>
  <c r="AM326" i="2" s="1"/>
  <c r="AI64" i="2"/>
  <c r="AI174" i="2" s="1"/>
  <c r="AI66" i="2"/>
  <c r="AI68" i="2"/>
  <c r="AI190" i="2" s="1"/>
  <c r="AI70" i="2"/>
  <c r="AI201" i="2" s="1"/>
  <c r="AI65" i="2"/>
  <c r="AI67" i="2"/>
  <c r="AI180" i="2" s="1"/>
  <c r="AI69" i="2"/>
  <c r="AI197" i="2" s="1"/>
  <c r="Y203" i="2"/>
  <c r="Y211" i="2"/>
  <c r="Y208" i="2"/>
  <c r="Y205" i="2"/>
  <c r="Y213" i="2"/>
  <c r="Y202" i="2"/>
  <c r="Y210" i="2"/>
  <c r="Y207" i="2"/>
  <c r="Y215" i="2"/>
  <c r="Y204" i="2"/>
  <c r="Y212" i="2"/>
  <c r="Y209" i="2"/>
  <c r="Y217" i="2"/>
  <c r="Y218" i="2"/>
  <c r="Y206" i="2"/>
  <c r="Y216" i="2"/>
  <c r="Y214" i="2"/>
  <c r="AC207" i="2"/>
  <c r="AC204" i="2"/>
  <c r="AC212" i="2"/>
  <c r="AC209" i="2"/>
  <c r="AC217" i="2"/>
  <c r="AC206" i="2"/>
  <c r="AC214" i="2"/>
  <c r="AC203" i="2"/>
  <c r="AC211" i="2"/>
  <c r="AC208" i="2"/>
  <c r="AC205" i="2"/>
  <c r="AC213" i="2"/>
  <c r="AC215" i="2"/>
  <c r="AC202" i="2"/>
  <c r="AC216" i="2"/>
  <c r="AC218" i="2"/>
  <c r="AC210" i="2"/>
  <c r="AJ64" i="2"/>
  <c r="AJ174" i="2" s="1"/>
  <c r="AJ66" i="2"/>
  <c r="AJ68" i="2"/>
  <c r="AJ190" i="2" s="1"/>
  <c r="AJ70" i="2"/>
  <c r="AJ201" i="2" s="1"/>
  <c r="AJ65" i="2"/>
  <c r="AJ67" i="2"/>
  <c r="AJ180" i="2" s="1"/>
  <c r="AJ69" i="2"/>
  <c r="AJ197" i="2" s="1"/>
  <c r="K64" i="2"/>
  <c r="K174" i="2" s="1"/>
  <c r="K67" i="2"/>
  <c r="K180" i="2" s="1"/>
  <c r="K70" i="2"/>
  <c r="K201" i="2" s="1"/>
  <c r="K65" i="2"/>
  <c r="K68" i="2"/>
  <c r="K190" i="2" s="1"/>
  <c r="K66" i="2"/>
  <c r="K69" i="2"/>
  <c r="K197" i="2" s="1"/>
  <c r="AB98" i="2"/>
  <c r="AB361" i="2" s="1"/>
  <c r="AB100" i="2"/>
  <c r="AB362" i="2" s="1"/>
  <c r="AB99" i="2"/>
  <c r="AB358" i="2" s="1"/>
  <c r="R100" i="2"/>
  <c r="R362" i="2" s="1"/>
  <c r="R99" i="2"/>
  <c r="R358" i="2" s="1"/>
  <c r="R98" i="2"/>
  <c r="R361" i="2" s="1"/>
  <c r="W205" i="2"/>
  <c r="W213" i="2"/>
  <c r="W202" i="2"/>
  <c r="W210" i="2"/>
  <c r="W207" i="2"/>
  <c r="W215" i="2"/>
  <c r="W204" i="2"/>
  <c r="W212" i="2"/>
  <c r="W209" i="2"/>
  <c r="W206" i="2"/>
  <c r="W214" i="2"/>
  <c r="W203" i="2"/>
  <c r="W211" i="2"/>
  <c r="W217" i="2"/>
  <c r="W218" i="2"/>
  <c r="W216" i="2"/>
  <c r="W208" i="2"/>
  <c r="F199" i="2"/>
  <c r="F198" i="2"/>
  <c r="F200" i="2"/>
  <c r="AD87" i="2"/>
  <c r="AD499" i="2" s="1"/>
  <c r="AD85" i="2"/>
  <c r="AD498" i="2" s="1"/>
  <c r="AD86" i="2"/>
  <c r="AD495" i="2" s="1"/>
  <c r="AH476" i="2"/>
  <c r="AH478" i="2"/>
  <c r="AH480" i="2"/>
  <c r="AH482" i="2"/>
  <c r="AH484" i="2"/>
  <c r="AH486" i="2"/>
  <c r="AH488" i="2"/>
  <c r="AH490" i="2"/>
  <c r="AH475" i="2"/>
  <c r="AH477" i="2"/>
  <c r="AH479" i="2"/>
  <c r="AH481" i="2"/>
  <c r="AH483" i="2"/>
  <c r="AH487" i="2"/>
  <c r="AH491" i="2"/>
  <c r="AH485" i="2"/>
  <c r="AH489" i="2"/>
  <c r="U96" i="2"/>
  <c r="U337" i="2" s="1"/>
  <c r="U93" i="2"/>
  <c r="U316" i="2" s="1"/>
  <c r="U90" i="2"/>
  <c r="U310" i="2" s="1"/>
  <c r="U95" i="2"/>
  <c r="U333" i="2" s="1"/>
  <c r="U92" i="2"/>
  <c r="U91" i="2"/>
  <c r="U94" i="2"/>
  <c r="U326" i="2" s="1"/>
  <c r="AD176" i="2"/>
  <c r="AD175" i="2"/>
  <c r="AO85" i="2"/>
  <c r="AO498" i="2" s="1"/>
  <c r="AO86" i="2"/>
  <c r="AO495" i="2" s="1"/>
  <c r="AO87" i="2"/>
  <c r="AO499" i="2" s="1"/>
  <c r="AN472" i="2"/>
  <c r="AN471" i="2"/>
  <c r="AN473" i="2"/>
  <c r="T452" i="2"/>
  <c r="T451" i="2"/>
  <c r="T449" i="2"/>
  <c r="T450" i="2"/>
  <c r="T448" i="2"/>
  <c r="M450" i="2"/>
  <c r="M452" i="2"/>
  <c r="M451" i="2"/>
  <c r="AI476" i="2"/>
  <c r="AI478" i="2"/>
  <c r="AI480" i="2"/>
  <c r="AI482" i="2"/>
  <c r="AI484" i="2"/>
  <c r="AI486" i="2"/>
  <c r="AI488" i="2"/>
  <c r="AI490" i="2"/>
  <c r="AI475" i="2"/>
  <c r="AI487" i="2"/>
  <c r="AI491" i="2"/>
  <c r="AI477" i="2"/>
  <c r="AI481" i="2"/>
  <c r="AI479" i="2"/>
  <c r="AI483" i="2"/>
  <c r="AI485" i="2"/>
  <c r="AI489" i="2"/>
  <c r="AG471" i="2"/>
  <c r="AG473" i="2"/>
  <c r="AG472" i="2"/>
  <c r="AL472" i="2"/>
  <c r="AL471" i="2"/>
  <c r="AL473" i="2"/>
  <c r="AB449" i="2"/>
  <c r="AB450" i="2"/>
  <c r="AB448" i="2"/>
  <c r="AB451" i="2"/>
  <c r="AB452" i="2"/>
  <c r="O475" i="2"/>
  <c r="O477" i="2"/>
  <c r="O479" i="2"/>
  <c r="O481" i="2"/>
  <c r="O483" i="2"/>
  <c r="O485" i="2"/>
  <c r="O487" i="2"/>
  <c r="O489" i="2"/>
  <c r="O491" i="2"/>
  <c r="O480" i="2"/>
  <c r="O482" i="2"/>
  <c r="O488" i="2"/>
  <c r="O476" i="2"/>
  <c r="O484" i="2"/>
  <c r="O478" i="2"/>
  <c r="O486" i="2"/>
  <c r="O490" i="2"/>
  <c r="Z448" i="2"/>
  <c r="Z451" i="2"/>
  <c r="Z449" i="2"/>
  <c r="Z450" i="2"/>
  <c r="Z452" i="2"/>
  <c r="AH98" i="2"/>
  <c r="AH361" i="2" s="1"/>
  <c r="AH100" i="2"/>
  <c r="AH362" i="2" s="1"/>
  <c r="AH99" i="2"/>
  <c r="AH358" i="2" s="1"/>
  <c r="E193" i="2"/>
  <c r="AJ100" i="2"/>
  <c r="AJ362" i="2" s="1"/>
  <c r="AJ99" i="2"/>
  <c r="AJ358" i="2" s="1"/>
  <c r="AJ98" i="2"/>
  <c r="AJ361" i="2" s="1"/>
  <c r="O73" i="2"/>
  <c r="O222" i="2" s="1"/>
  <c r="O72" i="2"/>
  <c r="O225" i="2" s="1"/>
  <c r="O74" i="2"/>
  <c r="O226" i="2" s="1"/>
  <c r="K98" i="2"/>
  <c r="K361" i="2" s="1"/>
  <c r="K99" i="2"/>
  <c r="K358" i="2" s="1"/>
  <c r="K100" i="2"/>
  <c r="K362" i="2" s="1"/>
  <c r="T98" i="2"/>
  <c r="T361" i="2" s="1"/>
  <c r="T100" i="2"/>
  <c r="T362" i="2" s="1"/>
  <c r="T99" i="2"/>
  <c r="T358" i="2" s="1"/>
  <c r="J67" i="2"/>
  <c r="J180" i="2" s="1"/>
  <c r="J70" i="2"/>
  <c r="J201" i="2" s="1"/>
  <c r="J65" i="2"/>
  <c r="J68" i="2"/>
  <c r="J190" i="2" s="1"/>
  <c r="J66" i="2"/>
  <c r="J69" i="2"/>
  <c r="J197" i="2" s="1"/>
  <c r="J64" i="2"/>
  <c r="J174" i="2" s="1"/>
  <c r="AN90" i="2"/>
  <c r="AN310" i="2" s="1"/>
  <c r="AN94" i="2"/>
  <c r="AN326" i="2" s="1"/>
  <c r="AN91" i="2"/>
  <c r="AN95" i="2"/>
  <c r="AN333" i="2" s="1"/>
  <c r="AN92" i="2"/>
  <c r="AN96" i="2"/>
  <c r="AN337" i="2" s="1"/>
  <c r="AN93" i="2"/>
  <c r="AN316" i="2" s="1"/>
  <c r="M69" i="2"/>
  <c r="M197" i="2" s="1"/>
  <c r="M68" i="2"/>
  <c r="M190" i="2" s="1"/>
  <c r="M67" i="2"/>
  <c r="M180" i="2" s="1"/>
  <c r="M66" i="2"/>
  <c r="M65" i="2"/>
  <c r="M64" i="2"/>
  <c r="M174" i="2" s="1"/>
  <c r="M70" i="2"/>
  <c r="M201" i="2" s="1"/>
  <c r="X199" i="2"/>
  <c r="X198" i="2"/>
  <c r="X200" i="2"/>
  <c r="Y193" i="2"/>
  <c r="Y195" i="2"/>
  <c r="Y192" i="2"/>
  <c r="Y191" i="2"/>
  <c r="Y194" i="2"/>
  <c r="Y196" i="2"/>
  <c r="K74" i="2"/>
  <c r="K226" i="2" s="1"/>
  <c r="K72" i="2"/>
  <c r="K225" i="2" s="1"/>
  <c r="K73" i="2"/>
  <c r="K222" i="2" s="1"/>
  <c r="AL90" i="2"/>
  <c r="AL310" i="2" s="1"/>
  <c r="AL91" i="2"/>
  <c r="AL92" i="2"/>
  <c r="AL93" i="2"/>
  <c r="AL316" i="2" s="1"/>
  <c r="AL94" i="2"/>
  <c r="AL326" i="2" s="1"/>
  <c r="AL95" i="2"/>
  <c r="AL333" i="2" s="1"/>
  <c r="AL96" i="2"/>
  <c r="AL337" i="2" s="1"/>
  <c r="AB93" i="2"/>
  <c r="AB316" i="2" s="1"/>
  <c r="AB90" i="2"/>
  <c r="AB310" i="2" s="1"/>
  <c r="AB95" i="2"/>
  <c r="AB333" i="2" s="1"/>
  <c r="AB92" i="2"/>
  <c r="AB94" i="2"/>
  <c r="AB326" i="2" s="1"/>
  <c r="AB91" i="2"/>
  <c r="AB96" i="2"/>
  <c r="AB337" i="2" s="1"/>
  <c r="M95" i="2"/>
  <c r="M333" i="2" s="1"/>
  <c r="M94" i="2"/>
  <c r="M326" i="2" s="1"/>
  <c r="M93" i="2"/>
  <c r="M316" i="2" s="1"/>
  <c r="M92" i="2"/>
  <c r="M91" i="2"/>
  <c r="M96" i="2"/>
  <c r="M337" i="2" s="1"/>
  <c r="M90" i="2"/>
  <c r="M310" i="2" s="1"/>
  <c r="W179" i="2"/>
  <c r="W176" i="2"/>
  <c r="W178" i="2"/>
  <c r="W177" i="2"/>
  <c r="W175" i="2"/>
  <c r="AI85" i="2"/>
  <c r="AI498" i="2" s="1"/>
  <c r="AI86" i="2"/>
  <c r="AI495" i="2" s="1"/>
  <c r="AI87" i="2"/>
  <c r="AI499" i="2" s="1"/>
  <c r="M86" i="2"/>
  <c r="M495" i="2" s="1"/>
  <c r="M85" i="2"/>
  <c r="M498" i="2" s="1"/>
  <c r="M87" i="2"/>
  <c r="M499" i="2" s="1"/>
  <c r="N86" i="2"/>
  <c r="N495" i="2" s="1"/>
  <c r="N87" i="2"/>
  <c r="N499" i="2" s="1"/>
  <c r="N85" i="2"/>
  <c r="N498" i="2" s="1"/>
  <c r="AH85" i="2"/>
  <c r="AH498" i="2" s="1"/>
  <c r="AH86" i="2"/>
  <c r="AH495" i="2" s="1"/>
  <c r="AH87" i="2"/>
  <c r="AH499" i="2" s="1"/>
  <c r="AN464" i="2"/>
  <c r="AN466" i="2"/>
  <c r="AN468" i="2"/>
  <c r="AN465" i="2"/>
  <c r="AN467" i="2"/>
  <c r="AN469" i="2"/>
  <c r="T455" i="2"/>
  <c r="T457" i="2"/>
  <c r="T459" i="2"/>
  <c r="T454" i="2"/>
  <c r="T456" i="2"/>
  <c r="T458" i="2"/>
  <c r="T462" i="2"/>
  <c r="T460" i="2"/>
  <c r="T461" i="2"/>
  <c r="P476" i="2"/>
  <c r="P478" i="2"/>
  <c r="P480" i="2"/>
  <c r="P482" i="2"/>
  <c r="P484" i="2"/>
  <c r="P486" i="2"/>
  <c r="P488" i="2"/>
  <c r="P490" i="2"/>
  <c r="P475" i="2"/>
  <c r="P477" i="2"/>
  <c r="P479" i="2"/>
  <c r="P481" i="2"/>
  <c r="P485" i="2"/>
  <c r="P489" i="2"/>
  <c r="P483" i="2"/>
  <c r="P487" i="2"/>
  <c r="P491" i="2"/>
  <c r="AO476" i="2"/>
  <c r="AO478" i="2"/>
  <c r="AO480" i="2"/>
  <c r="AO482" i="2"/>
  <c r="AO484" i="2"/>
  <c r="AO486" i="2"/>
  <c r="AO488" i="2"/>
  <c r="AO490" i="2"/>
  <c r="AO475" i="2"/>
  <c r="AO477" i="2"/>
  <c r="AO487" i="2"/>
  <c r="AO481" i="2"/>
  <c r="AO491" i="2"/>
  <c r="AO479" i="2"/>
  <c r="AO485" i="2"/>
  <c r="AO489" i="2"/>
  <c r="AO483" i="2"/>
  <c r="AI471" i="2"/>
  <c r="AI473" i="2"/>
  <c r="AI472" i="2"/>
  <c r="AG476" i="2"/>
  <c r="AG478" i="2"/>
  <c r="AG480" i="2"/>
  <c r="AG482" i="2"/>
  <c r="AG484" i="2"/>
  <c r="AG486" i="2"/>
  <c r="AG488" i="2"/>
  <c r="AG490" i="2"/>
  <c r="AG475" i="2"/>
  <c r="AG477" i="2"/>
  <c r="AG481" i="2"/>
  <c r="AG479" i="2"/>
  <c r="AG485" i="2"/>
  <c r="AG489" i="2"/>
  <c r="AG483" i="2"/>
  <c r="AG487" i="2"/>
  <c r="AG491" i="2"/>
  <c r="R476" i="2"/>
  <c r="R478" i="2"/>
  <c r="R490" i="2"/>
  <c r="R475" i="2"/>
  <c r="R477" i="2"/>
  <c r="R485" i="2"/>
  <c r="R489" i="2"/>
  <c r="AL464" i="2"/>
  <c r="AL466" i="2"/>
  <c r="AL468" i="2"/>
  <c r="AL465" i="2"/>
  <c r="AL467" i="2"/>
  <c r="AL469" i="2"/>
  <c r="AB455" i="2"/>
  <c r="AB457" i="2"/>
  <c r="AB459" i="2"/>
  <c r="AB454" i="2"/>
  <c r="AB456" i="2"/>
  <c r="AB458" i="2"/>
  <c r="AB460" i="2"/>
  <c r="AB462" i="2"/>
  <c r="AB461" i="2"/>
  <c r="H454" i="2"/>
  <c r="H456" i="2"/>
  <c r="H458" i="2"/>
  <c r="H460" i="2"/>
  <c r="H461" i="2"/>
  <c r="H455" i="2"/>
  <c r="H457" i="2"/>
  <c r="H462" i="2"/>
  <c r="H459" i="2"/>
  <c r="Z455" i="2"/>
  <c r="Z457" i="2"/>
  <c r="Z459" i="2"/>
  <c r="Z461" i="2"/>
  <c r="Z454" i="2"/>
  <c r="Z456" i="2"/>
  <c r="Z458" i="2"/>
  <c r="Z460" i="2"/>
  <c r="Z462" i="2"/>
  <c r="AH448" i="2"/>
  <c r="AH451" i="2"/>
  <c r="AH449" i="2"/>
  <c r="AH450" i="2"/>
  <c r="AH452" i="2"/>
  <c r="AI99" i="2"/>
  <c r="AI358" i="2" s="1"/>
  <c r="AI98" i="2"/>
  <c r="AI361" i="2" s="1"/>
  <c r="AI100" i="2"/>
  <c r="AI362" i="2" s="1"/>
  <c r="J74" i="2"/>
  <c r="J226" i="2" s="1"/>
  <c r="J72" i="2"/>
  <c r="J225" i="2" s="1"/>
  <c r="J73" i="2"/>
  <c r="J222" i="2" s="1"/>
  <c r="W74" i="2"/>
  <c r="W226" i="2" s="1"/>
  <c r="W73" i="2"/>
  <c r="W222" i="2" s="1"/>
  <c r="W72" i="2"/>
  <c r="W225" i="2" s="1"/>
  <c r="E199" i="2"/>
  <c r="E200" i="2"/>
  <c r="E198" i="2"/>
  <c r="AH64" i="2"/>
  <c r="AH174" i="2" s="1"/>
  <c r="AH65" i="2"/>
  <c r="AH66" i="2"/>
  <c r="AH67" i="2"/>
  <c r="AH180" i="2" s="1"/>
  <c r="AH68" i="2"/>
  <c r="AH190" i="2" s="1"/>
  <c r="AH69" i="2"/>
  <c r="AH197" i="2" s="1"/>
  <c r="AH70" i="2"/>
  <c r="AH201" i="2" s="1"/>
  <c r="E72" i="2"/>
  <c r="E225" i="2" s="1"/>
  <c r="E73" i="2"/>
  <c r="E222" i="2" s="1"/>
  <c r="E74" i="2"/>
  <c r="E226" i="2" s="1"/>
  <c r="AM99" i="2"/>
  <c r="AM358" i="2" s="1"/>
  <c r="AM100" i="2"/>
  <c r="AM362" i="2" s="1"/>
  <c r="AM98" i="2"/>
  <c r="AM361" i="2" s="1"/>
  <c r="AI72" i="2"/>
  <c r="AI225" i="2" s="1"/>
  <c r="AI73" i="2"/>
  <c r="AI222" i="2" s="1"/>
  <c r="AI74" i="2"/>
  <c r="AI226" i="2" s="1"/>
  <c r="AG65" i="2"/>
  <c r="AG64" i="2"/>
  <c r="AG174" i="2" s="1"/>
  <c r="AG70" i="2"/>
  <c r="AG201" i="2" s="1"/>
  <c r="AG69" i="2"/>
  <c r="AG197" i="2" s="1"/>
  <c r="AG68" i="2"/>
  <c r="AG190" i="2" s="1"/>
  <c r="AG67" i="2"/>
  <c r="AG180" i="2" s="1"/>
  <c r="AG66" i="2"/>
  <c r="X189" i="2"/>
  <c r="X181" i="2"/>
  <c r="X182" i="2"/>
  <c r="X188" i="2"/>
  <c r="X183" i="2"/>
  <c r="X184" i="2"/>
  <c r="X185" i="2"/>
  <c r="X186" i="2"/>
  <c r="X187" i="2"/>
  <c r="U65" i="2"/>
  <c r="U64" i="2"/>
  <c r="U174" i="2" s="1"/>
  <c r="U66" i="2"/>
  <c r="U70" i="2"/>
  <c r="U201" i="2" s="1"/>
  <c r="U67" i="2"/>
  <c r="U180" i="2" s="1"/>
  <c r="U69" i="2"/>
  <c r="U197" i="2" s="1"/>
  <c r="U68" i="2"/>
  <c r="U190" i="2" s="1"/>
  <c r="W99" i="2"/>
  <c r="W358" i="2" s="1"/>
  <c r="W98" i="2"/>
  <c r="W361" i="2" s="1"/>
  <c r="W100" i="2"/>
  <c r="W362" i="2" s="1"/>
  <c r="AO72" i="2"/>
  <c r="AO225" i="2" s="1"/>
  <c r="AO74" i="2"/>
  <c r="AO226" i="2" s="1"/>
  <c r="AO73" i="2"/>
  <c r="AO222" i="2" s="1"/>
  <c r="W94" i="2"/>
  <c r="W326" i="2" s="1"/>
  <c r="W91" i="2"/>
  <c r="W96" i="2"/>
  <c r="W337" i="2" s="1"/>
  <c r="W93" i="2"/>
  <c r="W316" i="2" s="1"/>
  <c r="W90" i="2"/>
  <c r="W310" i="2" s="1"/>
  <c r="W92" i="2"/>
  <c r="W95" i="2"/>
  <c r="W333" i="2" s="1"/>
  <c r="W195" i="2"/>
  <c r="W192" i="2"/>
  <c r="W194" i="2"/>
  <c r="W191" i="2"/>
  <c r="W193" i="2"/>
  <c r="W196" i="2"/>
  <c r="F192" i="2"/>
  <c r="F194" i="2"/>
  <c r="F191" i="2"/>
  <c r="F196" i="2"/>
  <c r="F193" i="2"/>
  <c r="F195" i="2"/>
  <c r="AE496" i="2"/>
  <c r="AE497" i="2"/>
  <c r="AJ503" i="2"/>
  <c r="AJ500" i="2"/>
  <c r="AN454" i="2"/>
  <c r="AN456" i="2"/>
  <c r="AN458" i="2"/>
  <c r="AN460" i="2"/>
  <c r="AN462" i="2"/>
  <c r="AN461" i="2"/>
  <c r="AN457" i="2"/>
  <c r="AN455" i="2"/>
  <c r="AN459" i="2"/>
  <c r="T475" i="2"/>
  <c r="T477" i="2"/>
  <c r="T479" i="2"/>
  <c r="T481" i="2"/>
  <c r="T483" i="2"/>
  <c r="T485" i="2"/>
  <c r="T487" i="2"/>
  <c r="T489" i="2"/>
  <c r="T491" i="2"/>
  <c r="T476" i="2"/>
  <c r="T478" i="2"/>
  <c r="T480" i="2"/>
  <c r="T482" i="2"/>
  <c r="T488" i="2"/>
  <c r="T484" i="2"/>
  <c r="T486" i="2"/>
  <c r="T490" i="2"/>
  <c r="P454" i="2"/>
  <c r="P456" i="2"/>
  <c r="P458" i="2"/>
  <c r="P460" i="2"/>
  <c r="P462" i="2"/>
  <c r="P459" i="2"/>
  <c r="P461" i="2"/>
  <c r="P455" i="2"/>
  <c r="P457" i="2"/>
  <c r="AO471" i="2"/>
  <c r="AO473" i="2"/>
  <c r="AO472" i="2"/>
  <c r="AI465" i="2"/>
  <c r="AI467" i="2"/>
  <c r="AI469" i="2"/>
  <c r="AI464" i="2"/>
  <c r="AI466" i="2"/>
  <c r="AI468" i="2"/>
  <c r="AG448" i="2"/>
  <c r="AG449" i="2"/>
  <c r="AG451" i="2"/>
  <c r="AG450" i="2"/>
  <c r="AG452" i="2"/>
  <c r="R448" i="2"/>
  <c r="R451" i="2"/>
  <c r="R449" i="2"/>
  <c r="R452" i="2"/>
  <c r="R450" i="2"/>
  <c r="AL454" i="2"/>
  <c r="AL456" i="2"/>
  <c r="AL458" i="2"/>
  <c r="AL460" i="2"/>
  <c r="AL462" i="2"/>
  <c r="AL455" i="2"/>
  <c r="AL461" i="2"/>
  <c r="AL457" i="2"/>
  <c r="AL459" i="2"/>
  <c r="AB475" i="2"/>
  <c r="AB477" i="2"/>
  <c r="AB479" i="2"/>
  <c r="AB481" i="2"/>
  <c r="AB483" i="2"/>
  <c r="AB485" i="2"/>
  <c r="AB487" i="2"/>
  <c r="AB489" i="2"/>
  <c r="AB491" i="2"/>
  <c r="AB476" i="2"/>
  <c r="AB478" i="2"/>
  <c r="AB480" i="2"/>
  <c r="AB486" i="2"/>
  <c r="AB490" i="2"/>
  <c r="AB482" i="2"/>
  <c r="AB488" i="2"/>
  <c r="AB484" i="2"/>
  <c r="H464" i="2"/>
  <c r="H466" i="2"/>
  <c r="H468" i="2"/>
  <c r="H465" i="2"/>
  <c r="H467" i="2"/>
  <c r="H469" i="2"/>
  <c r="Z476" i="2"/>
  <c r="Z478" i="2"/>
  <c r="Z480" i="2"/>
  <c r="Z482" i="2"/>
  <c r="Z484" i="2"/>
  <c r="Z486" i="2"/>
  <c r="Z488" i="2"/>
  <c r="Z490" i="2"/>
  <c r="Z475" i="2"/>
  <c r="Z477" i="2"/>
  <c r="Z479" i="2"/>
  <c r="Z481" i="2"/>
  <c r="Z483" i="2"/>
  <c r="Z485" i="2"/>
  <c r="Z489" i="2"/>
  <c r="Z487" i="2"/>
  <c r="Z491" i="2"/>
  <c r="N454" i="2"/>
  <c r="N456" i="2"/>
  <c r="N458" i="2"/>
  <c r="N460" i="2"/>
  <c r="N462" i="2"/>
  <c r="N455" i="2"/>
  <c r="N459" i="2"/>
  <c r="N461" i="2"/>
  <c r="N457" i="2"/>
  <c r="AC87" i="2"/>
  <c r="AC499" i="2" s="1"/>
  <c r="AC85" i="2"/>
  <c r="AC498" i="2" s="1"/>
  <c r="AC86" i="2"/>
  <c r="AC495" i="2" s="1"/>
  <c r="AM64" i="2"/>
  <c r="AM174" i="2" s="1"/>
  <c r="AM65" i="2"/>
  <c r="AM66" i="2"/>
  <c r="AM67" i="2"/>
  <c r="AM180" i="2" s="1"/>
  <c r="AM68" i="2"/>
  <c r="AM190" i="2" s="1"/>
  <c r="AM69" i="2"/>
  <c r="AM197" i="2" s="1"/>
  <c r="AM70" i="2"/>
  <c r="AM201" i="2" s="1"/>
  <c r="O100" i="2"/>
  <c r="O362" i="2" s="1"/>
  <c r="O98" i="2"/>
  <c r="O361" i="2" s="1"/>
  <c r="O99" i="2"/>
  <c r="O358" i="2" s="1"/>
  <c r="N66" i="2"/>
  <c r="N69" i="2"/>
  <c r="N197" i="2" s="1"/>
  <c r="N64" i="2"/>
  <c r="N174" i="2" s="1"/>
  <c r="N67" i="2"/>
  <c r="N180" i="2" s="1"/>
  <c r="N70" i="2"/>
  <c r="N201" i="2" s="1"/>
  <c r="N65" i="2"/>
  <c r="N68" i="2"/>
  <c r="N190" i="2" s="1"/>
  <c r="O92" i="2"/>
  <c r="O95" i="2"/>
  <c r="O333" i="2" s="1"/>
  <c r="O90" i="2"/>
  <c r="O310" i="2" s="1"/>
  <c r="O93" i="2"/>
  <c r="O316" i="2" s="1"/>
  <c r="O94" i="2"/>
  <c r="O326" i="2" s="1"/>
  <c r="O96" i="2"/>
  <c r="O337" i="2" s="1"/>
  <c r="O91" i="2"/>
  <c r="F74" i="2"/>
  <c r="F226" i="2" s="1"/>
  <c r="F72" i="2"/>
  <c r="F225" i="2" s="1"/>
  <c r="F73" i="2"/>
  <c r="F222" i="2" s="1"/>
  <c r="AN99" i="2"/>
  <c r="AN358" i="2" s="1"/>
  <c r="AN100" i="2"/>
  <c r="AN362" i="2" s="1"/>
  <c r="AN98" i="2"/>
  <c r="AN361" i="2" s="1"/>
  <c r="H65" i="2"/>
  <c r="H64" i="2"/>
  <c r="H174" i="2" s="1"/>
  <c r="H70" i="2"/>
  <c r="H201" i="2" s="1"/>
  <c r="H69" i="2"/>
  <c r="H197" i="2" s="1"/>
  <c r="H68" i="2"/>
  <c r="H190" i="2" s="1"/>
  <c r="H67" i="2"/>
  <c r="H180" i="2" s="1"/>
  <c r="H66" i="2"/>
  <c r="X208" i="2"/>
  <c r="X205" i="2"/>
  <c r="X213" i="2"/>
  <c r="X202" i="2"/>
  <c r="X210" i="2"/>
  <c r="X218" i="2"/>
  <c r="X207" i="2"/>
  <c r="X215" i="2"/>
  <c r="X204" i="2"/>
  <c r="X212" i="2"/>
  <c r="X209" i="2"/>
  <c r="X206" i="2"/>
  <c r="X214" i="2"/>
  <c r="X217" i="2"/>
  <c r="X211" i="2"/>
  <c r="X216" i="2"/>
  <c r="X203" i="2"/>
  <c r="AC194" i="2"/>
  <c r="AC191" i="2"/>
  <c r="AC196" i="2"/>
  <c r="AC193" i="2"/>
  <c r="AC195" i="2"/>
  <c r="AC192" i="2"/>
  <c r="U73" i="2"/>
  <c r="U222" i="2" s="1"/>
  <c r="U74" i="2"/>
  <c r="U226" i="2" s="1"/>
  <c r="U72" i="2"/>
  <c r="U225" i="2" s="1"/>
  <c r="M100" i="2"/>
  <c r="M362" i="2" s="1"/>
  <c r="M99" i="2"/>
  <c r="M358" i="2" s="1"/>
  <c r="M98" i="2"/>
  <c r="M361" i="2" s="1"/>
  <c r="F202" i="2"/>
  <c r="F210" i="2"/>
  <c r="F207" i="2"/>
  <c r="F215" i="2"/>
  <c r="F204" i="2"/>
  <c r="F212" i="2"/>
  <c r="F209" i="2"/>
  <c r="F206" i="2"/>
  <c r="F214" i="2"/>
  <c r="F203" i="2"/>
  <c r="F211" i="2"/>
  <c r="F208" i="2"/>
  <c r="F216" i="2"/>
  <c r="F217" i="2"/>
  <c r="F213" i="2"/>
  <c r="F218" i="2"/>
  <c r="F205" i="2"/>
  <c r="R473" i="2"/>
  <c r="R471" i="2"/>
  <c r="R472" i="2"/>
  <c r="E465" i="2"/>
  <c r="E466" i="2"/>
  <c r="E467" i="2"/>
  <c r="E468" i="2"/>
  <c r="E469" i="2"/>
  <c r="E464" i="2"/>
  <c r="E472" i="2"/>
  <c r="E473" i="2"/>
  <c r="E471" i="2"/>
  <c r="E86" i="2"/>
  <c r="E495" i="2" s="1"/>
  <c r="E497" i="2" s="1"/>
  <c r="E87" i="2"/>
  <c r="E499" i="2" s="1"/>
  <c r="E85" i="2"/>
  <c r="E498" i="2" s="1"/>
  <c r="E451" i="2"/>
  <c r="E452" i="2"/>
  <c r="E448" i="2"/>
  <c r="E450" i="2"/>
  <c r="E449" i="2"/>
  <c r="F452" i="2"/>
  <c r="F449" i="2"/>
  <c r="F451" i="2"/>
  <c r="F450" i="2"/>
  <c r="F448" i="2"/>
  <c r="E459" i="2"/>
  <c r="E460" i="2"/>
  <c r="E461" i="2"/>
  <c r="E462" i="2"/>
  <c r="E455" i="2"/>
  <c r="E454" i="2"/>
  <c r="E458" i="2"/>
  <c r="E456" i="2"/>
  <c r="E457" i="2"/>
  <c r="F459" i="2"/>
  <c r="F456" i="2"/>
  <c r="F461" i="2"/>
  <c r="F462" i="2"/>
  <c r="F458" i="2"/>
  <c r="F454" i="2"/>
  <c r="F455" i="2"/>
  <c r="F460" i="2"/>
  <c r="F457" i="2"/>
  <c r="F471" i="2"/>
  <c r="F473" i="2"/>
  <c r="F472" i="2"/>
  <c r="F476" i="2"/>
  <c r="F484" i="2"/>
  <c r="F481" i="2"/>
  <c r="F489" i="2"/>
  <c r="F478" i="2"/>
  <c r="F486" i="2"/>
  <c r="F475" i="2"/>
  <c r="F483" i="2"/>
  <c r="F491" i="2"/>
  <c r="F487" i="2"/>
  <c r="F480" i="2"/>
  <c r="F488" i="2"/>
  <c r="F479" i="2"/>
  <c r="F477" i="2"/>
  <c r="F485" i="2"/>
  <c r="F482" i="2"/>
  <c r="F490" i="2"/>
  <c r="F85" i="2"/>
  <c r="F498" i="2" s="1"/>
  <c r="F86" i="2"/>
  <c r="F495" i="2" s="1"/>
  <c r="F87" i="2"/>
  <c r="F499" i="2" s="1"/>
  <c r="F465" i="2"/>
  <c r="F467" i="2"/>
  <c r="F468" i="2"/>
  <c r="F464" i="2"/>
  <c r="F469" i="2"/>
  <c r="F466" i="2"/>
  <c r="J79" i="2"/>
  <c r="J493" i="2" s="1"/>
  <c r="J82" i="2"/>
  <c r="J470" i="2" s="1"/>
  <c r="J77" i="2"/>
  <c r="J447" i="2" s="1"/>
  <c r="J80" i="2"/>
  <c r="J453" i="2" s="1"/>
  <c r="J83" i="2"/>
  <c r="J474" i="2" s="1"/>
  <c r="J78" i="2"/>
  <c r="J81" i="2"/>
  <c r="J463" i="2" s="1"/>
  <c r="AJ77" i="2"/>
  <c r="AJ447" i="2" s="1"/>
  <c r="AJ78" i="2"/>
  <c r="AJ79" i="2"/>
  <c r="AJ493" i="2" s="1"/>
  <c r="AJ80" i="2"/>
  <c r="AJ453" i="2" s="1"/>
  <c r="AJ81" i="2"/>
  <c r="AJ463" i="2" s="1"/>
  <c r="AJ82" i="2"/>
  <c r="AJ470" i="2" s="1"/>
  <c r="AJ83" i="2"/>
  <c r="AJ474" i="2" s="1"/>
  <c r="I82" i="2"/>
  <c r="I470" i="2" s="1"/>
  <c r="I77" i="2"/>
  <c r="I447" i="2" s="1"/>
  <c r="I80" i="2"/>
  <c r="I453" i="2" s="1"/>
  <c r="I83" i="2"/>
  <c r="I474" i="2" s="1"/>
  <c r="I78" i="2"/>
  <c r="I81" i="2"/>
  <c r="I463" i="2" s="1"/>
  <c r="I79" i="2"/>
  <c r="I493" i="2" s="1"/>
  <c r="S78" i="2"/>
  <c r="S83" i="2"/>
  <c r="S474" i="2" s="1"/>
  <c r="S80" i="2"/>
  <c r="S453" i="2" s="1"/>
  <c r="S77" i="2"/>
  <c r="S447" i="2" s="1"/>
  <c r="S82" i="2"/>
  <c r="S470" i="2" s="1"/>
  <c r="S79" i="2"/>
  <c r="S493" i="2" s="1"/>
  <c r="S81" i="2"/>
  <c r="S463" i="2" s="1"/>
  <c r="U81" i="2"/>
  <c r="U463" i="2" s="1"/>
  <c r="U78" i="2"/>
  <c r="U83" i="2"/>
  <c r="U474" i="2" s="1"/>
  <c r="U80" i="2"/>
  <c r="U453" i="2" s="1"/>
  <c r="U77" i="2"/>
  <c r="U447" i="2" s="1"/>
  <c r="U82" i="2"/>
  <c r="U470" i="2" s="1"/>
  <c r="U79" i="2"/>
  <c r="U493" i="2" s="1"/>
  <c r="AD79" i="2"/>
  <c r="AD493" i="2" s="1"/>
  <c r="AD81" i="2"/>
  <c r="AD463" i="2" s="1"/>
  <c r="AD78" i="2"/>
  <c r="AD83" i="2"/>
  <c r="AD474" i="2" s="1"/>
  <c r="AD80" i="2"/>
  <c r="AD453" i="2" s="1"/>
  <c r="AD77" i="2"/>
  <c r="AD447" i="2" s="1"/>
  <c r="AD82" i="2"/>
  <c r="AD470" i="2" s="1"/>
  <c r="X77" i="2"/>
  <c r="X447" i="2" s="1"/>
  <c r="X82" i="2"/>
  <c r="X470" i="2" s="1"/>
  <c r="X79" i="2"/>
  <c r="X493" i="2" s="1"/>
  <c r="X81" i="2"/>
  <c r="X463" i="2" s="1"/>
  <c r="X78" i="2"/>
  <c r="X83" i="2"/>
  <c r="X474" i="2" s="1"/>
  <c r="X80" i="2"/>
  <c r="X453" i="2" s="1"/>
  <c r="AM77" i="2"/>
  <c r="AM447" i="2" s="1"/>
  <c r="AM78" i="2"/>
  <c r="AM79" i="2"/>
  <c r="AM493" i="2" s="1"/>
  <c r="AM80" i="2"/>
  <c r="AM453" i="2" s="1"/>
  <c r="AM81" i="2"/>
  <c r="AM463" i="2" s="1"/>
  <c r="AM82" i="2"/>
  <c r="AM470" i="2" s="1"/>
  <c r="AM83" i="2"/>
  <c r="AM474" i="2" s="1"/>
  <c r="K79" i="2"/>
  <c r="K493" i="2" s="1"/>
  <c r="K82" i="2"/>
  <c r="K470" i="2" s="1"/>
  <c r="K77" i="2"/>
  <c r="K447" i="2" s="1"/>
  <c r="K80" i="2"/>
  <c r="K453" i="2" s="1"/>
  <c r="K83" i="2"/>
  <c r="K474" i="2" s="1"/>
  <c r="K78" i="2"/>
  <c r="K81" i="2"/>
  <c r="K463" i="2" s="1"/>
  <c r="Y80" i="2"/>
  <c r="Y453" i="2" s="1"/>
  <c r="Y77" i="2"/>
  <c r="Y447" i="2" s="1"/>
  <c r="Y82" i="2"/>
  <c r="Y470" i="2" s="1"/>
  <c r="Y79" i="2"/>
  <c r="Y493" i="2" s="1"/>
  <c r="Y81" i="2"/>
  <c r="Y463" i="2" s="1"/>
  <c r="Y78" i="2"/>
  <c r="Y83" i="2"/>
  <c r="Y474" i="2" s="1"/>
  <c r="W82" i="2"/>
  <c r="W470" i="2" s="1"/>
  <c r="W79" i="2"/>
  <c r="W493" i="2" s="1"/>
  <c r="W81" i="2"/>
  <c r="W463" i="2" s="1"/>
  <c r="W78" i="2"/>
  <c r="W83" i="2"/>
  <c r="W474" i="2" s="1"/>
  <c r="W80" i="2"/>
  <c r="W453" i="2" s="1"/>
  <c r="W77" i="2"/>
  <c r="W447" i="2" s="1"/>
  <c r="AC81" i="2"/>
  <c r="AC463" i="2" s="1"/>
  <c r="AC78" i="2"/>
  <c r="AC83" i="2"/>
  <c r="AC474" i="2" s="1"/>
  <c r="AC80" i="2"/>
  <c r="AC453" i="2" s="1"/>
  <c r="AC77" i="2"/>
  <c r="AC447" i="2" s="1"/>
  <c r="AC82" i="2"/>
  <c r="AC470" i="2" s="1"/>
  <c r="AC79" i="2"/>
  <c r="AC493" i="2" s="1"/>
  <c r="AE82" i="2"/>
  <c r="AE470" i="2" s="1"/>
  <c r="AE79" i="2"/>
  <c r="AE493" i="2" s="1"/>
  <c r="AE81" i="2"/>
  <c r="AE463" i="2" s="1"/>
  <c r="AE78" i="2"/>
  <c r="AE83" i="2"/>
  <c r="AE474" i="2" s="1"/>
  <c r="AE80" i="2"/>
  <c r="AE453" i="2" s="1"/>
  <c r="AE77" i="2"/>
  <c r="AE447" i="2" s="1"/>
  <c r="I20" i="2"/>
  <c r="Q27" i="2"/>
  <c r="L27" i="2"/>
  <c r="M20" i="2"/>
  <c r="N59" i="2"/>
  <c r="K20" i="2"/>
  <c r="L20" i="2"/>
  <c r="J20" i="2"/>
  <c r="L56" i="9"/>
  <c r="M56" i="9"/>
  <c r="N56" i="9"/>
  <c r="O56" i="9"/>
  <c r="P56" i="9"/>
  <c r="Q56" i="9"/>
  <c r="R56" i="9"/>
  <c r="S56" i="9"/>
  <c r="T56" i="9"/>
  <c r="U56" i="9"/>
  <c r="V56" i="9"/>
  <c r="W56" i="9"/>
  <c r="L57" i="9"/>
  <c r="M57" i="9"/>
  <c r="N57" i="9"/>
  <c r="O57" i="9"/>
  <c r="P57" i="9"/>
  <c r="Q57" i="9"/>
  <c r="R57" i="9"/>
  <c r="S57" i="9"/>
  <c r="T57" i="9"/>
  <c r="U57" i="9"/>
  <c r="V57" i="9"/>
  <c r="W57" i="9"/>
  <c r="L58" i="9"/>
  <c r="M58" i="9"/>
  <c r="N58" i="9"/>
  <c r="O58" i="9"/>
  <c r="P58" i="9"/>
  <c r="Q58" i="9"/>
  <c r="R58" i="9"/>
  <c r="S58" i="9"/>
  <c r="T58" i="9"/>
  <c r="U58" i="9"/>
  <c r="V58" i="9"/>
  <c r="W58" i="9"/>
  <c r="L59" i="9"/>
  <c r="M59" i="9"/>
  <c r="N59" i="9"/>
  <c r="O59" i="9"/>
  <c r="P59" i="9"/>
  <c r="Q59" i="9"/>
  <c r="R59" i="9"/>
  <c r="S59" i="9"/>
  <c r="T59" i="9"/>
  <c r="U59" i="9"/>
  <c r="V59" i="9"/>
  <c r="W59" i="9"/>
  <c r="L60" i="9"/>
  <c r="M60" i="9"/>
  <c r="N60" i="9"/>
  <c r="O60" i="9"/>
  <c r="P60" i="9"/>
  <c r="Q60" i="9"/>
  <c r="R60" i="9"/>
  <c r="S60" i="9"/>
  <c r="T60" i="9"/>
  <c r="U60" i="9"/>
  <c r="V60" i="9"/>
  <c r="W60" i="9"/>
  <c r="L61" i="9"/>
  <c r="M61" i="9"/>
  <c r="N61" i="9"/>
  <c r="O61" i="9"/>
  <c r="P61" i="9"/>
  <c r="Q61" i="9"/>
  <c r="R61" i="9"/>
  <c r="S61" i="9"/>
  <c r="T61" i="9"/>
  <c r="U61" i="9"/>
  <c r="V61" i="9"/>
  <c r="W61" i="9"/>
  <c r="L62" i="9"/>
  <c r="M62" i="9"/>
  <c r="N62" i="9"/>
  <c r="O62" i="9"/>
  <c r="P62" i="9"/>
  <c r="Q62" i="9"/>
  <c r="R62" i="9"/>
  <c r="S62" i="9"/>
  <c r="T62" i="9"/>
  <c r="U62" i="9"/>
  <c r="V62" i="9"/>
  <c r="W62" i="9"/>
  <c r="L63" i="9"/>
  <c r="M63" i="9"/>
  <c r="N63" i="9"/>
  <c r="O63" i="9"/>
  <c r="P63" i="9"/>
  <c r="Q63" i="9"/>
  <c r="R63" i="9"/>
  <c r="S63" i="9"/>
  <c r="T63" i="9"/>
  <c r="U63" i="9"/>
  <c r="V63" i="9"/>
  <c r="W63" i="9"/>
  <c r="L64" i="9"/>
  <c r="M64" i="9"/>
  <c r="N64" i="9"/>
  <c r="O64" i="9"/>
  <c r="P64" i="9"/>
  <c r="Q64" i="9"/>
  <c r="R64" i="9"/>
  <c r="S64" i="9"/>
  <c r="T64" i="9"/>
  <c r="U64" i="9"/>
  <c r="V64" i="9"/>
  <c r="W64" i="9"/>
  <c r="L65" i="9"/>
  <c r="M65" i="9"/>
  <c r="N65" i="9"/>
  <c r="O65" i="9"/>
  <c r="P65" i="9"/>
  <c r="Q65" i="9"/>
  <c r="R65" i="9"/>
  <c r="S65" i="9"/>
  <c r="T65" i="9"/>
  <c r="U65" i="9"/>
  <c r="V65" i="9"/>
  <c r="W65" i="9"/>
  <c r="L66" i="9"/>
  <c r="M66" i="9"/>
  <c r="N66" i="9"/>
  <c r="O66" i="9"/>
  <c r="P66" i="9"/>
  <c r="Q66" i="9"/>
  <c r="R66" i="9"/>
  <c r="S66" i="9"/>
  <c r="T66" i="9"/>
  <c r="U66" i="9"/>
  <c r="V66" i="9"/>
  <c r="W66" i="9"/>
  <c r="L67" i="9"/>
  <c r="M67" i="9"/>
  <c r="N67" i="9"/>
  <c r="O67" i="9"/>
  <c r="P67" i="9"/>
  <c r="Q67" i="9"/>
  <c r="R67" i="9"/>
  <c r="S67" i="9"/>
  <c r="T67" i="9"/>
  <c r="U67" i="9"/>
  <c r="V67" i="9"/>
  <c r="W67" i="9"/>
  <c r="L68" i="9"/>
  <c r="M68" i="9"/>
  <c r="N68" i="9"/>
  <c r="O68" i="9"/>
  <c r="P68" i="9"/>
  <c r="Q68" i="9"/>
  <c r="R68" i="9"/>
  <c r="S68" i="9"/>
  <c r="T68" i="9"/>
  <c r="U68" i="9"/>
  <c r="V68" i="9"/>
  <c r="W68" i="9"/>
  <c r="L69" i="9"/>
  <c r="M69" i="9"/>
  <c r="N69" i="9"/>
  <c r="O69" i="9"/>
  <c r="P69" i="9"/>
  <c r="Q69" i="9"/>
  <c r="R69" i="9"/>
  <c r="S69" i="9"/>
  <c r="T69" i="9"/>
  <c r="U69" i="9"/>
  <c r="V69" i="9"/>
  <c r="W69" i="9"/>
  <c r="L70" i="9"/>
  <c r="M70" i="9"/>
  <c r="N70" i="9"/>
  <c r="O70" i="9"/>
  <c r="P70" i="9"/>
  <c r="Q70" i="9"/>
  <c r="R70" i="9"/>
  <c r="S70" i="9"/>
  <c r="T70" i="9"/>
  <c r="U70" i="9"/>
  <c r="V70" i="9"/>
  <c r="W70" i="9"/>
  <c r="K62" i="9"/>
  <c r="K63" i="9"/>
  <c r="K64" i="9"/>
  <c r="K65" i="9"/>
  <c r="K66" i="9"/>
  <c r="K67" i="9"/>
  <c r="K68" i="9"/>
  <c r="K69" i="9"/>
  <c r="K70" i="9"/>
  <c r="K56" i="9"/>
  <c r="K57" i="9"/>
  <c r="K58" i="9"/>
  <c r="K59" i="9"/>
  <c r="K60" i="9"/>
  <c r="K61" i="9"/>
  <c r="C56" i="9"/>
  <c r="D56" i="9"/>
  <c r="E56" i="9"/>
  <c r="F56" i="9"/>
  <c r="G56" i="9"/>
  <c r="H56" i="9"/>
  <c r="I56" i="9"/>
  <c r="J56" i="9"/>
  <c r="C57" i="9"/>
  <c r="D57" i="9"/>
  <c r="E57" i="9"/>
  <c r="F57" i="9"/>
  <c r="G57" i="9"/>
  <c r="H57" i="9"/>
  <c r="I57" i="9"/>
  <c r="J57" i="9"/>
  <c r="C58" i="9"/>
  <c r="D58" i="9"/>
  <c r="E58" i="9"/>
  <c r="F58" i="9"/>
  <c r="G58" i="9"/>
  <c r="H58" i="9"/>
  <c r="I58" i="9"/>
  <c r="J58" i="9"/>
  <c r="C59" i="9"/>
  <c r="D59" i="9"/>
  <c r="E59" i="9"/>
  <c r="F59" i="9"/>
  <c r="G59" i="9"/>
  <c r="H59" i="9"/>
  <c r="I59" i="9"/>
  <c r="J59" i="9"/>
  <c r="C60" i="9"/>
  <c r="D60" i="9"/>
  <c r="E60" i="9"/>
  <c r="F60" i="9"/>
  <c r="G60" i="9"/>
  <c r="H60" i="9"/>
  <c r="I60" i="9"/>
  <c r="J60" i="9"/>
  <c r="C61" i="9"/>
  <c r="D61" i="9"/>
  <c r="E61" i="9"/>
  <c r="F61" i="9"/>
  <c r="G61" i="9"/>
  <c r="H61" i="9"/>
  <c r="I61" i="9"/>
  <c r="J61" i="9"/>
  <c r="B57" i="9"/>
  <c r="B58" i="9"/>
  <c r="B59" i="9"/>
  <c r="B60" i="9"/>
  <c r="B61" i="9"/>
  <c r="B56" i="9"/>
  <c r="I14" i="9"/>
  <c r="J14" i="9"/>
  <c r="K14" i="9"/>
  <c r="L14" i="9"/>
  <c r="M14" i="9"/>
  <c r="N14" i="9"/>
  <c r="O14" i="9"/>
  <c r="P14" i="9"/>
  <c r="P79" i="9" s="1"/>
  <c r="Q14" i="9"/>
  <c r="R14" i="9"/>
  <c r="S14" i="9"/>
  <c r="T14" i="9"/>
  <c r="U14" i="9"/>
  <c r="V14" i="9"/>
  <c r="W14" i="9"/>
  <c r="I15" i="9"/>
  <c r="J15" i="9"/>
  <c r="K15" i="9"/>
  <c r="K80" i="9" s="1"/>
  <c r="L15" i="9"/>
  <c r="M15" i="9"/>
  <c r="N15" i="9"/>
  <c r="O15" i="9"/>
  <c r="P15" i="9"/>
  <c r="Q15" i="9"/>
  <c r="R15" i="9"/>
  <c r="S15" i="9"/>
  <c r="S80" i="9" s="1"/>
  <c r="T15" i="9"/>
  <c r="U15" i="9"/>
  <c r="V15" i="9"/>
  <c r="W15" i="9"/>
  <c r="I16" i="9"/>
  <c r="J16" i="9"/>
  <c r="K16" i="9"/>
  <c r="L16" i="9"/>
  <c r="M16" i="9"/>
  <c r="N16" i="9"/>
  <c r="N81" i="9" s="1"/>
  <c r="O16" i="9"/>
  <c r="P16" i="9"/>
  <c r="Q16" i="9"/>
  <c r="R16" i="9"/>
  <c r="S16" i="9"/>
  <c r="T16" i="9"/>
  <c r="U16" i="9"/>
  <c r="V16" i="9"/>
  <c r="V81" i="9" s="1"/>
  <c r="W16" i="9"/>
  <c r="I17" i="9"/>
  <c r="I81" i="9" s="1"/>
  <c r="J17" i="9"/>
  <c r="K17" i="9"/>
  <c r="L17" i="9"/>
  <c r="M17" i="9"/>
  <c r="N17" i="9"/>
  <c r="O17" i="9"/>
  <c r="P17" i="9"/>
  <c r="Q17" i="9"/>
  <c r="Q81" i="9" s="1"/>
  <c r="R17" i="9"/>
  <c r="S17" i="9"/>
  <c r="T17" i="9"/>
  <c r="U17" i="9"/>
  <c r="V17" i="9"/>
  <c r="W17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I19" i="9"/>
  <c r="J19" i="9"/>
  <c r="K19" i="9"/>
  <c r="L19" i="9"/>
  <c r="M19" i="9"/>
  <c r="N19" i="9"/>
  <c r="O19" i="9"/>
  <c r="O82" i="9" s="1"/>
  <c r="P19" i="9"/>
  <c r="Q19" i="9"/>
  <c r="R19" i="9"/>
  <c r="S19" i="9"/>
  <c r="T19" i="9"/>
  <c r="U19" i="9"/>
  <c r="V19" i="9"/>
  <c r="W19" i="9"/>
  <c r="W82" i="9" s="1"/>
  <c r="I20" i="9"/>
  <c r="J20" i="9"/>
  <c r="J82" i="9" s="1"/>
  <c r="K20" i="9"/>
  <c r="L20" i="9"/>
  <c r="M20" i="9"/>
  <c r="N20" i="9"/>
  <c r="O20" i="9"/>
  <c r="P20" i="9"/>
  <c r="Q20" i="9"/>
  <c r="R20" i="9"/>
  <c r="R82" i="9" s="1"/>
  <c r="S20" i="9"/>
  <c r="T20" i="9"/>
  <c r="U20" i="9"/>
  <c r="V20" i="9"/>
  <c r="W20" i="9"/>
  <c r="I21" i="9"/>
  <c r="J21" i="9"/>
  <c r="K21" i="9"/>
  <c r="L21" i="9"/>
  <c r="M21" i="9"/>
  <c r="M83" i="9" s="1"/>
  <c r="N21" i="9"/>
  <c r="O21" i="9"/>
  <c r="P21" i="9"/>
  <c r="Q21" i="9"/>
  <c r="R21" i="9"/>
  <c r="S21" i="9"/>
  <c r="T21" i="9"/>
  <c r="U21" i="9"/>
  <c r="V21" i="9"/>
  <c r="W21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I24" i="9"/>
  <c r="J24" i="9"/>
  <c r="K24" i="9"/>
  <c r="L24" i="9"/>
  <c r="M24" i="9"/>
  <c r="N24" i="9"/>
  <c r="N83" i="9" s="1"/>
  <c r="O24" i="9"/>
  <c r="P24" i="9"/>
  <c r="Q24" i="9"/>
  <c r="R24" i="9"/>
  <c r="S24" i="9"/>
  <c r="T24" i="9"/>
  <c r="U24" i="9"/>
  <c r="V24" i="9"/>
  <c r="V83" i="9" s="1"/>
  <c r="W24" i="9"/>
  <c r="I25" i="9"/>
  <c r="I84" i="9" s="1"/>
  <c r="J25" i="9"/>
  <c r="K25" i="9"/>
  <c r="L25" i="9"/>
  <c r="M25" i="9"/>
  <c r="N25" i="9"/>
  <c r="O25" i="9"/>
  <c r="P25" i="9"/>
  <c r="Q25" i="9"/>
  <c r="Q84" i="9" s="1"/>
  <c r="R25" i="9"/>
  <c r="S25" i="9"/>
  <c r="T25" i="9"/>
  <c r="U25" i="9"/>
  <c r="V25" i="9"/>
  <c r="W25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I27" i="9"/>
  <c r="J27" i="9"/>
  <c r="K27" i="9"/>
  <c r="L27" i="9"/>
  <c r="M27" i="9"/>
  <c r="N27" i="9"/>
  <c r="O27" i="9"/>
  <c r="O85" i="9" s="1"/>
  <c r="P27" i="9"/>
  <c r="Q27" i="9"/>
  <c r="R27" i="9"/>
  <c r="S27" i="9"/>
  <c r="T27" i="9"/>
  <c r="U27" i="9"/>
  <c r="V27" i="9"/>
  <c r="W27" i="9"/>
  <c r="W85" i="9" s="1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I29" i="9"/>
  <c r="J29" i="9"/>
  <c r="K29" i="9"/>
  <c r="L29" i="9"/>
  <c r="M29" i="9"/>
  <c r="M86" i="9" s="1"/>
  <c r="N29" i="9"/>
  <c r="O29" i="9"/>
  <c r="P29" i="9"/>
  <c r="Q29" i="9"/>
  <c r="R29" i="9"/>
  <c r="S29" i="9"/>
  <c r="T29" i="9"/>
  <c r="U29" i="9"/>
  <c r="U86" i="9" s="1"/>
  <c r="V29" i="9"/>
  <c r="W29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I32" i="9"/>
  <c r="J32" i="9"/>
  <c r="K32" i="9"/>
  <c r="L32" i="9"/>
  <c r="M32" i="9"/>
  <c r="N32" i="9"/>
  <c r="N87" i="9" s="1"/>
  <c r="O32" i="9"/>
  <c r="P32" i="9"/>
  <c r="Q32" i="9"/>
  <c r="R32" i="9"/>
  <c r="S32" i="9"/>
  <c r="T32" i="9"/>
  <c r="U32" i="9"/>
  <c r="V32" i="9"/>
  <c r="V87" i="9" s="1"/>
  <c r="W32" i="9"/>
  <c r="I33" i="9"/>
  <c r="I88" i="9" s="1"/>
  <c r="J33" i="9"/>
  <c r="K33" i="9"/>
  <c r="L33" i="9"/>
  <c r="M33" i="9"/>
  <c r="N33" i="9"/>
  <c r="O33" i="9"/>
  <c r="P33" i="9"/>
  <c r="Q33" i="9"/>
  <c r="Q88" i="9" s="1"/>
  <c r="R33" i="9"/>
  <c r="S33" i="9"/>
  <c r="T33" i="9"/>
  <c r="U33" i="9"/>
  <c r="V33" i="9"/>
  <c r="W33" i="9"/>
  <c r="I34" i="9"/>
  <c r="J34" i="9"/>
  <c r="K34" i="9"/>
  <c r="L34" i="9"/>
  <c r="L89" i="9" s="1"/>
  <c r="M34" i="9"/>
  <c r="N34" i="9"/>
  <c r="O34" i="9"/>
  <c r="P34" i="9"/>
  <c r="Q34" i="9"/>
  <c r="R34" i="9"/>
  <c r="S34" i="9"/>
  <c r="T34" i="9"/>
  <c r="T89" i="9" s="1"/>
  <c r="U34" i="9"/>
  <c r="V34" i="9"/>
  <c r="W34" i="9"/>
  <c r="I35" i="9"/>
  <c r="J35" i="9"/>
  <c r="K35" i="9"/>
  <c r="L35" i="9"/>
  <c r="M35" i="9"/>
  <c r="N35" i="9"/>
  <c r="O35" i="9"/>
  <c r="O89" i="9" s="1"/>
  <c r="P35" i="9"/>
  <c r="Q35" i="9"/>
  <c r="R35" i="9"/>
  <c r="S35" i="9"/>
  <c r="T35" i="9"/>
  <c r="U35" i="9"/>
  <c r="V35" i="9"/>
  <c r="W35" i="9"/>
  <c r="W89" i="9" s="1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I37" i="9"/>
  <c r="J37" i="9"/>
  <c r="K37" i="9"/>
  <c r="L37" i="9"/>
  <c r="M37" i="9"/>
  <c r="M89" i="9" s="1"/>
  <c r="N37" i="9"/>
  <c r="O37" i="9"/>
  <c r="P37" i="9"/>
  <c r="Q37" i="9"/>
  <c r="R37" i="9"/>
  <c r="S37" i="9"/>
  <c r="T37" i="9"/>
  <c r="U37" i="9"/>
  <c r="U89" i="9" s="1"/>
  <c r="V37" i="9"/>
  <c r="W37" i="9"/>
  <c r="I38" i="9"/>
  <c r="J38" i="9"/>
  <c r="K38" i="9"/>
  <c r="L38" i="9"/>
  <c r="M38" i="9"/>
  <c r="N38" i="9"/>
  <c r="O38" i="9"/>
  <c r="P38" i="9"/>
  <c r="P90" i="9" s="1"/>
  <c r="Q38" i="9"/>
  <c r="R38" i="9"/>
  <c r="S38" i="9"/>
  <c r="T38" i="9"/>
  <c r="U38" i="9"/>
  <c r="V38" i="9"/>
  <c r="W38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V91" i="9" s="1"/>
  <c r="W40" i="9"/>
  <c r="I41" i="9"/>
  <c r="I92" i="9" s="1"/>
  <c r="J41" i="9"/>
  <c r="K41" i="9"/>
  <c r="L41" i="9"/>
  <c r="M41" i="9"/>
  <c r="N41" i="9"/>
  <c r="O41" i="9"/>
  <c r="P41" i="9"/>
  <c r="Q41" i="9"/>
  <c r="Q92" i="9" s="1"/>
  <c r="R41" i="9"/>
  <c r="S41" i="9"/>
  <c r="T41" i="9"/>
  <c r="U41" i="9"/>
  <c r="V41" i="9"/>
  <c r="W41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I43" i="9"/>
  <c r="J43" i="9"/>
  <c r="K43" i="9"/>
  <c r="L43" i="9"/>
  <c r="M43" i="9"/>
  <c r="N43" i="9"/>
  <c r="O43" i="9"/>
  <c r="O94" i="9" s="1"/>
  <c r="P43" i="9"/>
  <c r="Q43" i="9"/>
  <c r="R43" i="9"/>
  <c r="S43" i="9"/>
  <c r="T43" i="9"/>
  <c r="U43" i="9"/>
  <c r="V43" i="9"/>
  <c r="W43" i="9"/>
  <c r="W94" i="9" s="1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I45" i="9"/>
  <c r="J45" i="9"/>
  <c r="K45" i="9"/>
  <c r="L45" i="9"/>
  <c r="M45" i="9"/>
  <c r="M95" i="9" s="1"/>
  <c r="N45" i="9"/>
  <c r="O45" i="9"/>
  <c r="P45" i="9"/>
  <c r="Q45" i="9"/>
  <c r="R45" i="9"/>
  <c r="S45" i="9"/>
  <c r="T45" i="9"/>
  <c r="U45" i="9"/>
  <c r="U95" i="9" s="1"/>
  <c r="V45" i="9"/>
  <c r="W45" i="9"/>
  <c r="I46" i="9"/>
  <c r="J46" i="9"/>
  <c r="K46" i="9"/>
  <c r="L46" i="9"/>
  <c r="M46" i="9"/>
  <c r="N46" i="9"/>
  <c r="O46" i="9"/>
  <c r="P46" i="9"/>
  <c r="P96" i="9" s="1"/>
  <c r="Q46" i="9"/>
  <c r="R46" i="9"/>
  <c r="S46" i="9"/>
  <c r="T46" i="9"/>
  <c r="U46" i="9"/>
  <c r="V46" i="9"/>
  <c r="W46" i="9"/>
  <c r="I47" i="9"/>
  <c r="J47" i="9"/>
  <c r="K47" i="9"/>
  <c r="K97" i="9" s="1"/>
  <c r="L47" i="9"/>
  <c r="M47" i="9"/>
  <c r="N47" i="9"/>
  <c r="O47" i="9"/>
  <c r="P47" i="9"/>
  <c r="Q47" i="9"/>
  <c r="R47" i="9"/>
  <c r="S47" i="9"/>
  <c r="S97" i="9" s="1"/>
  <c r="T47" i="9"/>
  <c r="U47" i="9"/>
  <c r="V47" i="9"/>
  <c r="W47" i="9"/>
  <c r="I48" i="9"/>
  <c r="J48" i="9"/>
  <c r="K48" i="9"/>
  <c r="L48" i="9"/>
  <c r="M48" i="9"/>
  <c r="N48" i="9"/>
  <c r="N98" i="9" s="1"/>
  <c r="O48" i="9"/>
  <c r="P48" i="9"/>
  <c r="Q48" i="9"/>
  <c r="R48" i="9"/>
  <c r="S48" i="9"/>
  <c r="T48" i="9"/>
  <c r="U48" i="9"/>
  <c r="V48" i="9"/>
  <c r="V98" i="9" s="1"/>
  <c r="W48" i="9"/>
  <c r="I49" i="9"/>
  <c r="I99" i="9" s="1"/>
  <c r="J49" i="9"/>
  <c r="K49" i="9"/>
  <c r="L49" i="9"/>
  <c r="M49" i="9"/>
  <c r="N49" i="9"/>
  <c r="O49" i="9"/>
  <c r="P49" i="9"/>
  <c r="Q49" i="9"/>
  <c r="Q99" i="9" s="1"/>
  <c r="R49" i="9"/>
  <c r="S49" i="9"/>
  <c r="T49" i="9"/>
  <c r="U49" i="9"/>
  <c r="V49" i="9"/>
  <c r="W49" i="9"/>
  <c r="I50" i="9"/>
  <c r="J50" i="9"/>
  <c r="K50" i="9"/>
  <c r="L50" i="9"/>
  <c r="L99" i="9" s="1"/>
  <c r="M50" i="9"/>
  <c r="N50" i="9"/>
  <c r="O50" i="9"/>
  <c r="P50" i="9"/>
  <c r="Q50" i="9"/>
  <c r="R50" i="9"/>
  <c r="S50" i="9"/>
  <c r="T50" i="9"/>
  <c r="T99" i="9" s="1"/>
  <c r="U50" i="9"/>
  <c r="V50" i="9"/>
  <c r="W50" i="9"/>
  <c r="I51" i="9"/>
  <c r="J51" i="9"/>
  <c r="K51" i="9"/>
  <c r="L51" i="9"/>
  <c r="M51" i="9"/>
  <c r="N51" i="9"/>
  <c r="O51" i="9"/>
  <c r="O100" i="9" s="1"/>
  <c r="P51" i="9"/>
  <c r="Q51" i="9"/>
  <c r="R51" i="9"/>
  <c r="S51" i="9"/>
  <c r="T51" i="9"/>
  <c r="U51" i="9"/>
  <c r="V51" i="9"/>
  <c r="W51" i="9"/>
  <c r="W100" i="9" s="1"/>
  <c r="I52" i="9"/>
  <c r="J52" i="9"/>
  <c r="J101" i="9" s="1"/>
  <c r="K52" i="9"/>
  <c r="L52" i="9"/>
  <c r="M52" i="9"/>
  <c r="N52" i="9"/>
  <c r="O52" i="9"/>
  <c r="P52" i="9"/>
  <c r="Q52" i="9"/>
  <c r="R52" i="9"/>
  <c r="R101" i="9" s="1"/>
  <c r="S52" i="9"/>
  <c r="T52" i="9"/>
  <c r="U52" i="9"/>
  <c r="V52" i="9"/>
  <c r="W52" i="9"/>
  <c r="I53" i="9"/>
  <c r="J53" i="9"/>
  <c r="K53" i="9"/>
  <c r="L53" i="9"/>
  <c r="M53" i="9"/>
  <c r="M102" i="9" s="1"/>
  <c r="N53" i="9"/>
  <c r="O53" i="9"/>
  <c r="P53" i="9"/>
  <c r="Q53" i="9"/>
  <c r="R53" i="9"/>
  <c r="S53" i="9"/>
  <c r="T53" i="9"/>
  <c r="U53" i="9"/>
  <c r="U102" i="9" s="1"/>
  <c r="V53" i="9"/>
  <c r="W53" i="9"/>
  <c r="I54" i="9"/>
  <c r="J54" i="9"/>
  <c r="K54" i="9"/>
  <c r="L54" i="9"/>
  <c r="M54" i="9"/>
  <c r="N54" i="9"/>
  <c r="O54" i="9"/>
  <c r="P54" i="9"/>
  <c r="P103" i="9" s="1"/>
  <c r="Q54" i="9"/>
  <c r="R54" i="9"/>
  <c r="S54" i="9"/>
  <c r="T54" i="9"/>
  <c r="U54" i="9"/>
  <c r="V54" i="9"/>
  <c r="W54" i="9"/>
  <c r="U79" i="9"/>
  <c r="P80" i="9"/>
  <c r="K81" i="9"/>
  <c r="S81" i="9"/>
  <c r="I82" i="9"/>
  <c r="J83" i="9"/>
  <c r="U83" i="9"/>
  <c r="N84" i="9"/>
  <c r="V84" i="9"/>
  <c r="Q85" i="9"/>
  <c r="M87" i="9"/>
  <c r="U87" i="9"/>
  <c r="V88" i="9"/>
  <c r="M90" i="9"/>
  <c r="U90" i="9"/>
  <c r="P91" i="9"/>
  <c r="N91" i="9"/>
  <c r="N92" i="9"/>
  <c r="Q93" i="9"/>
  <c r="T93" i="9"/>
  <c r="L94" i="9"/>
  <c r="W95" i="9"/>
  <c r="M96" i="9"/>
  <c r="U96" i="9"/>
  <c r="P97" i="9"/>
  <c r="K98" i="9"/>
  <c r="S98" i="9"/>
  <c r="N99" i="9"/>
  <c r="T100" i="9"/>
  <c r="O101" i="9"/>
  <c r="J102" i="9"/>
  <c r="R102" i="9"/>
  <c r="M103" i="9"/>
  <c r="U103" i="9"/>
  <c r="L93" i="9"/>
  <c r="C13" i="9"/>
  <c r="D13" i="9"/>
  <c r="E13" i="9"/>
  <c r="F13" i="9"/>
  <c r="G13" i="9"/>
  <c r="H13" i="9"/>
  <c r="I13" i="9"/>
  <c r="I78" i="9" s="1"/>
  <c r="J13" i="9"/>
  <c r="J78" i="9" s="1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D78" i="9"/>
  <c r="G78" i="9"/>
  <c r="L78" i="9"/>
  <c r="R78" i="9"/>
  <c r="O78" i="9"/>
  <c r="B13" i="9"/>
  <c r="C2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B3" i="9"/>
  <c r="B4" i="9"/>
  <c r="B5" i="9"/>
  <c r="B6" i="9"/>
  <c r="B7" i="9"/>
  <c r="B8" i="9"/>
  <c r="B9" i="9"/>
  <c r="B10" i="9"/>
  <c r="B11" i="9"/>
  <c r="B2" i="9"/>
  <c r="U91" i="9"/>
  <c r="J90" i="9"/>
  <c r="T88" i="9"/>
  <c r="I87" i="9"/>
  <c r="U78" i="9"/>
  <c r="M78" i="9"/>
  <c r="E78" i="9"/>
  <c r="W103" i="9"/>
  <c r="V103" i="9"/>
  <c r="T103" i="9"/>
  <c r="S103" i="9"/>
  <c r="R103" i="9"/>
  <c r="Q103" i="9"/>
  <c r="O103" i="9"/>
  <c r="N103" i="9"/>
  <c r="L103" i="9"/>
  <c r="K103" i="9"/>
  <c r="J103" i="9"/>
  <c r="I103" i="9"/>
  <c r="W102" i="9"/>
  <c r="V102" i="9"/>
  <c r="T102" i="9"/>
  <c r="S102" i="9"/>
  <c r="Q102" i="9"/>
  <c r="P102" i="9"/>
  <c r="O102" i="9"/>
  <c r="N102" i="9"/>
  <c r="L102" i="9"/>
  <c r="K102" i="9"/>
  <c r="I102" i="9"/>
  <c r="W101" i="9"/>
  <c r="V101" i="9"/>
  <c r="U101" i="9"/>
  <c r="T101" i="9"/>
  <c r="S101" i="9"/>
  <c r="Q101" i="9"/>
  <c r="P101" i="9"/>
  <c r="N101" i="9"/>
  <c r="M101" i="9"/>
  <c r="L101" i="9"/>
  <c r="K101" i="9"/>
  <c r="I101" i="9"/>
  <c r="V100" i="9"/>
  <c r="U100" i="9"/>
  <c r="S100" i="9"/>
  <c r="R100" i="9"/>
  <c r="Q100" i="9"/>
  <c r="P100" i="9"/>
  <c r="N100" i="9"/>
  <c r="M100" i="9"/>
  <c r="L100" i="9"/>
  <c r="K100" i="9"/>
  <c r="J100" i="9"/>
  <c r="I100" i="9"/>
  <c r="W99" i="9"/>
  <c r="V99" i="9"/>
  <c r="U99" i="9"/>
  <c r="S99" i="9"/>
  <c r="R99" i="9"/>
  <c r="O99" i="9"/>
  <c r="M99" i="9"/>
  <c r="K99" i="9"/>
  <c r="J99" i="9"/>
  <c r="W98" i="9"/>
  <c r="U98" i="9"/>
  <c r="T98" i="9"/>
  <c r="R98" i="9"/>
  <c r="Q98" i="9"/>
  <c r="P98" i="9"/>
  <c r="O98" i="9"/>
  <c r="M98" i="9"/>
  <c r="L98" i="9"/>
  <c r="J98" i="9"/>
  <c r="I98" i="9"/>
  <c r="W97" i="9"/>
  <c r="V97" i="9"/>
  <c r="U97" i="9"/>
  <c r="T97" i="9"/>
  <c r="R97" i="9"/>
  <c r="Q97" i="9"/>
  <c r="O97" i="9"/>
  <c r="N97" i="9"/>
  <c r="M97" i="9"/>
  <c r="L97" i="9"/>
  <c r="J97" i="9"/>
  <c r="I97" i="9"/>
  <c r="W96" i="9"/>
  <c r="V96" i="9"/>
  <c r="T96" i="9"/>
  <c r="S96" i="9"/>
  <c r="R96" i="9"/>
  <c r="Q96" i="9"/>
  <c r="O96" i="9"/>
  <c r="N96" i="9"/>
  <c r="L96" i="9"/>
  <c r="K96" i="9"/>
  <c r="J96" i="9"/>
  <c r="I96" i="9"/>
  <c r="Q95" i="9"/>
  <c r="V95" i="9"/>
  <c r="T95" i="9"/>
  <c r="S95" i="9"/>
  <c r="P95" i="9"/>
  <c r="O95" i="9"/>
  <c r="N95" i="9"/>
  <c r="L95" i="9"/>
  <c r="K95" i="9"/>
  <c r="V94" i="9"/>
  <c r="U94" i="9"/>
  <c r="T94" i="9"/>
  <c r="S94" i="9"/>
  <c r="R94" i="9"/>
  <c r="Q94" i="9"/>
  <c r="P94" i="9"/>
  <c r="N94" i="9"/>
  <c r="M94" i="9"/>
  <c r="K94" i="9"/>
  <c r="J94" i="9"/>
  <c r="I94" i="9"/>
  <c r="W93" i="9"/>
  <c r="V93" i="9"/>
  <c r="U93" i="9"/>
  <c r="S93" i="9"/>
  <c r="R93" i="9"/>
  <c r="P93" i="9"/>
  <c r="O93" i="9"/>
  <c r="N93" i="9"/>
  <c r="M93" i="9"/>
  <c r="K93" i="9"/>
  <c r="J93" i="9"/>
  <c r="I93" i="9"/>
  <c r="W92" i="9"/>
  <c r="V92" i="9"/>
  <c r="U92" i="9"/>
  <c r="T92" i="9"/>
  <c r="S92" i="9"/>
  <c r="R92" i="9"/>
  <c r="P92" i="9"/>
  <c r="O92" i="9"/>
  <c r="M92" i="9"/>
  <c r="L92" i="9"/>
  <c r="K92" i="9"/>
  <c r="J92" i="9"/>
  <c r="J91" i="9"/>
  <c r="W91" i="9"/>
  <c r="T91" i="9"/>
  <c r="R91" i="9"/>
  <c r="Q91" i="9"/>
  <c r="O91" i="9"/>
  <c r="M91" i="9"/>
  <c r="L91" i="9"/>
  <c r="I91" i="9"/>
  <c r="W90" i="9"/>
  <c r="V90" i="9"/>
  <c r="T90" i="9"/>
  <c r="S90" i="9"/>
  <c r="R90" i="9"/>
  <c r="Q90" i="9"/>
  <c r="O90" i="9"/>
  <c r="N90" i="9"/>
  <c r="L90" i="9"/>
  <c r="K90" i="9"/>
  <c r="I90" i="9"/>
  <c r="P89" i="9"/>
  <c r="W88" i="9"/>
  <c r="U88" i="9"/>
  <c r="S88" i="9"/>
  <c r="R88" i="9"/>
  <c r="P88" i="9"/>
  <c r="O88" i="9"/>
  <c r="N88" i="9"/>
  <c r="M88" i="9"/>
  <c r="L88" i="9"/>
  <c r="K88" i="9"/>
  <c r="J88" i="9"/>
  <c r="T87" i="9"/>
  <c r="Q87" i="9"/>
  <c r="L87" i="9"/>
  <c r="W86" i="9"/>
  <c r="V86" i="9"/>
  <c r="T86" i="9"/>
  <c r="S86" i="9"/>
  <c r="P86" i="9"/>
  <c r="O86" i="9"/>
  <c r="N86" i="9"/>
  <c r="L86" i="9"/>
  <c r="K86" i="9"/>
  <c r="S85" i="9"/>
  <c r="V85" i="9"/>
  <c r="U85" i="9"/>
  <c r="R85" i="9"/>
  <c r="P85" i="9"/>
  <c r="N85" i="9"/>
  <c r="M85" i="9"/>
  <c r="K85" i="9"/>
  <c r="J85" i="9"/>
  <c r="I85" i="9"/>
  <c r="W84" i="9"/>
  <c r="U84" i="9"/>
  <c r="T84" i="9"/>
  <c r="S84" i="9"/>
  <c r="R84" i="9"/>
  <c r="P84" i="9"/>
  <c r="O84" i="9"/>
  <c r="M84" i="9"/>
  <c r="L84" i="9"/>
  <c r="K84" i="9"/>
  <c r="J84" i="9"/>
  <c r="R83" i="9"/>
  <c r="Q83" i="9"/>
  <c r="I83" i="9"/>
  <c r="U82" i="9"/>
  <c r="Q82" i="9"/>
  <c r="P82" i="9"/>
  <c r="M82" i="9"/>
  <c r="W81" i="9"/>
  <c r="U81" i="9"/>
  <c r="T81" i="9"/>
  <c r="R81" i="9"/>
  <c r="P81" i="9"/>
  <c r="O81" i="9"/>
  <c r="M81" i="9"/>
  <c r="L81" i="9"/>
  <c r="J81" i="9"/>
  <c r="W80" i="9"/>
  <c r="V80" i="9"/>
  <c r="U80" i="9"/>
  <c r="T80" i="9"/>
  <c r="R80" i="9"/>
  <c r="Q80" i="9"/>
  <c r="O80" i="9"/>
  <c r="N80" i="9"/>
  <c r="M80" i="9"/>
  <c r="L80" i="9"/>
  <c r="J80" i="9"/>
  <c r="I80" i="9"/>
  <c r="W79" i="9"/>
  <c r="V79" i="9"/>
  <c r="T79" i="9"/>
  <c r="S79" i="9"/>
  <c r="R79" i="9"/>
  <c r="Q79" i="9"/>
  <c r="O79" i="9"/>
  <c r="N79" i="9"/>
  <c r="M79" i="9"/>
  <c r="L79" i="9"/>
  <c r="K79" i="9"/>
  <c r="J79" i="9"/>
  <c r="I79" i="9"/>
  <c r="W78" i="9"/>
  <c r="V78" i="9"/>
  <c r="T78" i="9"/>
  <c r="S78" i="9"/>
  <c r="Q78" i="9"/>
  <c r="P78" i="9"/>
  <c r="N78" i="9"/>
  <c r="K78" i="9"/>
  <c r="H78" i="9"/>
  <c r="F78" i="9"/>
  <c r="C78" i="9"/>
  <c r="B78" i="9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B57" i="8"/>
  <c r="B58" i="8"/>
  <c r="B59" i="8"/>
  <c r="B60" i="8"/>
  <c r="B61" i="8"/>
  <c r="B56" i="8"/>
  <c r="I14" i="8"/>
  <c r="J14" i="8"/>
  <c r="K14" i="8"/>
  <c r="L14" i="8"/>
  <c r="M14" i="8"/>
  <c r="N14" i="8"/>
  <c r="O14" i="8"/>
  <c r="P14" i="8"/>
  <c r="P79" i="8" s="1"/>
  <c r="Q14" i="8"/>
  <c r="R14" i="8"/>
  <c r="S14" i="8"/>
  <c r="T14" i="8"/>
  <c r="U14" i="8"/>
  <c r="V14" i="8"/>
  <c r="W14" i="8"/>
  <c r="I15" i="8"/>
  <c r="J15" i="8"/>
  <c r="K15" i="8"/>
  <c r="L15" i="8"/>
  <c r="M15" i="8"/>
  <c r="N15" i="8"/>
  <c r="O15" i="8"/>
  <c r="P15" i="8"/>
  <c r="Q15" i="8"/>
  <c r="R15" i="8"/>
  <c r="S15" i="8"/>
  <c r="S80" i="8" s="1"/>
  <c r="T15" i="8"/>
  <c r="U15" i="8"/>
  <c r="V15" i="8"/>
  <c r="W15" i="8"/>
  <c r="I16" i="8"/>
  <c r="J16" i="8"/>
  <c r="K16" i="8"/>
  <c r="L16" i="8"/>
  <c r="M16" i="8"/>
  <c r="N16" i="8"/>
  <c r="N81" i="8" s="1"/>
  <c r="O16" i="8"/>
  <c r="P16" i="8"/>
  <c r="Q16" i="8"/>
  <c r="R16" i="8"/>
  <c r="S16" i="8"/>
  <c r="T16" i="8"/>
  <c r="U16" i="8"/>
  <c r="V16" i="8"/>
  <c r="V81" i="8" s="1"/>
  <c r="W16" i="8"/>
  <c r="I17" i="8"/>
  <c r="I81" i="8" s="1"/>
  <c r="J17" i="8"/>
  <c r="K17" i="8"/>
  <c r="L17" i="8"/>
  <c r="M17" i="8"/>
  <c r="N17" i="8"/>
  <c r="O17" i="8"/>
  <c r="P17" i="8"/>
  <c r="Q17" i="8"/>
  <c r="Q81" i="8" s="1"/>
  <c r="R17" i="8"/>
  <c r="S17" i="8"/>
  <c r="T17" i="8"/>
  <c r="U17" i="8"/>
  <c r="V17" i="8"/>
  <c r="W17" i="8"/>
  <c r="I18" i="8"/>
  <c r="J18" i="8"/>
  <c r="K18" i="8"/>
  <c r="L18" i="8"/>
  <c r="L82" i="8" s="1"/>
  <c r="M18" i="8"/>
  <c r="N18" i="8"/>
  <c r="O18" i="8"/>
  <c r="P18" i="8"/>
  <c r="Q18" i="8"/>
  <c r="R18" i="8"/>
  <c r="S18" i="8"/>
  <c r="T18" i="8"/>
  <c r="T82" i="8" s="1"/>
  <c r="U18" i="8"/>
  <c r="V18" i="8"/>
  <c r="W18" i="8"/>
  <c r="I19" i="8"/>
  <c r="J19" i="8"/>
  <c r="K19" i="8"/>
  <c r="L19" i="8"/>
  <c r="M19" i="8"/>
  <c r="N19" i="8"/>
  <c r="O19" i="8"/>
  <c r="O82" i="8" s="1"/>
  <c r="P19" i="8"/>
  <c r="Q19" i="8"/>
  <c r="R19" i="8"/>
  <c r="S19" i="8"/>
  <c r="T19" i="8"/>
  <c r="U19" i="8"/>
  <c r="V19" i="8"/>
  <c r="W19" i="8"/>
  <c r="W82" i="8" s="1"/>
  <c r="I20" i="8"/>
  <c r="J20" i="8"/>
  <c r="J82" i="8" s="1"/>
  <c r="K20" i="8"/>
  <c r="L20" i="8"/>
  <c r="M20" i="8"/>
  <c r="N20" i="8"/>
  <c r="O20" i="8"/>
  <c r="P20" i="8"/>
  <c r="Q20" i="8"/>
  <c r="R20" i="8"/>
  <c r="R82" i="8" s="1"/>
  <c r="S20" i="8"/>
  <c r="T20" i="8"/>
  <c r="U20" i="8"/>
  <c r="V20" i="8"/>
  <c r="W20" i="8"/>
  <c r="I21" i="8"/>
  <c r="J21" i="8"/>
  <c r="K21" i="8"/>
  <c r="L21" i="8"/>
  <c r="M21" i="8"/>
  <c r="M83" i="8" s="1"/>
  <c r="N21" i="8"/>
  <c r="O21" i="8"/>
  <c r="P21" i="8"/>
  <c r="Q21" i="8"/>
  <c r="R21" i="8"/>
  <c r="S21" i="8"/>
  <c r="T21" i="8"/>
  <c r="U21" i="8"/>
  <c r="U83" i="8" s="1"/>
  <c r="V21" i="8"/>
  <c r="W21" i="8"/>
  <c r="I22" i="8"/>
  <c r="J22" i="8"/>
  <c r="K22" i="8"/>
  <c r="L22" i="8"/>
  <c r="M22" i="8"/>
  <c r="N22" i="8"/>
  <c r="O22" i="8"/>
  <c r="P22" i="8"/>
  <c r="P83" i="8" s="1"/>
  <c r="Q22" i="8"/>
  <c r="R22" i="8"/>
  <c r="S22" i="8"/>
  <c r="T22" i="8"/>
  <c r="U22" i="8"/>
  <c r="V22" i="8"/>
  <c r="W22" i="8"/>
  <c r="I23" i="8"/>
  <c r="J23" i="8"/>
  <c r="K23" i="8"/>
  <c r="K83" i="8" s="1"/>
  <c r="L23" i="8"/>
  <c r="M23" i="8"/>
  <c r="N23" i="8"/>
  <c r="O23" i="8"/>
  <c r="P23" i="8"/>
  <c r="Q23" i="8"/>
  <c r="R23" i="8"/>
  <c r="S23" i="8"/>
  <c r="S83" i="8" s="1"/>
  <c r="T23" i="8"/>
  <c r="U23" i="8"/>
  <c r="V23" i="8"/>
  <c r="W23" i="8"/>
  <c r="I24" i="8"/>
  <c r="J24" i="8"/>
  <c r="K24" i="8"/>
  <c r="L24" i="8"/>
  <c r="M24" i="8"/>
  <c r="N24" i="8"/>
  <c r="N83" i="8" s="1"/>
  <c r="O24" i="8"/>
  <c r="P24" i="8"/>
  <c r="Q24" i="8"/>
  <c r="R24" i="8"/>
  <c r="S24" i="8"/>
  <c r="T24" i="8"/>
  <c r="U24" i="8"/>
  <c r="V24" i="8"/>
  <c r="V83" i="8" s="1"/>
  <c r="W24" i="8"/>
  <c r="I25" i="8"/>
  <c r="I84" i="8" s="1"/>
  <c r="J25" i="8"/>
  <c r="K25" i="8"/>
  <c r="L25" i="8"/>
  <c r="M25" i="8"/>
  <c r="N25" i="8"/>
  <c r="O25" i="8"/>
  <c r="P25" i="8"/>
  <c r="Q25" i="8"/>
  <c r="Q84" i="8" s="1"/>
  <c r="R25" i="8"/>
  <c r="S25" i="8"/>
  <c r="T25" i="8"/>
  <c r="U25" i="8"/>
  <c r="V25" i="8"/>
  <c r="W25" i="8"/>
  <c r="I26" i="8"/>
  <c r="J26" i="8"/>
  <c r="K26" i="8"/>
  <c r="L26" i="8"/>
  <c r="L85" i="8" s="1"/>
  <c r="M26" i="8"/>
  <c r="N26" i="8"/>
  <c r="O26" i="8"/>
  <c r="P26" i="8"/>
  <c r="Q26" i="8"/>
  <c r="R26" i="8"/>
  <c r="S26" i="8"/>
  <c r="T26" i="8"/>
  <c r="T85" i="8" s="1"/>
  <c r="U26" i="8"/>
  <c r="V26" i="8"/>
  <c r="W26" i="8"/>
  <c r="I27" i="8"/>
  <c r="J27" i="8"/>
  <c r="K27" i="8"/>
  <c r="L27" i="8"/>
  <c r="M27" i="8"/>
  <c r="N27" i="8"/>
  <c r="O27" i="8"/>
  <c r="O85" i="8" s="1"/>
  <c r="P27" i="8"/>
  <c r="Q27" i="8"/>
  <c r="R27" i="8"/>
  <c r="S27" i="8"/>
  <c r="T27" i="8"/>
  <c r="U27" i="8"/>
  <c r="V27" i="8"/>
  <c r="W27" i="8"/>
  <c r="I28" i="8"/>
  <c r="J28" i="8"/>
  <c r="J86" i="8" s="1"/>
  <c r="K28" i="8"/>
  <c r="L28" i="8"/>
  <c r="M28" i="8"/>
  <c r="N28" i="8"/>
  <c r="O28" i="8"/>
  <c r="P28" i="8"/>
  <c r="Q28" i="8"/>
  <c r="R28" i="8"/>
  <c r="R86" i="8" s="1"/>
  <c r="S28" i="8"/>
  <c r="T28" i="8"/>
  <c r="U28" i="8"/>
  <c r="V28" i="8"/>
  <c r="W28" i="8"/>
  <c r="I29" i="8"/>
  <c r="J29" i="8"/>
  <c r="K29" i="8"/>
  <c r="L29" i="8"/>
  <c r="M29" i="8"/>
  <c r="M86" i="8" s="1"/>
  <c r="N29" i="8"/>
  <c r="O29" i="8"/>
  <c r="P29" i="8"/>
  <c r="Q29" i="8"/>
  <c r="R29" i="8"/>
  <c r="S29" i="8"/>
  <c r="T29" i="8"/>
  <c r="U29" i="8"/>
  <c r="U86" i="8" s="1"/>
  <c r="V29" i="8"/>
  <c r="W29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I31" i="8"/>
  <c r="J31" i="8"/>
  <c r="K31" i="8"/>
  <c r="K87" i="8" s="1"/>
  <c r="L31" i="8"/>
  <c r="M31" i="8"/>
  <c r="N31" i="8"/>
  <c r="O31" i="8"/>
  <c r="P31" i="8"/>
  <c r="Q31" i="8"/>
  <c r="R31" i="8"/>
  <c r="S31" i="8"/>
  <c r="S87" i="8" s="1"/>
  <c r="T31" i="8"/>
  <c r="U31" i="8"/>
  <c r="V31" i="8"/>
  <c r="W31" i="8"/>
  <c r="I32" i="8"/>
  <c r="J32" i="8"/>
  <c r="K32" i="8"/>
  <c r="L32" i="8"/>
  <c r="M32" i="8"/>
  <c r="N32" i="8"/>
  <c r="N87" i="8" s="1"/>
  <c r="O32" i="8"/>
  <c r="P32" i="8"/>
  <c r="Q32" i="8"/>
  <c r="R32" i="8"/>
  <c r="S32" i="8"/>
  <c r="T32" i="8"/>
  <c r="U32" i="8"/>
  <c r="V32" i="8"/>
  <c r="V87" i="8" s="1"/>
  <c r="W32" i="8"/>
  <c r="I33" i="8"/>
  <c r="I88" i="8" s="1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I34" i="8"/>
  <c r="J34" i="8"/>
  <c r="K34" i="8"/>
  <c r="L34" i="8"/>
  <c r="L89" i="8" s="1"/>
  <c r="M34" i="8"/>
  <c r="N34" i="8"/>
  <c r="O34" i="8"/>
  <c r="P34" i="8"/>
  <c r="Q34" i="8"/>
  <c r="R34" i="8"/>
  <c r="S34" i="8"/>
  <c r="T34" i="8"/>
  <c r="T89" i="8" s="1"/>
  <c r="U34" i="8"/>
  <c r="V34" i="8"/>
  <c r="W34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W89" i="8" s="1"/>
  <c r="I36" i="8"/>
  <c r="J36" i="8"/>
  <c r="J89" i="8" s="1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I37" i="8"/>
  <c r="J37" i="8"/>
  <c r="K37" i="8"/>
  <c r="L37" i="8"/>
  <c r="M37" i="8"/>
  <c r="M89" i="8" s="1"/>
  <c r="N37" i="8"/>
  <c r="O37" i="8"/>
  <c r="P37" i="8"/>
  <c r="Q37" i="8"/>
  <c r="R37" i="8"/>
  <c r="S37" i="8"/>
  <c r="T37" i="8"/>
  <c r="U37" i="8"/>
  <c r="U89" i="8" s="1"/>
  <c r="V37" i="8"/>
  <c r="W37" i="8"/>
  <c r="I38" i="8"/>
  <c r="J38" i="8"/>
  <c r="K38" i="8"/>
  <c r="L38" i="8"/>
  <c r="M38" i="8"/>
  <c r="N38" i="8"/>
  <c r="O38" i="8"/>
  <c r="P38" i="8"/>
  <c r="P90" i="8" s="1"/>
  <c r="Q38" i="8"/>
  <c r="R38" i="8"/>
  <c r="S38" i="8"/>
  <c r="T38" i="8"/>
  <c r="U38" i="8"/>
  <c r="V38" i="8"/>
  <c r="W38" i="8"/>
  <c r="I39" i="8"/>
  <c r="J39" i="8"/>
  <c r="K39" i="8"/>
  <c r="K91" i="8" s="1"/>
  <c r="L39" i="8"/>
  <c r="M39" i="8"/>
  <c r="N39" i="8"/>
  <c r="O39" i="8"/>
  <c r="P39" i="8"/>
  <c r="Q39" i="8"/>
  <c r="R39" i="8"/>
  <c r="S39" i="8"/>
  <c r="S91" i="8" s="1"/>
  <c r="T39" i="8"/>
  <c r="U39" i="8"/>
  <c r="V39" i="8"/>
  <c r="W39" i="8"/>
  <c r="I40" i="8"/>
  <c r="J40" i="8"/>
  <c r="K40" i="8"/>
  <c r="L40" i="8"/>
  <c r="M40" i="8"/>
  <c r="N40" i="8"/>
  <c r="N91" i="8" s="1"/>
  <c r="O40" i="8"/>
  <c r="P40" i="8"/>
  <c r="Q40" i="8"/>
  <c r="R40" i="8"/>
  <c r="S40" i="8"/>
  <c r="T40" i="8"/>
  <c r="U40" i="8"/>
  <c r="V40" i="8"/>
  <c r="V91" i="8" s="1"/>
  <c r="W40" i="8"/>
  <c r="I41" i="8"/>
  <c r="I92" i="8" s="1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I42" i="8"/>
  <c r="J42" i="8"/>
  <c r="K42" i="8"/>
  <c r="L42" i="8"/>
  <c r="L93" i="8" s="1"/>
  <c r="M42" i="8"/>
  <c r="N42" i="8"/>
  <c r="O42" i="8"/>
  <c r="P42" i="8"/>
  <c r="Q42" i="8"/>
  <c r="R42" i="8"/>
  <c r="S42" i="8"/>
  <c r="T42" i="8"/>
  <c r="T93" i="8" s="1"/>
  <c r="U42" i="8"/>
  <c r="V42" i="8"/>
  <c r="W42" i="8"/>
  <c r="I43" i="8"/>
  <c r="J43" i="8"/>
  <c r="K43" i="8"/>
  <c r="L43" i="8"/>
  <c r="M43" i="8"/>
  <c r="N43" i="8"/>
  <c r="O43" i="8"/>
  <c r="O94" i="8" s="1"/>
  <c r="P43" i="8"/>
  <c r="Q43" i="8"/>
  <c r="R43" i="8"/>
  <c r="S43" i="8"/>
  <c r="T43" i="8"/>
  <c r="U43" i="8"/>
  <c r="V43" i="8"/>
  <c r="W43" i="8"/>
  <c r="W94" i="8" s="1"/>
  <c r="I44" i="8"/>
  <c r="J44" i="8"/>
  <c r="J95" i="8" s="1"/>
  <c r="K44" i="8"/>
  <c r="L44" i="8"/>
  <c r="M44" i="8"/>
  <c r="N44" i="8"/>
  <c r="O44" i="8"/>
  <c r="P44" i="8"/>
  <c r="Q44" i="8"/>
  <c r="R44" i="8"/>
  <c r="R95" i="8" s="1"/>
  <c r="S44" i="8"/>
  <c r="T44" i="8"/>
  <c r="U44" i="8"/>
  <c r="V44" i="8"/>
  <c r="W44" i="8"/>
  <c r="I45" i="8"/>
  <c r="J45" i="8"/>
  <c r="K45" i="8"/>
  <c r="L45" i="8"/>
  <c r="M45" i="8"/>
  <c r="M95" i="8" s="1"/>
  <c r="N45" i="8"/>
  <c r="O45" i="8"/>
  <c r="P45" i="8"/>
  <c r="Q45" i="8"/>
  <c r="R45" i="8"/>
  <c r="S45" i="8"/>
  <c r="T45" i="8"/>
  <c r="U45" i="8"/>
  <c r="U95" i="8" s="1"/>
  <c r="V45" i="8"/>
  <c r="W45" i="8"/>
  <c r="I46" i="8"/>
  <c r="J46" i="8"/>
  <c r="K46" i="8"/>
  <c r="L46" i="8"/>
  <c r="M46" i="8"/>
  <c r="N46" i="8"/>
  <c r="O46" i="8"/>
  <c r="P46" i="8"/>
  <c r="P96" i="8" s="1"/>
  <c r="Q46" i="8"/>
  <c r="R46" i="8"/>
  <c r="S46" i="8"/>
  <c r="T46" i="8"/>
  <c r="U46" i="8"/>
  <c r="V46" i="8"/>
  <c r="W46" i="8"/>
  <c r="I47" i="8"/>
  <c r="J47" i="8"/>
  <c r="K47" i="8"/>
  <c r="K97" i="8" s="1"/>
  <c r="L47" i="8"/>
  <c r="M47" i="8"/>
  <c r="N47" i="8"/>
  <c r="O47" i="8"/>
  <c r="P47" i="8"/>
  <c r="Q47" i="8"/>
  <c r="R47" i="8"/>
  <c r="S47" i="8"/>
  <c r="T47" i="8"/>
  <c r="U47" i="8"/>
  <c r="V47" i="8"/>
  <c r="W47" i="8"/>
  <c r="I48" i="8"/>
  <c r="J48" i="8"/>
  <c r="K48" i="8"/>
  <c r="L48" i="8"/>
  <c r="M48" i="8"/>
  <c r="N48" i="8"/>
  <c r="N98" i="8" s="1"/>
  <c r="O48" i="8"/>
  <c r="P48" i="8"/>
  <c r="Q48" i="8"/>
  <c r="R48" i="8"/>
  <c r="S48" i="8"/>
  <c r="T48" i="8"/>
  <c r="U48" i="8"/>
  <c r="V48" i="8"/>
  <c r="V98" i="8" s="1"/>
  <c r="W48" i="8"/>
  <c r="I49" i="8"/>
  <c r="I99" i="8" s="1"/>
  <c r="J49" i="8"/>
  <c r="K49" i="8"/>
  <c r="L49" i="8"/>
  <c r="M49" i="8"/>
  <c r="N49" i="8"/>
  <c r="O49" i="8"/>
  <c r="P49" i="8"/>
  <c r="Q49" i="8"/>
  <c r="Q99" i="8" s="1"/>
  <c r="R49" i="8"/>
  <c r="S49" i="8"/>
  <c r="T49" i="8"/>
  <c r="U49" i="8"/>
  <c r="V49" i="8"/>
  <c r="W49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I51" i="8"/>
  <c r="J51" i="8"/>
  <c r="K51" i="8"/>
  <c r="L51" i="8"/>
  <c r="M51" i="8"/>
  <c r="N51" i="8"/>
  <c r="O51" i="8"/>
  <c r="O100" i="8" s="1"/>
  <c r="P51" i="8"/>
  <c r="Q51" i="8"/>
  <c r="R51" i="8"/>
  <c r="S51" i="8"/>
  <c r="T51" i="8"/>
  <c r="U51" i="8"/>
  <c r="V51" i="8"/>
  <c r="W51" i="8"/>
  <c r="W100" i="8" s="1"/>
  <c r="I52" i="8"/>
  <c r="J52" i="8"/>
  <c r="J101" i="8" s="1"/>
  <c r="K52" i="8"/>
  <c r="L52" i="8"/>
  <c r="M52" i="8"/>
  <c r="N52" i="8"/>
  <c r="O52" i="8"/>
  <c r="P52" i="8"/>
  <c r="Q52" i="8"/>
  <c r="R52" i="8"/>
  <c r="R101" i="8" s="1"/>
  <c r="S52" i="8"/>
  <c r="T52" i="8"/>
  <c r="U52" i="8"/>
  <c r="V52" i="8"/>
  <c r="W52" i="8"/>
  <c r="I53" i="8"/>
  <c r="J53" i="8"/>
  <c r="K53" i="8"/>
  <c r="L53" i="8"/>
  <c r="M53" i="8"/>
  <c r="M102" i="8" s="1"/>
  <c r="N53" i="8"/>
  <c r="O53" i="8"/>
  <c r="P53" i="8"/>
  <c r="Q53" i="8"/>
  <c r="R53" i="8"/>
  <c r="S53" i="8"/>
  <c r="T53" i="8"/>
  <c r="U53" i="8"/>
  <c r="U102" i="8" s="1"/>
  <c r="V53" i="8"/>
  <c r="W53" i="8"/>
  <c r="I54" i="8"/>
  <c r="J54" i="8"/>
  <c r="K54" i="8"/>
  <c r="L54" i="8"/>
  <c r="M54" i="8"/>
  <c r="N54" i="8"/>
  <c r="O54" i="8"/>
  <c r="P54" i="8"/>
  <c r="P103" i="8" s="1"/>
  <c r="Q54" i="8"/>
  <c r="R54" i="8"/>
  <c r="S54" i="8"/>
  <c r="T54" i="8"/>
  <c r="U54" i="8"/>
  <c r="V54" i="8"/>
  <c r="W54" i="8"/>
  <c r="O79" i="8"/>
  <c r="W79" i="8"/>
  <c r="J80" i="8"/>
  <c r="K80" i="8"/>
  <c r="R80" i="8"/>
  <c r="M81" i="8"/>
  <c r="U81" i="8"/>
  <c r="K82" i="8"/>
  <c r="S82" i="8"/>
  <c r="N82" i="8"/>
  <c r="V82" i="8"/>
  <c r="I82" i="8"/>
  <c r="Q82" i="8"/>
  <c r="L83" i="8"/>
  <c r="O83" i="8"/>
  <c r="W83" i="8"/>
  <c r="J83" i="8"/>
  <c r="K85" i="8"/>
  <c r="S85" i="8"/>
  <c r="V85" i="8"/>
  <c r="W85" i="8"/>
  <c r="I86" i="8"/>
  <c r="Q86" i="8"/>
  <c r="L86" i="8"/>
  <c r="T86" i="8"/>
  <c r="P87" i="8"/>
  <c r="J87" i="8"/>
  <c r="P88" i="8"/>
  <c r="Q88" i="8"/>
  <c r="O89" i="8"/>
  <c r="I89" i="8"/>
  <c r="R89" i="8"/>
  <c r="O90" i="8"/>
  <c r="W90" i="8"/>
  <c r="J91" i="8"/>
  <c r="R91" i="8"/>
  <c r="U91" i="8"/>
  <c r="P92" i="8"/>
  <c r="Q92" i="8"/>
  <c r="K93" i="8"/>
  <c r="S93" i="8"/>
  <c r="N94" i="8"/>
  <c r="V94" i="8"/>
  <c r="Q95" i="8"/>
  <c r="L95" i="8"/>
  <c r="T95" i="8"/>
  <c r="O96" i="8"/>
  <c r="W96" i="8"/>
  <c r="J97" i="8"/>
  <c r="R97" i="8"/>
  <c r="S97" i="8"/>
  <c r="M98" i="8"/>
  <c r="U98" i="8"/>
  <c r="P99" i="8"/>
  <c r="K99" i="8"/>
  <c r="T99" i="8"/>
  <c r="N100" i="8"/>
  <c r="V100" i="8"/>
  <c r="Q101" i="8"/>
  <c r="T102" i="8"/>
  <c r="L99" i="8"/>
  <c r="C13" i="8"/>
  <c r="D13" i="8"/>
  <c r="E13" i="8"/>
  <c r="F13" i="8"/>
  <c r="G13" i="8"/>
  <c r="H13" i="8"/>
  <c r="I13" i="8"/>
  <c r="I78" i="8" s="1"/>
  <c r="J13" i="8"/>
  <c r="J78" i="8" s="1"/>
  <c r="K13" i="8"/>
  <c r="L13" i="8"/>
  <c r="M13" i="8"/>
  <c r="N13" i="8"/>
  <c r="O13" i="8"/>
  <c r="P13" i="8"/>
  <c r="Q13" i="8"/>
  <c r="Q78" i="8" s="1"/>
  <c r="R13" i="8"/>
  <c r="R78" i="8" s="1"/>
  <c r="S13" i="8"/>
  <c r="T13" i="8"/>
  <c r="U13" i="8"/>
  <c r="V13" i="8"/>
  <c r="W13" i="8"/>
  <c r="B13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B3" i="8"/>
  <c r="B4" i="8"/>
  <c r="B5" i="8"/>
  <c r="B6" i="8"/>
  <c r="B7" i="8"/>
  <c r="B8" i="8"/>
  <c r="B9" i="8"/>
  <c r="B10" i="8"/>
  <c r="B11" i="8"/>
  <c r="B2" i="8"/>
  <c r="L101" i="8"/>
  <c r="V92" i="8"/>
  <c r="N88" i="8"/>
  <c r="S81" i="8"/>
  <c r="K81" i="8"/>
  <c r="P80" i="8"/>
  <c r="U79" i="8"/>
  <c r="M79" i="8"/>
  <c r="B78" i="8"/>
  <c r="W103" i="8"/>
  <c r="V103" i="8"/>
  <c r="U103" i="8"/>
  <c r="T103" i="8"/>
  <c r="S103" i="8"/>
  <c r="R103" i="8"/>
  <c r="Q103" i="8"/>
  <c r="O103" i="8"/>
  <c r="N103" i="8"/>
  <c r="M103" i="8"/>
  <c r="L103" i="8"/>
  <c r="K103" i="8"/>
  <c r="J103" i="8"/>
  <c r="I103" i="8"/>
  <c r="W102" i="8"/>
  <c r="V102" i="8"/>
  <c r="S102" i="8"/>
  <c r="R102" i="8"/>
  <c r="Q102" i="8"/>
  <c r="P102" i="8"/>
  <c r="O102" i="8"/>
  <c r="N102" i="8"/>
  <c r="L102" i="8"/>
  <c r="K102" i="8"/>
  <c r="J102" i="8"/>
  <c r="I102" i="8"/>
  <c r="W101" i="8"/>
  <c r="V101" i="8"/>
  <c r="U101" i="8"/>
  <c r="T101" i="8"/>
  <c r="S101" i="8"/>
  <c r="P101" i="8"/>
  <c r="O101" i="8"/>
  <c r="N101" i="8"/>
  <c r="M101" i="8"/>
  <c r="K101" i="8"/>
  <c r="I101" i="8"/>
  <c r="U100" i="8"/>
  <c r="T100" i="8"/>
  <c r="S100" i="8"/>
  <c r="R100" i="8"/>
  <c r="Q100" i="8"/>
  <c r="P100" i="8"/>
  <c r="M100" i="8"/>
  <c r="L100" i="8"/>
  <c r="K100" i="8"/>
  <c r="J100" i="8"/>
  <c r="I100" i="8"/>
  <c r="W99" i="8"/>
  <c r="V99" i="8"/>
  <c r="S99" i="8"/>
  <c r="R99" i="8"/>
  <c r="O99" i="8"/>
  <c r="N99" i="8"/>
  <c r="J99" i="8"/>
  <c r="W98" i="8"/>
  <c r="T98" i="8"/>
  <c r="S98" i="8"/>
  <c r="R98" i="8"/>
  <c r="Q98" i="8"/>
  <c r="P98" i="8"/>
  <c r="O98" i="8"/>
  <c r="L98" i="8"/>
  <c r="K98" i="8"/>
  <c r="J98" i="8"/>
  <c r="I98" i="8"/>
  <c r="W97" i="8"/>
  <c r="V97" i="8"/>
  <c r="U97" i="8"/>
  <c r="T97" i="8"/>
  <c r="Q97" i="8"/>
  <c r="P97" i="8"/>
  <c r="O97" i="8"/>
  <c r="N97" i="8"/>
  <c r="M97" i="8"/>
  <c r="L97" i="8"/>
  <c r="I97" i="8"/>
  <c r="V96" i="8"/>
  <c r="U96" i="8"/>
  <c r="T96" i="8"/>
  <c r="S96" i="8"/>
  <c r="R96" i="8"/>
  <c r="Q96" i="8"/>
  <c r="N96" i="8"/>
  <c r="M96" i="8"/>
  <c r="L96" i="8"/>
  <c r="K96" i="8"/>
  <c r="J96" i="8"/>
  <c r="I96" i="8"/>
  <c r="S95" i="8"/>
  <c r="P95" i="8"/>
  <c r="K95" i="8"/>
  <c r="I95" i="8"/>
  <c r="U94" i="8"/>
  <c r="T94" i="8"/>
  <c r="S94" i="8"/>
  <c r="R94" i="8"/>
  <c r="Q94" i="8"/>
  <c r="P94" i="8"/>
  <c r="M94" i="8"/>
  <c r="L94" i="8"/>
  <c r="K94" i="8"/>
  <c r="J94" i="8"/>
  <c r="I94" i="8"/>
  <c r="W93" i="8"/>
  <c r="V93" i="8"/>
  <c r="U93" i="8"/>
  <c r="R93" i="8"/>
  <c r="Q93" i="8"/>
  <c r="P93" i="8"/>
  <c r="O93" i="8"/>
  <c r="N93" i="8"/>
  <c r="M93" i="8"/>
  <c r="J93" i="8"/>
  <c r="I93" i="8"/>
  <c r="W92" i="8"/>
  <c r="U92" i="8"/>
  <c r="T92" i="8"/>
  <c r="S92" i="8"/>
  <c r="R92" i="8"/>
  <c r="O92" i="8"/>
  <c r="N92" i="8"/>
  <c r="M92" i="8"/>
  <c r="L92" i="8"/>
  <c r="K92" i="8"/>
  <c r="J92" i="8"/>
  <c r="T91" i="8"/>
  <c r="Q91" i="8"/>
  <c r="O91" i="8"/>
  <c r="M91" i="8"/>
  <c r="L91" i="8"/>
  <c r="I91" i="8"/>
  <c r="V90" i="8"/>
  <c r="U90" i="8"/>
  <c r="T90" i="8"/>
  <c r="S90" i="8"/>
  <c r="R90" i="8"/>
  <c r="Q90" i="8"/>
  <c r="N90" i="8"/>
  <c r="M90" i="8"/>
  <c r="L90" i="8"/>
  <c r="K90" i="8"/>
  <c r="J90" i="8"/>
  <c r="I90" i="8"/>
  <c r="Q89" i="8"/>
  <c r="W88" i="8"/>
  <c r="V88" i="8"/>
  <c r="U88" i="8"/>
  <c r="T88" i="8"/>
  <c r="S88" i="8"/>
  <c r="R88" i="8"/>
  <c r="O88" i="8"/>
  <c r="M88" i="8"/>
  <c r="L88" i="8"/>
  <c r="K88" i="8"/>
  <c r="J88" i="8"/>
  <c r="T87" i="8"/>
  <c r="R87" i="8"/>
  <c r="Q87" i="8"/>
  <c r="L87" i="8"/>
  <c r="I87" i="8"/>
  <c r="S86" i="8"/>
  <c r="P86" i="8"/>
  <c r="K86" i="8"/>
  <c r="U85" i="8"/>
  <c r="R85" i="8"/>
  <c r="N85" i="8"/>
  <c r="M85" i="8"/>
  <c r="J85" i="8"/>
  <c r="W84" i="8"/>
  <c r="V84" i="8"/>
  <c r="U84" i="8"/>
  <c r="T84" i="8"/>
  <c r="S84" i="8"/>
  <c r="R84" i="8"/>
  <c r="P84" i="8"/>
  <c r="O84" i="8"/>
  <c r="N84" i="8"/>
  <c r="M84" i="8"/>
  <c r="L84" i="8"/>
  <c r="K84" i="8"/>
  <c r="J84" i="8"/>
  <c r="Q83" i="8"/>
  <c r="I83" i="8"/>
  <c r="T83" i="8"/>
  <c r="R83" i="8"/>
  <c r="U82" i="8"/>
  <c r="P82" i="8"/>
  <c r="M82" i="8"/>
  <c r="W81" i="8"/>
  <c r="T81" i="8"/>
  <c r="R81" i="8"/>
  <c r="P81" i="8"/>
  <c r="O81" i="8"/>
  <c r="L81" i="8"/>
  <c r="J81" i="8"/>
  <c r="W80" i="8"/>
  <c r="V80" i="8"/>
  <c r="U80" i="8"/>
  <c r="T80" i="8"/>
  <c r="Q80" i="8"/>
  <c r="O80" i="8"/>
  <c r="N80" i="8"/>
  <c r="M80" i="8"/>
  <c r="L80" i="8"/>
  <c r="I80" i="8"/>
  <c r="V79" i="8"/>
  <c r="T79" i="8"/>
  <c r="S79" i="8"/>
  <c r="R79" i="8"/>
  <c r="Q79" i="8"/>
  <c r="N79" i="8"/>
  <c r="L79" i="8"/>
  <c r="K79" i="8"/>
  <c r="J79" i="8"/>
  <c r="I79" i="8"/>
  <c r="W78" i="8"/>
  <c r="V78" i="8"/>
  <c r="U78" i="8"/>
  <c r="T78" i="8"/>
  <c r="S78" i="8"/>
  <c r="P78" i="8"/>
  <c r="O78" i="8"/>
  <c r="N78" i="8"/>
  <c r="M78" i="8"/>
  <c r="L78" i="8"/>
  <c r="K78" i="8"/>
  <c r="H78" i="8"/>
  <c r="G78" i="8"/>
  <c r="F78" i="8"/>
  <c r="E78" i="8"/>
  <c r="D78" i="8"/>
  <c r="C78" i="8"/>
  <c r="B78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B57" i="7"/>
  <c r="B58" i="7"/>
  <c r="B59" i="7"/>
  <c r="B60" i="7"/>
  <c r="B61" i="7"/>
  <c r="B56" i="7"/>
  <c r="I14" i="7"/>
  <c r="J14" i="7"/>
  <c r="K14" i="7"/>
  <c r="L14" i="7"/>
  <c r="M14" i="7"/>
  <c r="N14" i="7"/>
  <c r="O14" i="7"/>
  <c r="P14" i="7"/>
  <c r="P79" i="7" s="1"/>
  <c r="Q14" i="7"/>
  <c r="R14" i="7"/>
  <c r="S14" i="7"/>
  <c r="T14" i="7"/>
  <c r="U14" i="7"/>
  <c r="V14" i="7"/>
  <c r="W14" i="7"/>
  <c r="I15" i="7"/>
  <c r="J15" i="7"/>
  <c r="K15" i="7"/>
  <c r="K80" i="7" s="1"/>
  <c r="L15" i="7"/>
  <c r="M15" i="7"/>
  <c r="N15" i="7"/>
  <c r="O15" i="7"/>
  <c r="P15" i="7"/>
  <c r="Q15" i="7"/>
  <c r="R15" i="7"/>
  <c r="S15" i="7"/>
  <c r="T15" i="7"/>
  <c r="U15" i="7"/>
  <c r="V15" i="7"/>
  <c r="W15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V81" i="7" s="1"/>
  <c r="W16" i="7"/>
  <c r="I17" i="7"/>
  <c r="I81" i="7" s="1"/>
  <c r="J17" i="7"/>
  <c r="K17" i="7"/>
  <c r="L17" i="7"/>
  <c r="M17" i="7"/>
  <c r="N17" i="7"/>
  <c r="O17" i="7"/>
  <c r="P17" i="7"/>
  <c r="Q17" i="7"/>
  <c r="Q81" i="7" s="1"/>
  <c r="R17" i="7"/>
  <c r="S17" i="7"/>
  <c r="T17" i="7"/>
  <c r="U17" i="7"/>
  <c r="V17" i="7"/>
  <c r="W17" i="7"/>
  <c r="I18" i="7"/>
  <c r="J18" i="7"/>
  <c r="K18" i="7"/>
  <c r="L18" i="7"/>
  <c r="L82" i="7" s="1"/>
  <c r="M18" i="7"/>
  <c r="N18" i="7"/>
  <c r="O18" i="7"/>
  <c r="P18" i="7"/>
  <c r="Q18" i="7"/>
  <c r="R18" i="7"/>
  <c r="S18" i="7"/>
  <c r="T18" i="7"/>
  <c r="U18" i="7"/>
  <c r="V18" i="7"/>
  <c r="W18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W82" i="7" s="1"/>
  <c r="I20" i="7"/>
  <c r="J20" i="7"/>
  <c r="J82" i="7" s="1"/>
  <c r="K20" i="7"/>
  <c r="L20" i="7"/>
  <c r="M20" i="7"/>
  <c r="N20" i="7"/>
  <c r="O20" i="7"/>
  <c r="P20" i="7"/>
  <c r="Q20" i="7"/>
  <c r="R20" i="7"/>
  <c r="R82" i="7" s="1"/>
  <c r="S20" i="7"/>
  <c r="T20" i="7"/>
  <c r="U20" i="7"/>
  <c r="V20" i="7"/>
  <c r="W20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I23" i="7"/>
  <c r="J23" i="7"/>
  <c r="K23" i="7"/>
  <c r="K83" i="7" s="1"/>
  <c r="L23" i="7"/>
  <c r="M23" i="7"/>
  <c r="N23" i="7"/>
  <c r="O23" i="7"/>
  <c r="P23" i="7"/>
  <c r="Q23" i="7"/>
  <c r="R23" i="7"/>
  <c r="S23" i="7"/>
  <c r="T23" i="7"/>
  <c r="U23" i="7"/>
  <c r="V23" i="7"/>
  <c r="W23" i="7"/>
  <c r="I24" i="7"/>
  <c r="J24" i="7"/>
  <c r="K24" i="7"/>
  <c r="L24" i="7"/>
  <c r="M24" i="7"/>
  <c r="N24" i="7"/>
  <c r="N83" i="7" s="1"/>
  <c r="O24" i="7"/>
  <c r="P24" i="7"/>
  <c r="Q24" i="7"/>
  <c r="R24" i="7"/>
  <c r="S24" i="7"/>
  <c r="T24" i="7"/>
  <c r="U24" i="7"/>
  <c r="V24" i="7"/>
  <c r="W24" i="7"/>
  <c r="I25" i="7"/>
  <c r="I84" i="7" s="1"/>
  <c r="J25" i="7"/>
  <c r="K25" i="7"/>
  <c r="L25" i="7"/>
  <c r="M25" i="7"/>
  <c r="N25" i="7"/>
  <c r="O25" i="7"/>
  <c r="P25" i="7"/>
  <c r="Q25" i="7"/>
  <c r="Q84" i="7" s="1"/>
  <c r="R25" i="7"/>
  <c r="S25" i="7"/>
  <c r="T25" i="7"/>
  <c r="U25" i="7"/>
  <c r="V25" i="7"/>
  <c r="W25" i="7"/>
  <c r="I26" i="7"/>
  <c r="J26" i="7"/>
  <c r="K26" i="7"/>
  <c r="L26" i="7"/>
  <c r="L85" i="7" s="1"/>
  <c r="M26" i="7"/>
  <c r="N26" i="7"/>
  <c r="O26" i="7"/>
  <c r="P26" i="7"/>
  <c r="Q26" i="7"/>
  <c r="R26" i="7"/>
  <c r="S26" i="7"/>
  <c r="T26" i="7"/>
  <c r="U26" i="7"/>
  <c r="V26" i="7"/>
  <c r="W26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I28" i="7"/>
  <c r="J28" i="7"/>
  <c r="K28" i="7"/>
  <c r="L28" i="7"/>
  <c r="M28" i="7"/>
  <c r="N28" i="7"/>
  <c r="O28" i="7"/>
  <c r="P28" i="7"/>
  <c r="Q28" i="7"/>
  <c r="R28" i="7"/>
  <c r="R86" i="7" s="1"/>
  <c r="S28" i="7"/>
  <c r="T28" i="7"/>
  <c r="U28" i="7"/>
  <c r="V28" i="7"/>
  <c r="W28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I30" i="7"/>
  <c r="J30" i="7"/>
  <c r="K30" i="7"/>
  <c r="L30" i="7"/>
  <c r="M30" i="7"/>
  <c r="N30" i="7"/>
  <c r="O30" i="7"/>
  <c r="P30" i="7"/>
  <c r="P87" i="7" s="1"/>
  <c r="Q30" i="7"/>
  <c r="R30" i="7"/>
  <c r="S30" i="7"/>
  <c r="T30" i="7"/>
  <c r="U30" i="7"/>
  <c r="V30" i="7"/>
  <c r="W30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I32" i="7"/>
  <c r="J32" i="7"/>
  <c r="K32" i="7"/>
  <c r="L32" i="7"/>
  <c r="M32" i="7"/>
  <c r="N32" i="7"/>
  <c r="N87" i="7" s="1"/>
  <c r="O32" i="7"/>
  <c r="P32" i="7"/>
  <c r="Q32" i="7"/>
  <c r="R32" i="7"/>
  <c r="S32" i="7"/>
  <c r="T32" i="7"/>
  <c r="U32" i="7"/>
  <c r="V32" i="7"/>
  <c r="V87" i="7" s="1"/>
  <c r="W32" i="7"/>
  <c r="I33" i="7"/>
  <c r="I88" i="7" s="1"/>
  <c r="J33" i="7"/>
  <c r="K33" i="7"/>
  <c r="L33" i="7"/>
  <c r="M33" i="7"/>
  <c r="N33" i="7"/>
  <c r="O33" i="7"/>
  <c r="P33" i="7"/>
  <c r="Q33" i="7"/>
  <c r="Q88" i="7" s="1"/>
  <c r="R33" i="7"/>
  <c r="S33" i="7"/>
  <c r="T33" i="7"/>
  <c r="U33" i="7"/>
  <c r="V33" i="7"/>
  <c r="W33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W89" i="7" s="1"/>
  <c r="I36" i="7"/>
  <c r="J36" i="7"/>
  <c r="J89" i="7" s="1"/>
  <c r="K36" i="7"/>
  <c r="L36" i="7"/>
  <c r="M36" i="7"/>
  <c r="N36" i="7"/>
  <c r="O36" i="7"/>
  <c r="P36" i="7"/>
  <c r="Q36" i="7"/>
  <c r="R36" i="7"/>
  <c r="R89" i="7" s="1"/>
  <c r="S36" i="7"/>
  <c r="T36" i="7"/>
  <c r="U36" i="7"/>
  <c r="V36" i="7"/>
  <c r="W36" i="7"/>
  <c r="I37" i="7"/>
  <c r="J37" i="7"/>
  <c r="K37" i="7"/>
  <c r="L37" i="7"/>
  <c r="M37" i="7"/>
  <c r="M89" i="7" s="1"/>
  <c r="N37" i="7"/>
  <c r="O37" i="7"/>
  <c r="P37" i="7"/>
  <c r="Q37" i="7"/>
  <c r="R37" i="7"/>
  <c r="S37" i="7"/>
  <c r="T37" i="7"/>
  <c r="U37" i="7"/>
  <c r="V37" i="7"/>
  <c r="W37" i="7"/>
  <c r="I38" i="7"/>
  <c r="J38" i="7"/>
  <c r="K38" i="7"/>
  <c r="L38" i="7"/>
  <c r="M38" i="7"/>
  <c r="N38" i="7"/>
  <c r="O38" i="7"/>
  <c r="P38" i="7"/>
  <c r="P90" i="7" s="1"/>
  <c r="Q38" i="7"/>
  <c r="R38" i="7"/>
  <c r="S38" i="7"/>
  <c r="T38" i="7"/>
  <c r="U38" i="7"/>
  <c r="V38" i="7"/>
  <c r="W38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I41" i="7"/>
  <c r="I92" i="7" s="1"/>
  <c r="J41" i="7"/>
  <c r="K41" i="7"/>
  <c r="L41" i="7"/>
  <c r="M41" i="7"/>
  <c r="N41" i="7"/>
  <c r="O41" i="7"/>
  <c r="P41" i="7"/>
  <c r="Q41" i="7"/>
  <c r="Q92" i="7" s="1"/>
  <c r="R41" i="7"/>
  <c r="S41" i="7"/>
  <c r="T41" i="7"/>
  <c r="U41" i="7"/>
  <c r="V41" i="7"/>
  <c r="W41" i="7"/>
  <c r="I42" i="7"/>
  <c r="J42" i="7"/>
  <c r="K42" i="7"/>
  <c r="L42" i="7"/>
  <c r="L93" i="7" s="1"/>
  <c r="M42" i="7"/>
  <c r="N42" i="7"/>
  <c r="O42" i="7"/>
  <c r="P42" i="7"/>
  <c r="Q42" i="7"/>
  <c r="R42" i="7"/>
  <c r="S42" i="7"/>
  <c r="T42" i="7"/>
  <c r="T93" i="7" s="1"/>
  <c r="U42" i="7"/>
  <c r="V42" i="7"/>
  <c r="W42" i="7"/>
  <c r="I43" i="7"/>
  <c r="J43" i="7"/>
  <c r="K43" i="7"/>
  <c r="L43" i="7"/>
  <c r="M43" i="7"/>
  <c r="N43" i="7"/>
  <c r="O43" i="7"/>
  <c r="O94" i="7" s="1"/>
  <c r="P43" i="7"/>
  <c r="Q43" i="7"/>
  <c r="R43" i="7"/>
  <c r="S43" i="7"/>
  <c r="T43" i="7"/>
  <c r="U43" i="7"/>
  <c r="V43" i="7"/>
  <c r="W43" i="7"/>
  <c r="W94" i="7" s="1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U95" i="7" s="1"/>
  <c r="V45" i="7"/>
  <c r="W45" i="7"/>
  <c r="I46" i="7"/>
  <c r="J46" i="7"/>
  <c r="K46" i="7"/>
  <c r="L46" i="7"/>
  <c r="M46" i="7"/>
  <c r="N46" i="7"/>
  <c r="O46" i="7"/>
  <c r="P46" i="7"/>
  <c r="P96" i="7" s="1"/>
  <c r="Q46" i="7"/>
  <c r="R46" i="7"/>
  <c r="S46" i="7"/>
  <c r="T46" i="7"/>
  <c r="U46" i="7"/>
  <c r="V46" i="7"/>
  <c r="W46" i="7"/>
  <c r="I47" i="7"/>
  <c r="J47" i="7"/>
  <c r="K47" i="7"/>
  <c r="K97" i="7" s="1"/>
  <c r="L47" i="7"/>
  <c r="M47" i="7"/>
  <c r="N47" i="7"/>
  <c r="O47" i="7"/>
  <c r="P47" i="7"/>
  <c r="Q47" i="7"/>
  <c r="R47" i="7"/>
  <c r="S47" i="7"/>
  <c r="S97" i="7" s="1"/>
  <c r="T47" i="7"/>
  <c r="U47" i="7"/>
  <c r="V47" i="7"/>
  <c r="W47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V98" i="7" s="1"/>
  <c r="W48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I50" i="7"/>
  <c r="J50" i="7"/>
  <c r="K50" i="7"/>
  <c r="L50" i="7"/>
  <c r="L99" i="7" s="1"/>
  <c r="M50" i="7"/>
  <c r="N50" i="7"/>
  <c r="O50" i="7"/>
  <c r="P50" i="7"/>
  <c r="Q50" i="7"/>
  <c r="R50" i="7"/>
  <c r="S50" i="7"/>
  <c r="T50" i="7"/>
  <c r="U50" i="7"/>
  <c r="V50" i="7"/>
  <c r="W50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W100" i="7" s="1"/>
  <c r="I52" i="7"/>
  <c r="J52" i="7"/>
  <c r="J101" i="7" s="1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I53" i="7"/>
  <c r="J53" i="7"/>
  <c r="K53" i="7"/>
  <c r="L53" i="7"/>
  <c r="M53" i="7"/>
  <c r="M102" i="7" s="1"/>
  <c r="N53" i="7"/>
  <c r="O53" i="7"/>
  <c r="P53" i="7"/>
  <c r="Q53" i="7"/>
  <c r="R53" i="7"/>
  <c r="S53" i="7"/>
  <c r="T53" i="7"/>
  <c r="U53" i="7"/>
  <c r="V53" i="7"/>
  <c r="W53" i="7"/>
  <c r="I54" i="7"/>
  <c r="J54" i="7"/>
  <c r="K54" i="7"/>
  <c r="L54" i="7"/>
  <c r="M54" i="7"/>
  <c r="N54" i="7"/>
  <c r="O54" i="7"/>
  <c r="P54" i="7"/>
  <c r="P103" i="7" s="1"/>
  <c r="Q54" i="7"/>
  <c r="R54" i="7"/>
  <c r="S54" i="7"/>
  <c r="T54" i="7"/>
  <c r="U54" i="7"/>
  <c r="V54" i="7"/>
  <c r="W54" i="7"/>
  <c r="O79" i="7"/>
  <c r="W79" i="7"/>
  <c r="J80" i="7"/>
  <c r="R80" i="7"/>
  <c r="S80" i="7"/>
  <c r="M81" i="7"/>
  <c r="U81" i="7"/>
  <c r="P81" i="7"/>
  <c r="K82" i="7"/>
  <c r="S82" i="7"/>
  <c r="N82" i="7"/>
  <c r="V82" i="7"/>
  <c r="M82" i="7"/>
  <c r="Q83" i="7"/>
  <c r="U83" i="7"/>
  <c r="P84" i="7"/>
  <c r="I85" i="7"/>
  <c r="K85" i="7"/>
  <c r="S85" i="7"/>
  <c r="N85" i="7"/>
  <c r="V85" i="7"/>
  <c r="I86" i="7"/>
  <c r="Q86" i="7"/>
  <c r="J87" i="7"/>
  <c r="R87" i="7"/>
  <c r="P88" i="7"/>
  <c r="T88" i="7"/>
  <c r="K90" i="7"/>
  <c r="M90" i="7"/>
  <c r="O90" i="7"/>
  <c r="W90" i="7"/>
  <c r="M91" i="7"/>
  <c r="L92" i="7"/>
  <c r="P92" i="7"/>
  <c r="V92" i="7"/>
  <c r="K93" i="7"/>
  <c r="Q93" i="7"/>
  <c r="S93" i="7"/>
  <c r="W93" i="7"/>
  <c r="J94" i="7"/>
  <c r="N94" i="7"/>
  <c r="T94" i="7"/>
  <c r="V94" i="7"/>
  <c r="O95" i="7"/>
  <c r="L95" i="7"/>
  <c r="T95" i="7"/>
  <c r="K96" i="7"/>
  <c r="O96" i="7"/>
  <c r="U96" i="7"/>
  <c r="W96" i="7"/>
  <c r="J97" i="7"/>
  <c r="R97" i="7"/>
  <c r="K98" i="7"/>
  <c r="M98" i="7"/>
  <c r="N98" i="7"/>
  <c r="Q98" i="7"/>
  <c r="U98" i="7"/>
  <c r="P99" i="7"/>
  <c r="V99" i="7"/>
  <c r="W99" i="7"/>
  <c r="J100" i="7"/>
  <c r="L100" i="7"/>
  <c r="N100" i="7"/>
  <c r="R100" i="7"/>
  <c r="T100" i="7"/>
  <c r="V100" i="7"/>
  <c r="I101" i="7"/>
  <c r="M101" i="7"/>
  <c r="N101" i="7"/>
  <c r="O101" i="7"/>
  <c r="R101" i="7"/>
  <c r="U101" i="7"/>
  <c r="W101" i="7"/>
  <c r="L102" i="7"/>
  <c r="P102" i="7"/>
  <c r="Q102" i="7"/>
  <c r="T102" i="7"/>
  <c r="U102" i="7"/>
  <c r="K103" i="7"/>
  <c r="M103" i="7"/>
  <c r="S103" i="7"/>
  <c r="T103" i="7"/>
  <c r="W103" i="7"/>
  <c r="O100" i="7"/>
  <c r="O103" i="7"/>
  <c r="C13" i="7"/>
  <c r="D13" i="7"/>
  <c r="E13" i="7"/>
  <c r="F13" i="7"/>
  <c r="G13" i="7"/>
  <c r="H13" i="7"/>
  <c r="I13" i="7"/>
  <c r="I78" i="7" s="1"/>
  <c r="J13" i="7"/>
  <c r="J78" i="7" s="1"/>
  <c r="K13" i="7"/>
  <c r="L13" i="7"/>
  <c r="M13" i="7"/>
  <c r="N13" i="7"/>
  <c r="O13" i="7"/>
  <c r="P13" i="7"/>
  <c r="Q13" i="7"/>
  <c r="Q78" i="7" s="1"/>
  <c r="R13" i="7"/>
  <c r="R78" i="7" s="1"/>
  <c r="S13" i="7"/>
  <c r="T13" i="7"/>
  <c r="U13" i="7"/>
  <c r="V13" i="7"/>
  <c r="W13" i="7"/>
  <c r="B13" i="7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B2" i="7"/>
  <c r="I94" i="7"/>
  <c r="P91" i="7"/>
  <c r="Q87" i="7"/>
  <c r="K84" i="7"/>
  <c r="V80" i="7"/>
  <c r="N80" i="7"/>
  <c r="S79" i="7"/>
  <c r="K79" i="7"/>
  <c r="U78" i="7"/>
  <c r="P78" i="7"/>
  <c r="M78" i="7"/>
  <c r="H78" i="7"/>
  <c r="E78" i="7"/>
  <c r="V103" i="7"/>
  <c r="U103" i="7"/>
  <c r="R103" i="7"/>
  <c r="Q103" i="7"/>
  <c r="N103" i="7"/>
  <c r="L103" i="7"/>
  <c r="J103" i="7"/>
  <c r="I103" i="7"/>
  <c r="W102" i="7"/>
  <c r="V102" i="7"/>
  <c r="S102" i="7"/>
  <c r="R102" i="7"/>
  <c r="O102" i="7"/>
  <c r="N102" i="7"/>
  <c r="K102" i="7"/>
  <c r="J102" i="7"/>
  <c r="I102" i="7"/>
  <c r="V101" i="7"/>
  <c r="T101" i="7"/>
  <c r="S101" i="7"/>
  <c r="Q101" i="7"/>
  <c r="P101" i="7"/>
  <c r="L101" i="7"/>
  <c r="K101" i="7"/>
  <c r="U100" i="7"/>
  <c r="S100" i="7"/>
  <c r="Q100" i="7"/>
  <c r="P100" i="7"/>
  <c r="M100" i="7"/>
  <c r="K100" i="7"/>
  <c r="I100" i="7"/>
  <c r="U99" i="7"/>
  <c r="R99" i="7"/>
  <c r="O99" i="7"/>
  <c r="N99" i="7"/>
  <c r="M99" i="7"/>
  <c r="J99" i="7"/>
  <c r="W98" i="7"/>
  <c r="T98" i="7"/>
  <c r="S98" i="7"/>
  <c r="R98" i="7"/>
  <c r="P98" i="7"/>
  <c r="O98" i="7"/>
  <c r="L98" i="7"/>
  <c r="J98" i="7"/>
  <c r="I98" i="7"/>
  <c r="W97" i="7"/>
  <c r="V97" i="7"/>
  <c r="U97" i="7"/>
  <c r="T97" i="7"/>
  <c r="Q97" i="7"/>
  <c r="P97" i="7"/>
  <c r="O97" i="7"/>
  <c r="N97" i="7"/>
  <c r="M97" i="7"/>
  <c r="L97" i="7"/>
  <c r="I97" i="7"/>
  <c r="V96" i="7"/>
  <c r="T96" i="7"/>
  <c r="S96" i="7"/>
  <c r="R96" i="7"/>
  <c r="Q96" i="7"/>
  <c r="N96" i="7"/>
  <c r="M96" i="7"/>
  <c r="L96" i="7"/>
  <c r="J96" i="7"/>
  <c r="I96" i="7"/>
  <c r="W95" i="7"/>
  <c r="V95" i="7"/>
  <c r="S95" i="7"/>
  <c r="P95" i="7"/>
  <c r="N95" i="7"/>
  <c r="K95" i="7"/>
  <c r="U94" i="7"/>
  <c r="S94" i="7"/>
  <c r="R94" i="7"/>
  <c r="Q94" i="7"/>
  <c r="P94" i="7"/>
  <c r="M94" i="7"/>
  <c r="L94" i="7"/>
  <c r="K94" i="7"/>
  <c r="V93" i="7"/>
  <c r="U93" i="7"/>
  <c r="R93" i="7"/>
  <c r="P93" i="7"/>
  <c r="O93" i="7"/>
  <c r="N93" i="7"/>
  <c r="M93" i="7"/>
  <c r="J93" i="7"/>
  <c r="I93" i="7"/>
  <c r="W92" i="7"/>
  <c r="U92" i="7"/>
  <c r="T92" i="7"/>
  <c r="S92" i="7"/>
  <c r="R92" i="7"/>
  <c r="O92" i="7"/>
  <c r="N92" i="7"/>
  <c r="M92" i="7"/>
  <c r="K92" i="7"/>
  <c r="J92" i="7"/>
  <c r="W91" i="7"/>
  <c r="T91" i="7"/>
  <c r="Q91" i="7"/>
  <c r="O91" i="7"/>
  <c r="L91" i="7"/>
  <c r="I91" i="7"/>
  <c r="V90" i="7"/>
  <c r="U90" i="7"/>
  <c r="T90" i="7"/>
  <c r="S90" i="7"/>
  <c r="R90" i="7"/>
  <c r="Q90" i="7"/>
  <c r="N90" i="7"/>
  <c r="L90" i="7"/>
  <c r="J90" i="7"/>
  <c r="I90" i="7"/>
  <c r="P89" i="7"/>
  <c r="W88" i="7"/>
  <c r="V88" i="7"/>
  <c r="U88" i="7"/>
  <c r="S88" i="7"/>
  <c r="R88" i="7"/>
  <c r="O88" i="7"/>
  <c r="N88" i="7"/>
  <c r="M88" i="7"/>
  <c r="L88" i="7"/>
  <c r="K88" i="7"/>
  <c r="J88" i="7"/>
  <c r="T87" i="7"/>
  <c r="L87" i="7"/>
  <c r="I87" i="7"/>
  <c r="W86" i="7"/>
  <c r="V86" i="7"/>
  <c r="S86" i="7"/>
  <c r="P86" i="7"/>
  <c r="O86" i="7"/>
  <c r="N86" i="7"/>
  <c r="K86" i="7"/>
  <c r="U85" i="7"/>
  <c r="R85" i="7"/>
  <c r="Q85" i="7"/>
  <c r="P85" i="7"/>
  <c r="M85" i="7"/>
  <c r="J85" i="7"/>
  <c r="W84" i="7"/>
  <c r="V84" i="7"/>
  <c r="U84" i="7"/>
  <c r="T84" i="7"/>
  <c r="S84" i="7"/>
  <c r="R84" i="7"/>
  <c r="O84" i="7"/>
  <c r="N84" i="7"/>
  <c r="M84" i="7"/>
  <c r="L84" i="7"/>
  <c r="J84" i="7"/>
  <c r="I83" i="7"/>
  <c r="U82" i="7"/>
  <c r="P82" i="7"/>
  <c r="W81" i="7"/>
  <c r="T81" i="7"/>
  <c r="S81" i="7"/>
  <c r="R81" i="7"/>
  <c r="O81" i="7"/>
  <c r="L81" i="7"/>
  <c r="K81" i="7"/>
  <c r="J81" i="7"/>
  <c r="W80" i="7"/>
  <c r="U80" i="7"/>
  <c r="T80" i="7"/>
  <c r="Q80" i="7"/>
  <c r="P80" i="7"/>
  <c r="O80" i="7"/>
  <c r="M80" i="7"/>
  <c r="L80" i="7"/>
  <c r="I80" i="7"/>
  <c r="V79" i="7"/>
  <c r="U79" i="7"/>
  <c r="T79" i="7"/>
  <c r="R79" i="7"/>
  <c r="Q79" i="7"/>
  <c r="N79" i="7"/>
  <c r="M79" i="7"/>
  <c r="L79" i="7"/>
  <c r="J79" i="7"/>
  <c r="I79" i="7"/>
  <c r="W78" i="7"/>
  <c r="V78" i="7"/>
  <c r="T78" i="7"/>
  <c r="S78" i="7"/>
  <c r="O78" i="7"/>
  <c r="N78" i="7"/>
  <c r="L78" i="7"/>
  <c r="K78" i="7"/>
  <c r="G78" i="7"/>
  <c r="F78" i="7"/>
  <c r="D78" i="7"/>
  <c r="C78" i="7"/>
  <c r="M468" i="2" l="1"/>
  <c r="M466" i="2"/>
  <c r="Z467" i="2"/>
  <c r="AD205" i="2"/>
  <c r="Z465" i="2"/>
  <c r="AD204" i="2"/>
  <c r="M469" i="2"/>
  <c r="E217" i="2"/>
  <c r="M467" i="2"/>
  <c r="E204" i="2"/>
  <c r="R491" i="2"/>
  <c r="R488" i="2"/>
  <c r="M448" i="2"/>
  <c r="E211" i="2"/>
  <c r="R456" i="2"/>
  <c r="AC177" i="2"/>
  <c r="AD203" i="2"/>
  <c r="AD210" i="2"/>
  <c r="Y324" i="2"/>
  <c r="Y334" i="2"/>
  <c r="E213" i="2"/>
  <c r="AD208" i="2"/>
  <c r="R458" i="2"/>
  <c r="R487" i="2"/>
  <c r="R486" i="2"/>
  <c r="AD200" i="2"/>
  <c r="E208" i="2"/>
  <c r="Z468" i="2"/>
  <c r="R454" i="2"/>
  <c r="AC176" i="2"/>
  <c r="AD218" i="2"/>
  <c r="AD214" i="2"/>
  <c r="AD202" i="2"/>
  <c r="Y322" i="2"/>
  <c r="Y328" i="2"/>
  <c r="AD211" i="2"/>
  <c r="R483" i="2"/>
  <c r="R484" i="2"/>
  <c r="AD198" i="2"/>
  <c r="AC199" i="2"/>
  <c r="Z466" i="2"/>
  <c r="R461" i="2"/>
  <c r="AC179" i="2"/>
  <c r="AD216" i="2"/>
  <c r="AD206" i="2"/>
  <c r="Y325" i="2"/>
  <c r="Y331" i="2"/>
  <c r="R462" i="2"/>
  <c r="Y330" i="2"/>
  <c r="AD207" i="2"/>
  <c r="Y319" i="2"/>
  <c r="R481" i="2"/>
  <c r="R482" i="2"/>
  <c r="E218" i="2"/>
  <c r="AC200" i="2"/>
  <c r="Z464" i="2"/>
  <c r="R459" i="2"/>
  <c r="AC175" i="2"/>
  <c r="AD213" i="2"/>
  <c r="AD209" i="2"/>
  <c r="Y323" i="2"/>
  <c r="Y329" i="2"/>
  <c r="AD215" i="2"/>
  <c r="Y318" i="2"/>
  <c r="R479" i="2"/>
  <c r="E215" i="2"/>
  <c r="AD217" i="2"/>
  <c r="AL356" i="2"/>
  <c r="H220" i="2"/>
  <c r="AN366" i="2"/>
  <c r="AN363" i="2"/>
  <c r="AN371" i="2"/>
  <c r="AN365" i="2"/>
  <c r="AN373" i="2"/>
  <c r="AN370" i="2"/>
  <c r="AN368" i="2"/>
  <c r="AN372" i="2"/>
  <c r="AN367" i="2"/>
  <c r="AN369" i="2"/>
  <c r="AN364" i="2"/>
  <c r="AM363" i="2"/>
  <c r="AM371" i="2"/>
  <c r="AM368" i="2"/>
  <c r="AM370" i="2"/>
  <c r="AM367" i="2"/>
  <c r="AM365" i="2"/>
  <c r="AM372" i="2"/>
  <c r="AM369" i="2"/>
  <c r="AM364" i="2"/>
  <c r="AM366" i="2"/>
  <c r="AM373" i="2"/>
  <c r="M356" i="2"/>
  <c r="AH360" i="2"/>
  <c r="AH359" i="2"/>
  <c r="AD178" i="2"/>
  <c r="K220" i="2"/>
  <c r="I220" i="2"/>
  <c r="P366" i="2"/>
  <c r="P363" i="2"/>
  <c r="P371" i="2"/>
  <c r="P365" i="2"/>
  <c r="P373" i="2"/>
  <c r="P370" i="2"/>
  <c r="P364" i="2"/>
  <c r="P369" i="2"/>
  <c r="P367" i="2"/>
  <c r="P372" i="2"/>
  <c r="P368" i="2"/>
  <c r="H360" i="2"/>
  <c r="H359" i="2"/>
  <c r="N360" i="2"/>
  <c r="N359" i="2"/>
  <c r="E366" i="2"/>
  <c r="E363" i="2"/>
  <c r="E367" i="2"/>
  <c r="E369" i="2"/>
  <c r="E370" i="2"/>
  <c r="E365" i="2"/>
  <c r="E368" i="2"/>
  <c r="E371" i="2"/>
  <c r="E372" i="2"/>
  <c r="E373" i="2"/>
  <c r="E364" i="2"/>
  <c r="AN220" i="2"/>
  <c r="AO220" i="2"/>
  <c r="AD194" i="2"/>
  <c r="AD192" i="2"/>
  <c r="AD191" i="2"/>
  <c r="AD196" i="2"/>
  <c r="AD193" i="2"/>
  <c r="AD195" i="2"/>
  <c r="AN356" i="2"/>
  <c r="AC365" i="2"/>
  <c r="AC373" i="2"/>
  <c r="AC370" i="2"/>
  <c r="AC364" i="2"/>
  <c r="AC372" i="2"/>
  <c r="AC369" i="2"/>
  <c r="AC363" i="2"/>
  <c r="AC367" i="2"/>
  <c r="AC366" i="2"/>
  <c r="AC371" i="2"/>
  <c r="AC368" i="2"/>
  <c r="AH364" i="2"/>
  <c r="AH372" i="2"/>
  <c r="AH369" i="2"/>
  <c r="AH363" i="2"/>
  <c r="AH371" i="2"/>
  <c r="AH368" i="2"/>
  <c r="AH366" i="2"/>
  <c r="AH373" i="2"/>
  <c r="AH370" i="2"/>
  <c r="AH365" i="2"/>
  <c r="AH367" i="2"/>
  <c r="AI356" i="2"/>
  <c r="AC359" i="2"/>
  <c r="AC360" i="2"/>
  <c r="H356" i="2"/>
  <c r="H366" i="2"/>
  <c r="H363" i="2"/>
  <c r="H371" i="2"/>
  <c r="H365" i="2"/>
  <c r="H373" i="2"/>
  <c r="H370" i="2"/>
  <c r="H364" i="2"/>
  <c r="H368" i="2"/>
  <c r="H372" i="2"/>
  <c r="H367" i="2"/>
  <c r="H369" i="2"/>
  <c r="K356" i="2"/>
  <c r="K360" i="2"/>
  <c r="K359" i="2"/>
  <c r="Z220" i="2"/>
  <c r="AE220" i="2"/>
  <c r="U220" i="2"/>
  <c r="M220" i="2"/>
  <c r="AG359" i="2"/>
  <c r="AG360" i="2"/>
  <c r="E360" i="2"/>
  <c r="E359" i="2"/>
  <c r="Z359" i="2"/>
  <c r="Z360" i="2"/>
  <c r="N220" i="2"/>
  <c r="AM220" i="2"/>
  <c r="W363" i="2"/>
  <c r="W371" i="2"/>
  <c r="W368" i="2"/>
  <c r="W370" i="2"/>
  <c r="W367" i="2"/>
  <c r="W364" i="2"/>
  <c r="W365" i="2"/>
  <c r="W372" i="2"/>
  <c r="W369" i="2"/>
  <c r="W366" i="2"/>
  <c r="W373" i="2"/>
  <c r="R360" i="2"/>
  <c r="R359" i="2"/>
  <c r="AM356" i="2"/>
  <c r="I356" i="2"/>
  <c r="AL368" i="2"/>
  <c r="AL365" i="2"/>
  <c r="AL373" i="2"/>
  <c r="AL367" i="2"/>
  <c r="AL364" i="2"/>
  <c r="AL372" i="2"/>
  <c r="AL363" i="2"/>
  <c r="AL371" i="2"/>
  <c r="AL369" i="2"/>
  <c r="AL366" i="2"/>
  <c r="AL370" i="2"/>
  <c r="R468" i="2"/>
  <c r="R356" i="2"/>
  <c r="AG369" i="2"/>
  <c r="AG366" i="2"/>
  <c r="AG368" i="2"/>
  <c r="AG365" i="2"/>
  <c r="AG373" i="2"/>
  <c r="AG372" i="2"/>
  <c r="AG370" i="2"/>
  <c r="AG367" i="2"/>
  <c r="AG363" i="2"/>
  <c r="AG364" i="2"/>
  <c r="AG371" i="2"/>
  <c r="N368" i="2"/>
  <c r="N365" i="2"/>
  <c r="N373" i="2"/>
  <c r="N367" i="2"/>
  <c r="N364" i="2"/>
  <c r="N372" i="2"/>
  <c r="N369" i="2"/>
  <c r="N370" i="2"/>
  <c r="N366" i="2"/>
  <c r="N371" i="2"/>
  <c r="N363" i="2"/>
  <c r="AE356" i="2"/>
  <c r="Z364" i="2"/>
  <c r="Z372" i="2"/>
  <c r="Z369" i="2"/>
  <c r="Z363" i="2"/>
  <c r="Z371" i="2"/>
  <c r="Z368" i="2"/>
  <c r="Z367" i="2"/>
  <c r="Z365" i="2"/>
  <c r="Z373" i="2"/>
  <c r="Z366" i="2"/>
  <c r="Z370" i="2"/>
  <c r="AD359" i="2"/>
  <c r="AD360" i="2"/>
  <c r="AI360" i="2"/>
  <c r="AI359" i="2"/>
  <c r="I359" i="2"/>
  <c r="I360" i="2"/>
  <c r="N356" i="2"/>
  <c r="W356" i="2"/>
  <c r="AH220" i="2"/>
  <c r="AJ356" i="2"/>
  <c r="O356" i="2"/>
  <c r="R364" i="2"/>
  <c r="R372" i="2"/>
  <c r="R369" i="2"/>
  <c r="R363" i="2"/>
  <c r="R371" i="2"/>
  <c r="R368" i="2"/>
  <c r="R366" i="2"/>
  <c r="R373" i="2"/>
  <c r="R370" i="2"/>
  <c r="R365" i="2"/>
  <c r="R367" i="2"/>
  <c r="AL359" i="2"/>
  <c r="AL360" i="2"/>
  <c r="F368" i="2"/>
  <c r="F365" i="2"/>
  <c r="F373" i="2"/>
  <c r="F367" i="2"/>
  <c r="F364" i="2"/>
  <c r="F372" i="2"/>
  <c r="F371" i="2"/>
  <c r="F369" i="2"/>
  <c r="F366" i="2"/>
  <c r="F363" i="2"/>
  <c r="F370" i="2"/>
  <c r="R466" i="2"/>
  <c r="P220" i="2"/>
  <c r="J364" i="2"/>
  <c r="J372" i="2"/>
  <c r="J369" i="2"/>
  <c r="J363" i="2"/>
  <c r="J371" i="2"/>
  <c r="J368" i="2"/>
  <c r="J367" i="2"/>
  <c r="J370" i="2"/>
  <c r="J365" i="2"/>
  <c r="J373" i="2"/>
  <c r="J366" i="2"/>
  <c r="AO356" i="2"/>
  <c r="AD356" i="2"/>
  <c r="M359" i="2"/>
  <c r="M360" i="2"/>
  <c r="W360" i="2"/>
  <c r="W359" i="2"/>
  <c r="T370" i="2"/>
  <c r="T367" i="2"/>
  <c r="T369" i="2"/>
  <c r="T366" i="2"/>
  <c r="T365" i="2"/>
  <c r="T364" i="2"/>
  <c r="T363" i="2"/>
  <c r="T372" i="2"/>
  <c r="T371" i="2"/>
  <c r="T373" i="2"/>
  <c r="T368" i="2"/>
  <c r="U356" i="2"/>
  <c r="AB360" i="2"/>
  <c r="AB359" i="2"/>
  <c r="AI220" i="2"/>
  <c r="F359" i="2"/>
  <c r="F360" i="2"/>
  <c r="AH356" i="2"/>
  <c r="R464" i="2"/>
  <c r="U365" i="2"/>
  <c r="U373" i="2"/>
  <c r="U370" i="2"/>
  <c r="U364" i="2"/>
  <c r="U372" i="2"/>
  <c r="U369" i="2"/>
  <c r="U363" i="2"/>
  <c r="U368" i="2"/>
  <c r="U371" i="2"/>
  <c r="U366" i="2"/>
  <c r="U367" i="2"/>
  <c r="S220" i="2"/>
  <c r="J360" i="2"/>
  <c r="J359" i="2"/>
  <c r="T220" i="2"/>
  <c r="AO359" i="2"/>
  <c r="AO360" i="2"/>
  <c r="AB356" i="2"/>
  <c r="AG356" i="2"/>
  <c r="AN360" i="2"/>
  <c r="AN359" i="2"/>
  <c r="P360" i="2"/>
  <c r="P359" i="2"/>
  <c r="O360" i="2"/>
  <c r="O359" i="2"/>
  <c r="M365" i="2"/>
  <c r="M373" i="2"/>
  <c r="M370" i="2"/>
  <c r="M364" i="2"/>
  <c r="M372" i="2"/>
  <c r="M369" i="2"/>
  <c r="M363" i="2"/>
  <c r="M367" i="2"/>
  <c r="M371" i="2"/>
  <c r="M366" i="2"/>
  <c r="M368" i="2"/>
  <c r="O363" i="2"/>
  <c r="O371" i="2"/>
  <c r="O368" i="2"/>
  <c r="O370" i="2"/>
  <c r="O367" i="2"/>
  <c r="O366" i="2"/>
  <c r="O373" i="2"/>
  <c r="O372" i="2"/>
  <c r="O364" i="2"/>
  <c r="O365" i="2"/>
  <c r="O369" i="2"/>
  <c r="AG220" i="2"/>
  <c r="AI367" i="2"/>
  <c r="AI364" i="2"/>
  <c r="AI372" i="2"/>
  <c r="AI366" i="2"/>
  <c r="AI363" i="2"/>
  <c r="AI371" i="2"/>
  <c r="AI369" i="2"/>
  <c r="AI373" i="2"/>
  <c r="AI368" i="2"/>
  <c r="AI370" i="2"/>
  <c r="AI365" i="2"/>
  <c r="AJ360" i="2"/>
  <c r="AJ359" i="2"/>
  <c r="AD177" i="2"/>
  <c r="AB370" i="2"/>
  <c r="AB367" i="2"/>
  <c r="AB369" i="2"/>
  <c r="AB366" i="2"/>
  <c r="AB373" i="2"/>
  <c r="AB364" i="2"/>
  <c r="AB371" i="2"/>
  <c r="AB368" i="2"/>
  <c r="AB363" i="2"/>
  <c r="AB365" i="2"/>
  <c r="AB372" i="2"/>
  <c r="R220" i="2"/>
  <c r="R469" i="2"/>
  <c r="X356" i="2"/>
  <c r="AB220" i="2"/>
  <c r="S367" i="2"/>
  <c r="S364" i="2"/>
  <c r="S372" i="2"/>
  <c r="S366" i="2"/>
  <c r="S363" i="2"/>
  <c r="S371" i="2"/>
  <c r="S369" i="2"/>
  <c r="S373" i="2"/>
  <c r="S370" i="2"/>
  <c r="S368" i="2"/>
  <c r="S365" i="2"/>
  <c r="J356" i="2"/>
  <c r="AM360" i="2"/>
  <c r="AM359" i="2"/>
  <c r="T360" i="2"/>
  <c r="T359" i="2"/>
  <c r="AJ220" i="2"/>
  <c r="O220" i="2"/>
  <c r="J220" i="2"/>
  <c r="K367" i="2"/>
  <c r="K364" i="2"/>
  <c r="K372" i="2"/>
  <c r="K366" i="2"/>
  <c r="K363" i="2"/>
  <c r="K371" i="2"/>
  <c r="K370" i="2"/>
  <c r="K373" i="2"/>
  <c r="K368" i="2"/>
  <c r="K365" i="2"/>
  <c r="K369" i="2"/>
  <c r="AJ370" i="2"/>
  <c r="AJ367" i="2"/>
  <c r="AJ369" i="2"/>
  <c r="AJ366" i="2"/>
  <c r="AJ365" i="2"/>
  <c r="AJ368" i="2"/>
  <c r="AJ372" i="2"/>
  <c r="AJ371" i="2"/>
  <c r="AJ373" i="2"/>
  <c r="AJ364" i="2"/>
  <c r="AJ363" i="2"/>
  <c r="I369" i="2"/>
  <c r="I366" i="2"/>
  <c r="I368" i="2"/>
  <c r="I365" i="2"/>
  <c r="I373" i="2"/>
  <c r="I371" i="2"/>
  <c r="I370" i="2"/>
  <c r="I364" i="2"/>
  <c r="I372" i="2"/>
  <c r="I363" i="2"/>
  <c r="I367" i="2"/>
  <c r="U359" i="2"/>
  <c r="U360" i="2"/>
  <c r="S360" i="2"/>
  <c r="S359" i="2"/>
  <c r="P356" i="2"/>
  <c r="W317" i="2"/>
  <c r="W325" i="2"/>
  <c r="W322" i="2"/>
  <c r="W324" i="2"/>
  <c r="W319" i="2"/>
  <c r="W318" i="2"/>
  <c r="W320" i="2"/>
  <c r="W321" i="2"/>
  <c r="W323" i="2"/>
  <c r="Y224" i="2"/>
  <c r="Y223" i="2"/>
  <c r="AH224" i="2"/>
  <c r="AH223" i="2"/>
  <c r="K345" i="2"/>
  <c r="K342" i="2"/>
  <c r="K350" i="2"/>
  <c r="K339" i="2"/>
  <c r="K347" i="2"/>
  <c r="K344" i="2"/>
  <c r="K352" i="2"/>
  <c r="K341" i="2"/>
  <c r="K349" i="2"/>
  <c r="K338" i="2"/>
  <c r="K346" i="2"/>
  <c r="K343" i="2"/>
  <c r="K351" i="2"/>
  <c r="K340" i="2"/>
  <c r="K353" i="2"/>
  <c r="K354" i="2"/>
  <c r="K348" i="2"/>
  <c r="E224" i="2"/>
  <c r="E223" i="2"/>
  <c r="H334" i="2"/>
  <c r="H336" i="2"/>
  <c r="H335" i="2"/>
  <c r="R328" i="2"/>
  <c r="R330" i="2"/>
  <c r="R327" i="2"/>
  <c r="R332" i="2"/>
  <c r="R329" i="2"/>
  <c r="R331" i="2"/>
  <c r="N317" i="2"/>
  <c r="N325" i="2"/>
  <c r="N322" i="2"/>
  <c r="N324" i="2"/>
  <c r="N319" i="2"/>
  <c r="N320" i="2"/>
  <c r="N321" i="2"/>
  <c r="N323" i="2"/>
  <c r="N318" i="2"/>
  <c r="P313" i="2"/>
  <c r="P315" i="2"/>
  <c r="P312" i="2"/>
  <c r="P314" i="2"/>
  <c r="P311" i="2"/>
  <c r="AE315" i="2"/>
  <c r="AE312" i="2"/>
  <c r="AE314" i="2"/>
  <c r="AE311" i="2"/>
  <c r="AE313" i="2"/>
  <c r="Y228" i="2"/>
  <c r="Y236" i="2"/>
  <c r="Y233" i="2"/>
  <c r="Y230" i="2"/>
  <c r="Y235" i="2"/>
  <c r="Y227" i="2"/>
  <c r="Y232" i="2"/>
  <c r="Y229" i="2"/>
  <c r="Y237" i="2"/>
  <c r="Y231" i="2"/>
  <c r="Y234" i="2"/>
  <c r="AD338" i="2"/>
  <c r="AD346" i="2"/>
  <c r="AD343" i="2"/>
  <c r="AD351" i="2"/>
  <c r="AD340" i="2"/>
  <c r="AD348" i="2"/>
  <c r="AD345" i="2"/>
  <c r="AD342" i="2"/>
  <c r="AD350" i="2"/>
  <c r="AD339" i="2"/>
  <c r="AD347" i="2"/>
  <c r="AD344" i="2"/>
  <c r="AD341" i="2"/>
  <c r="AD352" i="2"/>
  <c r="AD353" i="2"/>
  <c r="AD354" i="2"/>
  <c r="AD349" i="2"/>
  <c r="Z231" i="2"/>
  <c r="Z228" i="2"/>
  <c r="Z236" i="2"/>
  <c r="Z233" i="2"/>
  <c r="Z230" i="2"/>
  <c r="Z235" i="2"/>
  <c r="Z227" i="2"/>
  <c r="Z232" i="2"/>
  <c r="Z229" i="2"/>
  <c r="Z234" i="2"/>
  <c r="Z237" i="2"/>
  <c r="K321" i="2"/>
  <c r="K318" i="2"/>
  <c r="K317" i="2"/>
  <c r="K324" i="2"/>
  <c r="K319" i="2"/>
  <c r="K320" i="2"/>
  <c r="K323" i="2"/>
  <c r="K325" i="2"/>
  <c r="K322" i="2"/>
  <c r="J311" i="2"/>
  <c r="J313" i="2"/>
  <c r="J315" i="2"/>
  <c r="J312" i="2"/>
  <c r="J314" i="2"/>
  <c r="AG313" i="2"/>
  <c r="AG315" i="2"/>
  <c r="AG312" i="2"/>
  <c r="AG314" i="2"/>
  <c r="AG311" i="2"/>
  <c r="AE317" i="2"/>
  <c r="AE325" i="2"/>
  <c r="AE322" i="2"/>
  <c r="AE318" i="2"/>
  <c r="AE319" i="2"/>
  <c r="AE324" i="2"/>
  <c r="AE320" i="2"/>
  <c r="AE321" i="2"/>
  <c r="AE323" i="2"/>
  <c r="AI224" i="2"/>
  <c r="AI223" i="2"/>
  <c r="M312" i="2"/>
  <c r="M314" i="2"/>
  <c r="M311" i="2"/>
  <c r="M313" i="2"/>
  <c r="M315" i="2"/>
  <c r="AL332" i="2"/>
  <c r="AL329" i="2"/>
  <c r="AL331" i="2"/>
  <c r="AL328" i="2"/>
  <c r="AL330" i="2"/>
  <c r="AL327" i="2"/>
  <c r="AN320" i="2"/>
  <c r="AN317" i="2"/>
  <c r="AN323" i="2"/>
  <c r="AN325" i="2"/>
  <c r="AN322" i="2"/>
  <c r="AN318" i="2"/>
  <c r="AN319" i="2"/>
  <c r="AN324" i="2"/>
  <c r="AN321" i="2"/>
  <c r="U343" i="2"/>
  <c r="U351" i="2"/>
  <c r="U340" i="2"/>
  <c r="U348" i="2"/>
  <c r="U345" i="2"/>
  <c r="U353" i="2"/>
  <c r="U342" i="2"/>
  <c r="U350" i="2"/>
  <c r="U339" i="2"/>
  <c r="U347" i="2"/>
  <c r="U344" i="2"/>
  <c r="U352" i="2"/>
  <c r="U341" i="2"/>
  <c r="U349" i="2"/>
  <c r="U338" i="2"/>
  <c r="U354" i="2"/>
  <c r="U346" i="2"/>
  <c r="AM317" i="2"/>
  <c r="AM325" i="2"/>
  <c r="AM322" i="2"/>
  <c r="AM318" i="2"/>
  <c r="AM319" i="2"/>
  <c r="AM320" i="2"/>
  <c r="AM324" i="2"/>
  <c r="AM321" i="2"/>
  <c r="AM323" i="2"/>
  <c r="I334" i="2"/>
  <c r="I336" i="2"/>
  <c r="I335" i="2"/>
  <c r="E209" i="2"/>
  <c r="E212" i="2"/>
  <c r="AI335" i="2"/>
  <c r="AI334" i="2"/>
  <c r="AI336" i="2"/>
  <c r="X227" i="2"/>
  <c r="X233" i="2"/>
  <c r="X230" i="2"/>
  <c r="X235" i="2"/>
  <c r="X232" i="2"/>
  <c r="X229" i="2"/>
  <c r="X237" i="2"/>
  <c r="X234" i="2"/>
  <c r="X231" i="2"/>
  <c r="X228" i="2"/>
  <c r="X236" i="2"/>
  <c r="AJ335" i="2"/>
  <c r="AJ336" i="2"/>
  <c r="AJ334" i="2"/>
  <c r="AH311" i="2"/>
  <c r="AH313" i="2"/>
  <c r="AH315" i="2"/>
  <c r="AH312" i="2"/>
  <c r="AH314" i="2"/>
  <c r="H313" i="2"/>
  <c r="H315" i="2"/>
  <c r="H312" i="2"/>
  <c r="H314" i="2"/>
  <c r="H311" i="2"/>
  <c r="R342" i="2"/>
  <c r="R350" i="2"/>
  <c r="R339" i="2"/>
  <c r="R347" i="2"/>
  <c r="R344" i="2"/>
  <c r="R352" i="2"/>
  <c r="R341" i="2"/>
  <c r="R349" i="2"/>
  <c r="R338" i="2"/>
  <c r="R346" i="2"/>
  <c r="R343" i="2"/>
  <c r="R351" i="2"/>
  <c r="R340" i="2"/>
  <c r="R348" i="2"/>
  <c r="R353" i="2"/>
  <c r="R354" i="2"/>
  <c r="R345" i="2"/>
  <c r="X334" i="2"/>
  <c r="X336" i="2"/>
  <c r="X335" i="2"/>
  <c r="N336" i="2"/>
  <c r="N335" i="2"/>
  <c r="N334" i="2"/>
  <c r="P227" i="2"/>
  <c r="P233" i="2"/>
  <c r="P230" i="2"/>
  <c r="P235" i="2"/>
  <c r="P232" i="2"/>
  <c r="P229" i="2"/>
  <c r="P237" i="2"/>
  <c r="P234" i="2"/>
  <c r="P231" i="2"/>
  <c r="P228" i="2"/>
  <c r="P236" i="2"/>
  <c r="AM224" i="2"/>
  <c r="AM223" i="2"/>
  <c r="AE341" i="2"/>
  <c r="AE349" i="2"/>
  <c r="AE338" i="2"/>
  <c r="AE346" i="2"/>
  <c r="AE343" i="2"/>
  <c r="AE351" i="2"/>
  <c r="AE340" i="2"/>
  <c r="AE348" i="2"/>
  <c r="AE345" i="2"/>
  <c r="AE342" i="2"/>
  <c r="AE350" i="2"/>
  <c r="AE339" i="2"/>
  <c r="AE347" i="2"/>
  <c r="AE352" i="2"/>
  <c r="AE353" i="2"/>
  <c r="AE354" i="2"/>
  <c r="AE344" i="2"/>
  <c r="E176" i="2"/>
  <c r="E177" i="2"/>
  <c r="E178" i="2"/>
  <c r="E179" i="2"/>
  <c r="E175" i="2"/>
  <c r="S234" i="2"/>
  <c r="S231" i="2"/>
  <c r="S228" i="2"/>
  <c r="S236" i="2"/>
  <c r="S233" i="2"/>
  <c r="S230" i="2"/>
  <c r="S235" i="2"/>
  <c r="S232" i="2"/>
  <c r="S227" i="2"/>
  <c r="S229" i="2"/>
  <c r="S237" i="2"/>
  <c r="AO317" i="2"/>
  <c r="AO323" i="2"/>
  <c r="AO325" i="2"/>
  <c r="AO322" i="2"/>
  <c r="AO318" i="2"/>
  <c r="AO319" i="2"/>
  <c r="AO320" i="2"/>
  <c r="AO324" i="2"/>
  <c r="AO321" i="2"/>
  <c r="AL338" i="2"/>
  <c r="AL346" i="2"/>
  <c r="AL343" i="2"/>
  <c r="AL351" i="2"/>
  <c r="AL340" i="2"/>
  <c r="AL348" i="2"/>
  <c r="AL345" i="2"/>
  <c r="AL342" i="2"/>
  <c r="AL350" i="2"/>
  <c r="AL339" i="2"/>
  <c r="AL347" i="2"/>
  <c r="AL344" i="2"/>
  <c r="AL341" i="2"/>
  <c r="AL352" i="2"/>
  <c r="AL353" i="2"/>
  <c r="AL354" i="2"/>
  <c r="AL349" i="2"/>
  <c r="U312" i="2"/>
  <c r="U314" i="2"/>
  <c r="U311" i="2"/>
  <c r="U313" i="2"/>
  <c r="U315" i="2"/>
  <c r="F235" i="2"/>
  <c r="F232" i="2"/>
  <c r="F229" i="2"/>
  <c r="F237" i="2"/>
  <c r="F234" i="2"/>
  <c r="F227" i="2"/>
  <c r="F231" i="2"/>
  <c r="F228" i="2"/>
  <c r="F236" i="2"/>
  <c r="F233" i="2"/>
  <c r="F230" i="2"/>
  <c r="J231" i="2"/>
  <c r="J228" i="2"/>
  <c r="J236" i="2"/>
  <c r="J233" i="2"/>
  <c r="J230" i="2"/>
  <c r="J235" i="2"/>
  <c r="J232" i="2"/>
  <c r="J229" i="2"/>
  <c r="J227" i="2"/>
  <c r="J234" i="2"/>
  <c r="J237" i="2"/>
  <c r="K227" i="2"/>
  <c r="K234" i="2"/>
  <c r="K231" i="2"/>
  <c r="K228" i="2"/>
  <c r="K236" i="2"/>
  <c r="K233" i="2"/>
  <c r="K230" i="2"/>
  <c r="K235" i="2"/>
  <c r="K232" i="2"/>
  <c r="K229" i="2"/>
  <c r="K237" i="2"/>
  <c r="AM315" i="2"/>
  <c r="AM312" i="2"/>
  <c r="AM314" i="2"/>
  <c r="AM311" i="2"/>
  <c r="AM313" i="2"/>
  <c r="X224" i="2"/>
  <c r="X223" i="2"/>
  <c r="AJ340" i="2"/>
  <c r="AJ348" i="2"/>
  <c r="AJ345" i="2"/>
  <c r="AJ342" i="2"/>
  <c r="AJ350" i="2"/>
  <c r="AJ339" i="2"/>
  <c r="AJ347" i="2"/>
  <c r="AJ344" i="2"/>
  <c r="AJ341" i="2"/>
  <c r="AJ349" i="2"/>
  <c r="AJ338" i="2"/>
  <c r="AJ346" i="2"/>
  <c r="AJ353" i="2"/>
  <c r="AJ354" i="2"/>
  <c r="AJ343" i="2"/>
  <c r="AJ352" i="2"/>
  <c r="AJ351" i="2"/>
  <c r="H344" i="2"/>
  <c r="H352" i="2"/>
  <c r="H341" i="2"/>
  <c r="H349" i="2"/>
  <c r="H338" i="2"/>
  <c r="H346" i="2"/>
  <c r="H354" i="2"/>
  <c r="H343" i="2"/>
  <c r="H351" i="2"/>
  <c r="H340" i="2"/>
  <c r="H348" i="2"/>
  <c r="H345" i="2"/>
  <c r="H342" i="2"/>
  <c r="H350" i="2"/>
  <c r="H347" i="2"/>
  <c r="H339" i="2"/>
  <c r="H353" i="2"/>
  <c r="R335" i="2"/>
  <c r="R334" i="2"/>
  <c r="R336" i="2"/>
  <c r="N315" i="2"/>
  <c r="N312" i="2"/>
  <c r="N314" i="2"/>
  <c r="N311" i="2"/>
  <c r="N313" i="2"/>
  <c r="P334" i="2"/>
  <c r="P336" i="2"/>
  <c r="P335" i="2"/>
  <c r="O341" i="2"/>
  <c r="O349" i="2"/>
  <c r="O338" i="2"/>
  <c r="O346" i="2"/>
  <c r="O343" i="2"/>
  <c r="O351" i="2"/>
  <c r="O340" i="2"/>
  <c r="O348" i="2"/>
  <c r="O345" i="2"/>
  <c r="O342" i="2"/>
  <c r="O350" i="2"/>
  <c r="O339" i="2"/>
  <c r="O347" i="2"/>
  <c r="O352" i="2"/>
  <c r="O344" i="2"/>
  <c r="O354" i="2"/>
  <c r="O353" i="2"/>
  <c r="W327" i="2"/>
  <c r="W332" i="2"/>
  <c r="W329" i="2"/>
  <c r="W331" i="2"/>
  <c r="W328" i="2"/>
  <c r="W330" i="2"/>
  <c r="M343" i="2"/>
  <c r="M351" i="2"/>
  <c r="M340" i="2"/>
  <c r="M348" i="2"/>
  <c r="M345" i="2"/>
  <c r="M353" i="2"/>
  <c r="M342" i="2"/>
  <c r="M350" i="2"/>
  <c r="M339" i="2"/>
  <c r="M347" i="2"/>
  <c r="M344" i="2"/>
  <c r="M352" i="2"/>
  <c r="M341" i="2"/>
  <c r="M349" i="2"/>
  <c r="M338" i="2"/>
  <c r="M354" i="2"/>
  <c r="M346" i="2"/>
  <c r="AB331" i="2"/>
  <c r="AB328" i="2"/>
  <c r="AB330" i="2"/>
  <c r="AB332" i="2"/>
  <c r="AB327" i="2"/>
  <c r="AB329" i="2"/>
  <c r="AL317" i="2"/>
  <c r="AL325" i="2"/>
  <c r="AL322" i="2"/>
  <c r="AL318" i="2"/>
  <c r="AL319" i="2"/>
  <c r="AL320" i="2"/>
  <c r="AL324" i="2"/>
  <c r="AL321" i="2"/>
  <c r="AL323" i="2"/>
  <c r="AN344" i="2"/>
  <c r="AN341" i="2"/>
  <c r="AN349" i="2"/>
  <c r="AN338" i="2"/>
  <c r="AN346" i="2"/>
  <c r="AN354" i="2"/>
  <c r="AN343" i="2"/>
  <c r="AN351" i="2"/>
  <c r="AN340" i="2"/>
  <c r="AN348" i="2"/>
  <c r="AN345" i="2"/>
  <c r="AN342" i="2"/>
  <c r="AN350" i="2"/>
  <c r="AN339" i="2"/>
  <c r="AN352" i="2"/>
  <c r="AN353" i="2"/>
  <c r="AN347" i="2"/>
  <c r="AM341" i="2"/>
  <c r="AM349" i="2"/>
  <c r="AM338" i="2"/>
  <c r="AM346" i="2"/>
  <c r="AM343" i="2"/>
  <c r="AM351" i="2"/>
  <c r="AM340" i="2"/>
  <c r="AM348" i="2"/>
  <c r="AM345" i="2"/>
  <c r="AM342" i="2"/>
  <c r="AM350" i="2"/>
  <c r="AM339" i="2"/>
  <c r="AM347" i="2"/>
  <c r="AM352" i="2"/>
  <c r="AM353" i="2"/>
  <c r="AM354" i="2"/>
  <c r="AM344" i="2"/>
  <c r="I318" i="2"/>
  <c r="I317" i="2"/>
  <c r="I319" i="2"/>
  <c r="I320" i="2"/>
  <c r="I323" i="2"/>
  <c r="I321" i="2"/>
  <c r="I325" i="2"/>
  <c r="I322" i="2"/>
  <c r="I324" i="2"/>
  <c r="E206" i="2"/>
  <c r="E203" i="2"/>
  <c r="AI331" i="2"/>
  <c r="AI328" i="2"/>
  <c r="AI330" i="2"/>
  <c r="AI327" i="2"/>
  <c r="AI329" i="2"/>
  <c r="AI332" i="2"/>
  <c r="AJ331" i="2"/>
  <c r="AJ328" i="2"/>
  <c r="AJ330" i="2"/>
  <c r="AJ332" i="2"/>
  <c r="AJ329" i="2"/>
  <c r="AJ327" i="2"/>
  <c r="R311" i="2"/>
  <c r="R313" i="2"/>
  <c r="R315" i="2"/>
  <c r="R312" i="2"/>
  <c r="R314" i="2"/>
  <c r="AJ229" i="2"/>
  <c r="AJ237" i="2"/>
  <c r="AJ234" i="2"/>
  <c r="AJ231" i="2"/>
  <c r="AJ228" i="2"/>
  <c r="AJ236" i="2"/>
  <c r="AJ233" i="2"/>
  <c r="AJ230" i="2"/>
  <c r="AJ227" i="2"/>
  <c r="AJ232" i="2"/>
  <c r="AJ235" i="2"/>
  <c r="X313" i="2"/>
  <c r="X315" i="2"/>
  <c r="X312" i="2"/>
  <c r="X314" i="2"/>
  <c r="X311" i="2"/>
  <c r="K314" i="2"/>
  <c r="K311" i="2"/>
  <c r="K313" i="2"/>
  <c r="K315" i="2"/>
  <c r="K312" i="2"/>
  <c r="P330" i="2"/>
  <c r="P327" i="2"/>
  <c r="P332" i="2"/>
  <c r="P329" i="2"/>
  <c r="P328" i="2"/>
  <c r="P331" i="2"/>
  <c r="AM230" i="2"/>
  <c r="AM227" i="2"/>
  <c r="AM235" i="2"/>
  <c r="AM232" i="2"/>
  <c r="AM229" i="2"/>
  <c r="AM237" i="2"/>
  <c r="AM234" i="2"/>
  <c r="AM231" i="2"/>
  <c r="AM228" i="2"/>
  <c r="AM233" i="2"/>
  <c r="AM236" i="2"/>
  <c r="E186" i="2"/>
  <c r="E185" i="2"/>
  <c r="E187" i="2"/>
  <c r="E188" i="2"/>
  <c r="E189" i="2"/>
  <c r="E184" i="2"/>
  <c r="E181" i="2"/>
  <c r="E182" i="2"/>
  <c r="E183" i="2"/>
  <c r="M336" i="2"/>
  <c r="M335" i="2"/>
  <c r="M334" i="2"/>
  <c r="O224" i="2"/>
  <c r="O223" i="2"/>
  <c r="AD317" i="2"/>
  <c r="AD325" i="2"/>
  <c r="AD322" i="2"/>
  <c r="AD318" i="2"/>
  <c r="AD319" i="2"/>
  <c r="AD324" i="2"/>
  <c r="AD320" i="2"/>
  <c r="AD321" i="2"/>
  <c r="AD323" i="2"/>
  <c r="Z224" i="2"/>
  <c r="Z223" i="2"/>
  <c r="I313" i="2"/>
  <c r="I315" i="2"/>
  <c r="I312" i="2"/>
  <c r="I314" i="2"/>
  <c r="I311" i="2"/>
  <c r="O327" i="2"/>
  <c r="O332" i="2"/>
  <c r="O329" i="2"/>
  <c r="O331" i="2"/>
  <c r="O328" i="2"/>
  <c r="O330" i="2"/>
  <c r="E196" i="2"/>
  <c r="AI319" i="2"/>
  <c r="AI320" i="2"/>
  <c r="AI324" i="2"/>
  <c r="AI317" i="2"/>
  <c r="AI321" i="2"/>
  <c r="AI323" i="2"/>
  <c r="AI325" i="2"/>
  <c r="AI322" i="2"/>
  <c r="AI318" i="2"/>
  <c r="AH342" i="2"/>
  <c r="AH350" i="2"/>
  <c r="AH339" i="2"/>
  <c r="AH347" i="2"/>
  <c r="AH344" i="2"/>
  <c r="AH352" i="2"/>
  <c r="AH341" i="2"/>
  <c r="AH349" i="2"/>
  <c r="AH338" i="2"/>
  <c r="AH346" i="2"/>
  <c r="AH343" i="2"/>
  <c r="AH351" i="2"/>
  <c r="AH340" i="2"/>
  <c r="AH348" i="2"/>
  <c r="AH345" i="2"/>
  <c r="AH353" i="2"/>
  <c r="AH354" i="2"/>
  <c r="K335" i="2"/>
  <c r="K334" i="2"/>
  <c r="K336" i="2"/>
  <c r="AE327" i="2"/>
  <c r="AE332" i="2"/>
  <c r="AE329" i="2"/>
  <c r="AE331" i="2"/>
  <c r="AE330" i="2"/>
  <c r="AE328" i="2"/>
  <c r="AO334" i="2"/>
  <c r="AO336" i="2"/>
  <c r="AO335" i="2"/>
  <c r="AO339" i="2"/>
  <c r="AO347" i="2"/>
  <c r="AO344" i="2"/>
  <c r="AO341" i="2"/>
  <c r="AO349" i="2"/>
  <c r="AO338" i="2"/>
  <c r="AO346" i="2"/>
  <c r="AO343" i="2"/>
  <c r="AO351" i="2"/>
  <c r="AO340" i="2"/>
  <c r="AO348" i="2"/>
  <c r="AO345" i="2"/>
  <c r="AO350" i="2"/>
  <c r="AO352" i="2"/>
  <c r="AO353" i="2"/>
  <c r="AO354" i="2"/>
  <c r="AO342" i="2"/>
  <c r="X318" i="2"/>
  <c r="X320" i="2"/>
  <c r="X317" i="2"/>
  <c r="X323" i="2"/>
  <c r="X325" i="2"/>
  <c r="X322" i="2"/>
  <c r="X324" i="2"/>
  <c r="X319" i="2"/>
  <c r="X321" i="2"/>
  <c r="U223" i="2"/>
  <c r="U224" i="2"/>
  <c r="O317" i="2"/>
  <c r="O318" i="2"/>
  <c r="O325" i="2"/>
  <c r="O322" i="2"/>
  <c r="O324" i="2"/>
  <c r="O319" i="2"/>
  <c r="O321" i="2"/>
  <c r="O323" i="2"/>
  <c r="O320" i="2"/>
  <c r="W334" i="2"/>
  <c r="W336" i="2"/>
  <c r="W335" i="2"/>
  <c r="AO228" i="2"/>
  <c r="AO236" i="2"/>
  <c r="AO233" i="2"/>
  <c r="AO230" i="2"/>
  <c r="AO227" i="2"/>
  <c r="AO235" i="2"/>
  <c r="AO232" i="2"/>
  <c r="AO229" i="2"/>
  <c r="AO237" i="2"/>
  <c r="AO231" i="2"/>
  <c r="AO234" i="2"/>
  <c r="W224" i="2"/>
  <c r="W223" i="2"/>
  <c r="AB335" i="2"/>
  <c r="AB336" i="2"/>
  <c r="AB334" i="2"/>
  <c r="AN334" i="2"/>
  <c r="AN336" i="2"/>
  <c r="AN335" i="2"/>
  <c r="E191" i="2"/>
  <c r="AM334" i="2"/>
  <c r="AM336" i="2"/>
  <c r="AM335" i="2"/>
  <c r="I330" i="2"/>
  <c r="I327" i="2"/>
  <c r="I332" i="2"/>
  <c r="I329" i="2"/>
  <c r="I331" i="2"/>
  <c r="I328" i="2"/>
  <c r="E207" i="2"/>
  <c r="E202" i="2"/>
  <c r="AH335" i="2"/>
  <c r="AH334" i="2"/>
  <c r="AH336" i="2"/>
  <c r="AE224" i="2"/>
  <c r="AE223" i="2"/>
  <c r="X344" i="2"/>
  <c r="X341" i="2"/>
  <c r="X349" i="2"/>
  <c r="X338" i="2"/>
  <c r="X346" i="2"/>
  <c r="X354" i="2"/>
  <c r="X343" i="2"/>
  <c r="X351" i="2"/>
  <c r="X340" i="2"/>
  <c r="X348" i="2"/>
  <c r="X345" i="2"/>
  <c r="X342" i="2"/>
  <c r="X350" i="2"/>
  <c r="X347" i="2"/>
  <c r="X339" i="2"/>
  <c r="X352" i="2"/>
  <c r="X353" i="2"/>
  <c r="N332" i="2"/>
  <c r="N329" i="2"/>
  <c r="N331" i="2"/>
  <c r="N328" i="2"/>
  <c r="N330" i="2"/>
  <c r="N327" i="2"/>
  <c r="J328" i="2"/>
  <c r="J330" i="2"/>
  <c r="J327" i="2"/>
  <c r="J332" i="2"/>
  <c r="J329" i="2"/>
  <c r="J331" i="2"/>
  <c r="P318" i="2"/>
  <c r="P320" i="2"/>
  <c r="P317" i="2"/>
  <c r="P321" i="2"/>
  <c r="P323" i="2"/>
  <c r="P325" i="2"/>
  <c r="P322" i="2"/>
  <c r="P324" i="2"/>
  <c r="P319" i="2"/>
  <c r="AG330" i="2"/>
  <c r="AG327" i="2"/>
  <c r="AG332" i="2"/>
  <c r="AG329" i="2"/>
  <c r="AG331" i="2"/>
  <c r="AG328" i="2"/>
  <c r="AL199" i="2"/>
  <c r="AL198" i="2"/>
  <c r="AL200" i="2"/>
  <c r="AO330" i="2"/>
  <c r="AO327" i="2"/>
  <c r="AO332" i="2"/>
  <c r="AO329" i="2"/>
  <c r="AO331" i="2"/>
  <c r="AO328" i="2"/>
  <c r="AN313" i="2"/>
  <c r="AN315" i="2"/>
  <c r="AN312" i="2"/>
  <c r="AN314" i="2"/>
  <c r="AN311" i="2"/>
  <c r="J318" i="2"/>
  <c r="J319" i="2"/>
  <c r="J320" i="2"/>
  <c r="J323" i="2"/>
  <c r="J321" i="2"/>
  <c r="J325" i="2"/>
  <c r="J322" i="2"/>
  <c r="J317" i="2"/>
  <c r="J324" i="2"/>
  <c r="W341" i="2"/>
  <c r="W349" i="2"/>
  <c r="W338" i="2"/>
  <c r="W346" i="2"/>
  <c r="W343" i="2"/>
  <c r="W351" i="2"/>
  <c r="W340" i="2"/>
  <c r="W348" i="2"/>
  <c r="W345" i="2"/>
  <c r="W342" i="2"/>
  <c r="W350" i="2"/>
  <c r="W339" i="2"/>
  <c r="W347" i="2"/>
  <c r="W352" i="2"/>
  <c r="W353" i="2"/>
  <c r="W344" i="2"/>
  <c r="W354" i="2"/>
  <c r="AL336" i="2"/>
  <c r="AL335" i="2"/>
  <c r="AL334" i="2"/>
  <c r="E192" i="2"/>
  <c r="U317" i="2"/>
  <c r="U319" i="2"/>
  <c r="U322" i="2"/>
  <c r="U324" i="2"/>
  <c r="U318" i="2"/>
  <c r="U320" i="2"/>
  <c r="U321" i="2"/>
  <c r="U323" i="2"/>
  <c r="U325" i="2"/>
  <c r="AI345" i="2"/>
  <c r="AI342" i="2"/>
  <c r="AI350" i="2"/>
  <c r="AI339" i="2"/>
  <c r="AI347" i="2"/>
  <c r="AI344" i="2"/>
  <c r="AI341" i="2"/>
  <c r="AI349" i="2"/>
  <c r="AI338" i="2"/>
  <c r="AI346" i="2"/>
  <c r="AI343" i="2"/>
  <c r="AI351" i="2"/>
  <c r="AI348" i="2"/>
  <c r="AI340" i="2"/>
  <c r="AI352" i="2"/>
  <c r="AI353" i="2"/>
  <c r="AI354" i="2"/>
  <c r="AO224" i="2"/>
  <c r="AO223" i="2"/>
  <c r="AJ318" i="2"/>
  <c r="AJ319" i="2"/>
  <c r="AJ320" i="2"/>
  <c r="AJ324" i="2"/>
  <c r="AJ317" i="2"/>
  <c r="AJ321" i="2"/>
  <c r="AJ323" i="2"/>
  <c r="AJ325" i="2"/>
  <c r="AJ322" i="2"/>
  <c r="AJ223" i="2"/>
  <c r="AJ224" i="2"/>
  <c r="J335" i="2"/>
  <c r="J334" i="2"/>
  <c r="J336" i="2"/>
  <c r="AG317" i="2"/>
  <c r="AG323" i="2"/>
  <c r="AG325" i="2"/>
  <c r="AG322" i="2"/>
  <c r="AG318" i="2"/>
  <c r="AG319" i="2"/>
  <c r="AG320" i="2"/>
  <c r="AG324" i="2"/>
  <c r="AG321" i="2"/>
  <c r="O315" i="2"/>
  <c r="O312" i="2"/>
  <c r="O314" i="2"/>
  <c r="O311" i="2"/>
  <c r="O313" i="2"/>
  <c r="W230" i="2"/>
  <c r="W235" i="2"/>
  <c r="W232" i="2"/>
  <c r="W227" i="2"/>
  <c r="W229" i="2"/>
  <c r="W237" i="2"/>
  <c r="W234" i="2"/>
  <c r="W231" i="2"/>
  <c r="W228" i="2"/>
  <c r="W236" i="2"/>
  <c r="W233" i="2"/>
  <c r="M317" i="2"/>
  <c r="M319" i="2"/>
  <c r="M322" i="2"/>
  <c r="M324" i="2"/>
  <c r="M320" i="2"/>
  <c r="M321" i="2"/>
  <c r="M323" i="2"/>
  <c r="M318" i="2"/>
  <c r="M325" i="2"/>
  <c r="AB314" i="2"/>
  <c r="AB311" i="2"/>
  <c r="AB313" i="2"/>
  <c r="AB315" i="2"/>
  <c r="AB312" i="2"/>
  <c r="AL315" i="2"/>
  <c r="AL312" i="2"/>
  <c r="AL314" i="2"/>
  <c r="AL311" i="2"/>
  <c r="AL313" i="2"/>
  <c r="O230" i="2"/>
  <c r="O235" i="2"/>
  <c r="O232" i="2"/>
  <c r="O229" i="2"/>
  <c r="O237" i="2"/>
  <c r="O227" i="2"/>
  <c r="O234" i="2"/>
  <c r="O231" i="2"/>
  <c r="O228" i="2"/>
  <c r="O233" i="2"/>
  <c r="O236" i="2"/>
  <c r="E195" i="2"/>
  <c r="E214" i="2"/>
  <c r="E210" i="2"/>
  <c r="AD336" i="2"/>
  <c r="AD335" i="2"/>
  <c r="AD334" i="2"/>
  <c r="AN224" i="2"/>
  <c r="AN223" i="2"/>
  <c r="AH328" i="2"/>
  <c r="AH330" i="2"/>
  <c r="AH327" i="2"/>
  <c r="AH332" i="2"/>
  <c r="AH331" i="2"/>
  <c r="AH329" i="2"/>
  <c r="H318" i="2"/>
  <c r="H320" i="2"/>
  <c r="H317" i="2"/>
  <c r="H319" i="2"/>
  <c r="H323" i="2"/>
  <c r="H321" i="2"/>
  <c r="H325" i="2"/>
  <c r="H322" i="2"/>
  <c r="H324" i="2"/>
  <c r="AE230" i="2"/>
  <c r="AE235" i="2"/>
  <c r="AE227" i="2"/>
  <c r="AE232" i="2"/>
  <c r="AE229" i="2"/>
  <c r="AE237" i="2"/>
  <c r="AE234" i="2"/>
  <c r="AE231" i="2"/>
  <c r="AE228" i="2"/>
  <c r="AE233" i="2"/>
  <c r="AE236" i="2"/>
  <c r="K331" i="2"/>
  <c r="K328" i="2"/>
  <c r="K330" i="2"/>
  <c r="K327" i="2"/>
  <c r="K329" i="2"/>
  <c r="K332" i="2"/>
  <c r="AG334" i="2"/>
  <c r="AG336" i="2"/>
  <c r="AG335" i="2"/>
  <c r="AL181" i="2"/>
  <c r="AL184" i="2"/>
  <c r="AL185" i="2"/>
  <c r="AL183" i="2"/>
  <c r="AL186" i="2"/>
  <c r="AL188" i="2"/>
  <c r="AL187" i="2"/>
  <c r="AL182" i="2"/>
  <c r="AL189" i="2"/>
  <c r="AM327" i="2"/>
  <c r="AM332" i="2"/>
  <c r="AM329" i="2"/>
  <c r="AM331" i="2"/>
  <c r="AM330" i="2"/>
  <c r="AM328" i="2"/>
  <c r="AI234" i="2"/>
  <c r="AI231" i="2"/>
  <c r="AI228" i="2"/>
  <c r="AI236" i="2"/>
  <c r="AI233" i="2"/>
  <c r="AI230" i="2"/>
  <c r="AI227" i="2"/>
  <c r="AI235" i="2"/>
  <c r="AI232" i="2"/>
  <c r="AI229" i="2"/>
  <c r="AI237" i="2"/>
  <c r="AB340" i="2"/>
  <c r="AB348" i="2"/>
  <c r="AB345" i="2"/>
  <c r="AB342" i="2"/>
  <c r="AB350" i="2"/>
  <c r="AB339" i="2"/>
  <c r="AB347" i="2"/>
  <c r="AB344" i="2"/>
  <c r="AB341" i="2"/>
  <c r="AB349" i="2"/>
  <c r="AB338" i="2"/>
  <c r="AB346" i="2"/>
  <c r="AB352" i="2"/>
  <c r="AB343" i="2"/>
  <c r="AB353" i="2"/>
  <c r="AB354" i="2"/>
  <c r="AB351" i="2"/>
  <c r="U232" i="2"/>
  <c r="U227" i="2"/>
  <c r="U229" i="2"/>
  <c r="U237" i="2"/>
  <c r="U234" i="2"/>
  <c r="U231" i="2"/>
  <c r="U228" i="2"/>
  <c r="U236" i="2"/>
  <c r="U233" i="2"/>
  <c r="U230" i="2"/>
  <c r="U235" i="2"/>
  <c r="U329" i="2"/>
  <c r="U331" i="2"/>
  <c r="U328" i="2"/>
  <c r="U327" i="2"/>
  <c r="U332" i="2"/>
  <c r="U330" i="2"/>
  <c r="AD332" i="2"/>
  <c r="AD329" i="2"/>
  <c r="AD331" i="2"/>
  <c r="AD328" i="2"/>
  <c r="AD330" i="2"/>
  <c r="AD327" i="2"/>
  <c r="P224" i="2"/>
  <c r="P223" i="2"/>
  <c r="F223" i="2"/>
  <c r="F224" i="2"/>
  <c r="O334" i="2"/>
  <c r="O336" i="2"/>
  <c r="O335" i="2"/>
  <c r="W315" i="2"/>
  <c r="W312" i="2"/>
  <c r="W314" i="2"/>
  <c r="W311" i="2"/>
  <c r="W313" i="2"/>
  <c r="E229" i="2"/>
  <c r="E237" i="2"/>
  <c r="E230" i="2"/>
  <c r="E227" i="2"/>
  <c r="E231" i="2"/>
  <c r="E232" i="2"/>
  <c r="E233" i="2"/>
  <c r="E234" i="2"/>
  <c r="E228" i="2"/>
  <c r="E235" i="2"/>
  <c r="E236" i="2"/>
  <c r="J224" i="2"/>
  <c r="J223" i="2"/>
  <c r="M329" i="2"/>
  <c r="M331" i="2"/>
  <c r="M328" i="2"/>
  <c r="M327" i="2"/>
  <c r="M330" i="2"/>
  <c r="M332" i="2"/>
  <c r="AB318" i="2"/>
  <c r="AB324" i="2"/>
  <c r="AB319" i="2"/>
  <c r="AB320" i="2"/>
  <c r="AB321" i="2"/>
  <c r="AB323" i="2"/>
  <c r="AB325" i="2"/>
  <c r="AB317" i="2"/>
  <c r="AB322" i="2"/>
  <c r="K224" i="2"/>
  <c r="K223" i="2"/>
  <c r="AN330" i="2"/>
  <c r="AN327" i="2"/>
  <c r="AN332" i="2"/>
  <c r="AN329" i="2"/>
  <c r="AN328" i="2"/>
  <c r="AN331" i="2"/>
  <c r="U336" i="2"/>
  <c r="U335" i="2"/>
  <c r="U334" i="2"/>
  <c r="I339" i="2"/>
  <c r="I347" i="2"/>
  <c r="I344" i="2"/>
  <c r="I352" i="2"/>
  <c r="I341" i="2"/>
  <c r="I349" i="2"/>
  <c r="I338" i="2"/>
  <c r="I346" i="2"/>
  <c r="I343" i="2"/>
  <c r="I351" i="2"/>
  <c r="I340" i="2"/>
  <c r="I348" i="2"/>
  <c r="I345" i="2"/>
  <c r="I353" i="2"/>
  <c r="I354" i="2"/>
  <c r="I342" i="2"/>
  <c r="I350" i="2"/>
  <c r="E205" i="2"/>
  <c r="AI314" i="2"/>
  <c r="AI311" i="2"/>
  <c r="AI313" i="2"/>
  <c r="AI312" i="2"/>
  <c r="AI315" i="2"/>
  <c r="AD315" i="2"/>
  <c r="AD312" i="2"/>
  <c r="AD314" i="2"/>
  <c r="AD311" i="2"/>
  <c r="AD313" i="2"/>
  <c r="AN233" i="2"/>
  <c r="AN230" i="2"/>
  <c r="AN227" i="2"/>
  <c r="AN235" i="2"/>
  <c r="AN232" i="2"/>
  <c r="AN229" i="2"/>
  <c r="AN237" i="2"/>
  <c r="AN234" i="2"/>
  <c r="AN231" i="2"/>
  <c r="AN228" i="2"/>
  <c r="AN236" i="2"/>
  <c r="AJ314" i="2"/>
  <c r="AJ311" i="2"/>
  <c r="AJ313" i="2"/>
  <c r="AJ315" i="2"/>
  <c r="AJ312" i="2"/>
  <c r="AH318" i="2"/>
  <c r="AH317" i="2"/>
  <c r="AH321" i="2"/>
  <c r="AH323" i="2"/>
  <c r="AH325" i="2"/>
  <c r="AH322" i="2"/>
  <c r="AH324" i="2"/>
  <c r="AH319" i="2"/>
  <c r="AH320" i="2"/>
  <c r="H330" i="2"/>
  <c r="H327" i="2"/>
  <c r="H332" i="2"/>
  <c r="H329" i="2"/>
  <c r="H328" i="2"/>
  <c r="H331" i="2"/>
  <c r="AH231" i="2"/>
  <c r="AH228" i="2"/>
  <c r="AH236" i="2"/>
  <c r="AH233" i="2"/>
  <c r="AH230" i="2"/>
  <c r="AH227" i="2"/>
  <c r="AH235" i="2"/>
  <c r="AH232" i="2"/>
  <c r="AH229" i="2"/>
  <c r="AH234" i="2"/>
  <c r="AH237" i="2"/>
  <c r="R318" i="2"/>
  <c r="R319" i="2"/>
  <c r="R320" i="2"/>
  <c r="R317" i="2"/>
  <c r="R321" i="2"/>
  <c r="R323" i="2"/>
  <c r="R325" i="2"/>
  <c r="R322" i="2"/>
  <c r="R324" i="2"/>
  <c r="X330" i="2"/>
  <c r="X327" i="2"/>
  <c r="X332" i="2"/>
  <c r="X329" i="2"/>
  <c r="X328" i="2"/>
  <c r="X331" i="2"/>
  <c r="N338" i="2"/>
  <c r="N346" i="2"/>
  <c r="N343" i="2"/>
  <c r="N351" i="2"/>
  <c r="N340" i="2"/>
  <c r="N348" i="2"/>
  <c r="N345" i="2"/>
  <c r="N342" i="2"/>
  <c r="N350" i="2"/>
  <c r="N339" i="2"/>
  <c r="N347" i="2"/>
  <c r="N344" i="2"/>
  <c r="N352" i="2"/>
  <c r="N349" i="2"/>
  <c r="N353" i="2"/>
  <c r="N341" i="2"/>
  <c r="N354" i="2"/>
  <c r="J342" i="2"/>
  <c r="J350" i="2"/>
  <c r="J339" i="2"/>
  <c r="J347" i="2"/>
  <c r="J344" i="2"/>
  <c r="J352" i="2"/>
  <c r="J341" i="2"/>
  <c r="J349" i="2"/>
  <c r="J338" i="2"/>
  <c r="J346" i="2"/>
  <c r="J343" i="2"/>
  <c r="J351" i="2"/>
  <c r="J340" i="2"/>
  <c r="J348" i="2"/>
  <c r="J345" i="2"/>
  <c r="J353" i="2"/>
  <c r="J354" i="2"/>
  <c r="P344" i="2"/>
  <c r="P352" i="2"/>
  <c r="P341" i="2"/>
  <c r="P349" i="2"/>
  <c r="P338" i="2"/>
  <c r="P346" i="2"/>
  <c r="P354" i="2"/>
  <c r="P343" i="2"/>
  <c r="P351" i="2"/>
  <c r="P340" i="2"/>
  <c r="P348" i="2"/>
  <c r="P345" i="2"/>
  <c r="P342" i="2"/>
  <c r="P350" i="2"/>
  <c r="P347" i="2"/>
  <c r="P339" i="2"/>
  <c r="P353" i="2"/>
  <c r="AG339" i="2"/>
  <c r="AG347" i="2"/>
  <c r="AG344" i="2"/>
  <c r="AG341" i="2"/>
  <c r="AG349" i="2"/>
  <c r="AG338" i="2"/>
  <c r="AG346" i="2"/>
  <c r="AG343" i="2"/>
  <c r="AG351" i="2"/>
  <c r="AG340" i="2"/>
  <c r="AG348" i="2"/>
  <c r="AG345" i="2"/>
  <c r="AG350" i="2"/>
  <c r="AG352" i="2"/>
  <c r="AG353" i="2"/>
  <c r="AG354" i="2"/>
  <c r="AG342" i="2"/>
  <c r="AE334" i="2"/>
  <c r="AE336" i="2"/>
  <c r="AE335" i="2"/>
  <c r="AL176" i="2"/>
  <c r="AL177" i="2"/>
  <c r="AL178" i="2"/>
  <c r="AL175" i="2"/>
  <c r="AL179" i="2"/>
  <c r="AM464" i="2"/>
  <c r="AM466" i="2"/>
  <c r="AM468" i="2"/>
  <c r="AM465" i="2"/>
  <c r="AM467" i="2"/>
  <c r="AM469" i="2"/>
  <c r="AJ184" i="2"/>
  <c r="AJ181" i="2"/>
  <c r="AJ185" i="2"/>
  <c r="AJ186" i="2"/>
  <c r="AJ188" i="2"/>
  <c r="AJ187" i="2"/>
  <c r="AJ189" i="2"/>
  <c r="AJ182" i="2"/>
  <c r="AJ183" i="2"/>
  <c r="J507" i="2"/>
  <c r="J502" i="2"/>
  <c r="J510" i="2"/>
  <c r="J506" i="2"/>
  <c r="J505" i="2"/>
  <c r="J501" i="2"/>
  <c r="J500" i="2"/>
  <c r="J509" i="2"/>
  <c r="J508" i="2"/>
  <c r="J503" i="2"/>
  <c r="J504" i="2"/>
  <c r="AE205" i="2"/>
  <c r="AE202" i="2"/>
  <c r="AE210" i="2"/>
  <c r="AE207" i="2"/>
  <c r="AE215" i="2"/>
  <c r="AE204" i="2"/>
  <c r="AE212" i="2"/>
  <c r="AE209" i="2"/>
  <c r="AE206" i="2"/>
  <c r="AE214" i="2"/>
  <c r="AE203" i="2"/>
  <c r="AE211" i="2"/>
  <c r="AE216" i="2"/>
  <c r="AE218" i="2"/>
  <c r="AE208" i="2"/>
  <c r="AE213" i="2"/>
  <c r="AE217" i="2"/>
  <c r="AE472" i="2"/>
  <c r="AE471" i="2"/>
  <c r="AE473" i="2"/>
  <c r="W449" i="2"/>
  <c r="W448" i="2"/>
  <c r="W450" i="2"/>
  <c r="W452" i="2"/>
  <c r="W451" i="2"/>
  <c r="K476" i="2"/>
  <c r="K478" i="2"/>
  <c r="K480" i="2"/>
  <c r="K482" i="2"/>
  <c r="K484" i="2"/>
  <c r="K486" i="2"/>
  <c r="K488" i="2"/>
  <c r="K490" i="2"/>
  <c r="K479" i="2"/>
  <c r="K481" i="2"/>
  <c r="K485" i="2"/>
  <c r="K489" i="2"/>
  <c r="K483" i="2"/>
  <c r="K487" i="2"/>
  <c r="K491" i="2"/>
  <c r="K475" i="2"/>
  <c r="K477" i="2"/>
  <c r="AM454" i="2"/>
  <c r="AM456" i="2"/>
  <c r="AM458" i="2"/>
  <c r="AM460" i="2"/>
  <c r="AM462" i="2"/>
  <c r="AM455" i="2"/>
  <c r="AM457" i="2"/>
  <c r="AM459" i="2"/>
  <c r="AM461" i="2"/>
  <c r="AD464" i="2"/>
  <c r="AD466" i="2"/>
  <c r="AD468" i="2"/>
  <c r="AD465" i="2"/>
  <c r="AD467" i="2"/>
  <c r="AD469" i="2"/>
  <c r="U464" i="2"/>
  <c r="U466" i="2"/>
  <c r="U468" i="2"/>
  <c r="U465" i="2"/>
  <c r="U467" i="2"/>
  <c r="U469" i="2"/>
  <c r="AJ471" i="2"/>
  <c r="AJ473" i="2"/>
  <c r="AJ472" i="2"/>
  <c r="J476" i="2"/>
  <c r="J478" i="2"/>
  <c r="J480" i="2"/>
  <c r="J482" i="2"/>
  <c r="J484" i="2"/>
  <c r="J486" i="2"/>
  <c r="J488" i="2"/>
  <c r="J490" i="2"/>
  <c r="J475" i="2"/>
  <c r="J477" i="2"/>
  <c r="J479" i="2"/>
  <c r="J481" i="2"/>
  <c r="J483" i="2"/>
  <c r="J485" i="2"/>
  <c r="J489" i="2"/>
  <c r="J487" i="2"/>
  <c r="J491" i="2"/>
  <c r="H179" i="2"/>
  <c r="H176" i="2"/>
  <c r="H175" i="2"/>
  <c r="H178" i="2"/>
  <c r="H177" i="2"/>
  <c r="AC497" i="2"/>
  <c r="AC496" i="2"/>
  <c r="U194" i="2"/>
  <c r="U191" i="2"/>
  <c r="U196" i="2"/>
  <c r="U193" i="2"/>
  <c r="U195" i="2"/>
  <c r="U192" i="2"/>
  <c r="AH206" i="2"/>
  <c r="AH203" i="2"/>
  <c r="AH211" i="2"/>
  <c r="AH208" i="2"/>
  <c r="AH216" i="2"/>
  <c r="AH205" i="2"/>
  <c r="AH213" i="2"/>
  <c r="AH202" i="2"/>
  <c r="AH210" i="2"/>
  <c r="AH207" i="2"/>
  <c r="AH215" i="2"/>
  <c r="AH204" i="2"/>
  <c r="AH212" i="2"/>
  <c r="AH214" i="2"/>
  <c r="AH217" i="2"/>
  <c r="AH218" i="2"/>
  <c r="AH209" i="2"/>
  <c r="AH496" i="2"/>
  <c r="AH497" i="2"/>
  <c r="AI504" i="2"/>
  <c r="AI503" i="2"/>
  <c r="AI505" i="2"/>
  <c r="AI509" i="2"/>
  <c r="AI507" i="2"/>
  <c r="AI502" i="2"/>
  <c r="AI501" i="2"/>
  <c r="AI506" i="2"/>
  <c r="AI510" i="2"/>
  <c r="AI500" i="2"/>
  <c r="AI508" i="2"/>
  <c r="J200" i="2"/>
  <c r="J199" i="2"/>
  <c r="J198" i="2"/>
  <c r="AI181" i="2"/>
  <c r="AI187" i="2"/>
  <c r="AI189" i="2"/>
  <c r="AI182" i="2"/>
  <c r="AI183" i="2"/>
  <c r="AI184" i="2"/>
  <c r="AI186" i="2"/>
  <c r="AI188" i="2"/>
  <c r="AI185" i="2"/>
  <c r="O185" i="2"/>
  <c r="O181" i="2"/>
  <c r="O189" i="2"/>
  <c r="O188" i="2"/>
  <c r="O182" i="2"/>
  <c r="O183" i="2"/>
  <c r="O184" i="2"/>
  <c r="O186" i="2"/>
  <c r="O187" i="2"/>
  <c r="AM508" i="2"/>
  <c r="AM501" i="2"/>
  <c r="AM504" i="2"/>
  <c r="AM500" i="2"/>
  <c r="AM507" i="2"/>
  <c r="AM510" i="2"/>
  <c r="AM502" i="2"/>
  <c r="AM506" i="2"/>
  <c r="AM509" i="2"/>
  <c r="AM505" i="2"/>
  <c r="AM503" i="2"/>
  <c r="AG503" i="2"/>
  <c r="AG505" i="2"/>
  <c r="AG510" i="2"/>
  <c r="AG506" i="2"/>
  <c r="AG502" i="2"/>
  <c r="AG509" i="2"/>
  <c r="AG500" i="2"/>
  <c r="AG501" i="2"/>
  <c r="AG504" i="2"/>
  <c r="AG508" i="2"/>
  <c r="AG507" i="2"/>
  <c r="I177" i="2"/>
  <c r="I179" i="2"/>
  <c r="I176" i="2"/>
  <c r="I175" i="2"/>
  <c r="I178" i="2"/>
  <c r="Z196" i="2"/>
  <c r="Z193" i="2"/>
  <c r="Z195" i="2"/>
  <c r="Z192" i="2"/>
  <c r="Z194" i="2"/>
  <c r="Z191" i="2"/>
  <c r="R181" i="2"/>
  <c r="R186" i="2"/>
  <c r="R184" i="2"/>
  <c r="R185" i="2"/>
  <c r="R187" i="2"/>
  <c r="R189" i="2"/>
  <c r="R188" i="2"/>
  <c r="R183" i="2"/>
  <c r="R182" i="2"/>
  <c r="P496" i="2"/>
  <c r="P497" i="2"/>
  <c r="U497" i="2"/>
  <c r="U496" i="2"/>
  <c r="I497" i="2"/>
  <c r="I496" i="2"/>
  <c r="AE195" i="2"/>
  <c r="AE192" i="2"/>
  <c r="AE194" i="2"/>
  <c r="AE191" i="2"/>
  <c r="AE193" i="2"/>
  <c r="AE196" i="2"/>
  <c r="AB198" i="2"/>
  <c r="AB200" i="2"/>
  <c r="AB199" i="2"/>
  <c r="S198" i="2"/>
  <c r="S200" i="2"/>
  <c r="S199" i="2"/>
  <c r="AN195" i="2"/>
  <c r="AN192" i="2"/>
  <c r="AN194" i="2"/>
  <c r="AN196" i="2"/>
  <c r="AN191" i="2"/>
  <c r="AN193" i="2"/>
  <c r="O505" i="2"/>
  <c r="O509" i="2"/>
  <c r="O502" i="2"/>
  <c r="O506" i="2"/>
  <c r="O501" i="2"/>
  <c r="O507" i="2"/>
  <c r="O500" i="2"/>
  <c r="O508" i="2"/>
  <c r="O504" i="2"/>
  <c r="O510" i="2"/>
  <c r="O503" i="2"/>
  <c r="AO193" i="2"/>
  <c r="AO195" i="2"/>
  <c r="AO192" i="2"/>
  <c r="AO191" i="2"/>
  <c r="AO196" i="2"/>
  <c r="AO194" i="2"/>
  <c r="T198" i="2"/>
  <c r="T200" i="2"/>
  <c r="T199" i="2"/>
  <c r="X464" i="2"/>
  <c r="X466" i="2"/>
  <c r="X468" i="2"/>
  <c r="X465" i="2"/>
  <c r="X467" i="2"/>
  <c r="X469" i="2"/>
  <c r="M198" i="2"/>
  <c r="M200" i="2"/>
  <c r="M199" i="2"/>
  <c r="O205" i="2"/>
  <c r="O213" i="2"/>
  <c r="O202" i="2"/>
  <c r="O210" i="2"/>
  <c r="O207" i="2"/>
  <c r="O215" i="2"/>
  <c r="O204" i="2"/>
  <c r="O212" i="2"/>
  <c r="O209" i="2"/>
  <c r="O206" i="2"/>
  <c r="O214" i="2"/>
  <c r="O203" i="2"/>
  <c r="O211" i="2"/>
  <c r="O217" i="2"/>
  <c r="O218" i="2"/>
  <c r="O208" i="2"/>
  <c r="O216" i="2"/>
  <c r="I181" i="2"/>
  <c r="I183" i="2"/>
  <c r="I182" i="2"/>
  <c r="I184" i="2"/>
  <c r="I185" i="2"/>
  <c r="I186" i="2"/>
  <c r="I187" i="2"/>
  <c r="I189" i="2"/>
  <c r="I188" i="2"/>
  <c r="S191" i="2"/>
  <c r="S196" i="2"/>
  <c r="S193" i="2"/>
  <c r="S195" i="2"/>
  <c r="S194" i="2"/>
  <c r="S192" i="2"/>
  <c r="W454" i="2"/>
  <c r="W456" i="2"/>
  <c r="W458" i="2"/>
  <c r="W460" i="2"/>
  <c r="W462" i="2"/>
  <c r="W455" i="2"/>
  <c r="W457" i="2"/>
  <c r="W459" i="2"/>
  <c r="W461" i="2"/>
  <c r="Y465" i="2"/>
  <c r="Y467" i="2"/>
  <c r="Y469" i="2"/>
  <c r="Y464" i="2"/>
  <c r="Y466" i="2"/>
  <c r="Y468" i="2"/>
  <c r="K455" i="2"/>
  <c r="K457" i="2"/>
  <c r="K459" i="2"/>
  <c r="K461" i="2"/>
  <c r="K454" i="2"/>
  <c r="K456" i="2"/>
  <c r="K458" i="2"/>
  <c r="K460" i="2"/>
  <c r="K462" i="2"/>
  <c r="X471" i="2"/>
  <c r="X472" i="2"/>
  <c r="X473" i="2"/>
  <c r="S465" i="2"/>
  <c r="S467" i="2"/>
  <c r="S469" i="2"/>
  <c r="S464" i="2"/>
  <c r="S466" i="2"/>
  <c r="S468" i="2"/>
  <c r="I465" i="2"/>
  <c r="I467" i="2"/>
  <c r="I469" i="2"/>
  <c r="I464" i="2"/>
  <c r="I466" i="2"/>
  <c r="I468" i="2"/>
  <c r="AJ465" i="2"/>
  <c r="AJ467" i="2"/>
  <c r="AJ469" i="2"/>
  <c r="AJ466" i="2"/>
  <c r="AJ468" i="2"/>
  <c r="AJ464" i="2"/>
  <c r="J455" i="2"/>
  <c r="J457" i="2"/>
  <c r="J459" i="2"/>
  <c r="J461" i="2"/>
  <c r="J454" i="2"/>
  <c r="J456" i="2"/>
  <c r="J460" i="2"/>
  <c r="J458" i="2"/>
  <c r="J462" i="2"/>
  <c r="N202" i="2"/>
  <c r="N210" i="2"/>
  <c r="N207" i="2"/>
  <c r="N215" i="2"/>
  <c r="N204" i="2"/>
  <c r="N212" i="2"/>
  <c r="N209" i="2"/>
  <c r="N206" i="2"/>
  <c r="N214" i="2"/>
  <c r="N203" i="2"/>
  <c r="N211" i="2"/>
  <c r="N208" i="2"/>
  <c r="N216" i="2"/>
  <c r="N217" i="2"/>
  <c r="N218" i="2"/>
  <c r="N213" i="2"/>
  <c r="N205" i="2"/>
  <c r="AM205" i="2"/>
  <c r="AM202" i="2"/>
  <c r="AM210" i="2"/>
  <c r="AM207" i="2"/>
  <c r="AM215" i="2"/>
  <c r="AM204" i="2"/>
  <c r="AM212" i="2"/>
  <c r="AM209" i="2"/>
  <c r="AM206" i="2"/>
  <c r="AM214" i="2"/>
  <c r="AM203" i="2"/>
  <c r="AM211" i="2"/>
  <c r="AM213" i="2"/>
  <c r="AM216" i="2"/>
  <c r="AM217" i="2"/>
  <c r="AM208" i="2"/>
  <c r="AM218" i="2"/>
  <c r="U198" i="2"/>
  <c r="U200" i="2"/>
  <c r="U199" i="2"/>
  <c r="AG181" i="2"/>
  <c r="AG183" i="2"/>
  <c r="AG187" i="2"/>
  <c r="AG189" i="2"/>
  <c r="AG182" i="2"/>
  <c r="AG184" i="2"/>
  <c r="AG185" i="2"/>
  <c r="AG188" i="2"/>
  <c r="AG186" i="2"/>
  <c r="AH200" i="2"/>
  <c r="AH199" i="2"/>
  <c r="AH198" i="2"/>
  <c r="AI497" i="2"/>
  <c r="AI496" i="2"/>
  <c r="M207" i="2"/>
  <c r="M204" i="2"/>
  <c r="M212" i="2"/>
  <c r="M209" i="2"/>
  <c r="M217" i="2"/>
  <c r="M206" i="2"/>
  <c r="M214" i="2"/>
  <c r="M203" i="2"/>
  <c r="M211" i="2"/>
  <c r="M208" i="2"/>
  <c r="M205" i="2"/>
  <c r="M213" i="2"/>
  <c r="M202" i="2"/>
  <c r="M218" i="2"/>
  <c r="M215" i="2"/>
  <c r="M210" i="2"/>
  <c r="M216" i="2"/>
  <c r="K191" i="2"/>
  <c r="K196" i="2"/>
  <c r="K193" i="2"/>
  <c r="K195" i="2"/>
  <c r="K192" i="2"/>
  <c r="K194" i="2"/>
  <c r="AJ204" i="2"/>
  <c r="AJ212" i="2"/>
  <c r="AJ209" i="2"/>
  <c r="AJ206" i="2"/>
  <c r="AJ214" i="2"/>
  <c r="AJ203" i="2"/>
  <c r="AJ211" i="2"/>
  <c r="AJ208" i="2"/>
  <c r="AJ216" i="2"/>
  <c r="AJ205" i="2"/>
  <c r="AJ213" i="2"/>
  <c r="AJ202" i="2"/>
  <c r="AJ210" i="2"/>
  <c r="AJ215" i="2"/>
  <c r="AJ207" i="2"/>
  <c r="AJ217" i="2"/>
  <c r="AJ218" i="2"/>
  <c r="O179" i="2"/>
  <c r="O176" i="2"/>
  <c r="O178" i="2"/>
  <c r="O177" i="2"/>
  <c r="O175" i="2"/>
  <c r="I200" i="2"/>
  <c r="I199" i="2"/>
  <c r="I198" i="2"/>
  <c r="R196" i="2"/>
  <c r="R193" i="2"/>
  <c r="R195" i="2"/>
  <c r="R192" i="2"/>
  <c r="R194" i="2"/>
  <c r="R191" i="2"/>
  <c r="P505" i="2"/>
  <c r="P507" i="2"/>
  <c r="P508" i="2"/>
  <c r="P509" i="2"/>
  <c r="P502" i="2"/>
  <c r="P510" i="2"/>
  <c r="P503" i="2"/>
  <c r="P500" i="2"/>
  <c r="P504" i="2"/>
  <c r="P501" i="2"/>
  <c r="P506" i="2"/>
  <c r="U502" i="2"/>
  <c r="U503" i="2"/>
  <c r="U509" i="2"/>
  <c r="U507" i="2"/>
  <c r="U510" i="2"/>
  <c r="U505" i="2"/>
  <c r="U501" i="2"/>
  <c r="U506" i="2"/>
  <c r="U504" i="2"/>
  <c r="U508" i="2"/>
  <c r="U500" i="2"/>
  <c r="P208" i="2"/>
  <c r="P205" i="2"/>
  <c r="P213" i="2"/>
  <c r="P202" i="2"/>
  <c r="P210" i="2"/>
  <c r="P218" i="2"/>
  <c r="P207" i="2"/>
  <c r="P215" i="2"/>
  <c r="P204" i="2"/>
  <c r="P212" i="2"/>
  <c r="P209" i="2"/>
  <c r="P206" i="2"/>
  <c r="P214" i="2"/>
  <c r="P211" i="2"/>
  <c r="P217" i="2"/>
  <c r="P203" i="2"/>
  <c r="P216" i="2"/>
  <c r="AB184" i="2"/>
  <c r="AB182" i="2"/>
  <c r="AB183" i="2"/>
  <c r="AB188" i="2"/>
  <c r="AB185" i="2"/>
  <c r="AB186" i="2"/>
  <c r="AB187" i="2"/>
  <c r="AB181" i="2"/>
  <c r="AB189" i="2"/>
  <c r="S175" i="2"/>
  <c r="S177" i="2"/>
  <c r="S176" i="2"/>
  <c r="S179" i="2"/>
  <c r="S178" i="2"/>
  <c r="AN189" i="2"/>
  <c r="AN182" i="2"/>
  <c r="AN183" i="2"/>
  <c r="AN184" i="2"/>
  <c r="AN185" i="2"/>
  <c r="AN181" i="2"/>
  <c r="AN186" i="2"/>
  <c r="AN188" i="2"/>
  <c r="AN187" i="2"/>
  <c r="AO183" i="2"/>
  <c r="AO187" i="2"/>
  <c r="AO189" i="2"/>
  <c r="AO182" i="2"/>
  <c r="AO184" i="2"/>
  <c r="AO185" i="2"/>
  <c r="AO181" i="2"/>
  <c r="AO186" i="2"/>
  <c r="AO188" i="2"/>
  <c r="T184" i="2"/>
  <c r="T188" i="2"/>
  <c r="T181" i="2"/>
  <c r="T182" i="2"/>
  <c r="T183" i="2"/>
  <c r="T185" i="2"/>
  <c r="T186" i="2"/>
  <c r="T187" i="2"/>
  <c r="T189" i="2"/>
  <c r="AN199" i="2"/>
  <c r="AN198" i="2"/>
  <c r="AN200" i="2"/>
  <c r="AO200" i="2"/>
  <c r="AO199" i="2"/>
  <c r="AO198" i="2"/>
  <c r="AE449" i="2"/>
  <c r="AE448" i="2"/>
  <c r="AE450" i="2"/>
  <c r="AE452" i="2"/>
  <c r="AE451" i="2"/>
  <c r="AC472" i="2"/>
  <c r="AC471" i="2"/>
  <c r="AC473" i="2"/>
  <c r="W475" i="2"/>
  <c r="W477" i="2"/>
  <c r="W479" i="2"/>
  <c r="W481" i="2"/>
  <c r="W483" i="2"/>
  <c r="W485" i="2"/>
  <c r="W487" i="2"/>
  <c r="W489" i="2"/>
  <c r="W491" i="2"/>
  <c r="W486" i="2"/>
  <c r="W490" i="2"/>
  <c r="W480" i="2"/>
  <c r="W482" i="2"/>
  <c r="W476" i="2"/>
  <c r="W478" i="2"/>
  <c r="W488" i="2"/>
  <c r="W484" i="2"/>
  <c r="K448" i="2"/>
  <c r="K450" i="2"/>
  <c r="K449" i="2"/>
  <c r="K451" i="2"/>
  <c r="K452" i="2"/>
  <c r="X448" i="2"/>
  <c r="X450" i="2"/>
  <c r="X452" i="2"/>
  <c r="X449" i="2"/>
  <c r="X451" i="2"/>
  <c r="AJ455" i="2"/>
  <c r="AJ457" i="2"/>
  <c r="AJ459" i="2"/>
  <c r="AJ462" i="2"/>
  <c r="AJ454" i="2"/>
  <c r="AJ461" i="2"/>
  <c r="AJ456" i="2"/>
  <c r="AJ458" i="2"/>
  <c r="AJ460" i="2"/>
  <c r="J448" i="2"/>
  <c r="J450" i="2"/>
  <c r="J449" i="2"/>
  <c r="J451" i="2"/>
  <c r="J452" i="2"/>
  <c r="N182" i="2"/>
  <c r="N188" i="2"/>
  <c r="N183" i="2"/>
  <c r="N184" i="2"/>
  <c r="N185" i="2"/>
  <c r="N186" i="2"/>
  <c r="N187" i="2"/>
  <c r="N181" i="2"/>
  <c r="N189" i="2"/>
  <c r="AM199" i="2"/>
  <c r="AM198" i="2"/>
  <c r="AM200" i="2"/>
  <c r="AC502" i="2"/>
  <c r="AC509" i="2"/>
  <c r="AC507" i="2"/>
  <c r="AC510" i="2"/>
  <c r="AC505" i="2"/>
  <c r="AC501" i="2"/>
  <c r="AC503" i="2"/>
  <c r="AC506" i="2"/>
  <c r="AC504" i="2"/>
  <c r="AC508" i="2"/>
  <c r="AC500" i="2"/>
  <c r="U181" i="2"/>
  <c r="U188" i="2"/>
  <c r="U182" i="2"/>
  <c r="U183" i="2"/>
  <c r="U184" i="2"/>
  <c r="U185" i="2"/>
  <c r="U186" i="2"/>
  <c r="U187" i="2"/>
  <c r="U189" i="2"/>
  <c r="AG193" i="2"/>
  <c r="AG195" i="2"/>
  <c r="AG192" i="2"/>
  <c r="AG191" i="2"/>
  <c r="AG194" i="2"/>
  <c r="AG196" i="2"/>
  <c r="AH196" i="2"/>
  <c r="AH193" i="2"/>
  <c r="AH195" i="2"/>
  <c r="AH192" i="2"/>
  <c r="AH194" i="2"/>
  <c r="AH191" i="2"/>
  <c r="M178" i="2"/>
  <c r="M175" i="2"/>
  <c r="M176" i="2"/>
  <c r="M179" i="2"/>
  <c r="M177" i="2"/>
  <c r="J196" i="2"/>
  <c r="J193" i="2"/>
  <c r="J195" i="2"/>
  <c r="J192" i="2"/>
  <c r="J194" i="2"/>
  <c r="J191" i="2"/>
  <c r="AO503" i="2"/>
  <c r="AO507" i="2"/>
  <c r="AO504" i="2"/>
  <c r="AO509" i="2"/>
  <c r="AO510" i="2"/>
  <c r="AO505" i="2"/>
  <c r="AO502" i="2"/>
  <c r="AO506" i="2"/>
  <c r="AO501" i="2"/>
  <c r="AO508" i="2"/>
  <c r="AO500" i="2"/>
  <c r="AD497" i="2"/>
  <c r="AD496" i="2"/>
  <c r="AJ194" i="2"/>
  <c r="AJ191" i="2"/>
  <c r="AJ196" i="2"/>
  <c r="AJ193" i="2"/>
  <c r="AJ192" i="2"/>
  <c r="AJ195" i="2"/>
  <c r="AI209" i="2"/>
  <c r="AI206" i="2"/>
  <c r="AI214" i="2"/>
  <c r="AI203" i="2"/>
  <c r="AI211" i="2"/>
  <c r="AI208" i="2"/>
  <c r="AI205" i="2"/>
  <c r="AI213" i="2"/>
  <c r="AI202" i="2"/>
  <c r="AI210" i="2"/>
  <c r="AI207" i="2"/>
  <c r="AI215" i="2"/>
  <c r="AI212" i="2"/>
  <c r="AI216" i="2"/>
  <c r="AI217" i="2"/>
  <c r="AI218" i="2"/>
  <c r="AI204" i="2"/>
  <c r="O199" i="2"/>
  <c r="O198" i="2"/>
  <c r="O200" i="2"/>
  <c r="K503" i="2"/>
  <c r="K500" i="2"/>
  <c r="K508" i="2"/>
  <c r="K510" i="2"/>
  <c r="K504" i="2"/>
  <c r="K502" i="2"/>
  <c r="K509" i="2"/>
  <c r="K507" i="2"/>
  <c r="K501" i="2"/>
  <c r="K505" i="2"/>
  <c r="K506" i="2"/>
  <c r="R200" i="2"/>
  <c r="R199" i="2"/>
  <c r="R198" i="2"/>
  <c r="T497" i="2"/>
  <c r="T496" i="2"/>
  <c r="P181" i="2"/>
  <c r="P189" i="2"/>
  <c r="P188" i="2"/>
  <c r="P182" i="2"/>
  <c r="P183" i="2"/>
  <c r="P184" i="2"/>
  <c r="P185" i="2"/>
  <c r="P187" i="2"/>
  <c r="P186" i="2"/>
  <c r="I501" i="2"/>
  <c r="I506" i="2"/>
  <c r="I503" i="2"/>
  <c r="I510" i="2"/>
  <c r="I509" i="2"/>
  <c r="I508" i="2"/>
  <c r="I502" i="2"/>
  <c r="I500" i="2"/>
  <c r="I507" i="2"/>
  <c r="I504" i="2"/>
  <c r="I505" i="2"/>
  <c r="AB178" i="2"/>
  <c r="AB175" i="2"/>
  <c r="AB177" i="2"/>
  <c r="AB176" i="2"/>
  <c r="AB179" i="2"/>
  <c r="S181" i="2"/>
  <c r="S182" i="2"/>
  <c r="S183" i="2"/>
  <c r="S184" i="2"/>
  <c r="S185" i="2"/>
  <c r="S186" i="2"/>
  <c r="S187" i="2"/>
  <c r="S189" i="2"/>
  <c r="S188" i="2"/>
  <c r="T178" i="2"/>
  <c r="T175" i="2"/>
  <c r="T177" i="2"/>
  <c r="T176" i="2"/>
  <c r="T179" i="2"/>
  <c r="AE454" i="2"/>
  <c r="AE456" i="2"/>
  <c r="AE458" i="2"/>
  <c r="AE460" i="2"/>
  <c r="AE462" i="2"/>
  <c r="AE455" i="2"/>
  <c r="AE457" i="2"/>
  <c r="AE459" i="2"/>
  <c r="AE461" i="2"/>
  <c r="Y471" i="2"/>
  <c r="Y473" i="2"/>
  <c r="Y472" i="2"/>
  <c r="K471" i="2"/>
  <c r="K473" i="2"/>
  <c r="K472" i="2"/>
  <c r="AM449" i="2"/>
  <c r="AM448" i="2"/>
  <c r="AM450" i="2"/>
  <c r="AM452" i="2"/>
  <c r="AM451" i="2"/>
  <c r="AD472" i="2"/>
  <c r="AD471" i="2"/>
  <c r="AD473" i="2"/>
  <c r="U472" i="2"/>
  <c r="U473" i="2"/>
  <c r="U471" i="2"/>
  <c r="S471" i="2"/>
  <c r="S473" i="2"/>
  <c r="S472" i="2"/>
  <c r="I476" i="2"/>
  <c r="I478" i="2"/>
  <c r="I480" i="2"/>
  <c r="I482" i="2"/>
  <c r="I484" i="2"/>
  <c r="I486" i="2"/>
  <c r="I488" i="2"/>
  <c r="I490" i="2"/>
  <c r="I475" i="2"/>
  <c r="I477" i="2"/>
  <c r="I479" i="2"/>
  <c r="I481" i="2"/>
  <c r="I483" i="2"/>
  <c r="I487" i="2"/>
  <c r="I491" i="2"/>
  <c r="I489" i="2"/>
  <c r="I485" i="2"/>
  <c r="J473" i="2"/>
  <c r="J472" i="2"/>
  <c r="J471" i="2"/>
  <c r="N176" i="2"/>
  <c r="N178" i="2"/>
  <c r="N175" i="2"/>
  <c r="N177" i="2"/>
  <c r="N179" i="2"/>
  <c r="AM195" i="2"/>
  <c r="AM192" i="2"/>
  <c r="AM194" i="2"/>
  <c r="AM191" i="2"/>
  <c r="AM193" i="2"/>
  <c r="AM196" i="2"/>
  <c r="U207" i="2"/>
  <c r="U204" i="2"/>
  <c r="U212" i="2"/>
  <c r="U209" i="2"/>
  <c r="U217" i="2"/>
  <c r="U206" i="2"/>
  <c r="U214" i="2"/>
  <c r="U203" i="2"/>
  <c r="U211" i="2"/>
  <c r="U208" i="2"/>
  <c r="U205" i="2"/>
  <c r="U213" i="2"/>
  <c r="U202" i="2"/>
  <c r="U216" i="2"/>
  <c r="U210" i="2"/>
  <c r="U215" i="2"/>
  <c r="U218" i="2"/>
  <c r="AG200" i="2"/>
  <c r="AG199" i="2"/>
  <c r="AG198" i="2"/>
  <c r="AH181" i="2"/>
  <c r="AH186" i="2"/>
  <c r="AH187" i="2"/>
  <c r="AH189" i="2"/>
  <c r="AH182" i="2"/>
  <c r="AH183" i="2"/>
  <c r="AH184" i="2"/>
  <c r="AH185" i="2"/>
  <c r="AH188" i="2"/>
  <c r="N503" i="2"/>
  <c r="N505" i="2"/>
  <c r="N506" i="2"/>
  <c r="N508" i="2"/>
  <c r="N504" i="2"/>
  <c r="N500" i="2"/>
  <c r="N507" i="2"/>
  <c r="N501" i="2"/>
  <c r="N509" i="2"/>
  <c r="N502" i="2"/>
  <c r="N510" i="2"/>
  <c r="AO497" i="2"/>
  <c r="AO496" i="2"/>
  <c r="K209" i="2"/>
  <c r="K206" i="2"/>
  <c r="K214" i="2"/>
  <c r="K203" i="2"/>
  <c r="K211" i="2"/>
  <c r="K208" i="2"/>
  <c r="K216" i="2"/>
  <c r="K205" i="2"/>
  <c r="K213" i="2"/>
  <c r="K202" i="2"/>
  <c r="K210" i="2"/>
  <c r="K207" i="2"/>
  <c r="K215" i="2"/>
  <c r="K204" i="2"/>
  <c r="K212" i="2"/>
  <c r="K217" i="2"/>
  <c r="K218" i="2"/>
  <c r="AI191" i="2"/>
  <c r="AI196" i="2"/>
  <c r="AI193" i="2"/>
  <c r="AI195" i="2"/>
  <c r="AI192" i="2"/>
  <c r="AI194" i="2"/>
  <c r="K496" i="2"/>
  <c r="K497" i="2"/>
  <c r="I193" i="2"/>
  <c r="I195" i="2"/>
  <c r="I192" i="2"/>
  <c r="I191" i="2"/>
  <c r="I196" i="2"/>
  <c r="I194" i="2"/>
  <c r="Z200" i="2"/>
  <c r="Z199" i="2"/>
  <c r="Z198" i="2"/>
  <c r="R206" i="2"/>
  <c r="R203" i="2"/>
  <c r="R211" i="2"/>
  <c r="R208" i="2"/>
  <c r="R216" i="2"/>
  <c r="R205" i="2"/>
  <c r="R213" i="2"/>
  <c r="R202" i="2"/>
  <c r="R210" i="2"/>
  <c r="R207" i="2"/>
  <c r="R215" i="2"/>
  <c r="R204" i="2"/>
  <c r="R212" i="2"/>
  <c r="R209" i="2"/>
  <c r="R214" i="2"/>
  <c r="R217" i="2"/>
  <c r="R218" i="2"/>
  <c r="S501" i="2"/>
  <c r="S504" i="2"/>
  <c r="S507" i="2"/>
  <c r="S500" i="2"/>
  <c r="S510" i="2"/>
  <c r="S509" i="2"/>
  <c r="S503" i="2"/>
  <c r="S506" i="2"/>
  <c r="S508" i="2"/>
  <c r="S505" i="2"/>
  <c r="S502" i="2"/>
  <c r="P179" i="2"/>
  <c r="P176" i="2"/>
  <c r="P175" i="2"/>
  <c r="P178" i="2"/>
  <c r="P177" i="2"/>
  <c r="AE179" i="2"/>
  <c r="AE176" i="2"/>
  <c r="AE178" i="2"/>
  <c r="AE177" i="2"/>
  <c r="AE175" i="2"/>
  <c r="Z501" i="2"/>
  <c r="Z508" i="2"/>
  <c r="Z500" i="2"/>
  <c r="Z502" i="2"/>
  <c r="Z506" i="2"/>
  <c r="Z504" i="2"/>
  <c r="Z505" i="2"/>
  <c r="Z509" i="2"/>
  <c r="Z503" i="2"/>
  <c r="Z507" i="2"/>
  <c r="Z510" i="2"/>
  <c r="V74" i="2"/>
  <c r="V226" i="2" s="1"/>
  <c r="V73" i="2"/>
  <c r="V222" i="2" s="1"/>
  <c r="V72" i="2"/>
  <c r="V225" i="2" s="1"/>
  <c r="AC464" i="2"/>
  <c r="AC466" i="2"/>
  <c r="AC468" i="2"/>
  <c r="AC465" i="2"/>
  <c r="AC467" i="2"/>
  <c r="AC469" i="2"/>
  <c r="N192" i="2"/>
  <c r="N194" i="2"/>
  <c r="N191" i="2"/>
  <c r="N196" i="2"/>
  <c r="N195" i="2"/>
  <c r="N193" i="2"/>
  <c r="AH502" i="2"/>
  <c r="AH510" i="2"/>
  <c r="AH504" i="2"/>
  <c r="AH508" i="2"/>
  <c r="AH500" i="2"/>
  <c r="AH501" i="2"/>
  <c r="AH503" i="2"/>
  <c r="AH509" i="2"/>
  <c r="AH506" i="2"/>
  <c r="AH507" i="2"/>
  <c r="AH505" i="2"/>
  <c r="J177" i="2"/>
  <c r="J178" i="2"/>
  <c r="J179" i="2"/>
  <c r="J175" i="2"/>
  <c r="J176" i="2"/>
  <c r="AI198" i="2"/>
  <c r="AI200" i="2"/>
  <c r="AI199" i="2"/>
  <c r="T194" i="2"/>
  <c r="T191" i="2"/>
  <c r="T196" i="2"/>
  <c r="T193" i="2"/>
  <c r="T192" i="2"/>
  <c r="T195" i="2"/>
  <c r="AC449" i="2"/>
  <c r="AC448" i="2"/>
  <c r="AC450" i="2"/>
  <c r="AC452" i="2"/>
  <c r="AC451" i="2"/>
  <c r="AE475" i="2"/>
  <c r="AE477" i="2"/>
  <c r="AE479" i="2"/>
  <c r="AE481" i="2"/>
  <c r="AE483" i="2"/>
  <c r="AE485" i="2"/>
  <c r="AE487" i="2"/>
  <c r="AE489" i="2"/>
  <c r="AE491" i="2"/>
  <c r="AE484" i="2"/>
  <c r="AE488" i="2"/>
  <c r="AE480" i="2"/>
  <c r="AE476" i="2"/>
  <c r="AE486" i="2"/>
  <c r="AE490" i="2"/>
  <c r="AE478" i="2"/>
  <c r="AE482" i="2"/>
  <c r="AC454" i="2"/>
  <c r="AC456" i="2"/>
  <c r="AC458" i="2"/>
  <c r="AC460" i="2"/>
  <c r="AC462" i="2"/>
  <c r="AC455" i="2"/>
  <c r="AC457" i="2"/>
  <c r="AC459" i="2"/>
  <c r="AC461" i="2"/>
  <c r="W464" i="2"/>
  <c r="W466" i="2"/>
  <c r="W468" i="2"/>
  <c r="W465" i="2"/>
  <c r="W467" i="2"/>
  <c r="W469" i="2"/>
  <c r="Y448" i="2"/>
  <c r="Y449" i="2"/>
  <c r="Y451" i="2"/>
  <c r="Y450" i="2"/>
  <c r="Y452" i="2"/>
  <c r="X454" i="2"/>
  <c r="X456" i="2"/>
  <c r="X458" i="2"/>
  <c r="X460" i="2"/>
  <c r="X457" i="2"/>
  <c r="X459" i="2"/>
  <c r="X462" i="2"/>
  <c r="X455" i="2"/>
  <c r="X461" i="2"/>
  <c r="AD449" i="2"/>
  <c r="AD450" i="2"/>
  <c r="AD452" i="2"/>
  <c r="AD448" i="2"/>
  <c r="AD451" i="2"/>
  <c r="U449" i="2"/>
  <c r="U448" i="2"/>
  <c r="U450" i="2"/>
  <c r="U452" i="2"/>
  <c r="U451" i="2"/>
  <c r="S448" i="2"/>
  <c r="S450" i="2"/>
  <c r="S449" i="2"/>
  <c r="S451" i="2"/>
  <c r="S452" i="2"/>
  <c r="I455" i="2"/>
  <c r="I457" i="2"/>
  <c r="I459" i="2"/>
  <c r="I461" i="2"/>
  <c r="I454" i="2"/>
  <c r="I456" i="2"/>
  <c r="I458" i="2"/>
  <c r="I460" i="2"/>
  <c r="I462" i="2"/>
  <c r="H186" i="2"/>
  <c r="H187" i="2"/>
  <c r="H189" i="2"/>
  <c r="H188" i="2"/>
  <c r="H181" i="2"/>
  <c r="H183" i="2"/>
  <c r="H185" i="2"/>
  <c r="H182" i="2"/>
  <c r="H184" i="2"/>
  <c r="N199" i="2"/>
  <c r="N198" i="2"/>
  <c r="N200" i="2"/>
  <c r="AM185" i="2"/>
  <c r="AM189" i="2"/>
  <c r="AM182" i="2"/>
  <c r="AM183" i="2"/>
  <c r="AM184" i="2"/>
  <c r="AM181" i="2"/>
  <c r="AM186" i="2"/>
  <c r="AM188" i="2"/>
  <c r="AM187" i="2"/>
  <c r="AG203" i="2"/>
  <c r="AG211" i="2"/>
  <c r="AG208" i="2"/>
  <c r="AG205" i="2"/>
  <c r="AG213" i="2"/>
  <c r="AG202" i="2"/>
  <c r="AG210" i="2"/>
  <c r="AG207" i="2"/>
  <c r="AG215" i="2"/>
  <c r="AG204" i="2"/>
  <c r="AG212" i="2"/>
  <c r="AG209" i="2"/>
  <c r="AG217" i="2"/>
  <c r="AG218" i="2"/>
  <c r="AG216" i="2"/>
  <c r="AG206" i="2"/>
  <c r="AG214" i="2"/>
  <c r="N497" i="2"/>
  <c r="N496" i="2"/>
  <c r="J206" i="2"/>
  <c r="J203" i="2"/>
  <c r="J211" i="2"/>
  <c r="J208" i="2"/>
  <c r="J216" i="2"/>
  <c r="J205" i="2"/>
  <c r="J213" i="2"/>
  <c r="J202" i="2"/>
  <c r="J210" i="2"/>
  <c r="J207" i="2"/>
  <c r="J215" i="2"/>
  <c r="J204" i="2"/>
  <c r="J212" i="2"/>
  <c r="J209" i="2"/>
  <c r="J214" i="2"/>
  <c r="J217" i="2"/>
  <c r="J218" i="2"/>
  <c r="AD502" i="2"/>
  <c r="AD505" i="2"/>
  <c r="AD503" i="2"/>
  <c r="AD504" i="2"/>
  <c r="AD506" i="2"/>
  <c r="AD501" i="2"/>
  <c r="AD510" i="2"/>
  <c r="AD507" i="2"/>
  <c r="AD508" i="2"/>
  <c r="AD509" i="2"/>
  <c r="AD500" i="2"/>
  <c r="K181" i="2"/>
  <c r="K183" i="2"/>
  <c r="K182" i="2"/>
  <c r="K184" i="2"/>
  <c r="K185" i="2"/>
  <c r="K186" i="2"/>
  <c r="K187" i="2"/>
  <c r="K189" i="2"/>
  <c r="K188" i="2"/>
  <c r="AJ178" i="2"/>
  <c r="AJ175" i="2"/>
  <c r="AJ177" i="2"/>
  <c r="AJ176" i="2"/>
  <c r="AJ179" i="2"/>
  <c r="AL497" i="2"/>
  <c r="AL496" i="2"/>
  <c r="Z177" i="2"/>
  <c r="Z178" i="2"/>
  <c r="Z176" i="2"/>
  <c r="Z179" i="2"/>
  <c r="Z175" i="2"/>
  <c r="R177" i="2"/>
  <c r="R178" i="2"/>
  <c r="R175" i="2"/>
  <c r="R176" i="2"/>
  <c r="R179" i="2"/>
  <c r="S496" i="2"/>
  <c r="S497" i="2"/>
  <c r="T500" i="2"/>
  <c r="T508" i="2"/>
  <c r="T501" i="2"/>
  <c r="T510" i="2"/>
  <c r="T504" i="2"/>
  <c r="T506" i="2"/>
  <c r="T502" i="2"/>
  <c r="T503" i="2"/>
  <c r="T505" i="2"/>
  <c r="T509" i="2"/>
  <c r="T507" i="2"/>
  <c r="P199" i="2"/>
  <c r="P200" i="2"/>
  <c r="P198" i="2"/>
  <c r="AN501" i="2"/>
  <c r="AN509" i="2"/>
  <c r="AN507" i="2"/>
  <c r="AN506" i="2"/>
  <c r="AN510" i="2"/>
  <c r="AN500" i="2"/>
  <c r="AN505" i="2"/>
  <c r="AN503" i="2"/>
  <c r="AN502" i="2"/>
  <c r="AN508" i="2"/>
  <c r="AN504" i="2"/>
  <c r="AE199" i="2"/>
  <c r="AE198" i="2"/>
  <c r="AE200" i="2"/>
  <c r="AN176" i="2"/>
  <c r="AN175" i="2"/>
  <c r="AN177" i="2"/>
  <c r="AN179" i="2"/>
  <c r="AN178" i="2"/>
  <c r="V65" i="2"/>
  <c r="V64" i="2"/>
  <c r="V174" i="2" s="1"/>
  <c r="V66" i="2"/>
  <c r="V70" i="2"/>
  <c r="V201" i="2" s="1"/>
  <c r="V67" i="2"/>
  <c r="V180" i="2" s="1"/>
  <c r="V69" i="2"/>
  <c r="V197" i="2" s="1"/>
  <c r="V68" i="2"/>
  <c r="V190" i="2" s="1"/>
  <c r="AO177" i="2"/>
  <c r="AO179" i="2"/>
  <c r="AO176" i="2"/>
  <c r="AO175" i="2"/>
  <c r="AO178" i="2"/>
  <c r="Y476" i="2"/>
  <c r="Y478" i="2"/>
  <c r="Y480" i="2"/>
  <c r="Y482" i="2"/>
  <c r="Y484" i="2"/>
  <c r="Y486" i="2"/>
  <c r="Y488" i="2"/>
  <c r="Y490" i="2"/>
  <c r="Y475" i="2"/>
  <c r="Y477" i="2"/>
  <c r="Y479" i="2"/>
  <c r="Y483" i="2"/>
  <c r="Y487" i="2"/>
  <c r="Y491" i="2"/>
  <c r="Y481" i="2"/>
  <c r="Y485" i="2"/>
  <c r="Y489" i="2"/>
  <c r="M496" i="2"/>
  <c r="M497" i="2"/>
  <c r="Z206" i="2"/>
  <c r="Z203" i="2"/>
  <c r="Z211" i="2"/>
  <c r="Z208" i="2"/>
  <c r="Z216" i="2"/>
  <c r="Z205" i="2"/>
  <c r="Z213" i="2"/>
  <c r="Z202" i="2"/>
  <c r="Z210" i="2"/>
  <c r="Z207" i="2"/>
  <c r="Z215" i="2"/>
  <c r="Z204" i="2"/>
  <c r="Z212" i="2"/>
  <c r="Z209" i="2"/>
  <c r="Z217" i="2"/>
  <c r="Z218" i="2"/>
  <c r="Z214" i="2"/>
  <c r="AC475" i="2"/>
  <c r="AC477" i="2"/>
  <c r="AC479" i="2"/>
  <c r="AC481" i="2"/>
  <c r="AC483" i="2"/>
  <c r="AC485" i="2"/>
  <c r="AC487" i="2"/>
  <c r="AC489" i="2"/>
  <c r="AC491" i="2"/>
  <c r="AC476" i="2"/>
  <c r="AC478" i="2"/>
  <c r="AC484" i="2"/>
  <c r="AC480" i="2"/>
  <c r="AC486" i="2"/>
  <c r="AC490" i="2"/>
  <c r="AC482" i="2"/>
  <c r="AC488" i="2"/>
  <c r="Y455" i="2"/>
  <c r="Y457" i="2"/>
  <c r="Y459" i="2"/>
  <c r="Y461" i="2"/>
  <c r="Y454" i="2"/>
  <c r="Y456" i="2"/>
  <c r="Y458" i="2"/>
  <c r="Y460" i="2"/>
  <c r="Y462" i="2"/>
  <c r="AM475" i="2"/>
  <c r="AM477" i="2"/>
  <c r="AM479" i="2"/>
  <c r="AM481" i="2"/>
  <c r="AM483" i="2"/>
  <c r="AM485" i="2"/>
  <c r="AM487" i="2"/>
  <c r="AM489" i="2"/>
  <c r="AM491" i="2"/>
  <c r="AM482" i="2"/>
  <c r="AM486" i="2"/>
  <c r="AM490" i="2"/>
  <c r="AM484" i="2"/>
  <c r="AM488" i="2"/>
  <c r="AM476" i="2"/>
  <c r="AM480" i="2"/>
  <c r="AM478" i="2"/>
  <c r="X476" i="2"/>
  <c r="X478" i="2"/>
  <c r="X480" i="2"/>
  <c r="X482" i="2"/>
  <c r="X484" i="2"/>
  <c r="X486" i="2"/>
  <c r="X488" i="2"/>
  <c r="X490" i="2"/>
  <c r="X475" i="2"/>
  <c r="X477" i="2"/>
  <c r="X479" i="2"/>
  <c r="X483" i="2"/>
  <c r="X487" i="2"/>
  <c r="X491" i="2"/>
  <c r="X481" i="2"/>
  <c r="X485" i="2"/>
  <c r="X489" i="2"/>
  <c r="AD454" i="2"/>
  <c r="AD456" i="2"/>
  <c r="AD458" i="2"/>
  <c r="AD460" i="2"/>
  <c r="AD462" i="2"/>
  <c r="AD455" i="2"/>
  <c r="AD461" i="2"/>
  <c r="AD457" i="2"/>
  <c r="AD459" i="2"/>
  <c r="U454" i="2"/>
  <c r="U456" i="2"/>
  <c r="U458" i="2"/>
  <c r="U460" i="2"/>
  <c r="U462" i="2"/>
  <c r="U455" i="2"/>
  <c r="U457" i="2"/>
  <c r="U459" i="2"/>
  <c r="U461" i="2"/>
  <c r="S455" i="2"/>
  <c r="S457" i="2"/>
  <c r="S459" i="2"/>
  <c r="S461" i="2"/>
  <c r="S454" i="2"/>
  <c r="S456" i="2"/>
  <c r="S458" i="2"/>
  <c r="S460" i="2"/>
  <c r="S462" i="2"/>
  <c r="I448" i="2"/>
  <c r="I449" i="2"/>
  <c r="I451" i="2"/>
  <c r="I452" i="2"/>
  <c r="I450" i="2"/>
  <c r="AJ452" i="2"/>
  <c r="AJ449" i="2"/>
  <c r="AJ451" i="2"/>
  <c r="AJ448" i="2"/>
  <c r="AJ450" i="2"/>
  <c r="H195" i="2"/>
  <c r="H192" i="2"/>
  <c r="H194" i="2"/>
  <c r="H196" i="2"/>
  <c r="H191" i="2"/>
  <c r="H193" i="2"/>
  <c r="U178" i="2"/>
  <c r="U175" i="2"/>
  <c r="U177" i="2"/>
  <c r="U179" i="2"/>
  <c r="U176" i="2"/>
  <c r="AG177" i="2"/>
  <c r="AG179" i="2"/>
  <c r="AG176" i="2"/>
  <c r="AG175" i="2"/>
  <c r="AG178" i="2"/>
  <c r="M500" i="2"/>
  <c r="M510" i="2"/>
  <c r="M501" i="2"/>
  <c r="M508" i="2"/>
  <c r="M502" i="2"/>
  <c r="M503" i="2"/>
  <c r="M504" i="2"/>
  <c r="M505" i="2"/>
  <c r="M507" i="2"/>
  <c r="M506" i="2"/>
  <c r="M509" i="2"/>
  <c r="M182" i="2"/>
  <c r="M187" i="2"/>
  <c r="M181" i="2"/>
  <c r="M188" i="2"/>
  <c r="M183" i="2"/>
  <c r="M184" i="2"/>
  <c r="M185" i="2"/>
  <c r="M186" i="2"/>
  <c r="M189" i="2"/>
  <c r="J181" i="2"/>
  <c r="J186" i="2"/>
  <c r="J183" i="2"/>
  <c r="J182" i="2"/>
  <c r="J184" i="2"/>
  <c r="J185" i="2"/>
  <c r="J187" i="2"/>
  <c r="J189" i="2"/>
  <c r="J188" i="2"/>
  <c r="K175" i="2"/>
  <c r="K177" i="2"/>
  <c r="K176" i="2"/>
  <c r="K178" i="2"/>
  <c r="K179" i="2"/>
  <c r="AI175" i="2"/>
  <c r="AI177" i="2"/>
  <c r="AI176" i="2"/>
  <c r="AI179" i="2"/>
  <c r="AI178" i="2"/>
  <c r="O195" i="2"/>
  <c r="O192" i="2"/>
  <c r="O194" i="2"/>
  <c r="O191" i="2"/>
  <c r="O193" i="2"/>
  <c r="O196" i="2"/>
  <c r="I203" i="2"/>
  <c r="I211" i="2"/>
  <c r="I208" i="2"/>
  <c r="I216" i="2"/>
  <c r="I205" i="2"/>
  <c r="I213" i="2"/>
  <c r="I202" i="2"/>
  <c r="I210" i="2"/>
  <c r="I207" i="2"/>
  <c r="I215" i="2"/>
  <c r="I204" i="2"/>
  <c r="I212" i="2"/>
  <c r="I209" i="2"/>
  <c r="I214" i="2"/>
  <c r="I206" i="2"/>
  <c r="I217" i="2"/>
  <c r="I218" i="2"/>
  <c r="AB500" i="2"/>
  <c r="AB501" i="2"/>
  <c r="AB504" i="2"/>
  <c r="AB506" i="2"/>
  <c r="AB502" i="2"/>
  <c r="AB508" i="2"/>
  <c r="AB505" i="2"/>
  <c r="AB509" i="2"/>
  <c r="AB507" i="2"/>
  <c r="AB510" i="2"/>
  <c r="AB503" i="2"/>
  <c r="AN496" i="2"/>
  <c r="AN497" i="2"/>
  <c r="AB204" i="2"/>
  <c r="AB212" i="2"/>
  <c r="AB209" i="2"/>
  <c r="AB206" i="2"/>
  <c r="AB214" i="2"/>
  <c r="AB203" i="2"/>
  <c r="AB211" i="2"/>
  <c r="AB208" i="2"/>
  <c r="AB216" i="2"/>
  <c r="AB205" i="2"/>
  <c r="AB213" i="2"/>
  <c r="AB202" i="2"/>
  <c r="AB210" i="2"/>
  <c r="AB207" i="2"/>
  <c r="AB215" i="2"/>
  <c r="AB217" i="2"/>
  <c r="AB218" i="2"/>
  <c r="S209" i="2"/>
  <c r="S206" i="2"/>
  <c r="S214" i="2"/>
  <c r="S203" i="2"/>
  <c r="S211" i="2"/>
  <c r="S208" i="2"/>
  <c r="S216" i="2"/>
  <c r="S205" i="2"/>
  <c r="S213" i="2"/>
  <c r="S202" i="2"/>
  <c r="S210" i="2"/>
  <c r="S207" i="2"/>
  <c r="S215" i="2"/>
  <c r="S204" i="2"/>
  <c r="S217" i="2"/>
  <c r="S218" i="2"/>
  <c r="S212" i="2"/>
  <c r="Z497" i="2"/>
  <c r="Z496" i="2"/>
  <c r="AF9" i="2"/>
  <c r="AA27" i="2"/>
  <c r="AA29" i="2"/>
  <c r="AA28" i="2"/>
  <c r="AA30" i="2"/>
  <c r="T204" i="2"/>
  <c r="T212" i="2"/>
  <c r="T209" i="2"/>
  <c r="T206" i="2"/>
  <c r="T214" i="2"/>
  <c r="T203" i="2"/>
  <c r="T211" i="2"/>
  <c r="T208" i="2"/>
  <c r="T216" i="2"/>
  <c r="T205" i="2"/>
  <c r="T213" i="2"/>
  <c r="T202" i="2"/>
  <c r="T210" i="2"/>
  <c r="T207" i="2"/>
  <c r="T217" i="2"/>
  <c r="T218" i="2"/>
  <c r="T215" i="2"/>
  <c r="H496" i="2"/>
  <c r="H497" i="2"/>
  <c r="AJ475" i="2"/>
  <c r="AJ477" i="2"/>
  <c r="AJ479" i="2"/>
  <c r="AJ481" i="2"/>
  <c r="AJ483" i="2"/>
  <c r="AJ485" i="2"/>
  <c r="AJ487" i="2"/>
  <c r="AJ489" i="2"/>
  <c r="AJ491" i="2"/>
  <c r="AJ476" i="2"/>
  <c r="AJ478" i="2"/>
  <c r="AJ480" i="2"/>
  <c r="AJ484" i="2"/>
  <c r="AJ488" i="2"/>
  <c r="AJ486" i="2"/>
  <c r="AJ490" i="2"/>
  <c r="AJ482" i="2"/>
  <c r="H208" i="2"/>
  <c r="H205" i="2"/>
  <c r="H213" i="2"/>
  <c r="H202" i="2"/>
  <c r="H210" i="2"/>
  <c r="H218" i="2"/>
  <c r="H207" i="2"/>
  <c r="H215" i="2"/>
  <c r="H204" i="2"/>
  <c r="H212" i="2"/>
  <c r="H209" i="2"/>
  <c r="H206" i="2"/>
  <c r="H214" i="2"/>
  <c r="H211" i="2"/>
  <c r="H217" i="2"/>
  <c r="H203" i="2"/>
  <c r="H216" i="2"/>
  <c r="AM179" i="2"/>
  <c r="AM176" i="2"/>
  <c r="AM178" i="2"/>
  <c r="AM177" i="2"/>
  <c r="AM175" i="2"/>
  <c r="K198" i="2"/>
  <c r="K200" i="2"/>
  <c r="K199" i="2"/>
  <c r="AE464" i="2"/>
  <c r="AE466" i="2"/>
  <c r="AE468" i="2"/>
  <c r="AE465" i="2"/>
  <c r="AE467" i="2"/>
  <c r="AE469" i="2"/>
  <c r="W471" i="2"/>
  <c r="W472" i="2"/>
  <c r="W473" i="2"/>
  <c r="K465" i="2"/>
  <c r="K467" i="2"/>
  <c r="K469" i="2"/>
  <c r="K464" i="2"/>
  <c r="K466" i="2"/>
  <c r="K468" i="2"/>
  <c r="AM472" i="2"/>
  <c r="AM471" i="2"/>
  <c r="AM473" i="2"/>
  <c r="AD475" i="2"/>
  <c r="AD477" i="2"/>
  <c r="AD479" i="2"/>
  <c r="AD481" i="2"/>
  <c r="AD483" i="2"/>
  <c r="AD485" i="2"/>
  <c r="AD487" i="2"/>
  <c r="AD489" i="2"/>
  <c r="AD491" i="2"/>
  <c r="AD476" i="2"/>
  <c r="AD478" i="2"/>
  <c r="AD480" i="2"/>
  <c r="AD482" i="2"/>
  <c r="AD484" i="2"/>
  <c r="AD488" i="2"/>
  <c r="AD486" i="2"/>
  <c r="AD490" i="2"/>
  <c r="U475" i="2"/>
  <c r="U477" i="2"/>
  <c r="U479" i="2"/>
  <c r="U481" i="2"/>
  <c r="U483" i="2"/>
  <c r="U485" i="2"/>
  <c r="U487" i="2"/>
  <c r="U489" i="2"/>
  <c r="U491" i="2"/>
  <c r="U476" i="2"/>
  <c r="U478" i="2"/>
  <c r="U480" i="2"/>
  <c r="U482" i="2"/>
  <c r="U488" i="2"/>
  <c r="U484" i="2"/>
  <c r="U486" i="2"/>
  <c r="U490" i="2"/>
  <c r="S476" i="2"/>
  <c r="S478" i="2"/>
  <c r="S480" i="2"/>
  <c r="S482" i="2"/>
  <c r="S484" i="2"/>
  <c r="S486" i="2"/>
  <c r="S488" i="2"/>
  <c r="S490" i="2"/>
  <c r="S477" i="2"/>
  <c r="S479" i="2"/>
  <c r="S487" i="2"/>
  <c r="S491" i="2"/>
  <c r="S481" i="2"/>
  <c r="S485" i="2"/>
  <c r="S489" i="2"/>
  <c r="S475" i="2"/>
  <c r="S483" i="2"/>
  <c r="I471" i="2"/>
  <c r="I473" i="2"/>
  <c r="I472" i="2"/>
  <c r="J465" i="2"/>
  <c r="J467" i="2"/>
  <c r="J469" i="2"/>
  <c r="J464" i="2"/>
  <c r="J466" i="2"/>
  <c r="J468" i="2"/>
  <c r="H199" i="2"/>
  <c r="H198" i="2"/>
  <c r="H200" i="2"/>
  <c r="AH177" i="2"/>
  <c r="AH175" i="2"/>
  <c r="AH176" i="2"/>
  <c r="AH179" i="2"/>
  <c r="AH178" i="2"/>
  <c r="M194" i="2"/>
  <c r="M191" i="2"/>
  <c r="M196" i="2"/>
  <c r="M193" i="2"/>
  <c r="M195" i="2"/>
  <c r="M192" i="2"/>
  <c r="AJ198" i="2"/>
  <c r="AJ200" i="2"/>
  <c r="AJ199" i="2"/>
  <c r="AM497" i="2"/>
  <c r="AM496" i="2"/>
  <c r="AG497" i="2"/>
  <c r="AG496" i="2"/>
  <c r="AL500" i="2"/>
  <c r="AL508" i="2"/>
  <c r="AL505" i="2"/>
  <c r="AL509" i="2"/>
  <c r="AL506" i="2"/>
  <c r="AL507" i="2"/>
  <c r="AL502" i="2"/>
  <c r="AL501" i="2"/>
  <c r="AL504" i="2"/>
  <c r="AL503" i="2"/>
  <c r="AL510" i="2"/>
  <c r="Z181" i="2"/>
  <c r="Z186" i="2"/>
  <c r="Z187" i="2"/>
  <c r="Z189" i="2"/>
  <c r="Z182" i="2"/>
  <c r="Z183" i="2"/>
  <c r="Z188" i="2"/>
  <c r="Z185" i="2"/>
  <c r="Z184" i="2"/>
  <c r="AB497" i="2"/>
  <c r="AB496" i="2"/>
  <c r="J496" i="2"/>
  <c r="J497" i="2"/>
  <c r="P195" i="2"/>
  <c r="P192" i="2"/>
  <c r="P194" i="2"/>
  <c r="P196" i="2"/>
  <c r="P191" i="2"/>
  <c r="P193" i="2"/>
  <c r="AE185" i="2"/>
  <c r="AE189" i="2"/>
  <c r="AE182" i="2"/>
  <c r="AE183" i="2"/>
  <c r="AE184" i="2"/>
  <c r="AE188" i="2"/>
  <c r="AE186" i="2"/>
  <c r="AE181" i="2"/>
  <c r="AE187" i="2"/>
  <c r="AB194" i="2"/>
  <c r="AB191" i="2"/>
  <c r="AB196" i="2"/>
  <c r="AB193" i="2"/>
  <c r="AB192" i="2"/>
  <c r="AB195" i="2"/>
  <c r="AN208" i="2"/>
  <c r="AN205" i="2"/>
  <c r="AN213" i="2"/>
  <c r="AN202" i="2"/>
  <c r="AN210" i="2"/>
  <c r="AN218" i="2"/>
  <c r="AN207" i="2"/>
  <c r="AN215" i="2"/>
  <c r="AN204" i="2"/>
  <c r="AN212" i="2"/>
  <c r="AN209" i="2"/>
  <c r="AN206" i="2"/>
  <c r="AN214" i="2"/>
  <c r="AN203" i="2"/>
  <c r="AN211" i="2"/>
  <c r="AN216" i="2"/>
  <c r="AN217" i="2"/>
  <c r="O497" i="2"/>
  <c r="O496" i="2"/>
  <c r="AO203" i="2"/>
  <c r="AO211" i="2"/>
  <c r="AO208" i="2"/>
  <c r="AO205" i="2"/>
  <c r="AO213" i="2"/>
  <c r="AO202" i="2"/>
  <c r="AO210" i="2"/>
  <c r="AO207" i="2"/>
  <c r="AO215" i="2"/>
  <c r="AO204" i="2"/>
  <c r="AO212" i="2"/>
  <c r="AO209" i="2"/>
  <c r="AO216" i="2"/>
  <c r="AO217" i="2"/>
  <c r="AO218" i="2"/>
  <c r="AO214" i="2"/>
  <c r="AO206" i="2"/>
  <c r="H501" i="2"/>
  <c r="H500" i="2"/>
  <c r="H509" i="2"/>
  <c r="H507" i="2"/>
  <c r="H510" i="2"/>
  <c r="H505" i="2"/>
  <c r="H508" i="2"/>
  <c r="H503" i="2"/>
  <c r="H506" i="2"/>
  <c r="H504" i="2"/>
  <c r="H502" i="2"/>
  <c r="F505" i="2"/>
  <c r="F500" i="2"/>
  <c r="F508" i="2"/>
  <c r="F502" i="2"/>
  <c r="F510" i="2"/>
  <c r="F503" i="2"/>
  <c r="F506" i="2"/>
  <c r="F507" i="2"/>
  <c r="F509" i="2"/>
  <c r="F501" i="2"/>
  <c r="F504" i="2"/>
  <c r="F497" i="2"/>
  <c r="F496" i="2"/>
  <c r="E508" i="2"/>
  <c r="E507" i="2"/>
  <c r="E506" i="2"/>
  <c r="E504" i="2"/>
  <c r="E510" i="2"/>
  <c r="E509" i="2"/>
  <c r="E505" i="2"/>
  <c r="E503" i="2"/>
  <c r="E502" i="2"/>
  <c r="E501" i="2"/>
  <c r="E500" i="2"/>
  <c r="X17" i="2"/>
  <c r="N82" i="9"/>
  <c r="V82" i="9"/>
  <c r="O83" i="9"/>
  <c r="W83" i="9"/>
  <c r="J87" i="9"/>
  <c r="R87" i="9"/>
  <c r="N89" i="9"/>
  <c r="V89" i="9"/>
  <c r="P83" i="9"/>
  <c r="K87" i="9"/>
  <c r="S87" i="9"/>
  <c r="I89" i="9"/>
  <c r="K83" i="9"/>
  <c r="S83" i="9"/>
  <c r="J89" i="9"/>
  <c r="R89" i="9"/>
  <c r="Q89" i="9"/>
  <c r="K82" i="9"/>
  <c r="S82" i="9"/>
  <c r="L83" i="9"/>
  <c r="T83" i="9"/>
  <c r="I86" i="9"/>
  <c r="Q86" i="9"/>
  <c r="O87" i="9"/>
  <c r="W87" i="9"/>
  <c r="K89" i="9"/>
  <c r="S89" i="9"/>
  <c r="I95" i="9"/>
  <c r="P99" i="9"/>
  <c r="L82" i="9"/>
  <c r="T82" i="9"/>
  <c r="L85" i="9"/>
  <c r="T85" i="9"/>
  <c r="J86" i="9"/>
  <c r="R86" i="9"/>
  <c r="P87" i="9"/>
  <c r="K91" i="9"/>
  <c r="S91" i="9"/>
  <c r="J95" i="9"/>
  <c r="R95" i="9"/>
  <c r="N89" i="8"/>
  <c r="V89" i="8"/>
  <c r="P85" i="8"/>
  <c r="N86" i="8"/>
  <c r="V86" i="8"/>
  <c r="P89" i="8"/>
  <c r="W91" i="8"/>
  <c r="N95" i="8"/>
  <c r="V95" i="8"/>
  <c r="M99" i="8"/>
  <c r="U99" i="8"/>
  <c r="I85" i="8"/>
  <c r="Q85" i="8"/>
  <c r="O86" i="8"/>
  <c r="W86" i="8"/>
  <c r="M87" i="8"/>
  <c r="U87" i="8"/>
  <c r="P91" i="8"/>
  <c r="O95" i="8"/>
  <c r="W95" i="8"/>
  <c r="O87" i="8"/>
  <c r="W87" i="8"/>
  <c r="K89" i="8"/>
  <c r="S89" i="8"/>
  <c r="S91" i="7"/>
  <c r="K91" i="7"/>
  <c r="J86" i="7"/>
  <c r="T85" i="7"/>
  <c r="M83" i="7"/>
  <c r="O82" i="7"/>
  <c r="T82" i="7"/>
  <c r="N81" i="7"/>
  <c r="Q82" i="7"/>
  <c r="I82" i="7"/>
  <c r="T99" i="7"/>
  <c r="M95" i="7"/>
  <c r="V91" i="7"/>
  <c r="N91" i="7"/>
  <c r="U89" i="7"/>
  <c r="O89" i="7"/>
  <c r="S87" i="7"/>
  <c r="K87" i="7"/>
  <c r="U86" i="7"/>
  <c r="M86" i="7"/>
  <c r="W85" i="7"/>
  <c r="O85" i="7"/>
  <c r="V83" i="7"/>
  <c r="S83" i="7"/>
  <c r="P83" i="7"/>
  <c r="J83" i="7"/>
  <c r="R83" i="7"/>
  <c r="M87" i="7"/>
  <c r="U87" i="7"/>
  <c r="I89" i="7"/>
  <c r="Q89" i="7"/>
  <c r="T83" i="7"/>
  <c r="K89" i="7"/>
  <c r="L89" i="7"/>
  <c r="T89" i="7"/>
  <c r="J95" i="7"/>
  <c r="R95" i="7"/>
  <c r="I99" i="7"/>
  <c r="Q99" i="7"/>
  <c r="O87" i="7"/>
  <c r="J91" i="7"/>
  <c r="I95" i="7"/>
  <c r="L83" i="7"/>
  <c r="R91" i="7"/>
  <c r="O83" i="7"/>
  <c r="W83" i="7"/>
  <c r="L86" i="7"/>
  <c r="T86" i="7"/>
  <c r="N89" i="7"/>
  <c r="V89" i="7"/>
  <c r="U91" i="7"/>
  <c r="K99" i="7"/>
  <c r="S99" i="7"/>
  <c r="W87" i="7"/>
  <c r="S89" i="7"/>
  <c r="Q95" i="7"/>
  <c r="V220" i="2" l="1"/>
  <c r="V223" i="2"/>
  <c r="V224" i="2"/>
  <c r="V235" i="2"/>
  <c r="V232" i="2"/>
  <c r="V227" i="2"/>
  <c r="V229" i="2"/>
  <c r="V237" i="2"/>
  <c r="V234" i="2"/>
  <c r="V231" i="2"/>
  <c r="V228" i="2"/>
  <c r="V236" i="2"/>
  <c r="V230" i="2"/>
  <c r="V233" i="2"/>
  <c r="V176" i="2"/>
  <c r="V178" i="2"/>
  <c r="V175" i="2"/>
  <c r="V177" i="2"/>
  <c r="V179" i="2"/>
  <c r="V202" i="2"/>
  <c r="V210" i="2"/>
  <c r="V207" i="2"/>
  <c r="V215" i="2"/>
  <c r="V204" i="2"/>
  <c r="V212" i="2"/>
  <c r="V209" i="2"/>
  <c r="V206" i="2"/>
  <c r="V214" i="2"/>
  <c r="V203" i="2"/>
  <c r="V211" i="2"/>
  <c r="V208" i="2"/>
  <c r="V216" i="2"/>
  <c r="V218" i="2"/>
  <c r="V213" i="2"/>
  <c r="V205" i="2"/>
  <c r="V217" i="2"/>
  <c r="AK9" i="2"/>
  <c r="AF28" i="2"/>
  <c r="AF30" i="2"/>
  <c r="AF27" i="2"/>
  <c r="Y17" i="2" s="1"/>
  <c r="AF29" i="2"/>
  <c r="V192" i="2"/>
  <c r="V194" i="2"/>
  <c r="V191" i="2"/>
  <c r="V196" i="2"/>
  <c r="V193" i="2"/>
  <c r="V195" i="2"/>
  <c r="AA64" i="2"/>
  <c r="AA174" i="2" s="1"/>
  <c r="AA69" i="2"/>
  <c r="AA197" i="2" s="1"/>
  <c r="AA65" i="2"/>
  <c r="AA66" i="2"/>
  <c r="AA68" i="2"/>
  <c r="AA190" i="2" s="1"/>
  <c r="AA70" i="2"/>
  <c r="AA201" i="2" s="1"/>
  <c r="AA67" i="2"/>
  <c r="AA180" i="2" s="1"/>
  <c r="V199" i="2"/>
  <c r="V198" i="2"/>
  <c r="V200" i="2"/>
  <c r="AA73" i="2"/>
  <c r="AA222" i="2" s="1"/>
  <c r="AA72" i="2"/>
  <c r="AA225" i="2" s="1"/>
  <c r="AA74" i="2"/>
  <c r="AA226" i="2" s="1"/>
  <c r="V182" i="2"/>
  <c r="V181" i="2"/>
  <c r="V188" i="2"/>
  <c r="V183" i="2"/>
  <c r="V184" i="2"/>
  <c r="V185" i="2"/>
  <c r="V186" i="2"/>
  <c r="V187" i="2"/>
  <c r="V189" i="2"/>
  <c r="AS2" i="5"/>
  <c r="AS2" i="9" s="1"/>
  <c r="AB2" i="5"/>
  <c r="AB2" i="9" s="1"/>
  <c r="BB2" i="6"/>
  <c r="BB2" i="8" s="1"/>
  <c r="AN2" i="6"/>
  <c r="AN2" i="8" s="1"/>
  <c r="AM2" i="6"/>
  <c r="AM2" i="8" s="1"/>
  <c r="AF2" i="5"/>
  <c r="AF2" i="9" s="1"/>
  <c r="AH2" i="5"/>
  <c r="AH2" i="9" s="1"/>
  <c r="AH2" i="6"/>
  <c r="AH2" i="8" s="1"/>
  <c r="AU2" i="6"/>
  <c r="AU2" i="8" s="1"/>
  <c r="AZ2" i="6"/>
  <c r="AZ2" i="8" s="1"/>
  <c r="AC2" i="5"/>
  <c r="AC2" i="9" s="1"/>
  <c r="AC2" i="6"/>
  <c r="AC2" i="8" s="1"/>
  <c r="BA2" i="5"/>
  <c r="BA2" i="9" s="1"/>
  <c r="AD2" i="6"/>
  <c r="AD2" i="8" s="1"/>
  <c r="AP2" i="6"/>
  <c r="AP2" i="8" s="1"/>
  <c r="AX2" i="5"/>
  <c r="AX2" i="9" s="1"/>
  <c r="AF2" i="6"/>
  <c r="AF2" i="8" s="1"/>
  <c r="BG2" i="5"/>
  <c r="BG2" i="9" s="1"/>
  <c r="AA2" i="6"/>
  <c r="AA2" i="8" s="1"/>
  <c r="AB2" i="6"/>
  <c r="AB2" i="8" s="1"/>
  <c r="X2" i="5"/>
  <c r="X2" i="9" s="1"/>
  <c r="AL2" i="6"/>
  <c r="AL2" i="8" s="1"/>
  <c r="AV2" i="5"/>
  <c r="AV2" i="9" s="1"/>
  <c r="BH2" i="5"/>
  <c r="BH2" i="9" s="1"/>
  <c r="BF2" i="6"/>
  <c r="BF2" i="8" s="1"/>
  <c r="AU2" i="5"/>
  <c r="AU2" i="9" s="1"/>
  <c r="AQ2" i="5"/>
  <c r="AQ2" i="9" s="1"/>
  <c r="AP2" i="5"/>
  <c r="AP2" i="9" s="1"/>
  <c r="AX2" i="6"/>
  <c r="AX2" i="8" s="1"/>
  <c r="AW2" i="5"/>
  <c r="AW2" i="9" s="1"/>
  <c r="AK2" i="6"/>
  <c r="AK2" i="8" s="1"/>
  <c r="AV2" i="6"/>
  <c r="AV2" i="8" s="1"/>
  <c r="Y2" i="5"/>
  <c r="Y2" i="9" s="1"/>
  <c r="AK2" i="5"/>
  <c r="AK2" i="9" s="1"/>
  <c r="BA2" i="6"/>
  <c r="BA2" i="8" s="1"/>
  <c r="BH2" i="6"/>
  <c r="BH2" i="8" s="1"/>
  <c r="BG2" i="6"/>
  <c r="BG2" i="8" s="1"/>
  <c r="AI2" i="6"/>
  <c r="AI2" i="8" s="1"/>
  <c r="AR2" i="5"/>
  <c r="AR2" i="9" s="1"/>
  <c r="AR2" i="6"/>
  <c r="AR2" i="8" s="1"/>
  <c r="AA2" i="5"/>
  <c r="AA2" i="9" s="1"/>
  <c r="AQ2" i="6"/>
  <c r="AQ2" i="8" s="1"/>
  <c r="AM2" i="5"/>
  <c r="AM2" i="9" s="1"/>
  <c r="AG2" i="5"/>
  <c r="AG2" i="9" s="1"/>
  <c r="BE2" i="5"/>
  <c r="BE2" i="9" s="1"/>
  <c r="BC2" i="5"/>
  <c r="BC2" i="9" s="1"/>
  <c r="BF2" i="5"/>
  <c r="BF2" i="9" s="1"/>
  <c r="AI2" i="5"/>
  <c r="AI2" i="9" s="1"/>
  <c r="AN2" i="5"/>
  <c r="AN2" i="9" s="1"/>
  <c r="Y2" i="6"/>
  <c r="Y2" i="8" s="1"/>
  <c r="AG2" i="6"/>
  <c r="AG2" i="8" s="1"/>
  <c r="AS2" i="6"/>
  <c r="AS2" i="8" s="1"/>
  <c r="AW2" i="6"/>
  <c r="AW2" i="8" s="1"/>
  <c r="BC2" i="6"/>
  <c r="BC2" i="8" s="1"/>
  <c r="BE2" i="6"/>
  <c r="BE2" i="8" s="1"/>
  <c r="X2" i="6"/>
  <c r="X2" i="8" s="1"/>
  <c r="U76" i="6"/>
  <c r="Q76" i="6" s="1"/>
  <c r="Q77" i="6" s="1"/>
  <c r="W75" i="6"/>
  <c r="V75" i="6"/>
  <c r="T75" i="6"/>
  <c r="S75" i="6"/>
  <c r="R75" i="6" s="1"/>
  <c r="Q75" i="6" s="1"/>
  <c r="P75" i="6" s="1"/>
  <c r="O75" i="6" s="1"/>
  <c r="N75" i="6"/>
  <c r="Q29" i="6"/>
  <c r="Q11" i="6"/>
  <c r="AD2" i="5"/>
  <c r="AD2" i="9" s="1"/>
  <c r="AL2" i="5"/>
  <c r="AL2" i="9" s="1"/>
  <c r="AZ2" i="5"/>
  <c r="AZ2" i="9" s="1"/>
  <c r="BB2" i="5"/>
  <c r="BB2" i="9" s="1"/>
  <c r="U76" i="5"/>
  <c r="T76" i="5" s="1"/>
  <c r="T77" i="5" s="1"/>
  <c r="V75" i="5"/>
  <c r="W75" i="5" s="1"/>
  <c r="T75" i="5"/>
  <c r="S75" i="5" s="1"/>
  <c r="R75" i="5"/>
  <c r="Q75" i="5"/>
  <c r="P75" i="5" s="1"/>
  <c r="O75" i="5" s="1"/>
  <c r="N75" i="5" s="1"/>
  <c r="M75" i="5" s="1"/>
  <c r="L75" i="5" s="1"/>
  <c r="K75" i="5" s="1"/>
  <c r="J75" i="5" s="1"/>
  <c r="I75" i="5" s="1"/>
  <c r="H75" i="5" s="1"/>
  <c r="G75" i="5" s="1"/>
  <c r="F75" i="5" s="1"/>
  <c r="E75" i="5" s="1"/>
  <c r="D75" i="5" s="1"/>
  <c r="C75" i="5" s="1"/>
  <c r="B75" i="5" s="1"/>
  <c r="T17" i="5"/>
  <c r="T11" i="5"/>
  <c r="T10" i="5"/>
  <c r="T7" i="5"/>
  <c r="AA220" i="2" l="1"/>
  <c r="AA234" i="2"/>
  <c r="AA231" i="2"/>
  <c r="AA228" i="2"/>
  <c r="AA236" i="2"/>
  <c r="AA233" i="2"/>
  <c r="AA230" i="2"/>
  <c r="AA235" i="2"/>
  <c r="AA227" i="2"/>
  <c r="AA232" i="2"/>
  <c r="AA229" i="2"/>
  <c r="AA237" i="2"/>
  <c r="AA224" i="2"/>
  <c r="AA223" i="2"/>
  <c r="AA209" i="2"/>
  <c r="AA206" i="2"/>
  <c r="AA214" i="2"/>
  <c r="AA203" i="2"/>
  <c r="AA211" i="2"/>
  <c r="AA208" i="2"/>
  <c r="AA205" i="2"/>
  <c r="AA213" i="2"/>
  <c r="AA202" i="2"/>
  <c r="AA210" i="2"/>
  <c r="AA207" i="2"/>
  <c r="AA215" i="2"/>
  <c r="AA212" i="2"/>
  <c r="AA204" i="2"/>
  <c r="AA217" i="2"/>
  <c r="AA218" i="2"/>
  <c r="AA216" i="2"/>
  <c r="AP9" i="2"/>
  <c r="AQ9" i="2" s="1"/>
  <c r="AK28" i="2"/>
  <c r="AK29" i="2"/>
  <c r="AK30" i="2"/>
  <c r="AK27" i="2"/>
  <c r="AA191" i="2"/>
  <c r="AA196" i="2"/>
  <c r="AA193" i="2"/>
  <c r="AA195" i="2"/>
  <c r="AA192" i="2"/>
  <c r="AA194" i="2"/>
  <c r="AF69" i="2"/>
  <c r="AF197" i="2" s="1"/>
  <c r="AF66" i="2"/>
  <c r="AF64" i="2"/>
  <c r="AF174" i="2" s="1"/>
  <c r="AF68" i="2"/>
  <c r="AF190" i="2" s="1"/>
  <c r="AF70" i="2"/>
  <c r="AF201" i="2" s="1"/>
  <c r="AF67" i="2"/>
  <c r="AF180" i="2" s="1"/>
  <c r="AF65" i="2"/>
  <c r="AA181" i="2"/>
  <c r="AA184" i="2"/>
  <c r="AA185" i="2"/>
  <c r="AA186" i="2"/>
  <c r="AA187" i="2"/>
  <c r="AA189" i="2"/>
  <c r="AA188" i="2"/>
  <c r="AA183" i="2"/>
  <c r="AA182" i="2"/>
  <c r="AA198" i="2"/>
  <c r="AA200" i="2"/>
  <c r="AA199" i="2"/>
  <c r="AA175" i="2"/>
  <c r="AA177" i="2"/>
  <c r="AA176" i="2"/>
  <c r="AA178" i="2"/>
  <c r="AA179" i="2"/>
  <c r="AF72" i="2"/>
  <c r="AF225" i="2" s="1"/>
  <c r="AF73" i="2"/>
  <c r="AF222" i="2" s="1"/>
  <c r="AF74" i="2"/>
  <c r="AF226" i="2" s="1"/>
  <c r="T42" i="5"/>
  <c r="T9" i="5"/>
  <c r="T6" i="5"/>
  <c r="T24" i="5"/>
  <c r="T5" i="5"/>
  <c r="T4" i="5"/>
  <c r="T13" i="5" s="1"/>
  <c r="T23" i="5"/>
  <c r="T3" i="5"/>
  <c r="T18" i="5"/>
  <c r="T2" i="5"/>
  <c r="T16" i="5"/>
  <c r="T15" i="5"/>
  <c r="T8" i="5"/>
  <c r="Q21" i="6"/>
  <c r="Q6" i="6"/>
  <c r="Q15" i="6"/>
  <c r="Q8" i="6"/>
  <c r="Q7" i="6"/>
  <c r="Q10" i="6"/>
  <c r="Q4" i="6"/>
  <c r="Q13" i="6" s="1"/>
  <c r="Q3" i="6"/>
  <c r="Q9" i="6"/>
  <c r="Q5" i="6"/>
  <c r="Q2" i="6"/>
  <c r="T76" i="6"/>
  <c r="T77" i="6" s="1"/>
  <c r="V76" i="6"/>
  <c r="V77" i="6" s="1"/>
  <c r="M75" i="6"/>
  <c r="N76" i="6"/>
  <c r="N77" i="6" s="1"/>
  <c r="Q61" i="6"/>
  <c r="Q59" i="6"/>
  <c r="Q57" i="6"/>
  <c r="Q54" i="6"/>
  <c r="Q46" i="6"/>
  <c r="Q38" i="6"/>
  <c r="Q49" i="6"/>
  <c r="Q41" i="6"/>
  <c r="Q33" i="6"/>
  <c r="Q52" i="6"/>
  <c r="Q44" i="6"/>
  <c r="Q36" i="6"/>
  <c r="Q47" i="6"/>
  <c r="Q39" i="6"/>
  <c r="Q31" i="6"/>
  <c r="Q53" i="6"/>
  <c r="Q45" i="6"/>
  <c r="Q37" i="6"/>
  <c r="Q48" i="6"/>
  <c r="Q40" i="6"/>
  <c r="Q32" i="6"/>
  <c r="Q58" i="6"/>
  <c r="Q51" i="6"/>
  <c r="Q42" i="6"/>
  <c r="Q24" i="6"/>
  <c r="Q16" i="6"/>
  <c r="Q60" i="6"/>
  <c r="Q27" i="6"/>
  <c r="Q19" i="6"/>
  <c r="Q50" i="6"/>
  <c r="Q30" i="6"/>
  <c r="Q22" i="6"/>
  <c r="Q14" i="6"/>
  <c r="Q25" i="6"/>
  <c r="Q17" i="6"/>
  <c r="Q35" i="6"/>
  <c r="Q28" i="6"/>
  <c r="Q20" i="6"/>
  <c r="Q23" i="6"/>
  <c r="Q43" i="6"/>
  <c r="Q34" i="6"/>
  <c r="Q26" i="6"/>
  <c r="Q18" i="6"/>
  <c r="T47" i="6"/>
  <c r="B404" i="2" s="1"/>
  <c r="T39" i="6"/>
  <c r="T31" i="6"/>
  <c r="T60" i="6"/>
  <c r="B432" i="2" s="1"/>
  <c r="T58" i="6"/>
  <c r="T50" i="6"/>
  <c r="B423" i="2" s="1"/>
  <c r="T42" i="6"/>
  <c r="T34" i="6"/>
  <c r="B390" i="2" s="1"/>
  <c r="T53" i="6"/>
  <c r="T45" i="6"/>
  <c r="T37" i="6"/>
  <c r="B392" i="2" s="1"/>
  <c r="T48" i="6"/>
  <c r="B405" i="2" s="1"/>
  <c r="T40" i="6"/>
  <c r="B395" i="2" s="1"/>
  <c r="T32" i="6"/>
  <c r="T61" i="6"/>
  <c r="T59" i="6"/>
  <c r="B429" i="2" s="1"/>
  <c r="T57" i="6"/>
  <c r="B430" i="2" s="1"/>
  <c r="T54" i="6"/>
  <c r="B385" i="2" s="1"/>
  <c r="T46" i="6"/>
  <c r="T38" i="6"/>
  <c r="B393" i="2" s="1"/>
  <c r="T49" i="6"/>
  <c r="T41" i="6"/>
  <c r="T33" i="6"/>
  <c r="B383" i="2" s="1"/>
  <c r="V53" i="6"/>
  <c r="C451" i="2" s="1"/>
  <c r="V45" i="6"/>
  <c r="C468" i="2" s="1"/>
  <c r="V37" i="6"/>
  <c r="C459" i="2" s="1"/>
  <c r="V48" i="6"/>
  <c r="C472" i="2" s="1"/>
  <c r="V40" i="6"/>
  <c r="C462" i="2" s="1"/>
  <c r="V32" i="6"/>
  <c r="C483" i="2" s="1"/>
  <c r="V51" i="6"/>
  <c r="C491" i="2" s="1"/>
  <c r="V43" i="6"/>
  <c r="C466" i="2" s="1"/>
  <c r="V35" i="6"/>
  <c r="C473" i="2" s="1"/>
  <c r="V61" i="6"/>
  <c r="V59" i="6"/>
  <c r="C497" i="2" s="1"/>
  <c r="V57" i="6"/>
  <c r="V54" i="6"/>
  <c r="C452" i="2" s="1"/>
  <c r="V46" i="6"/>
  <c r="C469" i="2" s="1"/>
  <c r="V38" i="6"/>
  <c r="C460" i="2" s="1"/>
  <c r="V52" i="6"/>
  <c r="V44" i="6"/>
  <c r="C467" i="2" s="1"/>
  <c r="V36" i="6"/>
  <c r="C458" i="2" s="1"/>
  <c r="V47" i="6"/>
  <c r="C471" i="2" s="1"/>
  <c r="V39" i="6"/>
  <c r="C461" i="2" s="1"/>
  <c r="O76" i="6"/>
  <c r="O77" i="6" s="1"/>
  <c r="W76" i="6"/>
  <c r="W77" i="6" s="1"/>
  <c r="P76" i="6"/>
  <c r="P77" i="6" s="1"/>
  <c r="R76" i="6"/>
  <c r="R77" i="6" s="1"/>
  <c r="S76" i="6"/>
  <c r="S77" i="6" s="1"/>
  <c r="U77" i="6"/>
  <c r="T53" i="5"/>
  <c r="T45" i="5"/>
  <c r="T37" i="5"/>
  <c r="T48" i="5"/>
  <c r="T40" i="5"/>
  <c r="T32" i="5"/>
  <c r="T51" i="5"/>
  <c r="T43" i="5"/>
  <c r="T35" i="5"/>
  <c r="T61" i="5"/>
  <c r="T59" i="5"/>
  <c r="T57" i="5"/>
  <c r="T54" i="5"/>
  <c r="T46" i="5"/>
  <c r="T38" i="5"/>
  <c r="T49" i="5"/>
  <c r="T41" i="5"/>
  <c r="T33" i="5"/>
  <c r="T52" i="5"/>
  <c r="T44" i="5"/>
  <c r="T36" i="5"/>
  <c r="T60" i="5"/>
  <c r="T27" i="5"/>
  <c r="T19" i="5"/>
  <c r="T39" i="5"/>
  <c r="T31" i="5"/>
  <c r="T22" i="5"/>
  <c r="T14" i="5"/>
  <c r="T34" i="5"/>
  <c r="T30" i="5"/>
  <c r="T25" i="5"/>
  <c r="T47" i="5"/>
  <c r="T28" i="5"/>
  <c r="T20" i="5"/>
  <c r="T26" i="5"/>
  <c r="T58" i="5"/>
  <c r="T50" i="5"/>
  <c r="T29" i="5"/>
  <c r="T21" i="5"/>
  <c r="U77" i="5"/>
  <c r="S76" i="5"/>
  <c r="S77" i="5" s="1"/>
  <c r="K76" i="5"/>
  <c r="K77" i="5" s="1"/>
  <c r="C76" i="5"/>
  <c r="C77" i="5" s="1"/>
  <c r="R76" i="5"/>
  <c r="R77" i="5" s="1"/>
  <c r="J76" i="5"/>
  <c r="J77" i="5" s="1"/>
  <c r="B76" i="5"/>
  <c r="B77" i="5" s="1"/>
  <c r="Q76" i="5"/>
  <c r="Q77" i="5" s="1"/>
  <c r="I76" i="5"/>
  <c r="I77" i="5" s="1"/>
  <c r="P76" i="5"/>
  <c r="P77" i="5" s="1"/>
  <c r="H76" i="5"/>
  <c r="H77" i="5" s="1"/>
  <c r="W76" i="5"/>
  <c r="W77" i="5" s="1"/>
  <c r="O76" i="5"/>
  <c r="O77" i="5" s="1"/>
  <c r="G76" i="5"/>
  <c r="G77" i="5" s="1"/>
  <c r="V76" i="5"/>
  <c r="V77" i="5" s="1"/>
  <c r="N76" i="5"/>
  <c r="N77" i="5" s="1"/>
  <c r="F76" i="5"/>
  <c r="F77" i="5" s="1"/>
  <c r="D76" i="5"/>
  <c r="D77" i="5" s="1"/>
  <c r="E76" i="5"/>
  <c r="E77" i="5" s="1"/>
  <c r="L76" i="5"/>
  <c r="L77" i="5" s="1"/>
  <c r="M76" i="5"/>
  <c r="M77" i="5" s="1"/>
  <c r="AF220" i="2" l="1"/>
  <c r="AF227" i="2"/>
  <c r="AF233" i="2"/>
  <c r="AF230" i="2"/>
  <c r="AF235" i="2"/>
  <c r="AF232" i="2"/>
  <c r="AF229" i="2"/>
  <c r="AF237" i="2"/>
  <c r="AF234" i="2"/>
  <c r="AF231" i="2"/>
  <c r="AF228" i="2"/>
  <c r="AF236" i="2"/>
  <c r="AF224" i="2"/>
  <c r="AF223" i="2"/>
  <c r="AF195" i="2"/>
  <c r="AF192" i="2"/>
  <c r="AF194" i="2"/>
  <c r="AF196" i="2"/>
  <c r="AF191" i="2"/>
  <c r="AF193" i="2"/>
  <c r="AF199" i="2"/>
  <c r="AF198" i="2"/>
  <c r="AF200" i="2"/>
  <c r="AK72" i="2"/>
  <c r="AK225" i="2" s="1"/>
  <c r="AK73" i="2"/>
  <c r="AK222" i="2" s="1"/>
  <c r="AK74" i="2"/>
  <c r="AK226" i="2" s="1"/>
  <c r="AK64" i="2"/>
  <c r="AK174" i="2" s="1"/>
  <c r="AK66" i="2"/>
  <c r="AK68" i="2"/>
  <c r="AK190" i="2" s="1"/>
  <c r="AK70" i="2"/>
  <c r="AK201" i="2" s="1"/>
  <c r="AK65" i="2"/>
  <c r="AK67" i="2"/>
  <c r="AK180" i="2" s="1"/>
  <c r="AK69" i="2"/>
  <c r="AK197" i="2" s="1"/>
  <c r="AF189" i="2"/>
  <c r="AF182" i="2"/>
  <c r="AF183" i="2"/>
  <c r="AF184" i="2"/>
  <c r="AF185" i="2"/>
  <c r="AF188" i="2"/>
  <c r="AF186" i="2"/>
  <c r="AF181" i="2"/>
  <c r="AF187" i="2"/>
  <c r="AP29" i="2"/>
  <c r="Z19" i="2" s="1"/>
  <c r="AP28" i="2"/>
  <c r="AP27" i="2"/>
  <c r="Z17" i="2" s="1"/>
  <c r="AP30" i="2"/>
  <c r="AF176" i="2"/>
  <c r="AF175" i="2"/>
  <c r="AF178" i="2"/>
  <c r="AF179" i="2"/>
  <c r="AF177" i="2"/>
  <c r="AF208" i="2"/>
  <c r="AF205" i="2"/>
  <c r="AF213" i="2"/>
  <c r="AF202" i="2"/>
  <c r="AF210" i="2"/>
  <c r="AF218" i="2"/>
  <c r="AF207" i="2"/>
  <c r="AF215" i="2"/>
  <c r="AF204" i="2"/>
  <c r="AF212" i="2"/>
  <c r="AF209" i="2"/>
  <c r="AF206" i="2"/>
  <c r="AF214" i="2"/>
  <c r="AF217" i="2"/>
  <c r="AF216" i="2"/>
  <c r="AF211" i="2"/>
  <c r="AF203" i="2"/>
  <c r="B416" i="2"/>
  <c r="B394" i="2"/>
  <c r="Q56" i="6"/>
  <c r="B428" i="2"/>
  <c r="V50" i="6"/>
  <c r="C490" i="2" s="1"/>
  <c r="V34" i="6"/>
  <c r="C457" i="2" s="1"/>
  <c r="V28" i="6"/>
  <c r="C480" i="2" s="1"/>
  <c r="V24" i="6"/>
  <c r="C478" i="2" s="1"/>
  <c r="V30" i="6"/>
  <c r="C456" i="2" s="1"/>
  <c r="V19" i="6"/>
  <c r="C487" i="2" s="1"/>
  <c r="V15" i="6"/>
  <c r="C449" i="2" s="1"/>
  <c r="V8" i="6"/>
  <c r="V3" i="6"/>
  <c r="V58" i="6"/>
  <c r="C496" i="2" s="1"/>
  <c r="V41" i="6"/>
  <c r="C464" i="2" s="1"/>
  <c r="V29" i="6"/>
  <c r="C481" i="2" s="1"/>
  <c r="V18" i="6"/>
  <c r="C486" i="2" s="1"/>
  <c r="V10" i="6"/>
  <c r="V42" i="6"/>
  <c r="C465" i="2" s="1"/>
  <c r="V21" i="6"/>
  <c r="C475" i="2" s="1"/>
  <c r="V27" i="6"/>
  <c r="C479" i="2" s="1"/>
  <c r="V6" i="6"/>
  <c r="V26" i="6"/>
  <c r="C455" i="2" s="1"/>
  <c r="V20" i="6"/>
  <c r="C488" i="2" s="1"/>
  <c r="V14" i="6"/>
  <c r="C448" i="2" s="1"/>
  <c r="V9" i="6"/>
  <c r="V60" i="6"/>
  <c r="V33" i="6"/>
  <c r="C450" i="2" s="1"/>
  <c r="V25" i="6"/>
  <c r="C454" i="2" s="1"/>
  <c r="V5" i="6"/>
  <c r="V31" i="6"/>
  <c r="C482" i="2" s="1"/>
  <c r="V2" i="6"/>
  <c r="V56" i="6" s="1"/>
  <c r="V49" i="6"/>
  <c r="C489" i="2" s="1"/>
  <c r="V23" i="6"/>
  <c r="C477" i="2" s="1"/>
  <c r="V17" i="6"/>
  <c r="C485" i="2" s="1"/>
  <c r="V11" i="6"/>
  <c r="V7" i="6"/>
  <c r="V22" i="6"/>
  <c r="C476" i="2" s="1"/>
  <c r="V16" i="6"/>
  <c r="C484" i="2" s="1"/>
  <c r="V4" i="6"/>
  <c r="V13" i="6" s="1"/>
  <c r="B397" i="2"/>
  <c r="B433" i="2"/>
  <c r="T17" i="6"/>
  <c r="B418" i="2" s="1"/>
  <c r="T43" i="6"/>
  <c r="T27" i="6"/>
  <c r="B412" i="2" s="1"/>
  <c r="T23" i="6"/>
  <c r="B410" i="2" s="1"/>
  <c r="T11" i="6"/>
  <c r="T26" i="6"/>
  <c r="B388" i="2" s="1"/>
  <c r="T22" i="6"/>
  <c r="B409" i="2" s="1"/>
  <c r="T28" i="6"/>
  <c r="B413" i="2" s="1"/>
  <c r="T16" i="6"/>
  <c r="B417" i="2" s="1"/>
  <c r="T10" i="6"/>
  <c r="T4" i="6"/>
  <c r="T13" i="6" s="1"/>
  <c r="T36" i="6"/>
  <c r="B391" i="2" s="1"/>
  <c r="T21" i="6"/>
  <c r="B408" i="2" s="1"/>
  <c r="T15" i="6"/>
  <c r="B382" i="2" s="1"/>
  <c r="T35" i="6"/>
  <c r="B406" i="2" s="1"/>
  <c r="T6" i="6"/>
  <c r="T3" i="6"/>
  <c r="T20" i="6"/>
  <c r="B421" i="2" s="1"/>
  <c r="T14" i="6"/>
  <c r="B381" i="2" s="1"/>
  <c r="T9" i="6"/>
  <c r="T52" i="6"/>
  <c r="B425" i="2" s="1"/>
  <c r="T25" i="6"/>
  <c r="B387" i="2" s="1"/>
  <c r="T19" i="6"/>
  <c r="B420" i="2" s="1"/>
  <c r="T5" i="6"/>
  <c r="T51" i="6"/>
  <c r="B424" i="2" s="1"/>
  <c r="T30" i="6"/>
  <c r="B389" i="2" s="1"/>
  <c r="T24" i="6"/>
  <c r="B411" i="2" s="1"/>
  <c r="T18" i="6"/>
  <c r="B419" i="2" s="1"/>
  <c r="T8" i="6"/>
  <c r="T2" i="6"/>
  <c r="T56" i="6" s="1"/>
  <c r="T29" i="6"/>
  <c r="B414" i="2" s="1"/>
  <c r="T7" i="6"/>
  <c r="T44" i="6"/>
  <c r="T56" i="5"/>
  <c r="B384" i="2"/>
  <c r="B422" i="2"/>
  <c r="B415" i="2"/>
  <c r="R49" i="6"/>
  <c r="R41" i="6"/>
  <c r="R33" i="6"/>
  <c r="R52" i="6"/>
  <c r="R44" i="6"/>
  <c r="R36" i="6"/>
  <c r="R47" i="6"/>
  <c r="R39" i="6"/>
  <c r="R60" i="6"/>
  <c r="R58" i="6"/>
  <c r="R50" i="6"/>
  <c r="R42" i="6"/>
  <c r="R34" i="6"/>
  <c r="R48" i="6"/>
  <c r="R40" i="6"/>
  <c r="R32" i="6"/>
  <c r="R51" i="6"/>
  <c r="R43" i="6"/>
  <c r="R35" i="6"/>
  <c r="R46" i="6"/>
  <c r="R37" i="6"/>
  <c r="R27" i="6"/>
  <c r="R19" i="6"/>
  <c r="R30" i="6"/>
  <c r="R22" i="6"/>
  <c r="R54" i="6"/>
  <c r="R45" i="6"/>
  <c r="R25" i="6"/>
  <c r="R17" i="6"/>
  <c r="R11" i="6"/>
  <c r="R9" i="6"/>
  <c r="R7" i="6"/>
  <c r="R5" i="6"/>
  <c r="R3" i="6"/>
  <c r="R57" i="6"/>
  <c r="R28" i="6"/>
  <c r="R20" i="6"/>
  <c r="R59" i="6"/>
  <c r="R53" i="6"/>
  <c r="R23" i="6"/>
  <c r="R61" i="6"/>
  <c r="R26" i="6"/>
  <c r="R18" i="6"/>
  <c r="R38" i="6"/>
  <c r="R31" i="6"/>
  <c r="R29" i="6"/>
  <c r="R21" i="6"/>
  <c r="R14" i="6"/>
  <c r="R6" i="6"/>
  <c r="R8" i="6"/>
  <c r="R16" i="6"/>
  <c r="R10" i="6"/>
  <c r="R24" i="6"/>
  <c r="R15" i="6"/>
  <c r="R4" i="6"/>
  <c r="R13" i="6" s="1"/>
  <c r="R2" i="6"/>
  <c r="P51" i="6"/>
  <c r="P43" i="6"/>
  <c r="P35" i="6"/>
  <c r="P61" i="6"/>
  <c r="P59" i="6"/>
  <c r="P57" i="6"/>
  <c r="P54" i="6"/>
  <c r="P46" i="6"/>
  <c r="P38" i="6"/>
  <c r="P49" i="6"/>
  <c r="P41" i="6"/>
  <c r="P33" i="6"/>
  <c r="P52" i="6"/>
  <c r="P44" i="6"/>
  <c r="P36" i="6"/>
  <c r="P60" i="6"/>
  <c r="P58" i="6"/>
  <c r="P50" i="6"/>
  <c r="P42" i="6"/>
  <c r="P34" i="6"/>
  <c r="P53" i="6"/>
  <c r="P45" i="6"/>
  <c r="P37" i="6"/>
  <c r="P29" i="6"/>
  <c r="P21" i="6"/>
  <c r="P10" i="6"/>
  <c r="P8" i="6"/>
  <c r="P6" i="6"/>
  <c r="P4" i="6"/>
  <c r="P13" i="6" s="1"/>
  <c r="P24" i="6"/>
  <c r="P16" i="6"/>
  <c r="P32" i="6"/>
  <c r="P27" i="6"/>
  <c r="P19" i="6"/>
  <c r="P30" i="6"/>
  <c r="P22" i="6"/>
  <c r="P40" i="6"/>
  <c r="P25" i="6"/>
  <c r="P17" i="6"/>
  <c r="P39" i="6"/>
  <c r="P28" i="6"/>
  <c r="P20" i="6"/>
  <c r="P48" i="6"/>
  <c r="P23" i="6"/>
  <c r="P3" i="6"/>
  <c r="P2" i="6"/>
  <c r="P26" i="6"/>
  <c r="P15" i="6"/>
  <c r="P14" i="6"/>
  <c r="P5" i="6"/>
  <c r="P31" i="6"/>
  <c r="P7" i="6"/>
  <c r="P47" i="6"/>
  <c r="P9" i="6"/>
  <c r="P11" i="6"/>
  <c r="P18" i="6"/>
  <c r="U60" i="6"/>
  <c r="U58" i="6"/>
  <c r="B496" i="2" s="1"/>
  <c r="U50" i="6"/>
  <c r="B490" i="2" s="1"/>
  <c r="U42" i="6"/>
  <c r="B465" i="2" s="1"/>
  <c r="U34" i="6"/>
  <c r="B457" i="2" s="1"/>
  <c r="U53" i="6"/>
  <c r="B451" i="2" s="1"/>
  <c r="U45" i="6"/>
  <c r="B468" i="2" s="1"/>
  <c r="U37" i="6"/>
  <c r="B459" i="2" s="1"/>
  <c r="U48" i="6"/>
  <c r="B472" i="2" s="1"/>
  <c r="U40" i="6"/>
  <c r="B462" i="2" s="1"/>
  <c r="U32" i="6"/>
  <c r="B483" i="2" s="1"/>
  <c r="U51" i="6"/>
  <c r="B491" i="2" s="1"/>
  <c r="U43" i="6"/>
  <c r="B466" i="2" s="1"/>
  <c r="U35" i="6"/>
  <c r="B473" i="2" s="1"/>
  <c r="U49" i="6"/>
  <c r="B489" i="2" s="1"/>
  <c r="U41" i="6"/>
  <c r="B464" i="2" s="1"/>
  <c r="U33" i="6"/>
  <c r="B450" i="2" s="1"/>
  <c r="U52" i="6"/>
  <c r="U44" i="6"/>
  <c r="B467" i="2" s="1"/>
  <c r="U36" i="6"/>
  <c r="B458" i="2" s="1"/>
  <c r="U28" i="6"/>
  <c r="B480" i="2" s="1"/>
  <c r="U20" i="6"/>
  <c r="B488" i="2" s="1"/>
  <c r="U54" i="6"/>
  <c r="B452" i="2" s="1"/>
  <c r="U23" i="6"/>
  <c r="B477" i="2" s="1"/>
  <c r="U57" i="6"/>
  <c r="U26" i="6"/>
  <c r="B455" i="2" s="1"/>
  <c r="U18" i="6"/>
  <c r="B486" i="2" s="1"/>
  <c r="U59" i="6"/>
  <c r="B497" i="2" s="1"/>
  <c r="U29" i="6"/>
  <c r="B481" i="2" s="1"/>
  <c r="U21" i="6"/>
  <c r="B475" i="2" s="1"/>
  <c r="U61" i="6"/>
  <c r="U39" i="6"/>
  <c r="B461" i="2" s="1"/>
  <c r="U31" i="6"/>
  <c r="B482" i="2" s="1"/>
  <c r="U24" i="6"/>
  <c r="B478" i="2" s="1"/>
  <c r="U38" i="6"/>
  <c r="B460" i="2" s="1"/>
  <c r="U27" i="6"/>
  <c r="B479" i="2" s="1"/>
  <c r="U19" i="6"/>
  <c r="B487" i="2" s="1"/>
  <c r="U47" i="6"/>
  <c r="B471" i="2" s="1"/>
  <c r="U30" i="6"/>
  <c r="B456" i="2" s="1"/>
  <c r="U22" i="6"/>
  <c r="B476" i="2" s="1"/>
  <c r="U16" i="6"/>
  <c r="B484" i="2" s="1"/>
  <c r="U11" i="6"/>
  <c r="U25" i="6"/>
  <c r="B454" i="2" s="1"/>
  <c r="U46" i="6"/>
  <c r="B469" i="2" s="1"/>
  <c r="U14" i="6"/>
  <c r="B448" i="2" s="1"/>
  <c r="U2" i="6"/>
  <c r="U4" i="6"/>
  <c r="U13" i="6" s="1"/>
  <c r="U3" i="6"/>
  <c r="U8" i="6"/>
  <c r="U7" i="6"/>
  <c r="U15" i="6"/>
  <c r="B449" i="2" s="1"/>
  <c r="U6" i="6"/>
  <c r="U5" i="6"/>
  <c r="U10" i="6"/>
  <c r="U9" i="6"/>
  <c r="U17" i="6"/>
  <c r="B485" i="2" s="1"/>
  <c r="S52" i="6"/>
  <c r="S44" i="6"/>
  <c r="S36" i="6"/>
  <c r="S47" i="6"/>
  <c r="S39" i="6"/>
  <c r="S60" i="6"/>
  <c r="S58" i="6"/>
  <c r="S50" i="6"/>
  <c r="S42" i="6"/>
  <c r="S34" i="6"/>
  <c r="S53" i="6"/>
  <c r="S45" i="6"/>
  <c r="S37" i="6"/>
  <c r="S51" i="6"/>
  <c r="S43" i="6"/>
  <c r="S35" i="6"/>
  <c r="S61" i="6"/>
  <c r="S59" i="6"/>
  <c r="S57" i="6"/>
  <c r="S54" i="6"/>
  <c r="S46" i="6"/>
  <c r="S38" i="6"/>
  <c r="S33" i="6"/>
  <c r="S30" i="6"/>
  <c r="S22" i="6"/>
  <c r="S14" i="6"/>
  <c r="S32" i="6"/>
  <c r="S25" i="6"/>
  <c r="S17" i="6"/>
  <c r="S41" i="6"/>
  <c r="S28" i="6"/>
  <c r="S20" i="6"/>
  <c r="S40" i="6"/>
  <c r="S23" i="6"/>
  <c r="S15" i="6"/>
  <c r="S49" i="6"/>
  <c r="S26" i="6"/>
  <c r="S18" i="6"/>
  <c r="S48" i="6"/>
  <c r="S31" i="6"/>
  <c r="S29" i="6"/>
  <c r="S21" i="6"/>
  <c r="S24" i="6"/>
  <c r="S16" i="6"/>
  <c r="S8" i="6"/>
  <c r="S7" i="6"/>
  <c r="S10" i="6"/>
  <c r="S9" i="6"/>
  <c r="S11" i="6"/>
  <c r="S19" i="6"/>
  <c r="S2" i="6"/>
  <c r="S27" i="6"/>
  <c r="S6" i="6"/>
  <c r="S5" i="6"/>
  <c r="S4" i="6"/>
  <c r="S13" i="6" s="1"/>
  <c r="S3" i="6"/>
  <c r="W48" i="6"/>
  <c r="W40" i="6"/>
  <c r="W32" i="6"/>
  <c r="W51" i="6"/>
  <c r="W43" i="6"/>
  <c r="W35" i="6"/>
  <c r="W61" i="6"/>
  <c r="W59" i="6"/>
  <c r="W57" i="6"/>
  <c r="W54" i="6"/>
  <c r="W46" i="6"/>
  <c r="W38" i="6"/>
  <c r="W49" i="6"/>
  <c r="W41" i="6"/>
  <c r="W33" i="6"/>
  <c r="W47" i="6"/>
  <c r="W39" i="6"/>
  <c r="W60" i="6"/>
  <c r="W58" i="6"/>
  <c r="W50" i="6"/>
  <c r="W42" i="6"/>
  <c r="W34" i="6"/>
  <c r="W26" i="6"/>
  <c r="W18" i="6"/>
  <c r="W45" i="6"/>
  <c r="W36" i="6"/>
  <c r="W29" i="6"/>
  <c r="W21" i="6"/>
  <c r="W31" i="6"/>
  <c r="W24" i="6"/>
  <c r="W16" i="6"/>
  <c r="W53" i="6"/>
  <c r="W44" i="6"/>
  <c r="W27" i="6"/>
  <c r="W19" i="6"/>
  <c r="W30" i="6"/>
  <c r="W22" i="6"/>
  <c r="W52" i="6"/>
  <c r="W25" i="6"/>
  <c r="W17" i="6"/>
  <c r="W28" i="6"/>
  <c r="W20" i="6"/>
  <c r="W2" i="6"/>
  <c r="W4" i="6"/>
  <c r="W13" i="6" s="1"/>
  <c r="W3" i="6"/>
  <c r="W15" i="6"/>
  <c r="W6" i="6"/>
  <c r="W5" i="6"/>
  <c r="W23" i="6"/>
  <c r="W14" i="6"/>
  <c r="W8" i="6"/>
  <c r="W7" i="6"/>
  <c r="W11" i="6"/>
  <c r="W10" i="6"/>
  <c r="W9" i="6"/>
  <c r="W37" i="6"/>
  <c r="N53" i="6"/>
  <c r="N45" i="6"/>
  <c r="N37" i="6"/>
  <c r="N48" i="6"/>
  <c r="N40" i="6"/>
  <c r="N32" i="6"/>
  <c r="N51" i="6"/>
  <c r="N43" i="6"/>
  <c r="N35" i="6"/>
  <c r="N61" i="6"/>
  <c r="N59" i="6"/>
  <c r="N57" i="6"/>
  <c r="N54" i="6"/>
  <c r="N46" i="6"/>
  <c r="N38" i="6"/>
  <c r="N52" i="6"/>
  <c r="N44" i="6"/>
  <c r="N36" i="6"/>
  <c r="N47" i="6"/>
  <c r="N39" i="6"/>
  <c r="N23" i="6"/>
  <c r="N15" i="6"/>
  <c r="N58" i="6"/>
  <c r="N42" i="6"/>
  <c r="N33" i="6"/>
  <c r="N31" i="6"/>
  <c r="N26" i="6"/>
  <c r="N18" i="6"/>
  <c r="N60" i="6"/>
  <c r="N29" i="6"/>
  <c r="N21" i="6"/>
  <c r="N10" i="6"/>
  <c r="N8" i="6"/>
  <c r="N6" i="6"/>
  <c r="N4" i="6"/>
  <c r="N13" i="6" s="1"/>
  <c r="N50" i="6"/>
  <c r="N41" i="6"/>
  <c r="N24" i="6"/>
  <c r="N16" i="6"/>
  <c r="N27" i="6"/>
  <c r="N19" i="6"/>
  <c r="N49" i="6"/>
  <c r="N30" i="6"/>
  <c r="N22" i="6"/>
  <c r="N25" i="6"/>
  <c r="N17" i="6"/>
  <c r="N11" i="6"/>
  <c r="N3" i="6"/>
  <c r="N2" i="6"/>
  <c r="N28" i="6"/>
  <c r="N20" i="6"/>
  <c r="N14" i="6"/>
  <c r="N5" i="6"/>
  <c r="N7" i="6"/>
  <c r="N34" i="6"/>
  <c r="N9" i="6"/>
  <c r="O48" i="6"/>
  <c r="O40" i="6"/>
  <c r="O32" i="6"/>
  <c r="O51" i="6"/>
  <c r="O43" i="6"/>
  <c r="O35" i="6"/>
  <c r="O61" i="6"/>
  <c r="O59" i="6"/>
  <c r="O57" i="6"/>
  <c r="O54" i="6"/>
  <c r="O46" i="6"/>
  <c r="O38" i="6"/>
  <c r="O49" i="6"/>
  <c r="O41" i="6"/>
  <c r="O33" i="6"/>
  <c r="O47" i="6"/>
  <c r="O39" i="6"/>
  <c r="O60" i="6"/>
  <c r="O58" i="6"/>
  <c r="O50" i="6"/>
  <c r="O42" i="6"/>
  <c r="O34" i="6"/>
  <c r="O31" i="6"/>
  <c r="O26" i="6"/>
  <c r="O18" i="6"/>
  <c r="O37" i="6"/>
  <c r="O29" i="6"/>
  <c r="O21" i="6"/>
  <c r="O24" i="6"/>
  <c r="O16" i="6"/>
  <c r="O45" i="6"/>
  <c r="O36" i="6"/>
  <c r="O27" i="6"/>
  <c r="O19" i="6"/>
  <c r="O30" i="6"/>
  <c r="O22" i="6"/>
  <c r="O53" i="6"/>
  <c r="O44" i="6"/>
  <c r="O25" i="6"/>
  <c r="O17" i="6"/>
  <c r="O28" i="6"/>
  <c r="O20" i="6"/>
  <c r="O52" i="6"/>
  <c r="O4" i="6"/>
  <c r="O13" i="6" s="1"/>
  <c r="O3" i="6"/>
  <c r="O2" i="6"/>
  <c r="O15" i="6"/>
  <c r="O14" i="6"/>
  <c r="O6" i="6"/>
  <c r="O5" i="6"/>
  <c r="O8" i="6"/>
  <c r="O7" i="6"/>
  <c r="O10" i="6"/>
  <c r="O9" i="6"/>
  <c r="O11" i="6"/>
  <c r="O23" i="6"/>
  <c r="M76" i="6"/>
  <c r="M77" i="6" s="1"/>
  <c r="L75" i="6"/>
  <c r="B60" i="5"/>
  <c r="B58" i="5"/>
  <c r="B61" i="5"/>
  <c r="B59" i="5"/>
  <c r="B57" i="5"/>
  <c r="B9" i="5"/>
  <c r="B5" i="5"/>
  <c r="B3" i="5"/>
  <c r="B10" i="5"/>
  <c r="B8" i="5"/>
  <c r="B7" i="5"/>
  <c r="B6" i="5"/>
  <c r="B4" i="5"/>
  <c r="B13" i="5" s="1"/>
  <c r="B2" i="5"/>
  <c r="B11" i="5"/>
  <c r="G61" i="5"/>
  <c r="G59" i="5"/>
  <c r="G57" i="5"/>
  <c r="G60" i="5"/>
  <c r="G58" i="5"/>
  <c r="G4" i="5"/>
  <c r="G13" i="5" s="1"/>
  <c r="G11" i="5"/>
  <c r="G6" i="5"/>
  <c r="G2" i="5"/>
  <c r="G10" i="5"/>
  <c r="G7" i="5"/>
  <c r="G5" i="5"/>
  <c r="G3" i="5"/>
  <c r="G9" i="5"/>
  <c r="G8" i="5"/>
  <c r="J47" i="5"/>
  <c r="J39" i="5"/>
  <c r="J60" i="5"/>
  <c r="J58" i="5"/>
  <c r="J50" i="5"/>
  <c r="J42" i="5"/>
  <c r="J34" i="5"/>
  <c r="J53" i="5"/>
  <c r="J45" i="5"/>
  <c r="J37" i="5"/>
  <c r="J48" i="5"/>
  <c r="J40" i="5"/>
  <c r="J32" i="5"/>
  <c r="J51" i="5"/>
  <c r="J43" i="5"/>
  <c r="J35" i="5"/>
  <c r="J61" i="5"/>
  <c r="J59" i="5"/>
  <c r="J57" i="5"/>
  <c r="J54" i="5"/>
  <c r="J46" i="5"/>
  <c r="J38" i="5"/>
  <c r="J31" i="5"/>
  <c r="J29" i="5"/>
  <c r="J21" i="5"/>
  <c r="J49" i="5"/>
  <c r="J36" i="5"/>
  <c r="J24" i="5"/>
  <c r="J16" i="5"/>
  <c r="J27" i="5"/>
  <c r="J19" i="5"/>
  <c r="J44" i="5"/>
  <c r="J30" i="5"/>
  <c r="J22" i="5"/>
  <c r="J52" i="5"/>
  <c r="J33" i="5"/>
  <c r="J28" i="5"/>
  <c r="J20" i="5"/>
  <c r="J23" i="5"/>
  <c r="J15" i="5"/>
  <c r="J41" i="5"/>
  <c r="J10" i="5"/>
  <c r="J5" i="5"/>
  <c r="J3" i="5"/>
  <c r="J11" i="5"/>
  <c r="J25" i="5"/>
  <c r="J9" i="5"/>
  <c r="J7" i="5"/>
  <c r="J8" i="5"/>
  <c r="J18" i="5"/>
  <c r="J17" i="5"/>
  <c r="J6" i="5"/>
  <c r="J4" i="5"/>
  <c r="J13" i="5" s="1"/>
  <c r="J2" i="5"/>
  <c r="J14" i="5"/>
  <c r="J26" i="5"/>
  <c r="Q52" i="5"/>
  <c r="Q44" i="5"/>
  <c r="Q36" i="5"/>
  <c r="Q47" i="5"/>
  <c r="Q39" i="5"/>
  <c r="Q60" i="5"/>
  <c r="Q58" i="5"/>
  <c r="Q50" i="5"/>
  <c r="Q42" i="5"/>
  <c r="Q34" i="5"/>
  <c r="Q53" i="5"/>
  <c r="Q45" i="5"/>
  <c r="Q37" i="5"/>
  <c r="Q48" i="5"/>
  <c r="Q40" i="5"/>
  <c r="Q32" i="5"/>
  <c r="Q51" i="5"/>
  <c r="Q43" i="5"/>
  <c r="Q35" i="5"/>
  <c r="Q49" i="5"/>
  <c r="Q26" i="5"/>
  <c r="Q18" i="5"/>
  <c r="Q57" i="5"/>
  <c r="Q29" i="5"/>
  <c r="Q21" i="5"/>
  <c r="Q10" i="5"/>
  <c r="Q8" i="5"/>
  <c r="Q6" i="5"/>
  <c r="Q24" i="5"/>
  <c r="Q59" i="5"/>
  <c r="Q38" i="5"/>
  <c r="Q31" i="5"/>
  <c r="Q27" i="5"/>
  <c r="Q19" i="5"/>
  <c r="Q61" i="5"/>
  <c r="Q46" i="5"/>
  <c r="Q30" i="5"/>
  <c r="Q25" i="5"/>
  <c r="Q41" i="5"/>
  <c r="Q28" i="5"/>
  <c r="Q20" i="5"/>
  <c r="Q33" i="5"/>
  <c r="Q14" i="5"/>
  <c r="Q11" i="5"/>
  <c r="Q17" i="5"/>
  <c r="Q7" i="5"/>
  <c r="Q5" i="5"/>
  <c r="Q3" i="5"/>
  <c r="Q2" i="5"/>
  <c r="Q16" i="5"/>
  <c r="Q23" i="5"/>
  <c r="Q9" i="5"/>
  <c r="Q54" i="5"/>
  <c r="Q15" i="5"/>
  <c r="Q22" i="5"/>
  <c r="Q4" i="5"/>
  <c r="Q13" i="5" s="1"/>
  <c r="M48" i="5"/>
  <c r="M40" i="5"/>
  <c r="M32" i="5"/>
  <c r="M51" i="5"/>
  <c r="M43" i="5"/>
  <c r="M35" i="5"/>
  <c r="M61" i="5"/>
  <c r="M59" i="5"/>
  <c r="M57" i="5"/>
  <c r="M54" i="5"/>
  <c r="M46" i="5"/>
  <c r="M38" i="5"/>
  <c r="M30" i="5"/>
  <c r="M49" i="5"/>
  <c r="M41" i="5"/>
  <c r="M33" i="5"/>
  <c r="M52" i="5"/>
  <c r="M44" i="5"/>
  <c r="M36" i="5"/>
  <c r="M47" i="5"/>
  <c r="M39" i="5"/>
  <c r="M22" i="5"/>
  <c r="M60" i="5"/>
  <c r="M45" i="5"/>
  <c r="M25" i="5"/>
  <c r="M17" i="5"/>
  <c r="M11" i="5"/>
  <c r="M9" i="5"/>
  <c r="M7" i="5"/>
  <c r="M28" i="5"/>
  <c r="M20" i="5"/>
  <c r="M53" i="5"/>
  <c r="M34" i="5"/>
  <c r="M23" i="5"/>
  <c r="M42" i="5"/>
  <c r="M31" i="5"/>
  <c r="M29" i="5"/>
  <c r="M21" i="5"/>
  <c r="M24" i="5"/>
  <c r="M16" i="5"/>
  <c r="M8" i="5"/>
  <c r="M58" i="5"/>
  <c r="M15" i="5"/>
  <c r="M6" i="5"/>
  <c r="M4" i="5"/>
  <c r="M13" i="5" s="1"/>
  <c r="M2" i="5"/>
  <c r="M26" i="5"/>
  <c r="M50" i="5"/>
  <c r="M3" i="5"/>
  <c r="M19" i="5"/>
  <c r="M14" i="5"/>
  <c r="M37" i="5"/>
  <c r="M27" i="5"/>
  <c r="M18" i="5"/>
  <c r="M10" i="5"/>
  <c r="M5" i="5"/>
  <c r="O61" i="5"/>
  <c r="O59" i="5"/>
  <c r="O57" i="5"/>
  <c r="O54" i="5"/>
  <c r="O46" i="5"/>
  <c r="O38" i="5"/>
  <c r="O49" i="5"/>
  <c r="O41" i="5"/>
  <c r="O33" i="5"/>
  <c r="O52" i="5"/>
  <c r="O44" i="5"/>
  <c r="O36" i="5"/>
  <c r="O47" i="5"/>
  <c r="O39" i="5"/>
  <c r="O31" i="5"/>
  <c r="O60" i="5"/>
  <c r="O58" i="5"/>
  <c r="O50" i="5"/>
  <c r="O42" i="5"/>
  <c r="O34" i="5"/>
  <c r="O53" i="5"/>
  <c r="O45" i="5"/>
  <c r="O37" i="5"/>
  <c r="O28" i="5"/>
  <c r="O20" i="5"/>
  <c r="O40" i="5"/>
  <c r="O23" i="5"/>
  <c r="O15" i="5"/>
  <c r="O35" i="5"/>
  <c r="O26" i="5"/>
  <c r="O18" i="5"/>
  <c r="O48" i="5"/>
  <c r="O29" i="5"/>
  <c r="O21" i="5"/>
  <c r="O27" i="5"/>
  <c r="O19" i="5"/>
  <c r="O51" i="5"/>
  <c r="O22" i="5"/>
  <c r="O30" i="5"/>
  <c r="O25" i="5"/>
  <c r="O16" i="5"/>
  <c r="O6" i="5"/>
  <c r="O43" i="5"/>
  <c r="O24" i="5"/>
  <c r="O17" i="5"/>
  <c r="O14" i="5"/>
  <c r="O11" i="5"/>
  <c r="O10" i="5"/>
  <c r="O7" i="5"/>
  <c r="O5" i="5"/>
  <c r="O3" i="5"/>
  <c r="O32" i="5"/>
  <c r="O4" i="5"/>
  <c r="O13" i="5" s="1"/>
  <c r="O8" i="5"/>
  <c r="O2" i="5"/>
  <c r="O9" i="5"/>
  <c r="R47" i="5"/>
  <c r="R39" i="5"/>
  <c r="R31" i="5"/>
  <c r="R60" i="5"/>
  <c r="R58" i="5"/>
  <c r="R50" i="5"/>
  <c r="R42" i="5"/>
  <c r="R34" i="5"/>
  <c r="R53" i="5"/>
  <c r="R45" i="5"/>
  <c r="R37" i="5"/>
  <c r="R48" i="5"/>
  <c r="R40" i="5"/>
  <c r="R32" i="5"/>
  <c r="R51" i="5"/>
  <c r="R43" i="5"/>
  <c r="R35" i="5"/>
  <c r="R61" i="5"/>
  <c r="R59" i="5"/>
  <c r="R57" i="5"/>
  <c r="R54" i="5"/>
  <c r="R46" i="5"/>
  <c r="R38" i="5"/>
  <c r="R29" i="5"/>
  <c r="R21" i="5"/>
  <c r="R44" i="5"/>
  <c r="R24" i="5"/>
  <c r="R16" i="5"/>
  <c r="R27" i="5"/>
  <c r="R19" i="5"/>
  <c r="R52" i="5"/>
  <c r="R33" i="5"/>
  <c r="R22" i="5"/>
  <c r="R41" i="5"/>
  <c r="R28" i="5"/>
  <c r="R20" i="5"/>
  <c r="R23" i="5"/>
  <c r="R15" i="5"/>
  <c r="R17" i="5"/>
  <c r="R7" i="5"/>
  <c r="R5" i="5"/>
  <c r="R3" i="5"/>
  <c r="R25" i="5"/>
  <c r="R49" i="5"/>
  <c r="R10" i="5"/>
  <c r="R9" i="5"/>
  <c r="R14" i="5"/>
  <c r="R30" i="5"/>
  <c r="R11" i="5"/>
  <c r="R36" i="5"/>
  <c r="R18" i="5"/>
  <c r="R8" i="5"/>
  <c r="R4" i="5"/>
  <c r="R13" i="5" s="1"/>
  <c r="R2" i="5"/>
  <c r="R26" i="5"/>
  <c r="R6" i="5"/>
  <c r="N51" i="5"/>
  <c r="N43" i="5"/>
  <c r="N35" i="5"/>
  <c r="N61" i="5"/>
  <c r="N59" i="5"/>
  <c r="N57" i="5"/>
  <c r="N54" i="5"/>
  <c r="N46" i="5"/>
  <c r="N38" i="5"/>
  <c r="N49" i="5"/>
  <c r="N41" i="5"/>
  <c r="N33" i="5"/>
  <c r="N52" i="5"/>
  <c r="N44" i="5"/>
  <c r="N36" i="5"/>
  <c r="N47" i="5"/>
  <c r="N39" i="5"/>
  <c r="N60" i="5"/>
  <c r="N58" i="5"/>
  <c r="N50" i="5"/>
  <c r="N42" i="5"/>
  <c r="N34" i="5"/>
  <c r="N45" i="5"/>
  <c r="N32" i="5"/>
  <c r="N30" i="5"/>
  <c r="N25" i="5"/>
  <c r="N17" i="5"/>
  <c r="N28" i="5"/>
  <c r="N20" i="5"/>
  <c r="N53" i="5"/>
  <c r="N40" i="5"/>
  <c r="N23" i="5"/>
  <c r="N26" i="5"/>
  <c r="N18" i="5"/>
  <c r="N24" i="5"/>
  <c r="N37" i="5"/>
  <c r="N27" i="5"/>
  <c r="N19" i="5"/>
  <c r="N48" i="5"/>
  <c r="N21" i="5"/>
  <c r="N15" i="5"/>
  <c r="N6" i="5"/>
  <c r="N4" i="5"/>
  <c r="N13" i="5" s="1"/>
  <c r="N2" i="5"/>
  <c r="N16" i="5"/>
  <c r="N22" i="5"/>
  <c r="N29" i="5"/>
  <c r="N9" i="5"/>
  <c r="N31" i="5"/>
  <c r="N14" i="5"/>
  <c r="N11" i="5"/>
  <c r="N10" i="5"/>
  <c r="N7" i="5"/>
  <c r="N5" i="5"/>
  <c r="N3" i="5"/>
  <c r="N8" i="5"/>
  <c r="L53" i="5"/>
  <c r="L45" i="5"/>
  <c r="L37" i="5"/>
  <c r="L48" i="5"/>
  <c r="L40" i="5"/>
  <c r="L32" i="5"/>
  <c r="L51" i="5"/>
  <c r="L43" i="5"/>
  <c r="L35" i="5"/>
  <c r="L61" i="5"/>
  <c r="L59" i="5"/>
  <c r="L57" i="5"/>
  <c r="L54" i="5"/>
  <c r="L46" i="5"/>
  <c r="L38" i="5"/>
  <c r="L49" i="5"/>
  <c r="L41" i="5"/>
  <c r="L33" i="5"/>
  <c r="L52" i="5"/>
  <c r="L44" i="5"/>
  <c r="L36" i="5"/>
  <c r="L58" i="5"/>
  <c r="L50" i="5"/>
  <c r="L27" i="5"/>
  <c r="L19" i="5"/>
  <c r="L30" i="5"/>
  <c r="L22" i="5"/>
  <c r="L14" i="5"/>
  <c r="L60" i="5"/>
  <c r="L25" i="5"/>
  <c r="L39" i="5"/>
  <c r="L28" i="5"/>
  <c r="L20" i="5"/>
  <c r="L47" i="5"/>
  <c r="L26" i="5"/>
  <c r="L42" i="5"/>
  <c r="L31" i="5"/>
  <c r="L29" i="5"/>
  <c r="L21" i="5"/>
  <c r="L9" i="5"/>
  <c r="L34" i="5"/>
  <c r="L8" i="5"/>
  <c r="L5" i="5"/>
  <c r="L16" i="5"/>
  <c r="L15" i="5"/>
  <c r="L6" i="5"/>
  <c r="L4" i="5"/>
  <c r="L13" i="5" s="1"/>
  <c r="L2" i="5"/>
  <c r="L7" i="5"/>
  <c r="L24" i="5"/>
  <c r="L17" i="5"/>
  <c r="L23" i="5"/>
  <c r="L11" i="5"/>
  <c r="L18" i="5"/>
  <c r="L10" i="5"/>
  <c r="L3" i="5"/>
  <c r="W61" i="5"/>
  <c r="W59" i="5"/>
  <c r="W57" i="5"/>
  <c r="S293" i="2" s="1"/>
  <c r="W54" i="5"/>
  <c r="W46" i="5"/>
  <c r="W38" i="5"/>
  <c r="W49" i="5"/>
  <c r="W41" i="5"/>
  <c r="W33" i="5"/>
  <c r="W52" i="5"/>
  <c r="S288" i="2" s="1"/>
  <c r="W44" i="5"/>
  <c r="W36" i="5"/>
  <c r="W47" i="5"/>
  <c r="W39" i="5"/>
  <c r="W31" i="5"/>
  <c r="W60" i="5"/>
  <c r="W58" i="5"/>
  <c r="W50" i="5"/>
  <c r="W42" i="5"/>
  <c r="W34" i="5"/>
  <c r="W53" i="5"/>
  <c r="W45" i="5"/>
  <c r="W37" i="5"/>
  <c r="W35" i="5"/>
  <c r="W30" i="5"/>
  <c r="W28" i="5"/>
  <c r="W20" i="5"/>
  <c r="W48" i="5"/>
  <c r="W23" i="5"/>
  <c r="W15" i="5"/>
  <c r="W43" i="5"/>
  <c r="W26" i="5"/>
  <c r="W18" i="5"/>
  <c r="W29" i="5"/>
  <c r="W21" i="5"/>
  <c r="W32" i="5"/>
  <c r="W27" i="5"/>
  <c r="W19" i="5"/>
  <c r="W22" i="5"/>
  <c r="W24" i="5"/>
  <c r="W6" i="5"/>
  <c r="W8" i="5"/>
  <c r="W4" i="5"/>
  <c r="W13" i="5" s="1"/>
  <c r="W17" i="5"/>
  <c r="W2" i="5"/>
  <c r="W51" i="5"/>
  <c r="W14" i="5"/>
  <c r="W11" i="5"/>
  <c r="W5" i="5"/>
  <c r="W3" i="5"/>
  <c r="W9" i="5"/>
  <c r="W40" i="5"/>
  <c r="W16" i="5"/>
  <c r="W10" i="5"/>
  <c r="W7" i="5"/>
  <c r="W25" i="5"/>
  <c r="C60" i="5"/>
  <c r="C58" i="5"/>
  <c r="C61" i="5"/>
  <c r="C59" i="5"/>
  <c r="C57" i="5"/>
  <c r="C8" i="5"/>
  <c r="C6" i="5"/>
  <c r="C4" i="5"/>
  <c r="C13" i="5" s="1"/>
  <c r="C2" i="5"/>
  <c r="C5" i="5"/>
  <c r="C11" i="5"/>
  <c r="C10" i="5"/>
  <c r="C3" i="5"/>
  <c r="C7" i="5"/>
  <c r="C9" i="5"/>
  <c r="E61" i="5"/>
  <c r="E59" i="5"/>
  <c r="E57" i="5"/>
  <c r="E58" i="5"/>
  <c r="E11" i="5"/>
  <c r="E9" i="5"/>
  <c r="E7" i="5"/>
  <c r="E60" i="5"/>
  <c r="E6" i="5"/>
  <c r="E4" i="5"/>
  <c r="E13" i="5" s="1"/>
  <c r="E2" i="5"/>
  <c r="E8" i="5"/>
  <c r="E10" i="5"/>
  <c r="E5" i="5"/>
  <c r="E3" i="5"/>
  <c r="H60" i="5"/>
  <c r="H58" i="5"/>
  <c r="H61" i="5"/>
  <c r="H59" i="5"/>
  <c r="H57" i="5"/>
  <c r="H11" i="5"/>
  <c r="H10" i="5"/>
  <c r="H7" i="5"/>
  <c r="H6" i="5"/>
  <c r="H2" i="5"/>
  <c r="H5" i="5"/>
  <c r="H3" i="5"/>
  <c r="H9" i="5"/>
  <c r="H8" i="5"/>
  <c r="H4" i="5"/>
  <c r="H13" i="5" s="1"/>
  <c r="K60" i="5"/>
  <c r="K58" i="5"/>
  <c r="K50" i="5"/>
  <c r="K42" i="5"/>
  <c r="K34" i="5"/>
  <c r="K53" i="5"/>
  <c r="K45" i="5"/>
  <c r="K37" i="5"/>
  <c r="K48" i="5"/>
  <c r="K40" i="5"/>
  <c r="K32" i="5"/>
  <c r="K51" i="5"/>
  <c r="K43" i="5"/>
  <c r="K35" i="5"/>
  <c r="K61" i="5"/>
  <c r="K59" i="5"/>
  <c r="K57" i="5"/>
  <c r="K54" i="5"/>
  <c r="K46" i="5"/>
  <c r="K38" i="5"/>
  <c r="K49" i="5"/>
  <c r="K41" i="5"/>
  <c r="K33" i="5"/>
  <c r="K36" i="5"/>
  <c r="K24" i="5"/>
  <c r="K16" i="5"/>
  <c r="K27" i="5"/>
  <c r="K19" i="5"/>
  <c r="K44" i="5"/>
  <c r="K30" i="5"/>
  <c r="K22" i="5"/>
  <c r="K25" i="5"/>
  <c r="K17" i="5"/>
  <c r="K23" i="5"/>
  <c r="K47" i="5"/>
  <c r="K26" i="5"/>
  <c r="K18" i="5"/>
  <c r="K31" i="5"/>
  <c r="K9" i="5"/>
  <c r="K21" i="5"/>
  <c r="K7" i="5"/>
  <c r="K5" i="5"/>
  <c r="K20" i="5"/>
  <c r="K8" i="5"/>
  <c r="K3" i="5"/>
  <c r="K29" i="5"/>
  <c r="K15" i="5"/>
  <c r="K6" i="5"/>
  <c r="K4" i="5"/>
  <c r="K13" i="5" s="1"/>
  <c r="K2" i="5"/>
  <c r="K39" i="5"/>
  <c r="K52" i="5"/>
  <c r="K28" i="5"/>
  <c r="K14" i="5"/>
  <c r="K11" i="5"/>
  <c r="K10" i="5"/>
  <c r="D61" i="5"/>
  <c r="D59" i="5"/>
  <c r="D57" i="5"/>
  <c r="D58" i="5"/>
  <c r="D8" i="5"/>
  <c r="D3" i="5"/>
  <c r="D6" i="5"/>
  <c r="D4" i="5"/>
  <c r="D13" i="5" s="1"/>
  <c r="D2" i="5"/>
  <c r="D60" i="5"/>
  <c r="D11" i="5"/>
  <c r="D5" i="5"/>
  <c r="D7" i="5"/>
  <c r="D9" i="5"/>
  <c r="D10" i="5"/>
  <c r="P49" i="5"/>
  <c r="P41" i="5"/>
  <c r="P33" i="5"/>
  <c r="P52" i="5"/>
  <c r="P44" i="5"/>
  <c r="P36" i="5"/>
  <c r="P47" i="5"/>
  <c r="P39" i="5"/>
  <c r="P31" i="5"/>
  <c r="P60" i="5"/>
  <c r="P58" i="5"/>
  <c r="P50" i="5"/>
  <c r="P42" i="5"/>
  <c r="P34" i="5"/>
  <c r="P53" i="5"/>
  <c r="P45" i="5"/>
  <c r="P37" i="5"/>
  <c r="P48" i="5"/>
  <c r="P40" i="5"/>
  <c r="P32" i="5"/>
  <c r="P54" i="5"/>
  <c r="P23" i="5"/>
  <c r="P35" i="5"/>
  <c r="P26" i="5"/>
  <c r="P18" i="5"/>
  <c r="P57" i="5"/>
  <c r="P29" i="5"/>
  <c r="P21" i="5"/>
  <c r="P43" i="5"/>
  <c r="P24" i="5"/>
  <c r="P16" i="5"/>
  <c r="P51" i="5"/>
  <c r="P22" i="5"/>
  <c r="P61" i="5"/>
  <c r="P46" i="5"/>
  <c r="P30" i="5"/>
  <c r="P25" i="5"/>
  <c r="P17" i="5"/>
  <c r="P20" i="5"/>
  <c r="P14" i="5"/>
  <c r="P11" i="5"/>
  <c r="P59" i="5"/>
  <c r="P19" i="5"/>
  <c r="P10" i="5"/>
  <c r="P7" i="5"/>
  <c r="P5" i="5"/>
  <c r="P3" i="5"/>
  <c r="P28" i="5"/>
  <c r="P4" i="5"/>
  <c r="P13" i="5" s="1"/>
  <c r="P15" i="5"/>
  <c r="P27" i="5"/>
  <c r="P9" i="5"/>
  <c r="P6" i="5"/>
  <c r="P38" i="5"/>
  <c r="P8" i="5"/>
  <c r="P2" i="5"/>
  <c r="S60" i="5"/>
  <c r="S58" i="5"/>
  <c r="S50" i="5"/>
  <c r="S42" i="5"/>
  <c r="S34" i="5"/>
  <c r="S53" i="5"/>
  <c r="S45" i="5"/>
  <c r="S37" i="5"/>
  <c r="S48" i="5"/>
  <c r="S40" i="5"/>
  <c r="S32" i="5"/>
  <c r="S51" i="5"/>
  <c r="S43" i="5"/>
  <c r="S35" i="5"/>
  <c r="S61" i="5"/>
  <c r="S59" i="5"/>
  <c r="S57" i="5"/>
  <c r="S54" i="5"/>
  <c r="S46" i="5"/>
  <c r="S38" i="5"/>
  <c r="S49" i="5"/>
  <c r="S41" i="5"/>
  <c r="S33" i="5"/>
  <c r="S44" i="5"/>
  <c r="S24" i="5"/>
  <c r="S16" i="5"/>
  <c r="S27" i="5"/>
  <c r="S19" i="5"/>
  <c r="S52" i="5"/>
  <c r="S39" i="5"/>
  <c r="S31" i="5"/>
  <c r="S22" i="5"/>
  <c r="S30" i="5"/>
  <c r="S25" i="5"/>
  <c r="S17" i="5"/>
  <c r="S23" i="5"/>
  <c r="S36" i="5"/>
  <c r="S26" i="5"/>
  <c r="S18" i="5"/>
  <c r="S20" i="5"/>
  <c r="S10" i="5"/>
  <c r="S7" i="5"/>
  <c r="S3" i="5"/>
  <c r="S29" i="5"/>
  <c r="S9" i="5"/>
  <c r="S28" i="5"/>
  <c r="S14" i="5"/>
  <c r="S21" i="5"/>
  <c r="S8" i="5"/>
  <c r="S4" i="5"/>
  <c r="S13" i="5" s="1"/>
  <c r="S2" i="5"/>
  <c r="S47" i="5"/>
  <c r="S6" i="5"/>
  <c r="S11" i="5"/>
  <c r="S5" i="5"/>
  <c r="S15" i="5"/>
  <c r="V51" i="5"/>
  <c r="C354" i="2" s="1"/>
  <c r="V43" i="5"/>
  <c r="C329" i="2" s="1"/>
  <c r="V35" i="5"/>
  <c r="C336" i="2" s="1"/>
  <c r="V61" i="5"/>
  <c r="V59" i="5"/>
  <c r="C360" i="2" s="1"/>
  <c r="V57" i="5"/>
  <c r="V54" i="5"/>
  <c r="C315" i="2" s="1"/>
  <c r="V46" i="5"/>
  <c r="C332" i="2" s="1"/>
  <c r="V38" i="5"/>
  <c r="C323" i="2" s="1"/>
  <c r="V49" i="5"/>
  <c r="C352" i="2" s="1"/>
  <c r="V41" i="5"/>
  <c r="C327" i="2" s="1"/>
  <c r="V33" i="5"/>
  <c r="C313" i="2" s="1"/>
  <c r="V52" i="5"/>
  <c r="V44" i="5"/>
  <c r="C330" i="2" s="1"/>
  <c r="V36" i="5"/>
  <c r="C321" i="2" s="1"/>
  <c r="V47" i="5"/>
  <c r="C334" i="2" s="1"/>
  <c r="V39" i="5"/>
  <c r="C324" i="2" s="1"/>
  <c r="V60" i="5"/>
  <c r="V58" i="5"/>
  <c r="C359" i="2" s="1"/>
  <c r="V50" i="5"/>
  <c r="C353" i="2" s="1"/>
  <c r="V42" i="5"/>
  <c r="C328" i="2" s="1"/>
  <c r="V34" i="5"/>
  <c r="C320" i="2" s="1"/>
  <c r="V53" i="5"/>
  <c r="C314" i="2" s="1"/>
  <c r="V40" i="5"/>
  <c r="C325" i="2" s="1"/>
  <c r="V25" i="5"/>
  <c r="C317" i="2" s="1"/>
  <c r="V17" i="5"/>
  <c r="C348" i="2" s="1"/>
  <c r="V30" i="5"/>
  <c r="C319" i="2" s="1"/>
  <c r="V28" i="5"/>
  <c r="C343" i="2" s="1"/>
  <c r="V20" i="5"/>
  <c r="C351" i="2" s="1"/>
  <c r="V48" i="5"/>
  <c r="C335" i="2" s="1"/>
  <c r="V23" i="5"/>
  <c r="C340" i="2" s="1"/>
  <c r="V26" i="5"/>
  <c r="C318" i="2" s="1"/>
  <c r="V18" i="5"/>
  <c r="C349" i="2" s="1"/>
  <c r="V24" i="5"/>
  <c r="C341" i="2" s="1"/>
  <c r="V45" i="5"/>
  <c r="C331" i="2" s="1"/>
  <c r="V32" i="5"/>
  <c r="C346" i="2" s="1"/>
  <c r="V27" i="5"/>
  <c r="C342" i="2" s="1"/>
  <c r="V19" i="5"/>
  <c r="C350" i="2" s="1"/>
  <c r="V29" i="5"/>
  <c r="C344" i="2" s="1"/>
  <c r="V8" i="5"/>
  <c r="V4" i="5"/>
  <c r="V13" i="5" s="1"/>
  <c r="V2" i="5"/>
  <c r="V21" i="5"/>
  <c r="C338" i="2" s="1"/>
  <c r="V6" i="5"/>
  <c r="V15" i="5"/>
  <c r="C312" i="2" s="1"/>
  <c r="V16" i="5"/>
  <c r="C347" i="2" s="1"/>
  <c r="V9" i="5"/>
  <c r="V37" i="5"/>
  <c r="C322" i="2" s="1"/>
  <c r="V22" i="5"/>
  <c r="C339" i="2" s="1"/>
  <c r="V14" i="5"/>
  <c r="C311" i="2" s="1"/>
  <c r="V11" i="5"/>
  <c r="V5" i="5"/>
  <c r="V3" i="5"/>
  <c r="V31" i="5"/>
  <c r="C345" i="2" s="1"/>
  <c r="V10" i="5"/>
  <c r="V7" i="5"/>
  <c r="F61" i="5"/>
  <c r="F59" i="5"/>
  <c r="F57" i="5"/>
  <c r="F60" i="5"/>
  <c r="F58" i="5"/>
  <c r="F6" i="5"/>
  <c r="F4" i="5"/>
  <c r="F13" i="5" s="1"/>
  <c r="F2" i="5"/>
  <c r="F11" i="5"/>
  <c r="F10" i="5"/>
  <c r="F7" i="5"/>
  <c r="F5" i="5"/>
  <c r="F3" i="5"/>
  <c r="F9" i="5"/>
  <c r="F8" i="5"/>
  <c r="I52" i="5"/>
  <c r="I44" i="5"/>
  <c r="I36" i="5"/>
  <c r="I47" i="5"/>
  <c r="I39" i="5"/>
  <c r="I60" i="5"/>
  <c r="I58" i="5"/>
  <c r="I50" i="5"/>
  <c r="I42" i="5"/>
  <c r="I34" i="5"/>
  <c r="I53" i="5"/>
  <c r="I45" i="5"/>
  <c r="I37" i="5"/>
  <c r="I48" i="5"/>
  <c r="I40" i="5"/>
  <c r="I32" i="5"/>
  <c r="I51" i="5"/>
  <c r="I43" i="5"/>
  <c r="I35" i="5"/>
  <c r="I41" i="5"/>
  <c r="I26" i="5"/>
  <c r="I18" i="5"/>
  <c r="I54" i="5"/>
  <c r="I31" i="5"/>
  <c r="I29" i="5"/>
  <c r="I21" i="5"/>
  <c r="I10" i="5"/>
  <c r="I8" i="5"/>
  <c r="I49" i="5"/>
  <c r="I24" i="5"/>
  <c r="I57" i="5"/>
  <c r="I27" i="5"/>
  <c r="I19" i="5"/>
  <c r="I59" i="5"/>
  <c r="I38" i="5"/>
  <c r="I25" i="5"/>
  <c r="I33" i="5"/>
  <c r="I28" i="5"/>
  <c r="I20" i="5"/>
  <c r="I7" i="5"/>
  <c r="I14" i="5"/>
  <c r="I30" i="5"/>
  <c r="I5" i="5"/>
  <c r="I3" i="5"/>
  <c r="I11" i="5"/>
  <c r="I9" i="5"/>
  <c r="I4" i="5"/>
  <c r="I13" i="5" s="1"/>
  <c r="I61" i="5"/>
  <c r="I16" i="5"/>
  <c r="I6" i="5"/>
  <c r="I15" i="5"/>
  <c r="I23" i="5"/>
  <c r="I17" i="5"/>
  <c r="I2" i="5"/>
  <c r="I46" i="5"/>
  <c r="I22" i="5"/>
  <c r="U48" i="5"/>
  <c r="B335" i="2" s="1"/>
  <c r="U40" i="5"/>
  <c r="B325" i="2" s="1"/>
  <c r="U32" i="5"/>
  <c r="B346" i="2" s="1"/>
  <c r="U51" i="5"/>
  <c r="B354" i="2" s="1"/>
  <c r="U43" i="5"/>
  <c r="B329" i="2" s="1"/>
  <c r="U35" i="5"/>
  <c r="B336" i="2" s="1"/>
  <c r="U61" i="5"/>
  <c r="U59" i="5"/>
  <c r="B360" i="2" s="1"/>
  <c r="U57" i="5"/>
  <c r="U54" i="5"/>
  <c r="B315" i="2" s="1"/>
  <c r="U46" i="5"/>
  <c r="B332" i="2" s="1"/>
  <c r="U38" i="5"/>
  <c r="B323" i="2" s="1"/>
  <c r="U30" i="5"/>
  <c r="B319" i="2" s="1"/>
  <c r="U49" i="5"/>
  <c r="B352" i="2" s="1"/>
  <c r="U41" i="5"/>
  <c r="B327" i="2" s="1"/>
  <c r="U33" i="5"/>
  <c r="B313" i="2" s="1"/>
  <c r="U52" i="5"/>
  <c r="U44" i="5"/>
  <c r="B330" i="2" s="1"/>
  <c r="U36" i="5"/>
  <c r="B321" i="2" s="1"/>
  <c r="U47" i="5"/>
  <c r="B334" i="2" s="1"/>
  <c r="U39" i="5"/>
  <c r="B324" i="2" s="1"/>
  <c r="U31" i="5"/>
  <c r="B345" i="2" s="1"/>
  <c r="U22" i="5"/>
  <c r="B339" i="2" s="1"/>
  <c r="U53" i="5"/>
  <c r="B314" i="2" s="1"/>
  <c r="U34" i="5"/>
  <c r="B320" i="2" s="1"/>
  <c r="U25" i="5"/>
  <c r="B317" i="2" s="1"/>
  <c r="U17" i="5"/>
  <c r="B348" i="2" s="1"/>
  <c r="U11" i="5"/>
  <c r="U9" i="5"/>
  <c r="U7" i="5"/>
  <c r="U28" i="5"/>
  <c r="B343" i="2" s="1"/>
  <c r="U20" i="5"/>
  <c r="B351" i="2" s="1"/>
  <c r="U42" i="5"/>
  <c r="B328" i="2" s="1"/>
  <c r="U23" i="5"/>
  <c r="B340" i="2" s="1"/>
  <c r="U58" i="5"/>
  <c r="B359" i="2" s="1"/>
  <c r="U50" i="5"/>
  <c r="B353" i="2" s="1"/>
  <c r="U37" i="5"/>
  <c r="B322" i="2" s="1"/>
  <c r="U29" i="5"/>
  <c r="B344" i="2" s="1"/>
  <c r="U21" i="5"/>
  <c r="B338" i="2" s="1"/>
  <c r="U24" i="5"/>
  <c r="B341" i="2" s="1"/>
  <c r="U16" i="5"/>
  <c r="B347" i="2" s="1"/>
  <c r="U3" i="5"/>
  <c r="U19" i="5"/>
  <c r="B350" i="2" s="1"/>
  <c r="U8" i="5"/>
  <c r="U4" i="5"/>
  <c r="U13" i="5" s="1"/>
  <c r="U2" i="5"/>
  <c r="U56" i="5" s="1"/>
  <c r="U60" i="5"/>
  <c r="U18" i="5"/>
  <c r="B349" i="2" s="1"/>
  <c r="U6" i="5"/>
  <c r="U5" i="5"/>
  <c r="U10" i="5"/>
  <c r="U27" i="5"/>
  <c r="B342" i="2" s="1"/>
  <c r="U15" i="5"/>
  <c r="B312" i="2" s="1"/>
  <c r="U26" i="5"/>
  <c r="B318" i="2" s="1"/>
  <c r="U45" i="5"/>
  <c r="B331" i="2" s="1"/>
  <c r="U14" i="5"/>
  <c r="B311" i="2" s="1"/>
  <c r="AK220" i="2" l="1"/>
  <c r="AK223" i="2"/>
  <c r="AK224" i="2"/>
  <c r="AK232" i="2"/>
  <c r="AK229" i="2"/>
  <c r="AK237" i="2"/>
  <c r="AK234" i="2"/>
  <c r="AK231" i="2"/>
  <c r="AK228" i="2"/>
  <c r="AK236" i="2"/>
  <c r="AK233" i="2"/>
  <c r="AK230" i="2"/>
  <c r="AK227" i="2"/>
  <c r="AK235" i="2"/>
  <c r="AK194" i="2"/>
  <c r="AK191" i="2"/>
  <c r="AK196" i="2"/>
  <c r="AK193" i="2"/>
  <c r="AK195" i="2"/>
  <c r="AK192" i="2"/>
  <c r="Z18" i="2"/>
  <c r="AP66" i="2"/>
  <c r="AP68" i="2"/>
  <c r="AP69" i="2"/>
  <c r="AP64" i="2"/>
  <c r="AP65" i="2"/>
  <c r="AB49" i="2" s="1"/>
  <c r="AP70" i="2"/>
  <c r="AP67" i="2"/>
  <c r="AK207" i="2"/>
  <c r="AK204" i="2"/>
  <c r="AK212" i="2"/>
  <c r="AK209" i="2"/>
  <c r="AK217" i="2"/>
  <c r="AK206" i="2"/>
  <c r="AK214" i="2"/>
  <c r="AK203" i="2"/>
  <c r="AK211" i="2"/>
  <c r="AK208" i="2"/>
  <c r="AK205" i="2"/>
  <c r="AK213" i="2"/>
  <c r="AK210" i="2"/>
  <c r="AK215" i="2"/>
  <c r="AK202" i="2"/>
  <c r="AK216" i="2"/>
  <c r="AK218" i="2"/>
  <c r="AK178" i="2"/>
  <c r="AK175" i="2"/>
  <c r="AK176" i="2"/>
  <c r="AK177" i="2"/>
  <c r="AK179" i="2"/>
  <c r="Z20" i="2"/>
  <c r="AP73" i="2"/>
  <c r="AK198" i="2"/>
  <c r="AK200" i="2"/>
  <c r="AK199" i="2"/>
  <c r="AK182" i="2"/>
  <c r="AK183" i="2"/>
  <c r="AK184" i="2"/>
  <c r="AK181" i="2"/>
  <c r="AK185" i="2"/>
  <c r="AK186" i="2"/>
  <c r="AK188" i="2"/>
  <c r="AK187" i="2"/>
  <c r="AK189" i="2"/>
  <c r="D347" i="2"/>
  <c r="S280" i="2"/>
  <c r="S258" i="2"/>
  <c r="D325" i="2"/>
  <c r="S281" i="2"/>
  <c r="D348" i="2"/>
  <c r="S279" i="2"/>
  <c r="D346" i="2"/>
  <c r="S273" i="2"/>
  <c r="D340" i="2"/>
  <c r="D331" i="2"/>
  <c r="S264" i="2"/>
  <c r="D500" i="2"/>
  <c r="D363" i="2"/>
  <c r="S295" i="2"/>
  <c r="D315" i="2"/>
  <c r="S248" i="2"/>
  <c r="D476" i="2"/>
  <c r="S409" i="2"/>
  <c r="C409" i="2"/>
  <c r="K409" i="2" s="1"/>
  <c r="D478" i="2"/>
  <c r="S411" i="2"/>
  <c r="C411" i="2"/>
  <c r="J411" i="2" s="1"/>
  <c r="D486" i="2"/>
  <c r="S419" i="2"/>
  <c r="C419" i="2"/>
  <c r="K419" i="2" s="1"/>
  <c r="S394" i="2"/>
  <c r="C394" i="2"/>
  <c r="K394" i="2" s="1"/>
  <c r="D461" i="2"/>
  <c r="S402" i="2"/>
  <c r="D469" i="2"/>
  <c r="C402" i="2"/>
  <c r="D491" i="2"/>
  <c r="S424" i="2"/>
  <c r="C424" i="2"/>
  <c r="K424" i="2" s="1"/>
  <c r="S275" i="2"/>
  <c r="D342" i="2"/>
  <c r="D460" i="2"/>
  <c r="C393" i="2"/>
  <c r="S393" i="2"/>
  <c r="S268" i="2"/>
  <c r="D335" i="2"/>
  <c r="S247" i="2"/>
  <c r="D314" i="2"/>
  <c r="R56" i="5"/>
  <c r="O56" i="5"/>
  <c r="Q56" i="5"/>
  <c r="G56" i="5"/>
  <c r="S389" i="2"/>
  <c r="D456" i="2"/>
  <c r="C389" i="2"/>
  <c r="J389" i="2" s="1"/>
  <c r="C415" i="2"/>
  <c r="J415" i="2" s="1"/>
  <c r="D482" i="2"/>
  <c r="S415" i="2"/>
  <c r="D455" i="2"/>
  <c r="S388" i="2"/>
  <c r="C388" i="2"/>
  <c r="J388" i="2" s="1"/>
  <c r="D471" i="2"/>
  <c r="S404" i="2"/>
  <c r="C404" i="2"/>
  <c r="L404" i="2" s="1"/>
  <c r="D452" i="2"/>
  <c r="S385" i="2"/>
  <c r="C385" i="2"/>
  <c r="C501" i="2"/>
  <c r="C364" i="2"/>
  <c r="S245" i="2"/>
  <c r="D312" i="2"/>
  <c r="S271" i="2"/>
  <c r="D338" i="2"/>
  <c r="D345" i="2"/>
  <c r="S278" i="2"/>
  <c r="S246" i="2"/>
  <c r="D313" i="2"/>
  <c r="S292" i="2"/>
  <c r="D360" i="2"/>
  <c r="N56" i="5"/>
  <c r="W56" i="6"/>
  <c r="D487" i="2"/>
  <c r="C420" i="2"/>
  <c r="I420" i="2" s="1"/>
  <c r="N420" i="2" s="1"/>
  <c r="S420" i="2"/>
  <c r="S408" i="2"/>
  <c r="C408" i="2"/>
  <c r="I408" i="2" s="1"/>
  <c r="N408" i="2" s="1"/>
  <c r="D475" i="2"/>
  <c r="C390" i="2"/>
  <c r="D457" i="2"/>
  <c r="S390" i="2"/>
  <c r="C430" i="2"/>
  <c r="S430" i="2"/>
  <c r="D483" i="2"/>
  <c r="S416" i="2"/>
  <c r="C416" i="2"/>
  <c r="L416" i="2" s="1"/>
  <c r="P56" i="6"/>
  <c r="J394" i="2"/>
  <c r="D330" i="2"/>
  <c r="S263" i="2"/>
  <c r="D484" i="2"/>
  <c r="S417" i="2"/>
  <c r="C417" i="2"/>
  <c r="M417" i="2" s="1"/>
  <c r="S277" i="2"/>
  <c r="D344" i="2"/>
  <c r="D351" i="2"/>
  <c r="S284" i="2"/>
  <c r="D324" i="2"/>
  <c r="S257" i="2"/>
  <c r="S260" i="2"/>
  <c r="D327" i="2"/>
  <c r="D501" i="2"/>
  <c r="D364" i="2"/>
  <c r="S296" i="2"/>
  <c r="S381" i="2"/>
  <c r="D448" i="2"/>
  <c r="C381" i="2"/>
  <c r="M381" i="2" s="1"/>
  <c r="S421" i="2"/>
  <c r="D488" i="2"/>
  <c r="C421" i="2"/>
  <c r="J421" i="2" s="1"/>
  <c r="D479" i="2"/>
  <c r="C412" i="2"/>
  <c r="I412" i="2" s="1"/>
  <c r="N412" i="2" s="1"/>
  <c r="S412" i="2"/>
  <c r="C414" i="2"/>
  <c r="K414" i="2" s="1"/>
  <c r="D481" i="2"/>
  <c r="S414" i="2"/>
  <c r="C398" i="2"/>
  <c r="D465" i="2"/>
  <c r="S398" i="2"/>
  <c r="S383" i="2"/>
  <c r="C383" i="2"/>
  <c r="D450" i="2"/>
  <c r="S429" i="2"/>
  <c r="C429" i="2"/>
  <c r="D497" i="2"/>
  <c r="C395" i="2"/>
  <c r="D462" i="2"/>
  <c r="S395" i="2"/>
  <c r="D322" i="2"/>
  <c r="S255" i="2"/>
  <c r="D449" i="2"/>
  <c r="C382" i="2"/>
  <c r="M382" i="2" s="1"/>
  <c r="S382" i="2"/>
  <c r="F56" i="5"/>
  <c r="H56" i="5"/>
  <c r="S250" i="2"/>
  <c r="D317" i="2"/>
  <c r="S274" i="2"/>
  <c r="D341" i="2"/>
  <c r="D349" i="2"/>
  <c r="S282" i="2"/>
  <c r="S276" i="2"/>
  <c r="D343" i="2"/>
  <c r="D320" i="2"/>
  <c r="S253" i="2"/>
  <c r="D334" i="2"/>
  <c r="S267" i="2"/>
  <c r="S285" i="2"/>
  <c r="D352" i="2"/>
  <c r="S410" i="2"/>
  <c r="C410" i="2"/>
  <c r="M410" i="2" s="1"/>
  <c r="D477" i="2"/>
  <c r="S413" i="2"/>
  <c r="D480" i="2"/>
  <c r="C413" i="2"/>
  <c r="J413" i="2" s="1"/>
  <c r="D467" i="2"/>
  <c r="S400" i="2"/>
  <c r="C400" i="2"/>
  <c r="C391" i="2"/>
  <c r="I391" i="2" s="1"/>
  <c r="N391" i="2" s="1"/>
  <c r="D458" i="2"/>
  <c r="S391" i="2"/>
  <c r="C423" i="2"/>
  <c r="D490" i="2"/>
  <c r="S423" i="2"/>
  <c r="C397" i="2"/>
  <c r="M397" i="2" s="1"/>
  <c r="S397" i="2"/>
  <c r="D464" i="2"/>
  <c r="S433" i="2"/>
  <c r="C433" i="2"/>
  <c r="I433" i="2" s="1"/>
  <c r="N433" i="2" s="1"/>
  <c r="C405" i="2"/>
  <c r="D472" i="2"/>
  <c r="S405" i="2"/>
  <c r="M409" i="2"/>
  <c r="J409" i="2"/>
  <c r="I409" i="2"/>
  <c r="N409" i="2" s="1"/>
  <c r="D332" i="2"/>
  <c r="S265" i="2"/>
  <c r="B501" i="2"/>
  <c r="B364" i="2"/>
  <c r="C500" i="2"/>
  <c r="C363" i="2"/>
  <c r="S244" i="2"/>
  <c r="D311" i="2"/>
  <c r="D339" i="2"/>
  <c r="S272" i="2"/>
  <c r="D318" i="2"/>
  <c r="S251" i="2"/>
  <c r="S252" i="2"/>
  <c r="D319" i="2"/>
  <c r="S261" i="2"/>
  <c r="D328" i="2"/>
  <c r="J56" i="5"/>
  <c r="O56" i="6"/>
  <c r="S392" i="2"/>
  <c r="D459" i="2"/>
  <c r="C392" i="2"/>
  <c r="S418" i="2"/>
  <c r="C418" i="2"/>
  <c r="M418" i="2" s="1"/>
  <c r="D485" i="2"/>
  <c r="C384" i="2"/>
  <c r="M384" i="2" s="1"/>
  <c r="D451" i="2"/>
  <c r="S384" i="2"/>
  <c r="C401" i="2"/>
  <c r="S401" i="2"/>
  <c r="D468" i="2"/>
  <c r="C428" i="2"/>
  <c r="I428" i="2" s="1"/>
  <c r="N428" i="2" s="1"/>
  <c r="D496" i="2"/>
  <c r="S428" i="2"/>
  <c r="C422" i="2"/>
  <c r="M422" i="2" s="1"/>
  <c r="S422" i="2"/>
  <c r="D489" i="2"/>
  <c r="I382" i="2"/>
  <c r="N382" i="2" s="1"/>
  <c r="D359" i="2"/>
  <c r="S291" i="2"/>
  <c r="S425" i="2"/>
  <c r="C425" i="2"/>
  <c r="D466" i="2"/>
  <c r="S399" i="2"/>
  <c r="C399" i="2"/>
  <c r="B500" i="2"/>
  <c r="B363" i="2"/>
  <c r="D354" i="2"/>
  <c r="S287" i="2"/>
  <c r="S283" i="2"/>
  <c r="D350" i="2"/>
  <c r="D329" i="2"/>
  <c r="S262" i="2"/>
  <c r="S269" i="2"/>
  <c r="D336" i="2"/>
  <c r="D353" i="2"/>
  <c r="S286" i="2"/>
  <c r="S254" i="2"/>
  <c r="D321" i="2"/>
  <c r="D323" i="2"/>
  <c r="S256" i="2"/>
  <c r="D454" i="2"/>
  <c r="S387" i="2"/>
  <c r="C387" i="2"/>
  <c r="I387" i="2" s="1"/>
  <c r="N387" i="2" s="1"/>
  <c r="S432" i="2"/>
  <c r="C432" i="2"/>
  <c r="L432" i="2" s="1"/>
  <c r="C406" i="2"/>
  <c r="I406" i="2" s="1"/>
  <c r="N406" i="2" s="1"/>
  <c r="D473" i="2"/>
  <c r="S406" i="2"/>
  <c r="S56" i="6"/>
  <c r="N56" i="6"/>
  <c r="M60" i="6"/>
  <c r="M58" i="6"/>
  <c r="M50" i="6"/>
  <c r="M42" i="6"/>
  <c r="M34" i="6"/>
  <c r="M53" i="6"/>
  <c r="M45" i="6"/>
  <c r="M37" i="6"/>
  <c r="M48" i="6"/>
  <c r="M40" i="6"/>
  <c r="M32" i="6"/>
  <c r="M51" i="6"/>
  <c r="M43" i="6"/>
  <c r="M35" i="6"/>
  <c r="M49" i="6"/>
  <c r="M41" i="6"/>
  <c r="M33" i="6"/>
  <c r="M52" i="6"/>
  <c r="M44" i="6"/>
  <c r="M36" i="6"/>
  <c r="M47" i="6"/>
  <c r="M28" i="6"/>
  <c r="M20" i="6"/>
  <c r="M46" i="6"/>
  <c r="M23" i="6"/>
  <c r="M31" i="6"/>
  <c r="M26" i="6"/>
  <c r="M18" i="6"/>
  <c r="M54" i="6"/>
  <c r="M29" i="6"/>
  <c r="M21" i="6"/>
  <c r="M57" i="6"/>
  <c r="M24" i="6"/>
  <c r="M59" i="6"/>
  <c r="M27" i="6"/>
  <c r="M19" i="6"/>
  <c r="M61" i="6"/>
  <c r="M39" i="6"/>
  <c r="M30" i="6"/>
  <c r="M22" i="6"/>
  <c r="M38" i="6"/>
  <c r="M17" i="6"/>
  <c r="M9" i="6"/>
  <c r="M4" i="6"/>
  <c r="M13" i="6" s="1"/>
  <c r="M25" i="6"/>
  <c r="M16" i="6"/>
  <c r="M15" i="6"/>
  <c r="M6" i="6"/>
  <c r="M3" i="6"/>
  <c r="M2" i="6"/>
  <c r="M14" i="6"/>
  <c r="M8" i="6"/>
  <c r="M5" i="6"/>
  <c r="M10" i="6"/>
  <c r="M7" i="6"/>
  <c r="M11" i="6"/>
  <c r="K75" i="6"/>
  <c r="L76" i="6"/>
  <c r="L77" i="6" s="1"/>
  <c r="U56" i="6"/>
  <c r="R56" i="6"/>
  <c r="V56" i="5"/>
  <c r="S56" i="5"/>
  <c r="E56" i="5"/>
  <c r="C56" i="5"/>
  <c r="B56" i="5"/>
  <c r="M56" i="5"/>
  <c r="D56" i="5"/>
  <c r="K56" i="5"/>
  <c r="L56" i="5"/>
  <c r="P56" i="5"/>
  <c r="I56" i="5"/>
  <c r="W56" i="5"/>
  <c r="AB50" i="2" l="1"/>
  <c r="AP220" i="2"/>
  <c r="AB57" i="2"/>
  <c r="AP222" i="2"/>
  <c r="AB51" i="2"/>
  <c r="AP180" i="2"/>
  <c r="AP201" i="2"/>
  <c r="AB54" i="2"/>
  <c r="AP174" i="2"/>
  <c r="AB48" i="2"/>
  <c r="AP197" i="2"/>
  <c r="AB53" i="2"/>
  <c r="AP190" i="2"/>
  <c r="AB52" i="2"/>
  <c r="M394" i="2"/>
  <c r="I394" i="2"/>
  <c r="N394" i="2" s="1"/>
  <c r="J382" i="2"/>
  <c r="O382" i="2" s="1"/>
  <c r="M388" i="2"/>
  <c r="K385" i="2"/>
  <c r="L385" i="2"/>
  <c r="K393" i="2"/>
  <c r="L393" i="2"/>
  <c r="K417" i="2"/>
  <c r="L412" i="2"/>
  <c r="K410" i="2"/>
  <c r="L415" i="2"/>
  <c r="K416" i="2"/>
  <c r="L414" i="2"/>
  <c r="J397" i="2"/>
  <c r="L424" i="2"/>
  <c r="K412" i="2"/>
  <c r="K391" i="2"/>
  <c r="K415" i="2"/>
  <c r="L397" i="2"/>
  <c r="L395" i="2"/>
  <c r="K395" i="2"/>
  <c r="L381" i="2"/>
  <c r="L391" i="2"/>
  <c r="L388" i="2"/>
  <c r="L409" i="2"/>
  <c r="L394" i="2"/>
  <c r="K390" i="2"/>
  <c r="L390" i="2"/>
  <c r="L428" i="2"/>
  <c r="L411" i="2"/>
  <c r="L419" i="2"/>
  <c r="K388" i="2"/>
  <c r="L392" i="2"/>
  <c r="K392" i="2"/>
  <c r="K429" i="2"/>
  <c r="L429" i="2"/>
  <c r="L421" i="2"/>
  <c r="K411" i="2"/>
  <c r="L382" i="2"/>
  <c r="L406" i="2"/>
  <c r="L433" i="2"/>
  <c r="L418" i="2"/>
  <c r="K421" i="2"/>
  <c r="L384" i="2"/>
  <c r="L422" i="2"/>
  <c r="K382" i="2"/>
  <c r="K406" i="2"/>
  <c r="K433" i="2"/>
  <c r="K405" i="2"/>
  <c r="L405" i="2"/>
  <c r="K423" i="2"/>
  <c r="L423" i="2"/>
  <c r="K418" i="2"/>
  <c r="L389" i="2"/>
  <c r="K384" i="2"/>
  <c r="K422" i="2"/>
  <c r="L387" i="2"/>
  <c r="L420" i="2"/>
  <c r="L413" i="2"/>
  <c r="K383" i="2"/>
  <c r="L383" i="2"/>
  <c r="L417" i="2"/>
  <c r="K389" i="2"/>
  <c r="L410" i="2"/>
  <c r="L408" i="2"/>
  <c r="K420" i="2"/>
  <c r="K413" i="2"/>
  <c r="M419" i="2"/>
  <c r="I388" i="2"/>
  <c r="N388" i="2" s="1"/>
  <c r="O388" i="2" s="1"/>
  <c r="J419" i="2"/>
  <c r="J422" i="2"/>
  <c r="J408" i="2"/>
  <c r="O408" i="2" s="1"/>
  <c r="K408" i="2"/>
  <c r="I419" i="2"/>
  <c r="N419" i="2" s="1"/>
  <c r="I422" i="2"/>
  <c r="N422" i="2" s="1"/>
  <c r="K397" i="2"/>
  <c r="J420" i="2"/>
  <c r="O420" i="2" s="1"/>
  <c r="I397" i="2"/>
  <c r="N397" i="2" s="1"/>
  <c r="O397" i="2" s="1"/>
  <c r="I414" i="2"/>
  <c r="N414" i="2" s="1"/>
  <c r="J414" i="2"/>
  <c r="M414" i="2"/>
  <c r="M408" i="2"/>
  <c r="I416" i="2"/>
  <c r="N416" i="2" s="1"/>
  <c r="I421" i="2"/>
  <c r="N421" i="2" s="1"/>
  <c r="O421" i="2" s="1"/>
  <c r="J406" i="2"/>
  <c r="O406" i="2" s="1"/>
  <c r="J387" i="2"/>
  <c r="O387" i="2" s="1"/>
  <c r="I417" i="2"/>
  <c r="N417" i="2" s="1"/>
  <c r="M415" i="2"/>
  <c r="J433" i="2"/>
  <c r="O433" i="2" s="1"/>
  <c r="J417" i="2"/>
  <c r="I415" i="2"/>
  <c r="N415" i="2" s="1"/>
  <c r="O415" i="2" s="1"/>
  <c r="M433" i="2"/>
  <c r="O409" i="2"/>
  <c r="J391" i="2"/>
  <c r="O391" i="2" s="1"/>
  <c r="M416" i="2"/>
  <c r="I384" i="2"/>
  <c r="N384" i="2" s="1"/>
  <c r="M424" i="2"/>
  <c r="K428" i="2"/>
  <c r="M412" i="2"/>
  <c r="I405" i="2"/>
  <c r="N405" i="2" s="1"/>
  <c r="J405" i="2"/>
  <c r="M405" i="2"/>
  <c r="J423" i="2"/>
  <c r="I423" i="2"/>
  <c r="M423" i="2"/>
  <c r="M391" i="2"/>
  <c r="J416" i="2"/>
  <c r="I413" i="2"/>
  <c r="N413" i="2" s="1"/>
  <c r="M420" i="2"/>
  <c r="J395" i="2"/>
  <c r="I395" i="2"/>
  <c r="N395" i="2" s="1"/>
  <c r="M395" i="2"/>
  <c r="M428" i="2"/>
  <c r="M421" i="2"/>
  <c r="I381" i="2"/>
  <c r="N381" i="2" s="1"/>
  <c r="M413" i="2"/>
  <c r="J385" i="2"/>
  <c r="M385" i="2"/>
  <c r="I385" i="2"/>
  <c r="N385" i="2" s="1"/>
  <c r="J428" i="2"/>
  <c r="O428" i="2" s="1"/>
  <c r="J381" i="2"/>
  <c r="J393" i="2"/>
  <c r="M393" i="2"/>
  <c r="I393" i="2"/>
  <c r="N393" i="2" s="1"/>
  <c r="K387" i="2"/>
  <c r="J418" i="2"/>
  <c r="M406" i="2"/>
  <c r="I429" i="2"/>
  <c r="N429" i="2" s="1"/>
  <c r="M429" i="2"/>
  <c r="J429" i="2"/>
  <c r="J410" i="2"/>
  <c r="I390" i="2"/>
  <c r="N390" i="2" s="1"/>
  <c r="J390" i="2"/>
  <c r="M390" i="2"/>
  <c r="M404" i="2"/>
  <c r="J404" i="2"/>
  <c r="K404" i="2"/>
  <c r="I404" i="2"/>
  <c r="N404" i="2" s="1"/>
  <c r="I411" i="2"/>
  <c r="N411" i="2" s="1"/>
  <c r="K381" i="2"/>
  <c r="J432" i="2"/>
  <c r="M432" i="2"/>
  <c r="K432" i="2"/>
  <c r="I432" i="2"/>
  <c r="N432" i="2" s="1"/>
  <c r="I410" i="2"/>
  <c r="N410" i="2" s="1"/>
  <c r="J424" i="2"/>
  <c r="M389" i="2"/>
  <c r="M387" i="2"/>
  <c r="I418" i="2"/>
  <c r="N418" i="2" s="1"/>
  <c r="J384" i="2"/>
  <c r="I424" i="2"/>
  <c r="N424" i="2" s="1"/>
  <c r="M411" i="2"/>
  <c r="J412" i="2"/>
  <c r="O412" i="2" s="1"/>
  <c r="I389" i="2"/>
  <c r="N389" i="2" s="1"/>
  <c r="J392" i="2"/>
  <c r="I392" i="2"/>
  <c r="N392" i="2" s="1"/>
  <c r="M392" i="2"/>
  <c r="I383" i="2"/>
  <c r="N383" i="2" s="1"/>
  <c r="J383" i="2"/>
  <c r="M383" i="2"/>
  <c r="O394" i="2"/>
  <c r="L47" i="6"/>
  <c r="L39" i="6"/>
  <c r="L31" i="6"/>
  <c r="L60" i="6"/>
  <c r="L58" i="6"/>
  <c r="L50" i="6"/>
  <c r="L42" i="6"/>
  <c r="L34" i="6"/>
  <c r="L53" i="6"/>
  <c r="L45" i="6"/>
  <c r="L37" i="6"/>
  <c r="L48" i="6"/>
  <c r="L40" i="6"/>
  <c r="L32" i="6"/>
  <c r="L61" i="6"/>
  <c r="L59" i="6"/>
  <c r="L57" i="6"/>
  <c r="L54" i="6"/>
  <c r="L46" i="6"/>
  <c r="L38" i="6"/>
  <c r="L49" i="6"/>
  <c r="L41" i="6"/>
  <c r="L33" i="6"/>
  <c r="L52" i="6"/>
  <c r="L25" i="6"/>
  <c r="L17" i="6"/>
  <c r="L11" i="6"/>
  <c r="L9" i="6"/>
  <c r="L7" i="6"/>
  <c r="L5" i="6"/>
  <c r="L3" i="6"/>
  <c r="L51" i="6"/>
  <c r="L28" i="6"/>
  <c r="L20" i="6"/>
  <c r="L23" i="6"/>
  <c r="L15" i="6"/>
  <c r="L26" i="6"/>
  <c r="L18" i="6"/>
  <c r="L36" i="6"/>
  <c r="L29" i="6"/>
  <c r="L21" i="6"/>
  <c r="L35" i="6"/>
  <c r="L24" i="6"/>
  <c r="L16" i="6"/>
  <c r="L44" i="6"/>
  <c r="L27" i="6"/>
  <c r="L19" i="6"/>
  <c r="L22" i="6"/>
  <c r="L30" i="6"/>
  <c r="L4" i="6"/>
  <c r="L13" i="6" s="1"/>
  <c r="L6" i="6"/>
  <c r="L2" i="6"/>
  <c r="L10" i="6"/>
  <c r="L14" i="6"/>
  <c r="L8" i="6"/>
  <c r="L43" i="6"/>
  <c r="M56" i="6"/>
  <c r="J75" i="6"/>
  <c r="K76" i="6"/>
  <c r="K77" i="6" s="1"/>
  <c r="AP224" i="2" l="1"/>
  <c r="AP223" i="2"/>
  <c r="AP200" i="2"/>
  <c r="AP199" i="2"/>
  <c r="AP198" i="2"/>
  <c r="AP177" i="2"/>
  <c r="AP178" i="2"/>
  <c r="AP179" i="2"/>
  <c r="AP175" i="2"/>
  <c r="AP176" i="2"/>
  <c r="AP206" i="2"/>
  <c r="AP203" i="2"/>
  <c r="AP211" i="2"/>
  <c r="AP208" i="2"/>
  <c r="AP216" i="2"/>
  <c r="AP205" i="2"/>
  <c r="AP213" i="2"/>
  <c r="AP202" i="2"/>
  <c r="AP210" i="2"/>
  <c r="AP207" i="2"/>
  <c r="AP215" i="2"/>
  <c r="AP204" i="2"/>
  <c r="AP212" i="2"/>
  <c r="AP217" i="2"/>
  <c r="AP218" i="2"/>
  <c r="AP214" i="2"/>
  <c r="AP209" i="2"/>
  <c r="AP181" i="2"/>
  <c r="AP186" i="2"/>
  <c r="AP187" i="2"/>
  <c r="AP189" i="2"/>
  <c r="AP182" i="2"/>
  <c r="AP183" i="2"/>
  <c r="AP184" i="2"/>
  <c r="AP185" i="2"/>
  <c r="AP188" i="2"/>
  <c r="AP196" i="2"/>
  <c r="AP193" i="2"/>
  <c r="AP195" i="2"/>
  <c r="AP192" i="2"/>
  <c r="AP194" i="2"/>
  <c r="AP191" i="2"/>
  <c r="O422" i="2"/>
  <c r="P422" i="2" s="1"/>
  <c r="Q422" i="2" s="1"/>
  <c r="R422" i="2" s="1"/>
  <c r="O419" i="2"/>
  <c r="P419" i="2" s="1"/>
  <c r="Q419" i="2" s="1"/>
  <c r="R419" i="2" s="1"/>
  <c r="O414" i="2"/>
  <c r="P414" i="2" s="1"/>
  <c r="Q414" i="2" s="1"/>
  <c r="R414" i="2" s="1"/>
  <c r="O416" i="2"/>
  <c r="P416" i="2" s="1"/>
  <c r="Q416" i="2" s="1"/>
  <c r="R416" i="2" s="1"/>
  <c r="O417" i="2"/>
  <c r="P417" i="2" s="1"/>
  <c r="Q417" i="2" s="1"/>
  <c r="R417" i="2" s="1"/>
  <c r="P391" i="2"/>
  <c r="Q391" i="2" s="1"/>
  <c r="R391" i="2" s="1"/>
  <c r="P428" i="2"/>
  <c r="Q428" i="2" s="1"/>
  <c r="R428" i="2" s="1"/>
  <c r="P415" i="2"/>
  <c r="Q415" i="2" s="1"/>
  <c r="R415" i="2" s="1"/>
  <c r="O418" i="2"/>
  <c r="P412" i="2"/>
  <c r="Q412" i="2" s="1"/>
  <c r="R412" i="2" s="1"/>
  <c r="O410" i="2"/>
  <c r="O411" i="2"/>
  <c r="O390" i="2"/>
  <c r="P382" i="2"/>
  <c r="Q382" i="2" s="1"/>
  <c r="R382" i="2" s="1"/>
  <c r="O405" i="2"/>
  <c r="P409" i="2"/>
  <c r="Q409" i="2" s="1"/>
  <c r="R409" i="2" s="1"/>
  <c r="O389" i="2"/>
  <c r="P394" i="2"/>
  <c r="Q394" i="2" s="1"/>
  <c r="R394" i="2" s="1"/>
  <c r="O392" i="2"/>
  <c r="O424" i="2"/>
  <c r="P421" i="2"/>
  <c r="Q421" i="2" s="1"/>
  <c r="R421" i="2" s="1"/>
  <c r="O395" i="2"/>
  <c r="N423" i="2"/>
  <c r="P406" i="2"/>
  <c r="Q406" i="2" s="1"/>
  <c r="R406" i="2" s="1"/>
  <c r="O383" i="2"/>
  <c r="O404" i="2"/>
  <c r="P420" i="2"/>
  <c r="Q420" i="2" s="1"/>
  <c r="R420" i="2" s="1"/>
  <c r="O384" i="2"/>
  <c r="P388" i="2"/>
  <c r="Q388" i="2" s="1"/>
  <c r="R388" i="2" s="1"/>
  <c r="O429" i="2"/>
  <c r="O393" i="2"/>
  <c r="P433" i="2"/>
  <c r="Q433" i="2" s="1"/>
  <c r="R433" i="2" s="1"/>
  <c r="O413" i="2"/>
  <c r="O432" i="2"/>
  <c r="P397" i="2"/>
  <c r="Q397" i="2" s="1"/>
  <c r="R397" i="2" s="1"/>
  <c r="L56" i="6"/>
  <c r="P408" i="2"/>
  <c r="Q408" i="2" s="1"/>
  <c r="R408" i="2" s="1"/>
  <c r="O385" i="2"/>
  <c r="O381" i="2"/>
  <c r="P387" i="2"/>
  <c r="Q387" i="2" s="1"/>
  <c r="R387" i="2" s="1"/>
  <c r="K52" i="6"/>
  <c r="K44" i="6"/>
  <c r="K36" i="6"/>
  <c r="K47" i="6"/>
  <c r="K39" i="6"/>
  <c r="K60" i="6"/>
  <c r="K58" i="6"/>
  <c r="K50" i="6"/>
  <c r="K42" i="6"/>
  <c r="K34" i="6"/>
  <c r="K53" i="6"/>
  <c r="K45" i="6"/>
  <c r="K37" i="6"/>
  <c r="K51" i="6"/>
  <c r="K43" i="6"/>
  <c r="K35" i="6"/>
  <c r="K61" i="6"/>
  <c r="K59" i="6"/>
  <c r="K57" i="6"/>
  <c r="K54" i="6"/>
  <c r="K46" i="6"/>
  <c r="K38" i="6"/>
  <c r="K30" i="6"/>
  <c r="K22" i="6"/>
  <c r="K14" i="6"/>
  <c r="K25" i="6"/>
  <c r="K17" i="6"/>
  <c r="K33" i="6"/>
  <c r="K28" i="6"/>
  <c r="K20" i="6"/>
  <c r="K32" i="6"/>
  <c r="K31" i="6"/>
  <c r="K23" i="6"/>
  <c r="K15" i="6"/>
  <c r="K41" i="6"/>
  <c r="K26" i="6"/>
  <c r="K18" i="6"/>
  <c r="K40" i="6"/>
  <c r="K29" i="6"/>
  <c r="K21" i="6"/>
  <c r="K49" i="6"/>
  <c r="K24" i="6"/>
  <c r="K16" i="6"/>
  <c r="K27" i="6"/>
  <c r="K11" i="6"/>
  <c r="K8" i="6"/>
  <c r="K7" i="6"/>
  <c r="K48" i="6"/>
  <c r="K4" i="6"/>
  <c r="K13" i="6" s="1"/>
  <c r="K3" i="6"/>
  <c r="K19" i="6"/>
  <c r="K6" i="6"/>
  <c r="K5" i="6"/>
  <c r="K2" i="6"/>
  <c r="K10" i="6"/>
  <c r="K9" i="6"/>
  <c r="I75" i="6"/>
  <c r="J76" i="6"/>
  <c r="J77" i="6" s="1"/>
  <c r="L59" i="2"/>
  <c r="M59" i="2"/>
  <c r="O59" i="2"/>
  <c r="R59" i="2"/>
  <c r="D59" i="2"/>
  <c r="K59" i="2" l="1"/>
  <c r="P410" i="2"/>
  <c r="Q410" i="2" s="1"/>
  <c r="R410" i="2" s="1"/>
  <c r="P432" i="2"/>
  <c r="Q432" i="2" s="1"/>
  <c r="R432" i="2" s="1"/>
  <c r="O423" i="2"/>
  <c r="P405" i="2"/>
  <c r="Q405" i="2" s="1"/>
  <c r="R405" i="2" s="1"/>
  <c r="P413" i="2"/>
  <c r="Q413" i="2" s="1"/>
  <c r="R413" i="2" s="1"/>
  <c r="P429" i="2"/>
  <c r="Q429" i="2" s="1"/>
  <c r="R429" i="2" s="1"/>
  <c r="P395" i="2"/>
  <c r="Q395" i="2" s="1"/>
  <c r="R395" i="2" s="1"/>
  <c r="P381" i="2"/>
  <c r="Q381" i="2" s="1"/>
  <c r="R381" i="2" s="1"/>
  <c r="P389" i="2"/>
  <c r="Q389" i="2" s="1"/>
  <c r="R389" i="2" s="1"/>
  <c r="P383" i="2"/>
  <c r="Q383" i="2" s="1"/>
  <c r="R383" i="2" s="1"/>
  <c r="P424" i="2"/>
  <c r="Q424" i="2" s="1"/>
  <c r="R424" i="2" s="1"/>
  <c r="P390" i="2"/>
  <c r="Q390" i="2" s="1"/>
  <c r="R390" i="2" s="1"/>
  <c r="P418" i="2"/>
  <c r="Q418" i="2" s="1"/>
  <c r="R418" i="2" s="1"/>
  <c r="P385" i="2"/>
  <c r="Q385" i="2" s="1"/>
  <c r="R385" i="2" s="1"/>
  <c r="P393" i="2"/>
  <c r="Q393" i="2" s="1"/>
  <c r="P384" i="2"/>
  <c r="Q384" i="2" s="1"/>
  <c r="R384" i="2" s="1"/>
  <c r="P404" i="2"/>
  <c r="Q404" i="2" s="1"/>
  <c r="R404" i="2" s="1"/>
  <c r="P392" i="2"/>
  <c r="Q392" i="2" s="1"/>
  <c r="R392" i="2" s="1"/>
  <c r="P411" i="2"/>
  <c r="Q411" i="2" s="1"/>
  <c r="R411" i="2" s="1"/>
  <c r="H75" i="6"/>
  <c r="I76" i="6"/>
  <c r="I77" i="6" s="1"/>
  <c r="K56" i="6"/>
  <c r="J49" i="6"/>
  <c r="J41" i="6"/>
  <c r="J33" i="6"/>
  <c r="J52" i="6"/>
  <c r="J44" i="6"/>
  <c r="J36" i="6"/>
  <c r="J47" i="6"/>
  <c r="J39" i="6"/>
  <c r="J60" i="6"/>
  <c r="J58" i="6"/>
  <c r="J50" i="6"/>
  <c r="J42" i="6"/>
  <c r="J34" i="6"/>
  <c r="J48" i="6"/>
  <c r="J40" i="6"/>
  <c r="J32" i="6"/>
  <c r="J51" i="6"/>
  <c r="J43" i="6"/>
  <c r="J35" i="6"/>
  <c r="J38" i="6"/>
  <c r="J27" i="6"/>
  <c r="J19" i="6"/>
  <c r="J30" i="6"/>
  <c r="J22" i="6"/>
  <c r="J46" i="6"/>
  <c r="J37" i="6"/>
  <c r="J25" i="6"/>
  <c r="J17" i="6"/>
  <c r="J11" i="6"/>
  <c r="J9" i="6"/>
  <c r="J7" i="6"/>
  <c r="J5" i="6"/>
  <c r="J3" i="6"/>
  <c r="J28" i="6"/>
  <c r="J20" i="6"/>
  <c r="J54" i="6"/>
  <c r="J45" i="6"/>
  <c r="J31" i="6"/>
  <c r="J23" i="6"/>
  <c r="J57" i="6"/>
  <c r="J26" i="6"/>
  <c r="J18" i="6"/>
  <c r="J59" i="6"/>
  <c r="J53" i="6"/>
  <c r="J29" i="6"/>
  <c r="J21" i="6"/>
  <c r="J10" i="6"/>
  <c r="J2" i="6"/>
  <c r="J61" i="6"/>
  <c r="J14" i="6"/>
  <c r="J6" i="6"/>
  <c r="J16" i="6"/>
  <c r="J15" i="6"/>
  <c r="J24" i="6"/>
  <c r="J4" i="6"/>
  <c r="J13" i="6" s="1"/>
  <c r="J8" i="6"/>
  <c r="R393" i="2" l="1"/>
  <c r="P423" i="2"/>
  <c r="Q423" i="2" s="1"/>
  <c r="R423" i="2" s="1"/>
  <c r="G75" i="6"/>
  <c r="H76" i="6"/>
  <c r="H77" i="6" s="1"/>
  <c r="I61" i="6"/>
  <c r="I59" i="6"/>
  <c r="I57" i="6"/>
  <c r="I54" i="6"/>
  <c r="I46" i="6"/>
  <c r="I38" i="6"/>
  <c r="I49" i="6"/>
  <c r="I41" i="6"/>
  <c r="I33" i="6"/>
  <c r="I52" i="6"/>
  <c r="I44" i="6"/>
  <c r="I36" i="6"/>
  <c r="I47" i="6"/>
  <c r="I39" i="6"/>
  <c r="I53" i="6"/>
  <c r="I45" i="6"/>
  <c r="I37" i="6"/>
  <c r="I48" i="6"/>
  <c r="I40" i="6"/>
  <c r="I32" i="6"/>
  <c r="I43" i="6"/>
  <c r="I34" i="6"/>
  <c r="I24" i="6"/>
  <c r="I16" i="6"/>
  <c r="I27" i="6"/>
  <c r="I19" i="6"/>
  <c r="I58" i="6"/>
  <c r="I51" i="6"/>
  <c r="I42" i="6"/>
  <c r="I30" i="6"/>
  <c r="I22" i="6"/>
  <c r="I14" i="6"/>
  <c r="I60" i="6"/>
  <c r="I25" i="6"/>
  <c r="I17" i="6"/>
  <c r="I50" i="6"/>
  <c r="I28" i="6"/>
  <c r="I20" i="6"/>
  <c r="I31" i="6"/>
  <c r="I23" i="6"/>
  <c r="I35" i="6"/>
  <c r="I26" i="6"/>
  <c r="I18" i="6"/>
  <c r="I9" i="6"/>
  <c r="I8" i="6"/>
  <c r="I4" i="6"/>
  <c r="I13" i="6" s="1"/>
  <c r="I11" i="6"/>
  <c r="I10" i="6"/>
  <c r="I21" i="6"/>
  <c r="I5" i="6"/>
  <c r="I29" i="6"/>
  <c r="I15" i="6"/>
  <c r="I3" i="6"/>
  <c r="I7" i="6"/>
  <c r="I6" i="6"/>
  <c r="I2" i="6"/>
  <c r="J56" i="6"/>
  <c r="U76" i="1"/>
  <c r="T76" i="1" s="1"/>
  <c r="T77" i="1" s="1"/>
  <c r="T4" i="1" s="1"/>
  <c r="W75" i="1"/>
  <c r="V75" i="1"/>
  <c r="T75" i="1"/>
  <c r="S75" i="1"/>
  <c r="R75" i="1" s="1"/>
  <c r="Q75" i="1" s="1"/>
  <c r="P75" i="1" s="1"/>
  <c r="O75" i="1" s="1"/>
  <c r="N75" i="1" s="1"/>
  <c r="M75" i="1" s="1"/>
  <c r="U70" i="4"/>
  <c r="T70" i="4"/>
  <c r="S70" i="4"/>
  <c r="R70" i="4"/>
  <c r="Q70" i="4"/>
  <c r="P70" i="4"/>
  <c r="O70" i="4"/>
  <c r="N70" i="4"/>
  <c r="M70" i="4"/>
  <c r="L70" i="4"/>
  <c r="K70" i="4"/>
  <c r="U69" i="4"/>
  <c r="T69" i="4"/>
  <c r="S69" i="4"/>
  <c r="R69" i="4"/>
  <c r="Q69" i="4"/>
  <c r="P69" i="4"/>
  <c r="O69" i="4"/>
  <c r="N69" i="4"/>
  <c r="M69" i="4"/>
  <c r="L69" i="4"/>
  <c r="K69" i="4"/>
  <c r="U68" i="4"/>
  <c r="T68" i="4"/>
  <c r="S68" i="4"/>
  <c r="R68" i="4"/>
  <c r="Q68" i="4"/>
  <c r="P68" i="4"/>
  <c r="O68" i="4"/>
  <c r="N68" i="4"/>
  <c r="M68" i="4"/>
  <c r="L68" i="4"/>
  <c r="K68" i="4"/>
  <c r="U67" i="4"/>
  <c r="T67" i="4"/>
  <c r="S67" i="4"/>
  <c r="R67" i="4"/>
  <c r="Q67" i="4"/>
  <c r="P67" i="4"/>
  <c r="O67" i="4"/>
  <c r="N67" i="4"/>
  <c r="M67" i="4"/>
  <c r="L67" i="4"/>
  <c r="K67" i="4"/>
  <c r="U66" i="4"/>
  <c r="T66" i="4"/>
  <c r="S66" i="4"/>
  <c r="R66" i="4"/>
  <c r="Q66" i="4"/>
  <c r="P66" i="4"/>
  <c r="O66" i="4"/>
  <c r="N66" i="4"/>
  <c r="M66" i="4"/>
  <c r="L66" i="4"/>
  <c r="K66" i="4"/>
  <c r="U65" i="4"/>
  <c r="T65" i="4"/>
  <c r="S65" i="4"/>
  <c r="R65" i="4"/>
  <c r="Q65" i="4"/>
  <c r="P65" i="4"/>
  <c r="O65" i="4"/>
  <c r="N65" i="4"/>
  <c r="M65" i="4"/>
  <c r="L65" i="4"/>
  <c r="K65" i="4"/>
  <c r="U64" i="4"/>
  <c r="T64" i="4"/>
  <c r="S64" i="4"/>
  <c r="R64" i="4"/>
  <c r="Q64" i="4"/>
  <c r="P64" i="4"/>
  <c r="O64" i="4"/>
  <c r="N64" i="4"/>
  <c r="M64" i="4"/>
  <c r="L64" i="4"/>
  <c r="K64" i="4"/>
  <c r="U63" i="4"/>
  <c r="T63" i="4"/>
  <c r="S63" i="4"/>
  <c r="R63" i="4"/>
  <c r="Q63" i="4"/>
  <c r="P63" i="4"/>
  <c r="O63" i="4"/>
  <c r="N63" i="4"/>
  <c r="M63" i="4"/>
  <c r="L63" i="4"/>
  <c r="K63" i="4"/>
  <c r="U62" i="4"/>
  <c r="T62" i="4"/>
  <c r="S62" i="4"/>
  <c r="R62" i="4"/>
  <c r="Q62" i="4"/>
  <c r="P62" i="4"/>
  <c r="O62" i="4"/>
  <c r="N62" i="4"/>
  <c r="M62" i="4"/>
  <c r="L62" i="4"/>
  <c r="K62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S63" i="6" l="1"/>
  <c r="S63" i="5"/>
  <c r="Q62" i="6"/>
  <c r="Q62" i="5"/>
  <c r="N63" i="5"/>
  <c r="N63" i="6"/>
  <c r="K64" i="5"/>
  <c r="K64" i="6"/>
  <c r="S64" i="5"/>
  <c r="S64" i="6"/>
  <c r="P65" i="6"/>
  <c r="P65" i="5"/>
  <c r="M66" i="5"/>
  <c r="M66" i="6"/>
  <c r="U66" i="6"/>
  <c r="U66" i="5"/>
  <c r="R67" i="6"/>
  <c r="R67" i="5"/>
  <c r="O68" i="5"/>
  <c r="O68" i="6"/>
  <c r="L69" i="5"/>
  <c r="L69" i="6"/>
  <c r="T69" i="6"/>
  <c r="T69" i="5"/>
  <c r="Q70" i="6"/>
  <c r="Q70" i="5"/>
  <c r="P63" i="5"/>
  <c r="P63" i="6"/>
  <c r="U77" i="1"/>
  <c r="U64" i="1" s="1"/>
  <c r="B231" i="2" s="1"/>
  <c r="L62" i="5"/>
  <c r="L62" i="6"/>
  <c r="T62" i="6"/>
  <c r="B434" i="2" s="1"/>
  <c r="T62" i="5"/>
  <c r="Q63" i="6"/>
  <c r="Q63" i="5"/>
  <c r="N64" i="5"/>
  <c r="N64" i="6"/>
  <c r="K65" i="5"/>
  <c r="K65" i="6"/>
  <c r="S65" i="6"/>
  <c r="S65" i="5"/>
  <c r="P66" i="5"/>
  <c r="P66" i="6"/>
  <c r="M67" i="5"/>
  <c r="M67" i="6"/>
  <c r="U67" i="6"/>
  <c r="U67" i="5"/>
  <c r="R68" i="6"/>
  <c r="R68" i="5"/>
  <c r="O69" i="6"/>
  <c r="O69" i="5"/>
  <c r="L70" i="5"/>
  <c r="L70" i="6"/>
  <c r="T70" i="5"/>
  <c r="T70" i="6"/>
  <c r="B442" i="2" s="1"/>
  <c r="R62" i="6"/>
  <c r="R62" i="5"/>
  <c r="L64" i="5"/>
  <c r="L64" i="6"/>
  <c r="Q65" i="6"/>
  <c r="Q65" i="5"/>
  <c r="N66" i="6"/>
  <c r="N66" i="5"/>
  <c r="K67" i="5"/>
  <c r="K67" i="6"/>
  <c r="S67" i="6"/>
  <c r="S67" i="5"/>
  <c r="P68" i="5"/>
  <c r="P68" i="6"/>
  <c r="M69" i="5"/>
  <c r="M69" i="6"/>
  <c r="U69" i="5"/>
  <c r="U69" i="6"/>
  <c r="R70" i="5"/>
  <c r="R70" i="6"/>
  <c r="K62" i="5"/>
  <c r="K62" i="6"/>
  <c r="S62" i="5"/>
  <c r="S62" i="6"/>
  <c r="M64" i="5"/>
  <c r="M64" i="6"/>
  <c r="U64" i="6"/>
  <c r="U64" i="5"/>
  <c r="R65" i="6"/>
  <c r="R65" i="5"/>
  <c r="O66" i="6"/>
  <c r="O66" i="5"/>
  <c r="L67" i="5"/>
  <c r="L67" i="6"/>
  <c r="T67" i="6"/>
  <c r="T67" i="5"/>
  <c r="Q68" i="6"/>
  <c r="Q68" i="5"/>
  <c r="N69" i="6"/>
  <c r="N69" i="5"/>
  <c r="K70" i="5"/>
  <c r="K70" i="6"/>
  <c r="S70" i="5"/>
  <c r="S70" i="6"/>
  <c r="T51" i="1"/>
  <c r="M62" i="5"/>
  <c r="M62" i="6"/>
  <c r="V62" i="4"/>
  <c r="U62" i="5"/>
  <c r="U62" i="6"/>
  <c r="R63" i="6"/>
  <c r="R63" i="5"/>
  <c r="O64" i="6"/>
  <c r="O64" i="5"/>
  <c r="L65" i="5"/>
  <c r="L65" i="6"/>
  <c r="T65" i="6"/>
  <c r="B437" i="2" s="1"/>
  <c r="T65" i="5"/>
  <c r="Q66" i="6"/>
  <c r="Q66" i="5"/>
  <c r="N67" i="6"/>
  <c r="N67" i="5"/>
  <c r="K68" i="5"/>
  <c r="K68" i="6"/>
  <c r="S68" i="5"/>
  <c r="S68" i="6"/>
  <c r="P69" i="6"/>
  <c r="P69" i="5"/>
  <c r="M70" i="5"/>
  <c r="M70" i="6"/>
  <c r="U70" i="6"/>
  <c r="U70" i="5"/>
  <c r="O63" i="6"/>
  <c r="O63" i="5"/>
  <c r="N62" i="5"/>
  <c r="N62" i="6"/>
  <c r="T68" i="6"/>
  <c r="B440" i="2" s="1"/>
  <c r="T68" i="5"/>
  <c r="T8" i="1"/>
  <c r="Q64" i="6"/>
  <c r="Q64" i="5"/>
  <c r="U68" i="6"/>
  <c r="U68" i="5"/>
  <c r="T64" i="5"/>
  <c r="T64" i="6"/>
  <c r="B436" i="2" s="1"/>
  <c r="K63" i="5"/>
  <c r="K63" i="6"/>
  <c r="P64" i="5"/>
  <c r="P64" i="6"/>
  <c r="M65" i="5"/>
  <c r="M65" i="6"/>
  <c r="U65" i="5"/>
  <c r="U65" i="6"/>
  <c r="R66" i="5"/>
  <c r="R66" i="6"/>
  <c r="O67" i="5"/>
  <c r="O67" i="6"/>
  <c r="L68" i="5"/>
  <c r="L68" i="6"/>
  <c r="Q69" i="6"/>
  <c r="Q69" i="5"/>
  <c r="N70" i="5"/>
  <c r="N70" i="6"/>
  <c r="O62" i="5"/>
  <c r="O62" i="6"/>
  <c r="L63" i="5"/>
  <c r="L63" i="6"/>
  <c r="T63" i="5"/>
  <c r="T63" i="6"/>
  <c r="B435" i="2" s="1"/>
  <c r="N65" i="6"/>
  <c r="N65" i="5"/>
  <c r="K66" i="5"/>
  <c r="K66" i="6"/>
  <c r="S66" i="6"/>
  <c r="S66" i="5"/>
  <c r="P67" i="5"/>
  <c r="P67" i="6"/>
  <c r="M68" i="5"/>
  <c r="M68" i="6"/>
  <c r="R69" i="6"/>
  <c r="R69" i="5"/>
  <c r="O70" i="6"/>
  <c r="O70" i="5"/>
  <c r="P62" i="6"/>
  <c r="P62" i="5"/>
  <c r="M63" i="5"/>
  <c r="M63" i="6"/>
  <c r="W63" i="4"/>
  <c r="U63" i="6"/>
  <c r="U63" i="5"/>
  <c r="R64" i="6"/>
  <c r="R64" i="5"/>
  <c r="O65" i="6"/>
  <c r="O65" i="5"/>
  <c r="L66" i="5"/>
  <c r="L66" i="6"/>
  <c r="T66" i="6"/>
  <c r="B438" i="2" s="1"/>
  <c r="T66" i="5"/>
  <c r="Q67" i="6"/>
  <c r="Q67" i="5"/>
  <c r="N68" i="6"/>
  <c r="N68" i="5"/>
  <c r="K69" i="5"/>
  <c r="K69" i="6"/>
  <c r="S69" i="5"/>
  <c r="S69" i="6"/>
  <c r="P70" i="5"/>
  <c r="P70" i="6"/>
  <c r="I56" i="6"/>
  <c r="F75" i="6"/>
  <c r="G76" i="6"/>
  <c r="G77" i="6" s="1"/>
  <c r="H61" i="6"/>
  <c r="H59" i="6"/>
  <c r="H57" i="6"/>
  <c r="H60" i="6"/>
  <c r="H58" i="6"/>
  <c r="H10" i="6"/>
  <c r="H8" i="6"/>
  <c r="H6" i="6"/>
  <c r="H4" i="6"/>
  <c r="H13" i="6" s="1"/>
  <c r="H7" i="6"/>
  <c r="H2" i="6"/>
  <c r="H3" i="6"/>
  <c r="H9" i="6"/>
  <c r="H11" i="6"/>
  <c r="H5" i="6"/>
  <c r="W66" i="4"/>
  <c r="T69" i="1"/>
  <c r="T17" i="1"/>
  <c r="T25" i="1"/>
  <c r="T33" i="1"/>
  <c r="T66" i="1"/>
  <c r="T60" i="1"/>
  <c r="T16" i="1"/>
  <c r="T24" i="1"/>
  <c r="T32" i="1"/>
  <c r="T40" i="1"/>
  <c r="T63" i="1"/>
  <c r="T57" i="1"/>
  <c r="T15" i="1"/>
  <c r="T23" i="1"/>
  <c r="T31" i="1"/>
  <c r="T39" i="1"/>
  <c r="T68" i="1"/>
  <c r="T22" i="1"/>
  <c r="T30" i="1"/>
  <c r="T65" i="1"/>
  <c r="T59" i="1"/>
  <c r="T21" i="1"/>
  <c r="T29" i="1"/>
  <c r="T37" i="1"/>
  <c r="T62" i="1"/>
  <c r="T70" i="1"/>
  <c r="T20" i="1"/>
  <c r="T28" i="1"/>
  <c r="T61" i="1"/>
  <c r="T49" i="1"/>
  <c r="T3" i="1"/>
  <c r="T56" i="1" s="1"/>
  <c r="T7" i="1"/>
  <c r="T11" i="1"/>
  <c r="T58" i="1"/>
  <c r="T18" i="1"/>
  <c r="T38" i="1"/>
  <c r="T48" i="1"/>
  <c r="T14" i="1"/>
  <c r="T27" i="1"/>
  <c r="T36" i="1"/>
  <c r="T42" i="1"/>
  <c r="T47" i="1"/>
  <c r="T6" i="1"/>
  <c r="T10" i="1"/>
  <c r="T64" i="1"/>
  <c r="T35" i="1"/>
  <c r="T46" i="1"/>
  <c r="T54" i="1"/>
  <c r="T67" i="1"/>
  <c r="T19" i="1"/>
  <c r="T34" i="1"/>
  <c r="T45" i="1"/>
  <c r="T53" i="1"/>
  <c r="T5" i="1"/>
  <c r="T9" i="1"/>
  <c r="T44" i="1"/>
  <c r="T52" i="1"/>
  <c r="T26" i="1"/>
  <c r="T41" i="1"/>
  <c r="T43" i="1"/>
  <c r="T50" i="1"/>
  <c r="T2" i="1"/>
  <c r="U8" i="1"/>
  <c r="U19" i="1"/>
  <c r="B214" i="2" s="1"/>
  <c r="U18" i="1"/>
  <c r="B213" i="2" s="1"/>
  <c r="U26" i="1"/>
  <c r="B182" i="2" s="1"/>
  <c r="U25" i="1"/>
  <c r="B181" i="2" s="1"/>
  <c r="U66" i="1"/>
  <c r="B233" i="2" s="1"/>
  <c r="U60" i="1"/>
  <c r="B227" i="2" s="1"/>
  <c r="U40" i="1"/>
  <c r="B189" i="2" s="1"/>
  <c r="U15" i="1"/>
  <c r="B176" i="2" s="1"/>
  <c r="U23" i="1"/>
  <c r="B204" i="2" s="1"/>
  <c r="U30" i="1"/>
  <c r="B183" i="2" s="1"/>
  <c r="U21" i="1"/>
  <c r="B202" i="2" s="1"/>
  <c r="U54" i="1"/>
  <c r="B179" i="2" s="1"/>
  <c r="W68" i="4"/>
  <c r="W64" i="4"/>
  <c r="U6" i="1"/>
  <c r="U47" i="1"/>
  <c r="B198" i="2" s="1"/>
  <c r="U27" i="1"/>
  <c r="B206" i="2" s="1"/>
  <c r="V65" i="4"/>
  <c r="V67" i="4"/>
  <c r="N76" i="1"/>
  <c r="N77" i="1" s="1"/>
  <c r="U14" i="1"/>
  <c r="B175" i="2" s="1"/>
  <c r="U29" i="1"/>
  <c r="B208" i="2" s="1"/>
  <c r="V69" i="4"/>
  <c r="U7" i="1"/>
  <c r="U3" i="1"/>
  <c r="V76" i="1"/>
  <c r="V77" i="1" s="1"/>
  <c r="U50" i="1"/>
  <c r="B217" i="2" s="1"/>
  <c r="T13" i="1"/>
  <c r="M76" i="1"/>
  <c r="M77" i="1" s="1"/>
  <c r="L75" i="1"/>
  <c r="K75" i="1" s="1"/>
  <c r="J75" i="1" s="1"/>
  <c r="I75" i="1" s="1"/>
  <c r="H75" i="1" s="1"/>
  <c r="G75" i="1" s="1"/>
  <c r="F75" i="1" s="1"/>
  <c r="G76" i="1"/>
  <c r="G77" i="1" s="1"/>
  <c r="O76" i="1"/>
  <c r="O77" i="1" s="1"/>
  <c r="W76" i="1"/>
  <c r="W77" i="1" s="1"/>
  <c r="H76" i="1"/>
  <c r="H77" i="1" s="1"/>
  <c r="P76" i="1"/>
  <c r="P77" i="1" s="1"/>
  <c r="I76" i="1"/>
  <c r="I77" i="1" s="1"/>
  <c r="Q76" i="1"/>
  <c r="Q77" i="1" s="1"/>
  <c r="J76" i="1"/>
  <c r="J77" i="1" s="1"/>
  <c r="R76" i="1"/>
  <c r="R77" i="1" s="1"/>
  <c r="K76" i="1"/>
  <c r="K77" i="1" s="1"/>
  <c r="S76" i="1"/>
  <c r="S77" i="1" s="1"/>
  <c r="L76" i="1"/>
  <c r="L77" i="1" s="1"/>
  <c r="V70" i="4"/>
  <c r="W62" i="4"/>
  <c r="V64" i="4"/>
  <c r="W67" i="4"/>
  <c r="W70" i="4"/>
  <c r="W65" i="4"/>
  <c r="V66" i="4"/>
  <c r="W69" i="4"/>
  <c r="V63" i="4"/>
  <c r="V68" i="4"/>
  <c r="V64" i="6" l="1"/>
  <c r="V64" i="5"/>
  <c r="B143" i="2"/>
  <c r="B260" i="2"/>
  <c r="W67" i="6"/>
  <c r="W67" i="5"/>
  <c r="U49" i="1"/>
  <c r="B216" i="2" s="1"/>
  <c r="U48" i="1"/>
  <c r="B199" i="2" s="1"/>
  <c r="U42" i="1"/>
  <c r="B192" i="2" s="1"/>
  <c r="U46" i="1"/>
  <c r="B196" i="2" s="1"/>
  <c r="U31" i="1"/>
  <c r="B209" i="2" s="1"/>
  <c r="U16" i="1"/>
  <c r="B211" i="2" s="1"/>
  <c r="U34" i="1"/>
  <c r="B184" i="2" s="1"/>
  <c r="U4" i="1"/>
  <c r="B263" i="2"/>
  <c r="B126" i="2"/>
  <c r="B257" i="2"/>
  <c r="B120" i="2"/>
  <c r="W66" i="6"/>
  <c r="W66" i="5"/>
  <c r="B508" i="2"/>
  <c r="B371" i="2"/>
  <c r="B439" i="2"/>
  <c r="B507" i="2"/>
  <c r="B370" i="2"/>
  <c r="B441" i="2"/>
  <c r="B277" i="2"/>
  <c r="W62" i="6"/>
  <c r="W62" i="5"/>
  <c r="B269" i="2"/>
  <c r="B134" i="2"/>
  <c r="B273" i="2"/>
  <c r="V63" i="6"/>
  <c r="V63" i="5"/>
  <c r="V70" i="6"/>
  <c r="V70" i="5"/>
  <c r="U20" i="1"/>
  <c r="B215" i="2" s="1"/>
  <c r="U11" i="1"/>
  <c r="V67" i="6"/>
  <c r="V67" i="5"/>
  <c r="U10" i="1"/>
  <c r="U59" i="1"/>
  <c r="B224" i="2" s="1"/>
  <c r="U57" i="1"/>
  <c r="B72" i="2" s="1"/>
  <c r="B225" i="2" s="1"/>
  <c r="U41" i="1"/>
  <c r="B191" i="2" s="1"/>
  <c r="U58" i="1"/>
  <c r="B223" i="2" s="1"/>
  <c r="B299" i="2"/>
  <c r="B163" i="2"/>
  <c r="B245" i="2"/>
  <c r="B108" i="2"/>
  <c r="H56" i="6"/>
  <c r="W63" i="6"/>
  <c r="W63" i="5"/>
  <c r="B509" i="2"/>
  <c r="B372" i="2"/>
  <c r="B503" i="2"/>
  <c r="B366" i="2"/>
  <c r="V68" i="6"/>
  <c r="V68" i="5"/>
  <c r="W69" i="6"/>
  <c r="W69" i="5"/>
  <c r="U43" i="1"/>
  <c r="B193" i="2" s="1"/>
  <c r="V69" i="6"/>
  <c r="V69" i="5"/>
  <c r="V65" i="5"/>
  <c r="V65" i="6"/>
  <c r="W64" i="5"/>
  <c r="W64" i="6"/>
  <c r="U65" i="1"/>
  <c r="B232" i="2" s="1"/>
  <c r="U63" i="1"/>
  <c r="B230" i="2" s="1"/>
  <c r="U33" i="1"/>
  <c r="B177" i="2" s="1"/>
  <c r="B264" i="2"/>
  <c r="B127" i="2"/>
  <c r="B147" i="2"/>
  <c r="B284" i="2"/>
  <c r="W65" i="5"/>
  <c r="W65" i="6"/>
  <c r="B505" i="2"/>
  <c r="B368" i="2"/>
  <c r="B502" i="2"/>
  <c r="B365" i="2"/>
  <c r="B150" i="2"/>
  <c r="B402" i="2"/>
  <c r="V66" i="6"/>
  <c r="V66" i="5"/>
  <c r="W68" i="5"/>
  <c r="W68" i="6"/>
  <c r="U67" i="1"/>
  <c r="B234" i="2" s="1"/>
  <c r="U5" i="1"/>
  <c r="U28" i="1"/>
  <c r="B207" i="2" s="1"/>
  <c r="U9" i="1"/>
  <c r="U52" i="1"/>
  <c r="U44" i="1"/>
  <c r="B194" i="2" s="1"/>
  <c r="U2" i="1"/>
  <c r="U53" i="1"/>
  <c r="B178" i="2" s="1"/>
  <c r="U70" i="1"/>
  <c r="B237" i="2" s="1"/>
  <c r="U37" i="1"/>
  <c r="B186" i="2" s="1"/>
  <c r="U36" i="1"/>
  <c r="B185" i="2" s="1"/>
  <c r="U62" i="1"/>
  <c r="B229" i="2" s="1"/>
  <c r="U22" i="1"/>
  <c r="B203" i="2" s="1"/>
  <c r="U32" i="1"/>
  <c r="B210" i="2" s="1"/>
  <c r="U17" i="1"/>
  <c r="B212" i="2" s="1"/>
  <c r="U45" i="1"/>
  <c r="B195" i="2" s="1"/>
  <c r="B305" i="2"/>
  <c r="W70" i="5"/>
  <c r="W70" i="6"/>
  <c r="U61" i="1"/>
  <c r="B228" i="2" s="1"/>
  <c r="U38" i="1"/>
  <c r="B187" i="2" s="1"/>
  <c r="U39" i="1"/>
  <c r="B188" i="2" s="1"/>
  <c r="U35" i="1"/>
  <c r="B200" i="2" s="1"/>
  <c r="U68" i="1"/>
  <c r="B235" i="2" s="1"/>
  <c r="U24" i="1"/>
  <c r="B205" i="2" s="1"/>
  <c r="U69" i="1"/>
  <c r="B236" i="2" s="1"/>
  <c r="U51" i="1"/>
  <c r="B218" i="2" s="1"/>
  <c r="B49" i="2"/>
  <c r="B288" i="2"/>
  <c r="B151" i="2"/>
  <c r="B303" i="2"/>
  <c r="B510" i="2"/>
  <c r="B373" i="2"/>
  <c r="V62" i="6"/>
  <c r="V62" i="5"/>
  <c r="B504" i="2"/>
  <c r="B367" i="2"/>
  <c r="B506" i="2"/>
  <c r="B369" i="2"/>
  <c r="E75" i="6"/>
  <c r="F76" i="6"/>
  <c r="F77" i="6" s="1"/>
  <c r="G61" i="6"/>
  <c r="G59" i="6"/>
  <c r="G57" i="6"/>
  <c r="G60" i="6"/>
  <c r="G58" i="6"/>
  <c r="G6" i="6"/>
  <c r="G5" i="6"/>
  <c r="G8" i="6"/>
  <c r="G7" i="6"/>
  <c r="G2" i="6"/>
  <c r="G56" i="6" s="1"/>
  <c r="G10" i="6"/>
  <c r="G9" i="6"/>
  <c r="G11" i="6"/>
  <c r="G4" i="6"/>
  <c r="G13" i="6" s="1"/>
  <c r="G3" i="6"/>
  <c r="B34" i="2"/>
  <c r="B40" i="2"/>
  <c r="B28" i="2"/>
  <c r="B90" i="2"/>
  <c r="B310" i="2" s="1"/>
  <c r="B64" i="2"/>
  <c r="B174" i="2" s="1"/>
  <c r="B77" i="2"/>
  <c r="B447" i="2" s="1"/>
  <c r="N67" i="1"/>
  <c r="N61" i="1"/>
  <c r="N19" i="1"/>
  <c r="N27" i="1"/>
  <c r="N35" i="1"/>
  <c r="N64" i="1"/>
  <c r="N58" i="1"/>
  <c r="N18" i="1"/>
  <c r="N26" i="1"/>
  <c r="N34" i="1"/>
  <c r="N42" i="1"/>
  <c r="N69" i="1"/>
  <c r="N17" i="1"/>
  <c r="N25" i="1"/>
  <c r="N33" i="1"/>
  <c r="N41" i="1"/>
  <c r="N66" i="1"/>
  <c r="N60" i="1"/>
  <c r="N16" i="1"/>
  <c r="N24" i="1"/>
  <c r="N63" i="1"/>
  <c r="N57" i="1"/>
  <c r="N15" i="1"/>
  <c r="N23" i="1"/>
  <c r="N31" i="1"/>
  <c r="N68" i="1"/>
  <c r="N22" i="1"/>
  <c r="N29" i="1"/>
  <c r="N36" i="1"/>
  <c r="N40" i="1"/>
  <c r="N51" i="1"/>
  <c r="N4" i="1"/>
  <c r="N13" i="1" s="1"/>
  <c r="N8" i="1"/>
  <c r="N32" i="1"/>
  <c r="N50" i="1"/>
  <c r="N21" i="1"/>
  <c r="N43" i="1"/>
  <c r="N49" i="1"/>
  <c r="N3" i="1"/>
  <c r="N7" i="1"/>
  <c r="N11" i="1"/>
  <c r="N62" i="1"/>
  <c r="N48" i="1"/>
  <c r="N14" i="1"/>
  <c r="N65" i="1"/>
  <c r="N59" i="1"/>
  <c r="N47" i="1"/>
  <c r="N6" i="1"/>
  <c r="N10" i="1"/>
  <c r="N70" i="1"/>
  <c r="N28" i="1"/>
  <c r="N30" i="1"/>
  <c r="N46" i="1"/>
  <c r="N20" i="1"/>
  <c r="N37" i="1"/>
  <c r="N39" i="1"/>
  <c r="N44" i="1"/>
  <c r="N52" i="1"/>
  <c r="N2" i="1"/>
  <c r="N45" i="1"/>
  <c r="N54" i="1"/>
  <c r="N5" i="1"/>
  <c r="N9" i="1"/>
  <c r="N38" i="1"/>
  <c r="N53" i="1"/>
  <c r="B48" i="2"/>
  <c r="B59" i="2"/>
  <c r="B54" i="2"/>
  <c r="G61" i="1"/>
  <c r="G58" i="1"/>
  <c r="G60" i="1"/>
  <c r="G57" i="1"/>
  <c r="G2" i="1"/>
  <c r="G4" i="1"/>
  <c r="G8" i="1"/>
  <c r="G59" i="1"/>
  <c r="G3" i="1"/>
  <c r="G7" i="1"/>
  <c r="G11" i="1"/>
  <c r="G5" i="1"/>
  <c r="G9" i="1"/>
  <c r="G10" i="1"/>
  <c r="G6" i="1"/>
  <c r="J57" i="1"/>
  <c r="J15" i="1"/>
  <c r="J23" i="1"/>
  <c r="J31" i="1"/>
  <c r="J39" i="1"/>
  <c r="J22" i="1"/>
  <c r="J30" i="1"/>
  <c r="J38" i="1"/>
  <c r="J59" i="1"/>
  <c r="J21" i="1"/>
  <c r="J29" i="1"/>
  <c r="J37" i="1"/>
  <c r="J20" i="1"/>
  <c r="J28" i="1"/>
  <c r="J61" i="1"/>
  <c r="J19" i="1"/>
  <c r="J27" i="1"/>
  <c r="J35" i="1"/>
  <c r="J58" i="1"/>
  <c r="J18" i="1"/>
  <c r="J26" i="1"/>
  <c r="J25" i="1"/>
  <c r="J32" i="1"/>
  <c r="J41" i="1"/>
  <c r="J47" i="1"/>
  <c r="J6" i="1"/>
  <c r="J10" i="1"/>
  <c r="J60" i="1"/>
  <c r="J46" i="1"/>
  <c r="J54" i="1"/>
  <c r="J17" i="1"/>
  <c r="J42" i="1"/>
  <c r="J45" i="1"/>
  <c r="J53" i="1"/>
  <c r="J5" i="1"/>
  <c r="J9" i="1"/>
  <c r="J44" i="1"/>
  <c r="J52" i="1"/>
  <c r="J2" i="1"/>
  <c r="J51" i="1"/>
  <c r="J4" i="1"/>
  <c r="J13" i="1" s="1"/>
  <c r="J8" i="1"/>
  <c r="J24" i="1"/>
  <c r="J36" i="1"/>
  <c r="J50" i="1"/>
  <c r="J16" i="1"/>
  <c r="J33" i="1"/>
  <c r="J40" i="1"/>
  <c r="J48" i="1"/>
  <c r="J14" i="1"/>
  <c r="J3" i="1"/>
  <c r="J34" i="1"/>
  <c r="J11" i="1"/>
  <c r="J43" i="1"/>
  <c r="J7" i="1"/>
  <c r="J49" i="1"/>
  <c r="B81" i="2"/>
  <c r="B463" i="2" s="1"/>
  <c r="L69" i="1"/>
  <c r="L17" i="1"/>
  <c r="L25" i="1"/>
  <c r="L33" i="1"/>
  <c r="L41" i="1"/>
  <c r="L66" i="1"/>
  <c r="L60" i="1"/>
  <c r="L16" i="1"/>
  <c r="L24" i="1"/>
  <c r="L32" i="1"/>
  <c r="L40" i="1"/>
  <c r="L63" i="1"/>
  <c r="L57" i="1"/>
  <c r="L15" i="1"/>
  <c r="L23" i="1"/>
  <c r="L31" i="1"/>
  <c r="L39" i="1"/>
  <c r="L68" i="1"/>
  <c r="L22" i="1"/>
  <c r="L30" i="1"/>
  <c r="L65" i="1"/>
  <c r="L59" i="1"/>
  <c r="L21" i="1"/>
  <c r="L29" i="1"/>
  <c r="L37" i="1"/>
  <c r="L62" i="1"/>
  <c r="L70" i="1"/>
  <c r="L20" i="1"/>
  <c r="L28" i="1"/>
  <c r="L27" i="1"/>
  <c r="L34" i="1"/>
  <c r="L43" i="1"/>
  <c r="L49" i="1"/>
  <c r="L3" i="1"/>
  <c r="L7" i="1"/>
  <c r="L11" i="1"/>
  <c r="L64" i="1"/>
  <c r="L48" i="1"/>
  <c r="L14" i="1"/>
  <c r="L67" i="1"/>
  <c r="L19" i="1"/>
  <c r="L47" i="1"/>
  <c r="L6" i="1"/>
  <c r="L10" i="1"/>
  <c r="L46" i="1"/>
  <c r="L54" i="1"/>
  <c r="L42" i="1"/>
  <c r="L45" i="1"/>
  <c r="L53" i="1"/>
  <c r="L5" i="1"/>
  <c r="L9" i="1"/>
  <c r="L26" i="1"/>
  <c r="L38" i="1"/>
  <c r="L44" i="1"/>
  <c r="L52" i="1"/>
  <c r="L58" i="1"/>
  <c r="L18" i="1"/>
  <c r="L35" i="1"/>
  <c r="L50" i="1"/>
  <c r="L8" i="1"/>
  <c r="L51" i="1"/>
  <c r="L36" i="1"/>
  <c r="L4" i="1"/>
  <c r="L2" i="1"/>
  <c r="L61" i="1"/>
  <c r="S66" i="1"/>
  <c r="S60" i="1"/>
  <c r="S16" i="1"/>
  <c r="S24" i="1"/>
  <c r="S32" i="1"/>
  <c r="S40" i="1"/>
  <c r="S63" i="1"/>
  <c r="S57" i="1"/>
  <c r="S15" i="1"/>
  <c r="S23" i="1"/>
  <c r="S31" i="1"/>
  <c r="S39" i="1"/>
  <c r="S68" i="1"/>
  <c r="S22" i="1"/>
  <c r="S30" i="1"/>
  <c r="S38" i="1"/>
  <c r="S65" i="1"/>
  <c r="S59" i="1"/>
  <c r="S21" i="1"/>
  <c r="S29" i="1"/>
  <c r="S62" i="1"/>
  <c r="S70" i="1"/>
  <c r="S20" i="1"/>
  <c r="S28" i="1"/>
  <c r="S36" i="1"/>
  <c r="S67" i="1"/>
  <c r="S61" i="1"/>
  <c r="S19" i="1"/>
  <c r="S27" i="1"/>
  <c r="S58" i="1"/>
  <c r="S18" i="1"/>
  <c r="S48" i="1"/>
  <c r="S14" i="1"/>
  <c r="S37" i="1"/>
  <c r="S42" i="1"/>
  <c r="S47" i="1"/>
  <c r="S6" i="1"/>
  <c r="S10" i="1"/>
  <c r="S64" i="1"/>
  <c r="S35" i="1"/>
  <c r="S46" i="1"/>
  <c r="S54" i="1"/>
  <c r="S69" i="1"/>
  <c r="S25" i="1"/>
  <c r="S34" i="1"/>
  <c r="S45" i="1"/>
  <c r="S53" i="1"/>
  <c r="S5" i="1"/>
  <c r="S9" i="1"/>
  <c r="S33" i="1"/>
  <c r="S44" i="1"/>
  <c r="S52" i="1"/>
  <c r="S2" i="1"/>
  <c r="S4" i="1"/>
  <c r="S17" i="1"/>
  <c r="S51" i="1"/>
  <c r="S49" i="1"/>
  <c r="S3" i="1"/>
  <c r="S7" i="1"/>
  <c r="S11" i="1"/>
  <c r="S8" i="1"/>
  <c r="S41" i="1"/>
  <c r="S50" i="1"/>
  <c r="S26" i="1"/>
  <c r="S43" i="1"/>
  <c r="K66" i="1"/>
  <c r="K60" i="1"/>
  <c r="K16" i="1"/>
  <c r="K24" i="1"/>
  <c r="K32" i="1"/>
  <c r="K40" i="1"/>
  <c r="K63" i="1"/>
  <c r="K57" i="1"/>
  <c r="K15" i="1"/>
  <c r="K23" i="1"/>
  <c r="K31" i="1"/>
  <c r="K39" i="1"/>
  <c r="K68" i="1"/>
  <c r="K22" i="1"/>
  <c r="K30" i="1"/>
  <c r="K38" i="1"/>
  <c r="K65" i="1"/>
  <c r="K59" i="1"/>
  <c r="K21" i="1"/>
  <c r="K29" i="1"/>
  <c r="K62" i="1"/>
  <c r="K70" i="1"/>
  <c r="K20" i="1"/>
  <c r="K28" i="1"/>
  <c r="K36" i="1"/>
  <c r="K67" i="1"/>
  <c r="K61" i="1"/>
  <c r="K19" i="1"/>
  <c r="K27" i="1"/>
  <c r="K64" i="1"/>
  <c r="K33" i="1"/>
  <c r="K48" i="1"/>
  <c r="K14" i="1"/>
  <c r="K69" i="1"/>
  <c r="K25" i="1"/>
  <c r="K41" i="1"/>
  <c r="K47" i="1"/>
  <c r="K6" i="1"/>
  <c r="K10" i="1"/>
  <c r="K46" i="1"/>
  <c r="K54" i="1"/>
  <c r="K17" i="1"/>
  <c r="K42" i="1"/>
  <c r="K45" i="1"/>
  <c r="K53" i="1"/>
  <c r="K5" i="1"/>
  <c r="K9" i="1"/>
  <c r="K26" i="1"/>
  <c r="K44" i="1"/>
  <c r="K52" i="1"/>
  <c r="K2" i="1"/>
  <c r="K4" i="1"/>
  <c r="K37" i="1"/>
  <c r="K51" i="1"/>
  <c r="K34" i="1"/>
  <c r="K43" i="1"/>
  <c r="K49" i="1"/>
  <c r="K3" i="1"/>
  <c r="K7" i="1"/>
  <c r="K11" i="1"/>
  <c r="K18" i="1"/>
  <c r="K50" i="1"/>
  <c r="K8" i="1"/>
  <c r="K35" i="1"/>
  <c r="K58" i="1"/>
  <c r="B39" i="2"/>
  <c r="B33" i="2"/>
  <c r="B27" i="2"/>
  <c r="R63" i="1"/>
  <c r="R57" i="1"/>
  <c r="R15" i="1"/>
  <c r="R23" i="1"/>
  <c r="R31" i="1"/>
  <c r="R39" i="1"/>
  <c r="R68" i="1"/>
  <c r="R22" i="1"/>
  <c r="R30" i="1"/>
  <c r="R38" i="1"/>
  <c r="R65" i="1"/>
  <c r="R59" i="1"/>
  <c r="R21" i="1"/>
  <c r="R29" i="1"/>
  <c r="R37" i="1"/>
  <c r="R62" i="1"/>
  <c r="R70" i="1"/>
  <c r="R20" i="1"/>
  <c r="R28" i="1"/>
  <c r="R67" i="1"/>
  <c r="R61" i="1"/>
  <c r="R19" i="1"/>
  <c r="R27" i="1"/>
  <c r="R35" i="1"/>
  <c r="R64" i="1"/>
  <c r="R58" i="1"/>
  <c r="R18" i="1"/>
  <c r="R26" i="1"/>
  <c r="R42" i="1"/>
  <c r="R47" i="1"/>
  <c r="R6" i="1"/>
  <c r="R10" i="1"/>
  <c r="R66" i="1"/>
  <c r="R16" i="1"/>
  <c r="R36" i="1"/>
  <c r="R46" i="1"/>
  <c r="R54" i="1"/>
  <c r="R69" i="1"/>
  <c r="R25" i="1"/>
  <c r="R34" i="1"/>
  <c r="R45" i="1"/>
  <c r="R53" i="1"/>
  <c r="R5" i="1"/>
  <c r="R9" i="1"/>
  <c r="R60" i="1"/>
  <c r="R33" i="1"/>
  <c r="R44" i="1"/>
  <c r="R52" i="1"/>
  <c r="R2" i="1"/>
  <c r="R17" i="1"/>
  <c r="R32" i="1"/>
  <c r="R40" i="1"/>
  <c r="R51" i="1"/>
  <c r="R4" i="1"/>
  <c r="R8" i="1"/>
  <c r="R41" i="1"/>
  <c r="R43" i="1"/>
  <c r="R50" i="1"/>
  <c r="R24" i="1"/>
  <c r="R48" i="1"/>
  <c r="R14" i="1"/>
  <c r="R11" i="1"/>
  <c r="R3" i="1"/>
  <c r="R49" i="1"/>
  <c r="R7" i="1"/>
  <c r="Q68" i="1"/>
  <c r="B167" i="2" s="1"/>
  <c r="Q22" i="1"/>
  <c r="B272" i="2" s="1"/>
  <c r="Q30" i="1"/>
  <c r="B252" i="2" s="1"/>
  <c r="Q38" i="1"/>
  <c r="B119" i="2" s="1"/>
  <c r="Q65" i="1"/>
  <c r="B164" i="2" s="1"/>
  <c r="Q59" i="1"/>
  <c r="B292" i="2" s="1"/>
  <c r="Q21" i="1"/>
  <c r="B271" i="2" s="1"/>
  <c r="Q29" i="1"/>
  <c r="B140" i="2" s="1"/>
  <c r="Q37" i="1"/>
  <c r="B255" i="2" s="1"/>
  <c r="Q62" i="1"/>
  <c r="B161" i="2" s="1"/>
  <c r="Q70" i="1"/>
  <c r="B169" i="2" s="1"/>
  <c r="Q20" i="1"/>
  <c r="Q28" i="1"/>
  <c r="B276" i="2" s="1"/>
  <c r="Q36" i="1"/>
  <c r="B254" i="2" s="1"/>
  <c r="Q67" i="1"/>
  <c r="B166" i="2" s="1"/>
  <c r="Q61" i="1"/>
  <c r="B296" i="2" s="1"/>
  <c r="Q19" i="1"/>
  <c r="B283" i="2" s="1"/>
  <c r="Q27" i="1"/>
  <c r="B275" i="2" s="1"/>
  <c r="Q64" i="1"/>
  <c r="Q58" i="1"/>
  <c r="B291" i="2" s="1"/>
  <c r="Q18" i="1"/>
  <c r="B282" i="2" s="1"/>
  <c r="Q26" i="1"/>
  <c r="B251" i="2" s="1"/>
  <c r="Q34" i="1"/>
  <c r="B116" i="2" s="1"/>
  <c r="Q69" i="1"/>
  <c r="B304" i="2" s="1"/>
  <c r="Q17" i="1"/>
  <c r="B144" i="2" s="1"/>
  <c r="Q25" i="1"/>
  <c r="B113" i="2" s="1"/>
  <c r="Q66" i="1"/>
  <c r="B165" i="2" s="1"/>
  <c r="Q16" i="1"/>
  <c r="B280" i="2" s="1"/>
  <c r="Q46" i="1"/>
  <c r="B128" i="2" s="1"/>
  <c r="Q54" i="1"/>
  <c r="B111" i="2" s="1"/>
  <c r="Q35" i="1"/>
  <c r="B132" i="2" s="1"/>
  <c r="Q45" i="1"/>
  <c r="B401" i="2" s="1"/>
  <c r="Q53" i="1"/>
  <c r="B247" i="2" s="1"/>
  <c r="Q5" i="1"/>
  <c r="Q9" i="1"/>
  <c r="Q60" i="1"/>
  <c r="B295" i="2" s="1"/>
  <c r="Q33" i="1"/>
  <c r="B246" i="2" s="1"/>
  <c r="Q39" i="1"/>
  <c r="Q44" i="1"/>
  <c r="B400" i="2" s="1"/>
  <c r="Q52" i="1"/>
  <c r="Q2" i="1"/>
  <c r="Q57" i="1"/>
  <c r="B293" i="2" s="1"/>
  <c r="Q23" i="1"/>
  <c r="B136" i="2" s="1"/>
  <c r="Q32" i="1"/>
  <c r="B279" i="2" s="1"/>
  <c r="Q40" i="1"/>
  <c r="B121" i="2" s="1"/>
  <c r="Q51" i="1"/>
  <c r="B287" i="2" s="1"/>
  <c r="Q4" i="1"/>
  <c r="Q8" i="1"/>
  <c r="Q41" i="1"/>
  <c r="B123" i="2" s="1"/>
  <c r="Q43" i="1"/>
  <c r="B399" i="2" s="1"/>
  <c r="Q50" i="1"/>
  <c r="B286" i="2" s="1"/>
  <c r="Q15" i="1"/>
  <c r="Q31" i="1"/>
  <c r="B278" i="2" s="1"/>
  <c r="Q49" i="1"/>
  <c r="B285" i="2" s="1"/>
  <c r="Q63" i="1"/>
  <c r="B298" i="2" s="1"/>
  <c r="Q42" i="1"/>
  <c r="B398" i="2" s="1"/>
  <c r="Q47" i="1"/>
  <c r="B130" i="2" s="1"/>
  <c r="Q6" i="1"/>
  <c r="Q10" i="1"/>
  <c r="Q11" i="1"/>
  <c r="Q3" i="1"/>
  <c r="Q24" i="1"/>
  <c r="B137" i="2" s="1"/>
  <c r="Q7" i="1"/>
  <c r="Q48" i="1"/>
  <c r="B131" i="2" s="1"/>
  <c r="Q14" i="1"/>
  <c r="B244" i="2" s="1"/>
  <c r="M64" i="1"/>
  <c r="M58" i="1"/>
  <c r="M18" i="1"/>
  <c r="M26" i="1"/>
  <c r="M34" i="1"/>
  <c r="M69" i="1"/>
  <c r="M17" i="1"/>
  <c r="M25" i="1"/>
  <c r="M33" i="1"/>
  <c r="M41" i="1"/>
  <c r="M66" i="1"/>
  <c r="M60" i="1"/>
  <c r="M16" i="1"/>
  <c r="M24" i="1"/>
  <c r="M32" i="1"/>
  <c r="M40" i="1"/>
  <c r="M63" i="1"/>
  <c r="M57" i="1"/>
  <c r="M15" i="1"/>
  <c r="M23" i="1"/>
  <c r="M31" i="1"/>
  <c r="M68" i="1"/>
  <c r="M22" i="1"/>
  <c r="M30" i="1"/>
  <c r="M38" i="1"/>
  <c r="M65" i="1"/>
  <c r="M59" i="1"/>
  <c r="M21" i="1"/>
  <c r="M29" i="1"/>
  <c r="M35" i="1"/>
  <c r="M50" i="1"/>
  <c r="M27" i="1"/>
  <c r="M43" i="1"/>
  <c r="M49" i="1"/>
  <c r="M3" i="1"/>
  <c r="M7" i="1"/>
  <c r="M11" i="1"/>
  <c r="M62" i="1"/>
  <c r="M48" i="1"/>
  <c r="M14" i="1"/>
  <c r="M67" i="1"/>
  <c r="M19" i="1"/>
  <c r="M47" i="1"/>
  <c r="M6" i="1"/>
  <c r="M10" i="1"/>
  <c r="M70" i="1"/>
  <c r="M28" i="1"/>
  <c r="M46" i="1"/>
  <c r="M54" i="1"/>
  <c r="M42" i="1"/>
  <c r="M45" i="1"/>
  <c r="M53" i="1"/>
  <c r="M61" i="1"/>
  <c r="M36" i="1"/>
  <c r="M51" i="1"/>
  <c r="M4" i="1"/>
  <c r="M13" i="1" s="1"/>
  <c r="M8" i="1"/>
  <c r="M5" i="1"/>
  <c r="M20" i="1"/>
  <c r="M37" i="1"/>
  <c r="M52" i="1"/>
  <c r="M2" i="1"/>
  <c r="M44" i="1"/>
  <c r="M39" i="1"/>
  <c r="M9" i="1"/>
  <c r="B57" i="2"/>
  <c r="W62" i="1"/>
  <c r="W70" i="1"/>
  <c r="W20" i="1"/>
  <c r="W28" i="1"/>
  <c r="W36" i="1"/>
  <c r="W67" i="1"/>
  <c r="W61" i="1"/>
  <c r="W19" i="1"/>
  <c r="W27" i="1"/>
  <c r="W35" i="1"/>
  <c r="W43" i="1"/>
  <c r="W64" i="1"/>
  <c r="W58" i="1"/>
  <c r="W18" i="1"/>
  <c r="W26" i="1"/>
  <c r="W34" i="1"/>
  <c r="W69" i="1"/>
  <c r="W17" i="1"/>
  <c r="W25" i="1"/>
  <c r="W66" i="1"/>
  <c r="W60" i="1"/>
  <c r="W16" i="1"/>
  <c r="W24" i="1"/>
  <c r="W32" i="1"/>
  <c r="W63" i="1"/>
  <c r="W57" i="1"/>
  <c r="W15" i="1"/>
  <c r="W23" i="1"/>
  <c r="W68" i="1"/>
  <c r="W22" i="1"/>
  <c r="W41" i="1"/>
  <c r="W44" i="1"/>
  <c r="W52" i="1"/>
  <c r="W2" i="1"/>
  <c r="W30" i="1"/>
  <c r="W51" i="1"/>
  <c r="W4" i="1"/>
  <c r="W8" i="1"/>
  <c r="W50" i="1"/>
  <c r="W49" i="1"/>
  <c r="W3" i="1"/>
  <c r="W7" i="1"/>
  <c r="W11" i="1"/>
  <c r="W29" i="1"/>
  <c r="W37" i="1"/>
  <c r="W38" i="1"/>
  <c r="W42" i="1"/>
  <c r="W48" i="1"/>
  <c r="W14" i="1"/>
  <c r="W21" i="1"/>
  <c r="W33" i="1"/>
  <c r="W39" i="1"/>
  <c r="W47" i="1"/>
  <c r="W65" i="1"/>
  <c r="W59" i="1"/>
  <c r="W45" i="1"/>
  <c r="W53" i="1"/>
  <c r="W5" i="1"/>
  <c r="W9" i="1"/>
  <c r="W40" i="1"/>
  <c r="W6" i="1"/>
  <c r="W46" i="1"/>
  <c r="W31" i="1"/>
  <c r="W54" i="1"/>
  <c r="W10" i="1"/>
  <c r="O62" i="1"/>
  <c r="O70" i="1"/>
  <c r="O20" i="1"/>
  <c r="O28" i="1"/>
  <c r="O36" i="1"/>
  <c r="O67" i="1"/>
  <c r="O61" i="1"/>
  <c r="O19" i="1"/>
  <c r="O27" i="1"/>
  <c r="O35" i="1"/>
  <c r="O43" i="1"/>
  <c r="O64" i="1"/>
  <c r="O58" i="1"/>
  <c r="O18" i="1"/>
  <c r="O26" i="1"/>
  <c r="O34" i="1"/>
  <c r="O42" i="1"/>
  <c r="O69" i="1"/>
  <c r="O17" i="1"/>
  <c r="O25" i="1"/>
  <c r="O66" i="1"/>
  <c r="O60" i="1"/>
  <c r="O16" i="1"/>
  <c r="O24" i="1"/>
  <c r="O32" i="1"/>
  <c r="O63" i="1"/>
  <c r="O57" i="1"/>
  <c r="O15" i="1"/>
  <c r="O23" i="1"/>
  <c r="O37" i="1"/>
  <c r="O39" i="1"/>
  <c r="O44" i="1"/>
  <c r="O52" i="1"/>
  <c r="O2" i="1"/>
  <c r="O29" i="1"/>
  <c r="O33" i="1"/>
  <c r="O40" i="1"/>
  <c r="O51" i="1"/>
  <c r="O4" i="1"/>
  <c r="O8" i="1"/>
  <c r="O41" i="1"/>
  <c r="O50" i="1"/>
  <c r="O21" i="1"/>
  <c r="O31" i="1"/>
  <c r="O49" i="1"/>
  <c r="O3" i="1"/>
  <c r="O7" i="1"/>
  <c r="O11" i="1"/>
  <c r="O48" i="1"/>
  <c r="O14" i="1"/>
  <c r="O65" i="1"/>
  <c r="O59" i="1"/>
  <c r="O47" i="1"/>
  <c r="O38" i="1"/>
  <c r="O45" i="1"/>
  <c r="O53" i="1"/>
  <c r="O5" i="1"/>
  <c r="O9" i="1"/>
  <c r="O54" i="1"/>
  <c r="O46" i="1"/>
  <c r="O68" i="1"/>
  <c r="O22" i="1"/>
  <c r="O10" i="1"/>
  <c r="O30" i="1"/>
  <c r="O6" i="1"/>
  <c r="I22" i="1"/>
  <c r="I30" i="1"/>
  <c r="I38" i="1"/>
  <c r="I59" i="1"/>
  <c r="I21" i="1"/>
  <c r="I29" i="1"/>
  <c r="I37" i="1"/>
  <c r="I20" i="1"/>
  <c r="I28" i="1"/>
  <c r="I36" i="1"/>
  <c r="I61" i="1"/>
  <c r="I19" i="1"/>
  <c r="I27" i="1"/>
  <c r="I58" i="1"/>
  <c r="I18" i="1"/>
  <c r="I26" i="1"/>
  <c r="I34" i="1"/>
  <c r="I17" i="1"/>
  <c r="I25" i="1"/>
  <c r="I60" i="1"/>
  <c r="I46" i="1"/>
  <c r="I54" i="1"/>
  <c r="I57" i="1"/>
  <c r="I23" i="1"/>
  <c r="I42" i="1"/>
  <c r="I45" i="1"/>
  <c r="I53" i="1"/>
  <c r="I5" i="1"/>
  <c r="I9" i="1"/>
  <c r="I31" i="1"/>
  <c r="I44" i="1"/>
  <c r="I52" i="1"/>
  <c r="I2" i="1"/>
  <c r="I15" i="1"/>
  <c r="I51" i="1"/>
  <c r="I4" i="1"/>
  <c r="I13" i="1" s="1"/>
  <c r="I8" i="1"/>
  <c r="I24" i="1"/>
  <c r="I50" i="1"/>
  <c r="I14" i="1"/>
  <c r="I35" i="1"/>
  <c r="I39" i="1"/>
  <c r="I43" i="1"/>
  <c r="I49" i="1"/>
  <c r="I32" i="1"/>
  <c r="I41" i="1"/>
  <c r="I47" i="1"/>
  <c r="I6" i="1"/>
  <c r="I10" i="1"/>
  <c r="I33" i="1"/>
  <c r="I11" i="1"/>
  <c r="I7" i="1"/>
  <c r="I40" i="1"/>
  <c r="I48" i="1"/>
  <c r="I16" i="1"/>
  <c r="I3" i="1"/>
  <c r="B52" i="2"/>
  <c r="B51" i="2"/>
  <c r="H59" i="1"/>
  <c r="H61" i="1"/>
  <c r="H58" i="1"/>
  <c r="H60" i="1"/>
  <c r="H57" i="1"/>
  <c r="H5" i="1"/>
  <c r="H9" i="1"/>
  <c r="H2" i="1"/>
  <c r="H56" i="1" s="1"/>
  <c r="H4" i="1"/>
  <c r="H8" i="1"/>
  <c r="H3" i="1"/>
  <c r="H7" i="1"/>
  <c r="H11" i="1"/>
  <c r="H10" i="1"/>
  <c r="H6" i="1"/>
  <c r="P65" i="1"/>
  <c r="P59" i="1"/>
  <c r="P21" i="1"/>
  <c r="P29" i="1"/>
  <c r="P37" i="1"/>
  <c r="P62" i="1"/>
  <c r="P70" i="1"/>
  <c r="P20" i="1"/>
  <c r="P28" i="1"/>
  <c r="P36" i="1"/>
  <c r="P67" i="1"/>
  <c r="P61" i="1"/>
  <c r="P19" i="1"/>
  <c r="P27" i="1"/>
  <c r="P35" i="1"/>
  <c r="P64" i="1"/>
  <c r="P58" i="1"/>
  <c r="P18" i="1"/>
  <c r="P26" i="1"/>
  <c r="P69" i="1"/>
  <c r="P17" i="1"/>
  <c r="P25" i="1"/>
  <c r="P33" i="1"/>
  <c r="P66" i="1"/>
  <c r="P60" i="1"/>
  <c r="P16" i="1"/>
  <c r="P24" i="1"/>
  <c r="P38" i="1"/>
  <c r="P45" i="1"/>
  <c r="P53" i="1"/>
  <c r="P5" i="1"/>
  <c r="P9" i="1"/>
  <c r="P34" i="1"/>
  <c r="P39" i="1"/>
  <c r="P44" i="1"/>
  <c r="P52" i="1"/>
  <c r="P2" i="1"/>
  <c r="P57" i="1"/>
  <c r="P23" i="1"/>
  <c r="P32" i="1"/>
  <c r="P40" i="1"/>
  <c r="P51" i="1"/>
  <c r="P4" i="1"/>
  <c r="P8" i="1"/>
  <c r="P41" i="1"/>
  <c r="P43" i="1"/>
  <c r="P50" i="1"/>
  <c r="P15" i="1"/>
  <c r="P31" i="1"/>
  <c r="P49" i="1"/>
  <c r="P3" i="1"/>
  <c r="P7" i="1"/>
  <c r="P11" i="1"/>
  <c r="P48" i="1"/>
  <c r="P68" i="1"/>
  <c r="P22" i="1"/>
  <c r="P30" i="1"/>
  <c r="P46" i="1"/>
  <c r="P54" i="1"/>
  <c r="P14" i="1"/>
  <c r="P63" i="1"/>
  <c r="P42" i="1"/>
  <c r="P47" i="1"/>
  <c r="P6" i="1"/>
  <c r="P10" i="1"/>
  <c r="V67" i="1"/>
  <c r="C234" i="2" s="1"/>
  <c r="V61" i="1"/>
  <c r="C228" i="2" s="1"/>
  <c r="V19" i="1"/>
  <c r="C214" i="2" s="1"/>
  <c r="V27" i="1"/>
  <c r="C206" i="2" s="1"/>
  <c r="V35" i="1"/>
  <c r="C200" i="2" s="1"/>
  <c r="V64" i="1"/>
  <c r="C231" i="2" s="1"/>
  <c r="V58" i="1"/>
  <c r="C223" i="2" s="1"/>
  <c r="V18" i="1"/>
  <c r="C213" i="2" s="1"/>
  <c r="V26" i="1"/>
  <c r="C182" i="2" s="1"/>
  <c r="V34" i="1"/>
  <c r="C184" i="2" s="1"/>
  <c r="V42" i="1"/>
  <c r="C192" i="2" s="1"/>
  <c r="V69" i="1"/>
  <c r="C236" i="2" s="1"/>
  <c r="V17" i="1"/>
  <c r="C212" i="2" s="1"/>
  <c r="V25" i="1"/>
  <c r="C181" i="2" s="1"/>
  <c r="V33" i="1"/>
  <c r="C177" i="2" s="1"/>
  <c r="V41" i="1"/>
  <c r="C191" i="2" s="1"/>
  <c r="V66" i="1"/>
  <c r="C233" i="2" s="1"/>
  <c r="V60" i="1"/>
  <c r="C227" i="2" s="1"/>
  <c r="V16" i="1"/>
  <c r="C211" i="2" s="1"/>
  <c r="V24" i="1"/>
  <c r="C205" i="2" s="1"/>
  <c r="V63" i="1"/>
  <c r="C230" i="2" s="1"/>
  <c r="V57" i="1"/>
  <c r="V15" i="1"/>
  <c r="C176" i="2" s="1"/>
  <c r="V23" i="1"/>
  <c r="C204" i="2" s="1"/>
  <c r="V31" i="1"/>
  <c r="C209" i="2" s="1"/>
  <c r="V68" i="1"/>
  <c r="C235" i="2" s="1"/>
  <c r="V22" i="1"/>
  <c r="C203" i="2" s="1"/>
  <c r="V30" i="1"/>
  <c r="C183" i="2" s="1"/>
  <c r="V51" i="1"/>
  <c r="C218" i="2" s="1"/>
  <c r="V4" i="1"/>
  <c r="V8" i="1"/>
  <c r="V20" i="1"/>
  <c r="C215" i="2" s="1"/>
  <c r="V43" i="1"/>
  <c r="C193" i="2" s="1"/>
  <c r="V50" i="1"/>
  <c r="C217" i="2" s="1"/>
  <c r="V49" i="1"/>
  <c r="C216" i="2" s="1"/>
  <c r="V3" i="1"/>
  <c r="V7" i="1"/>
  <c r="V11" i="1"/>
  <c r="V29" i="1"/>
  <c r="C208" i="2" s="1"/>
  <c r="V37" i="1"/>
  <c r="C186" i="2" s="1"/>
  <c r="V38" i="1"/>
  <c r="C187" i="2" s="1"/>
  <c r="V48" i="1"/>
  <c r="C199" i="2" s="1"/>
  <c r="V14" i="1"/>
  <c r="C175" i="2" s="1"/>
  <c r="V21" i="1"/>
  <c r="C202" i="2" s="1"/>
  <c r="V36" i="1"/>
  <c r="C185" i="2" s="1"/>
  <c r="V39" i="1"/>
  <c r="C188" i="2" s="1"/>
  <c r="V47" i="1"/>
  <c r="C198" i="2" s="1"/>
  <c r="V6" i="1"/>
  <c r="V10" i="1"/>
  <c r="V62" i="1"/>
  <c r="C229" i="2" s="1"/>
  <c r="V32" i="1"/>
  <c r="C210" i="2" s="1"/>
  <c r="V40" i="1"/>
  <c r="C189" i="2" s="1"/>
  <c r="V46" i="1"/>
  <c r="C196" i="2" s="1"/>
  <c r="V70" i="1"/>
  <c r="C237" i="2" s="1"/>
  <c r="V28" i="1"/>
  <c r="C207" i="2" s="1"/>
  <c r="V44" i="1"/>
  <c r="C194" i="2" s="1"/>
  <c r="V52" i="1"/>
  <c r="V2" i="1"/>
  <c r="V45" i="1"/>
  <c r="C195" i="2" s="1"/>
  <c r="V53" i="1"/>
  <c r="C178" i="2" s="1"/>
  <c r="V65" i="1"/>
  <c r="C232" i="2" s="1"/>
  <c r="V9" i="1"/>
  <c r="V54" i="1"/>
  <c r="C179" i="2" s="1"/>
  <c r="V5" i="1"/>
  <c r="V59" i="1"/>
  <c r="C224" i="2" s="1"/>
  <c r="B53" i="2"/>
  <c r="B58" i="2"/>
  <c r="H13" i="1"/>
  <c r="O13" i="1"/>
  <c r="G13" i="1"/>
  <c r="L13" i="1"/>
  <c r="P13" i="1"/>
  <c r="K13" i="1"/>
  <c r="E75" i="1"/>
  <c r="F76" i="1"/>
  <c r="F77" i="1" s="1"/>
  <c r="K402" i="2" l="1"/>
  <c r="L402" i="2"/>
  <c r="K399" i="2"/>
  <c r="L399" i="2"/>
  <c r="K401" i="2"/>
  <c r="L401" i="2"/>
  <c r="K400" i="2"/>
  <c r="L400" i="2"/>
  <c r="K398" i="2"/>
  <c r="L398" i="2"/>
  <c r="B55" i="2"/>
  <c r="J401" i="2"/>
  <c r="I401" i="2"/>
  <c r="N401" i="2" s="1"/>
  <c r="M401" i="2"/>
  <c r="J398" i="2"/>
  <c r="I398" i="2"/>
  <c r="N398" i="2" s="1"/>
  <c r="M398" i="2"/>
  <c r="M400" i="2"/>
  <c r="J400" i="2"/>
  <c r="I400" i="2"/>
  <c r="N400" i="2" s="1"/>
  <c r="J399" i="2"/>
  <c r="M399" i="2"/>
  <c r="I399" i="2"/>
  <c r="N399" i="2" s="1"/>
  <c r="D224" i="2"/>
  <c r="C292" i="2"/>
  <c r="K292" i="2" s="1"/>
  <c r="S156" i="2"/>
  <c r="C156" i="2"/>
  <c r="C251" i="2"/>
  <c r="M251" i="2" s="1"/>
  <c r="D182" i="2"/>
  <c r="S114" i="2"/>
  <c r="C114" i="2"/>
  <c r="B78" i="2"/>
  <c r="B492" i="2" s="1"/>
  <c r="B91" i="2"/>
  <c r="B355" i="2" s="1"/>
  <c r="B65" i="2"/>
  <c r="B219" i="2" s="1"/>
  <c r="S440" i="2"/>
  <c r="C440" i="2"/>
  <c r="B157" i="2"/>
  <c r="S441" i="2"/>
  <c r="C441" i="2"/>
  <c r="K441" i="2" s="1"/>
  <c r="C248" i="2"/>
  <c r="S111" i="2"/>
  <c r="C111" i="2"/>
  <c r="M111" i="2" s="1"/>
  <c r="D179" i="2"/>
  <c r="C264" i="2"/>
  <c r="K264" i="2" s="1"/>
  <c r="D195" i="2"/>
  <c r="S127" i="2"/>
  <c r="C127" i="2"/>
  <c r="K127" i="2" s="1"/>
  <c r="C268" i="2"/>
  <c r="D199" i="2"/>
  <c r="C131" i="2"/>
  <c r="M131" i="2" s="1"/>
  <c r="S131" i="2"/>
  <c r="S148" i="2"/>
  <c r="C148" i="2"/>
  <c r="C285" i="2"/>
  <c r="J285" i="2" s="1"/>
  <c r="D216" i="2"/>
  <c r="C263" i="2"/>
  <c r="M263" i="2" s="1"/>
  <c r="S126" i="2"/>
  <c r="D194" i="2"/>
  <c r="C126" i="2"/>
  <c r="M126" i="2" s="1"/>
  <c r="D210" i="2"/>
  <c r="C279" i="2"/>
  <c r="K279" i="2" s="1"/>
  <c r="S142" i="2"/>
  <c r="C142" i="2"/>
  <c r="C253" i="2"/>
  <c r="D184" i="2"/>
  <c r="S116" i="2"/>
  <c r="C116" i="2"/>
  <c r="K116" i="2" s="1"/>
  <c r="C283" i="2"/>
  <c r="I283" i="2" s="1"/>
  <c r="N283" i="2" s="1"/>
  <c r="D214" i="2"/>
  <c r="C146" i="2"/>
  <c r="S146" i="2"/>
  <c r="B68" i="2"/>
  <c r="B190" i="2" s="1"/>
  <c r="B70" i="2"/>
  <c r="B201" i="2" s="1"/>
  <c r="C502" i="2"/>
  <c r="C365" i="2"/>
  <c r="B302" i="2"/>
  <c r="B253" i="2"/>
  <c r="B265" i="2"/>
  <c r="B281" i="2"/>
  <c r="S300" i="2"/>
  <c r="D505" i="2"/>
  <c r="D368" i="2"/>
  <c r="B109" i="2"/>
  <c r="B256" i="2"/>
  <c r="B301" i="2"/>
  <c r="B268" i="2"/>
  <c r="C510" i="2"/>
  <c r="C373" i="2"/>
  <c r="B274" i="2"/>
  <c r="B248" i="2"/>
  <c r="C260" i="2"/>
  <c r="J260" i="2" s="1"/>
  <c r="D191" i="2"/>
  <c r="S123" i="2"/>
  <c r="C123" i="2"/>
  <c r="I123" i="2" s="1"/>
  <c r="N123" i="2" s="1"/>
  <c r="B135" i="2"/>
  <c r="B250" i="2"/>
  <c r="C503" i="2"/>
  <c r="C366" i="2"/>
  <c r="B93" i="2"/>
  <c r="B316" i="2" s="1"/>
  <c r="C267" i="2"/>
  <c r="C130" i="2"/>
  <c r="I130" i="2" s="1"/>
  <c r="N130" i="2" s="1"/>
  <c r="D198" i="2"/>
  <c r="S130" i="2"/>
  <c r="C255" i="2"/>
  <c r="K255" i="2" s="1"/>
  <c r="D186" i="2"/>
  <c r="S118" i="2"/>
  <c r="C118" i="2"/>
  <c r="C303" i="2"/>
  <c r="K303" i="2" s="1"/>
  <c r="D235" i="2"/>
  <c r="S167" i="2"/>
  <c r="C167" i="2"/>
  <c r="M167" i="2" s="1"/>
  <c r="C295" i="2"/>
  <c r="M295" i="2" s="1"/>
  <c r="C159" i="2"/>
  <c r="D227" i="2"/>
  <c r="S159" i="2"/>
  <c r="D223" i="2"/>
  <c r="C291" i="2"/>
  <c r="M291" i="2" s="1"/>
  <c r="C155" i="2"/>
  <c r="S155" i="2"/>
  <c r="C254" i="2"/>
  <c r="J254" i="2" s="1"/>
  <c r="S117" i="2"/>
  <c r="D185" i="2"/>
  <c r="C117" i="2"/>
  <c r="B85" i="2"/>
  <c r="B498" i="2" s="1"/>
  <c r="B297" i="2"/>
  <c r="B267" i="2"/>
  <c r="B115" i="2"/>
  <c r="C506" i="2"/>
  <c r="C369" i="2"/>
  <c r="B155" i="2"/>
  <c r="B300" i="2"/>
  <c r="D504" i="2"/>
  <c r="S299" i="2"/>
  <c r="D367" i="2"/>
  <c r="B159" i="2"/>
  <c r="B156" i="2"/>
  <c r="B110" i="2"/>
  <c r="C434" i="2"/>
  <c r="S434" i="2"/>
  <c r="B118" i="2"/>
  <c r="D228" i="2"/>
  <c r="C296" i="2"/>
  <c r="I296" i="2" s="1"/>
  <c r="N296" i="2" s="1"/>
  <c r="S160" i="2"/>
  <c r="C160" i="2"/>
  <c r="D509" i="2"/>
  <c r="S304" i="2"/>
  <c r="D372" i="2"/>
  <c r="C300" i="2"/>
  <c r="D232" i="2"/>
  <c r="S164" i="2"/>
  <c r="C164" i="2"/>
  <c r="K164" i="2" s="1"/>
  <c r="C280" i="2"/>
  <c r="I280" i="2" s="1"/>
  <c r="N280" i="2" s="1"/>
  <c r="D211" i="2"/>
  <c r="S143" i="2"/>
  <c r="C143" i="2"/>
  <c r="M143" i="2" s="1"/>
  <c r="C302" i="2"/>
  <c r="D234" i="2"/>
  <c r="C166" i="2"/>
  <c r="I166" i="2" s="1"/>
  <c r="N166" i="2" s="1"/>
  <c r="S166" i="2"/>
  <c r="B94" i="2"/>
  <c r="B326" i="2" s="1"/>
  <c r="B67" i="2"/>
  <c r="B180" i="2" s="1"/>
  <c r="C258" i="2"/>
  <c r="S121" i="2"/>
  <c r="D189" i="2"/>
  <c r="C121" i="2"/>
  <c r="J121" i="2" s="1"/>
  <c r="C257" i="2"/>
  <c r="K257" i="2" s="1"/>
  <c r="D188" i="2"/>
  <c r="C120" i="2"/>
  <c r="K120" i="2" s="1"/>
  <c r="S120" i="2"/>
  <c r="C277" i="2"/>
  <c r="K277" i="2" s="1"/>
  <c r="D208" i="2"/>
  <c r="C140" i="2"/>
  <c r="I140" i="2" s="1"/>
  <c r="N140" i="2" s="1"/>
  <c r="S140" i="2"/>
  <c r="C287" i="2"/>
  <c r="L287" i="2" s="1"/>
  <c r="D218" i="2"/>
  <c r="S150" i="2"/>
  <c r="C150" i="2"/>
  <c r="J150" i="2" s="1"/>
  <c r="C273" i="2"/>
  <c r="M273" i="2" s="1"/>
  <c r="D204" i="2"/>
  <c r="C136" i="2"/>
  <c r="I136" i="2" s="1"/>
  <c r="N136" i="2" s="1"/>
  <c r="S136" i="2"/>
  <c r="D233" i="2"/>
  <c r="C301" i="2"/>
  <c r="S165" i="2"/>
  <c r="C165" i="2"/>
  <c r="I165" i="2" s="1"/>
  <c r="N165" i="2" s="1"/>
  <c r="C299" i="2"/>
  <c r="K299" i="2" s="1"/>
  <c r="D231" i="2"/>
  <c r="C163" i="2"/>
  <c r="I163" i="2" s="1"/>
  <c r="N163" i="2" s="1"/>
  <c r="S163" i="2"/>
  <c r="C276" i="2"/>
  <c r="M276" i="2" s="1"/>
  <c r="D207" i="2"/>
  <c r="C139" i="2"/>
  <c r="S139" i="2"/>
  <c r="B69" i="2"/>
  <c r="B197" i="2" s="1"/>
  <c r="B98" i="2"/>
  <c r="B361" i="2" s="1"/>
  <c r="B74" i="2"/>
  <c r="B226" i="2" s="1"/>
  <c r="B168" i="2"/>
  <c r="B124" i="2"/>
  <c r="C442" i="2"/>
  <c r="S442" i="2"/>
  <c r="B146" i="2"/>
  <c r="B35" i="2"/>
  <c r="B41" i="2"/>
  <c r="B29" i="2"/>
  <c r="B125" i="2"/>
  <c r="D503" i="2"/>
  <c r="D366" i="2"/>
  <c r="S298" i="2"/>
  <c r="C507" i="2"/>
  <c r="C370" i="2"/>
  <c r="B148" i="2"/>
  <c r="D507" i="2"/>
  <c r="D370" i="2"/>
  <c r="S302" i="2"/>
  <c r="B138" i="2"/>
  <c r="C278" i="2"/>
  <c r="L278" i="2" s="1"/>
  <c r="S141" i="2"/>
  <c r="C141" i="2"/>
  <c r="D209" i="2"/>
  <c r="C274" i="2"/>
  <c r="D205" i="2"/>
  <c r="S137" i="2"/>
  <c r="C137" i="2"/>
  <c r="K137" i="2" s="1"/>
  <c r="I402" i="2"/>
  <c r="N402" i="2" s="1"/>
  <c r="J402" i="2"/>
  <c r="M402" i="2"/>
  <c r="D508" i="2"/>
  <c r="D371" i="2"/>
  <c r="S303" i="2"/>
  <c r="B80" i="2"/>
  <c r="B453" i="2" s="1"/>
  <c r="D177" i="2"/>
  <c r="C246" i="2"/>
  <c r="M246" i="2" s="1"/>
  <c r="S109" i="2"/>
  <c r="C109" i="2"/>
  <c r="C252" i="2"/>
  <c r="L252" i="2" s="1"/>
  <c r="S115" i="2"/>
  <c r="C115" i="2"/>
  <c r="D183" i="2"/>
  <c r="C245" i="2"/>
  <c r="L245" i="2" s="1"/>
  <c r="S108" i="2"/>
  <c r="D176" i="2"/>
  <c r="C108" i="2"/>
  <c r="M108" i="2" s="1"/>
  <c r="C250" i="2"/>
  <c r="D181" i="2"/>
  <c r="S113" i="2"/>
  <c r="C113" i="2"/>
  <c r="M113" i="2" s="1"/>
  <c r="C262" i="2"/>
  <c r="D193" i="2"/>
  <c r="S125" i="2"/>
  <c r="C125" i="2"/>
  <c r="C284" i="2"/>
  <c r="M284" i="2" s="1"/>
  <c r="D215" i="2"/>
  <c r="S147" i="2"/>
  <c r="C147" i="2"/>
  <c r="I147" i="2" s="1"/>
  <c r="N147" i="2" s="1"/>
  <c r="B82" i="2"/>
  <c r="B470" i="2" s="1"/>
  <c r="B73" i="2"/>
  <c r="B222" i="2" s="1"/>
  <c r="B87" i="2"/>
  <c r="B499" i="2" s="1"/>
  <c r="B261" i="2"/>
  <c r="D510" i="2"/>
  <c r="S305" i="2"/>
  <c r="D373" i="2"/>
  <c r="B145" i="2"/>
  <c r="B141" i="2"/>
  <c r="B114" i="2"/>
  <c r="B139" i="2"/>
  <c r="B262" i="2"/>
  <c r="C368" i="2"/>
  <c r="C505" i="2"/>
  <c r="C508" i="2"/>
  <c r="C371" i="2"/>
  <c r="C435" i="2"/>
  <c r="S435" i="2"/>
  <c r="B160" i="2"/>
  <c r="B149" i="2"/>
  <c r="D506" i="2"/>
  <c r="D369" i="2"/>
  <c r="S301" i="2"/>
  <c r="B117" i="2"/>
  <c r="C439" i="2"/>
  <c r="K439" i="2" s="1"/>
  <c r="S439" i="2"/>
  <c r="C261" i="2"/>
  <c r="D192" i="2"/>
  <c r="S124" i="2"/>
  <c r="C124" i="2"/>
  <c r="D187" i="2"/>
  <c r="C256" i="2"/>
  <c r="S119" i="2"/>
  <c r="C119" i="2"/>
  <c r="I119" i="2" s="1"/>
  <c r="N119" i="2" s="1"/>
  <c r="S436" i="2"/>
  <c r="C436" i="2"/>
  <c r="D365" i="2"/>
  <c r="D502" i="2"/>
  <c r="S297" i="2"/>
  <c r="C271" i="2"/>
  <c r="I271" i="2" s="1"/>
  <c r="N271" i="2" s="1"/>
  <c r="S134" i="2"/>
  <c r="C134" i="2"/>
  <c r="J134" i="2" s="1"/>
  <c r="D202" i="2"/>
  <c r="C293" i="2"/>
  <c r="C157" i="2"/>
  <c r="S157" i="2"/>
  <c r="C281" i="2"/>
  <c r="S144" i="2"/>
  <c r="D212" i="2"/>
  <c r="C144" i="2"/>
  <c r="K144" i="2" s="1"/>
  <c r="C269" i="2"/>
  <c r="K269" i="2" s="1"/>
  <c r="D200" i="2"/>
  <c r="S132" i="2"/>
  <c r="C132" i="2"/>
  <c r="M132" i="2" s="1"/>
  <c r="C305" i="2"/>
  <c r="L305" i="2" s="1"/>
  <c r="D237" i="2"/>
  <c r="C169" i="2"/>
  <c r="M169" i="2" s="1"/>
  <c r="S169" i="2"/>
  <c r="B95" i="2"/>
  <c r="B333" i="2" s="1"/>
  <c r="B86" i="2"/>
  <c r="B495" i="2" s="1"/>
  <c r="B83" i="2"/>
  <c r="B474" i="2" s="1"/>
  <c r="B100" i="2"/>
  <c r="B362" i="2" s="1"/>
  <c r="B142" i="2"/>
  <c r="B258" i="2"/>
  <c r="C509" i="2"/>
  <c r="C372" i="2"/>
  <c r="B107" i="2"/>
  <c r="C438" i="2"/>
  <c r="S438" i="2"/>
  <c r="B162" i="2"/>
  <c r="C504" i="2"/>
  <c r="C367" i="2"/>
  <c r="C286" i="2"/>
  <c r="K286" i="2" s="1"/>
  <c r="D217" i="2"/>
  <c r="S149" i="2"/>
  <c r="C149" i="2"/>
  <c r="C265" i="2"/>
  <c r="C128" i="2"/>
  <c r="J128" i="2" s="1"/>
  <c r="S128" i="2"/>
  <c r="D196" i="2"/>
  <c r="D203" i="2"/>
  <c r="S135" i="2"/>
  <c r="C135" i="2"/>
  <c r="C272" i="2"/>
  <c r="I272" i="2" s="1"/>
  <c r="N272" i="2" s="1"/>
  <c r="C282" i="2"/>
  <c r="I282" i="2" s="1"/>
  <c r="N282" i="2" s="1"/>
  <c r="C145" i="2"/>
  <c r="S145" i="2"/>
  <c r="D213" i="2"/>
  <c r="C247" i="2"/>
  <c r="I247" i="2" s="1"/>
  <c r="N247" i="2" s="1"/>
  <c r="S110" i="2"/>
  <c r="C110" i="2"/>
  <c r="D178" i="2"/>
  <c r="C244" i="2"/>
  <c r="J244" i="2" s="1"/>
  <c r="S107" i="2"/>
  <c r="C107" i="2"/>
  <c r="D175" i="2"/>
  <c r="C288" i="2"/>
  <c r="S151" i="2"/>
  <c r="C151" i="2"/>
  <c r="L151" i="2" s="1"/>
  <c r="C298" i="2"/>
  <c r="M298" i="2" s="1"/>
  <c r="D230" i="2"/>
  <c r="C162" i="2"/>
  <c r="S162" i="2"/>
  <c r="C304" i="2"/>
  <c r="J304" i="2" s="1"/>
  <c r="D236" i="2"/>
  <c r="C168" i="2"/>
  <c r="S168" i="2"/>
  <c r="C275" i="2"/>
  <c r="J275" i="2" s="1"/>
  <c r="D206" i="2"/>
  <c r="S138" i="2"/>
  <c r="C138" i="2"/>
  <c r="D229" i="2"/>
  <c r="C297" i="2"/>
  <c r="S161" i="2"/>
  <c r="C161" i="2"/>
  <c r="K161" i="2" s="1"/>
  <c r="B99" i="2"/>
  <c r="B358" i="2" s="1"/>
  <c r="B96" i="2"/>
  <c r="B337" i="2" s="1"/>
  <c r="C437" i="2"/>
  <c r="S437" i="2"/>
  <c r="F61" i="6"/>
  <c r="F59" i="6"/>
  <c r="F57" i="6"/>
  <c r="F10" i="6"/>
  <c r="F8" i="6"/>
  <c r="F6" i="6"/>
  <c r="F4" i="6"/>
  <c r="F13" i="6" s="1"/>
  <c r="F58" i="6"/>
  <c r="F60" i="6"/>
  <c r="F3" i="6"/>
  <c r="F5" i="6"/>
  <c r="F7" i="6"/>
  <c r="F2" i="6"/>
  <c r="F9" i="6"/>
  <c r="F11" i="6"/>
  <c r="E76" i="6"/>
  <c r="E77" i="6" s="1"/>
  <c r="D75" i="6"/>
  <c r="C99" i="2"/>
  <c r="C358" i="2" s="1"/>
  <c r="C73" i="2"/>
  <c r="C222" i="2" s="1"/>
  <c r="C86" i="2"/>
  <c r="C495" i="2" s="1"/>
  <c r="C80" i="2"/>
  <c r="C453" i="2" s="1"/>
  <c r="C67" i="2"/>
  <c r="C180" i="2" s="1"/>
  <c r="C93" i="2"/>
  <c r="C316" i="2" s="1"/>
  <c r="D40" i="2"/>
  <c r="D34" i="2"/>
  <c r="D28" i="2"/>
  <c r="G18" i="2" s="1"/>
  <c r="C33" i="2"/>
  <c r="C39" i="2"/>
  <c r="C27" i="2"/>
  <c r="C96" i="2"/>
  <c r="C337" i="2" s="1"/>
  <c r="C70" i="2"/>
  <c r="C201" i="2" s="1"/>
  <c r="C83" i="2"/>
  <c r="C474" i="2" s="1"/>
  <c r="D35" i="2"/>
  <c r="D41" i="2"/>
  <c r="D29" i="2"/>
  <c r="G19" i="2" s="1"/>
  <c r="D98" i="2"/>
  <c r="D361" i="2" s="1"/>
  <c r="D72" i="2"/>
  <c r="D225" i="2" s="1"/>
  <c r="D85" i="2"/>
  <c r="D498" i="2" s="1"/>
  <c r="C64" i="2"/>
  <c r="C174" i="2" s="1"/>
  <c r="C77" i="2"/>
  <c r="C447" i="2" s="1"/>
  <c r="C90" i="2"/>
  <c r="C310" i="2" s="1"/>
  <c r="C87" i="2"/>
  <c r="C499" i="2" s="1"/>
  <c r="C100" i="2"/>
  <c r="C362" i="2" s="1"/>
  <c r="C74" i="2"/>
  <c r="C226" i="2" s="1"/>
  <c r="D64" i="2"/>
  <c r="D174" i="2" s="1"/>
  <c r="D77" i="2"/>
  <c r="D447" i="2" s="1"/>
  <c r="D90" i="2"/>
  <c r="D310" i="2" s="1"/>
  <c r="D39" i="2"/>
  <c r="D33" i="2"/>
  <c r="D27" i="2"/>
  <c r="G17" i="2" s="1"/>
  <c r="D65" i="2"/>
  <c r="D219" i="2" s="1"/>
  <c r="D78" i="2"/>
  <c r="D492" i="2" s="1"/>
  <c r="D91" i="2"/>
  <c r="D355" i="2" s="1"/>
  <c r="F61" i="1"/>
  <c r="F58" i="1"/>
  <c r="F60" i="1"/>
  <c r="F57" i="1"/>
  <c r="F4" i="1"/>
  <c r="F8" i="1"/>
  <c r="F59" i="1"/>
  <c r="F3" i="1"/>
  <c r="F7" i="1"/>
  <c r="F11" i="1"/>
  <c r="F6" i="1"/>
  <c r="F10" i="1"/>
  <c r="F2" i="1"/>
  <c r="F5" i="1"/>
  <c r="F9" i="1"/>
  <c r="C85" i="2"/>
  <c r="C498" i="2" s="1"/>
  <c r="C98" i="2"/>
  <c r="C361" i="2" s="1"/>
  <c r="C72" i="2"/>
  <c r="C225" i="2" s="1"/>
  <c r="D87" i="2"/>
  <c r="D499" i="2" s="1"/>
  <c r="D100" i="2"/>
  <c r="D362" i="2" s="1"/>
  <c r="D74" i="2"/>
  <c r="D226" i="2" s="1"/>
  <c r="V56" i="1"/>
  <c r="C65" i="2"/>
  <c r="C219" i="2" s="1"/>
  <c r="C78" i="2"/>
  <c r="C492" i="2" s="1"/>
  <c r="C91" i="2"/>
  <c r="C355" i="2" s="1"/>
  <c r="B60" i="2"/>
  <c r="D69" i="2"/>
  <c r="D197" i="2" s="1"/>
  <c r="D82" i="2"/>
  <c r="D470" i="2" s="1"/>
  <c r="D95" i="2"/>
  <c r="D333" i="2" s="1"/>
  <c r="D86" i="2"/>
  <c r="D495" i="2" s="1"/>
  <c r="D99" i="2"/>
  <c r="D358" i="2" s="1"/>
  <c r="D73" i="2"/>
  <c r="D222" i="2" s="1"/>
  <c r="D93" i="2"/>
  <c r="D316" i="2" s="1"/>
  <c r="D67" i="2"/>
  <c r="D180" i="2" s="1"/>
  <c r="D80" i="2"/>
  <c r="D453" i="2" s="1"/>
  <c r="C35" i="2"/>
  <c r="C41" i="2"/>
  <c r="C29" i="2"/>
  <c r="C94" i="2"/>
  <c r="C326" i="2" s="1"/>
  <c r="C68" i="2"/>
  <c r="C190" i="2" s="1"/>
  <c r="C81" i="2"/>
  <c r="C463" i="2" s="1"/>
  <c r="D81" i="2"/>
  <c r="D463" i="2" s="1"/>
  <c r="D94" i="2"/>
  <c r="D326" i="2" s="1"/>
  <c r="D68" i="2"/>
  <c r="D190" i="2" s="1"/>
  <c r="N56" i="1"/>
  <c r="C69" i="2"/>
  <c r="C197" i="2" s="1"/>
  <c r="C82" i="2"/>
  <c r="C470" i="2" s="1"/>
  <c r="C95" i="2"/>
  <c r="C333" i="2" s="1"/>
  <c r="D96" i="2"/>
  <c r="D337" i="2" s="1"/>
  <c r="D70" i="2"/>
  <c r="D201" i="2" s="1"/>
  <c r="D83" i="2"/>
  <c r="D474" i="2" s="1"/>
  <c r="C34" i="2"/>
  <c r="C40" i="2"/>
  <c r="C28" i="2"/>
  <c r="V13" i="1"/>
  <c r="O56" i="1"/>
  <c r="K56" i="1"/>
  <c r="L56" i="1"/>
  <c r="J56" i="1"/>
  <c r="S56" i="1"/>
  <c r="W13" i="1"/>
  <c r="C49" i="2" s="1"/>
  <c r="P56" i="1"/>
  <c r="S13" i="1"/>
  <c r="Q13" i="1"/>
  <c r="G56" i="1"/>
  <c r="R56" i="1"/>
  <c r="F13" i="1"/>
  <c r="I56" i="1"/>
  <c r="U56" i="1"/>
  <c r="B30" i="2" s="1"/>
  <c r="R13" i="1"/>
  <c r="E76" i="1"/>
  <c r="E77" i="1" s="1"/>
  <c r="D75" i="1"/>
  <c r="U13" i="1"/>
  <c r="Q56" i="1"/>
  <c r="W56" i="1"/>
  <c r="C57" i="2" s="1"/>
  <c r="M56" i="1"/>
  <c r="K440" i="2" l="1"/>
  <c r="L440" i="2"/>
  <c r="K438" i="2"/>
  <c r="L438" i="2"/>
  <c r="K436" i="2"/>
  <c r="L436" i="2"/>
  <c r="M163" i="2"/>
  <c r="K435" i="2"/>
  <c r="L435" i="2"/>
  <c r="L441" i="2"/>
  <c r="K442" i="2"/>
  <c r="L442" i="2"/>
  <c r="L439" i="2"/>
  <c r="K434" i="2"/>
  <c r="L434" i="2"/>
  <c r="K437" i="2"/>
  <c r="L437" i="2"/>
  <c r="M282" i="2"/>
  <c r="K246" i="2"/>
  <c r="L303" i="2"/>
  <c r="L282" i="2"/>
  <c r="K278" i="2"/>
  <c r="L254" i="2"/>
  <c r="K304" i="2"/>
  <c r="L296" i="2"/>
  <c r="K251" i="2"/>
  <c r="L117" i="2"/>
  <c r="L156" i="2"/>
  <c r="K244" i="2"/>
  <c r="K296" i="2"/>
  <c r="K287" i="2"/>
  <c r="J126" i="2"/>
  <c r="M244" i="2"/>
  <c r="M277" i="2"/>
  <c r="M285" i="2"/>
  <c r="K260" i="2"/>
  <c r="M257" i="2"/>
  <c r="M286" i="2"/>
  <c r="L277" i="2"/>
  <c r="L263" i="2"/>
  <c r="L257" i="2"/>
  <c r="L276" i="2"/>
  <c r="M280" i="2"/>
  <c r="K263" i="2"/>
  <c r="L118" i="2"/>
  <c r="K272" i="2"/>
  <c r="L246" i="2"/>
  <c r="L260" i="2"/>
  <c r="M269" i="2"/>
  <c r="L301" i="2"/>
  <c r="K301" i="2"/>
  <c r="K252" i="2"/>
  <c r="K302" i="2"/>
  <c r="L302" i="2"/>
  <c r="L269" i="2"/>
  <c r="K300" i="2"/>
  <c r="L300" i="2"/>
  <c r="M272" i="2"/>
  <c r="K282" i="2"/>
  <c r="L244" i="2"/>
  <c r="L286" i="2"/>
  <c r="M278" i="2"/>
  <c r="K245" i="2"/>
  <c r="L279" i="2"/>
  <c r="L292" i="2"/>
  <c r="M287" i="2"/>
  <c r="K305" i="2"/>
  <c r="L299" i="2"/>
  <c r="L297" i="2"/>
  <c r="K297" i="2"/>
  <c r="K253" i="2"/>
  <c r="L253" i="2"/>
  <c r="M253" i="2"/>
  <c r="K256" i="2"/>
  <c r="L256" i="2"/>
  <c r="M256" i="2"/>
  <c r="M279" i="2"/>
  <c r="K248" i="2"/>
  <c r="L248" i="2"/>
  <c r="M248" i="2"/>
  <c r="L272" i="2"/>
  <c r="L304" i="2"/>
  <c r="K284" i="2"/>
  <c r="M245" i="2"/>
  <c r="L291" i="2"/>
  <c r="M260" i="2"/>
  <c r="K254" i="2"/>
  <c r="L262" i="2"/>
  <c r="M262" i="2"/>
  <c r="K262" i="2"/>
  <c r="L284" i="2"/>
  <c r="M271" i="2"/>
  <c r="L250" i="2"/>
  <c r="M250" i="2"/>
  <c r="M275" i="2"/>
  <c r="L273" i="2"/>
  <c r="K276" i="2"/>
  <c r="M264" i="2"/>
  <c r="M255" i="2"/>
  <c r="L280" i="2"/>
  <c r="M283" i="2"/>
  <c r="M254" i="2"/>
  <c r="L285" i="2"/>
  <c r="K247" i="2"/>
  <c r="L271" i="2"/>
  <c r="K261" i="2"/>
  <c r="L261" i="2"/>
  <c r="M261" i="2"/>
  <c r="K258" i="2"/>
  <c r="L258" i="2"/>
  <c r="M258" i="2"/>
  <c r="K274" i="2"/>
  <c r="L274" i="2"/>
  <c r="M274" i="2"/>
  <c r="L247" i="2"/>
  <c r="M281" i="2"/>
  <c r="K281" i="2"/>
  <c r="L281" i="2"/>
  <c r="L275" i="2"/>
  <c r="K273" i="2"/>
  <c r="M252" i="2"/>
  <c r="L264" i="2"/>
  <c r="L255" i="2"/>
  <c r="K280" i="2"/>
  <c r="L283" i="2"/>
  <c r="L251" i="2"/>
  <c r="K285" i="2"/>
  <c r="M247" i="2"/>
  <c r="L298" i="2"/>
  <c r="L267" i="2"/>
  <c r="M267" i="2"/>
  <c r="K268" i="2"/>
  <c r="L268" i="2"/>
  <c r="M268" i="2"/>
  <c r="K265" i="2"/>
  <c r="L265" i="2"/>
  <c r="M265" i="2"/>
  <c r="K275" i="2"/>
  <c r="L295" i="2"/>
  <c r="K283" i="2"/>
  <c r="K298" i="2"/>
  <c r="L148" i="2"/>
  <c r="L146" i="2"/>
  <c r="L145" i="2"/>
  <c r="L162" i="2"/>
  <c r="L138" i="2"/>
  <c r="L159" i="2"/>
  <c r="L135" i="2"/>
  <c r="J245" i="2"/>
  <c r="L130" i="2"/>
  <c r="J439" i="2"/>
  <c r="L127" i="2"/>
  <c r="L141" i="2"/>
  <c r="I439" i="2"/>
  <c r="N439" i="2" s="1"/>
  <c r="L111" i="2"/>
  <c r="L123" i="2"/>
  <c r="L124" i="2"/>
  <c r="L108" i="2"/>
  <c r="L169" i="2"/>
  <c r="L164" i="2"/>
  <c r="L166" i="2"/>
  <c r="L107" i="2"/>
  <c r="K107" i="2"/>
  <c r="L125" i="2"/>
  <c r="L168" i="2"/>
  <c r="L157" i="2"/>
  <c r="L147" i="2"/>
  <c r="L165" i="2"/>
  <c r="L128" i="2"/>
  <c r="L116" i="2"/>
  <c r="L115" i="2"/>
  <c r="L149" i="2"/>
  <c r="L150" i="2"/>
  <c r="L136" i="2"/>
  <c r="L121" i="2"/>
  <c r="L132" i="2"/>
  <c r="L160" i="2"/>
  <c r="L139" i="2"/>
  <c r="L109" i="2"/>
  <c r="L161" i="2"/>
  <c r="L134" i="2"/>
  <c r="L137" i="2"/>
  <c r="L163" i="2"/>
  <c r="L114" i="2"/>
  <c r="L155" i="2"/>
  <c r="L113" i="2"/>
  <c r="L143" i="2"/>
  <c r="L140" i="2"/>
  <c r="L131" i="2"/>
  <c r="L120" i="2"/>
  <c r="L142" i="2"/>
  <c r="L110" i="2"/>
  <c r="L167" i="2"/>
  <c r="L119" i="2"/>
  <c r="L126" i="2"/>
  <c r="L144" i="2"/>
  <c r="K147" i="2"/>
  <c r="M147" i="2"/>
  <c r="J147" i="2"/>
  <c r="O147" i="2" s="1"/>
  <c r="I260" i="2"/>
  <c r="N260" i="2" s="1"/>
  <c r="O260" i="2" s="1"/>
  <c r="I126" i="2"/>
  <c r="N126" i="2" s="1"/>
  <c r="K126" i="2"/>
  <c r="K163" i="2"/>
  <c r="J264" i="2"/>
  <c r="I301" i="2"/>
  <c r="N301" i="2" s="1"/>
  <c r="J163" i="2"/>
  <c r="O163" i="2" s="1"/>
  <c r="M127" i="2"/>
  <c r="I265" i="2"/>
  <c r="N265" i="2" s="1"/>
  <c r="K135" i="2"/>
  <c r="I257" i="2"/>
  <c r="N257" i="2" s="1"/>
  <c r="I127" i="2"/>
  <c r="N127" i="2" s="1"/>
  <c r="J127" i="2"/>
  <c r="J303" i="2"/>
  <c r="I303" i="2"/>
  <c r="N303" i="2" s="1"/>
  <c r="M303" i="2"/>
  <c r="I284" i="2"/>
  <c r="N284" i="2" s="1"/>
  <c r="I264" i="2"/>
  <c r="N264" i="2" s="1"/>
  <c r="J284" i="2"/>
  <c r="I116" i="2"/>
  <c r="N116" i="2" s="1"/>
  <c r="M116" i="2"/>
  <c r="M439" i="2"/>
  <c r="M441" i="2"/>
  <c r="I286" i="2"/>
  <c r="N286" i="2" s="1"/>
  <c r="M140" i="2"/>
  <c r="M305" i="2"/>
  <c r="J286" i="2"/>
  <c r="J282" i="2"/>
  <c r="O282" i="2" s="1"/>
  <c r="J296" i="2"/>
  <c r="O296" i="2" s="1"/>
  <c r="K140" i="2"/>
  <c r="J277" i="2"/>
  <c r="J295" i="2"/>
  <c r="M292" i="2"/>
  <c r="I161" i="2"/>
  <c r="N161" i="2" s="1"/>
  <c r="I304" i="2"/>
  <c r="N304" i="2" s="1"/>
  <c r="O304" i="2" s="1"/>
  <c r="K295" i="2"/>
  <c r="I246" i="2"/>
  <c r="N246" i="2" s="1"/>
  <c r="J255" i="2"/>
  <c r="I245" i="2"/>
  <c r="N245" i="2" s="1"/>
  <c r="I143" i="2"/>
  <c r="N143" i="2" s="1"/>
  <c r="I252" i="2"/>
  <c r="N252" i="2" s="1"/>
  <c r="I111" i="2"/>
  <c r="N111" i="2" s="1"/>
  <c r="M144" i="2"/>
  <c r="J257" i="2"/>
  <c r="J269" i="2"/>
  <c r="J252" i="2"/>
  <c r="I278" i="2"/>
  <c r="N278" i="2" s="1"/>
  <c r="J111" i="2"/>
  <c r="I144" i="2"/>
  <c r="N144" i="2" s="1"/>
  <c r="I273" i="2"/>
  <c r="N273" i="2" s="1"/>
  <c r="M165" i="2"/>
  <c r="M123" i="2"/>
  <c r="I299" i="2"/>
  <c r="N299" i="2" s="1"/>
  <c r="K165" i="2"/>
  <c r="K123" i="2"/>
  <c r="M436" i="2"/>
  <c r="I436" i="2"/>
  <c r="N436" i="2" s="1"/>
  <c r="J436" i="2"/>
  <c r="J274" i="2"/>
  <c r="I274" i="2"/>
  <c r="N274" i="2" s="1"/>
  <c r="O398" i="2"/>
  <c r="M160" i="2"/>
  <c r="I160" i="2"/>
  <c r="N160" i="2" s="1"/>
  <c r="K160" i="2"/>
  <c r="J160" i="2"/>
  <c r="J273" i="2"/>
  <c r="C48" i="2"/>
  <c r="C52" i="2"/>
  <c r="C54" i="2"/>
  <c r="C53" i="2"/>
  <c r="J120" i="2"/>
  <c r="J118" i="2"/>
  <c r="M118" i="2"/>
  <c r="K118" i="2"/>
  <c r="I118" i="2"/>
  <c r="N118" i="2" s="1"/>
  <c r="I134" i="2"/>
  <c r="N134" i="2" s="1"/>
  <c r="O134" i="2" s="1"/>
  <c r="I269" i="2"/>
  <c r="N269" i="2" s="1"/>
  <c r="I248" i="2"/>
  <c r="N248" i="2" s="1"/>
  <c r="J248" i="2"/>
  <c r="J299" i="2"/>
  <c r="I150" i="2"/>
  <c r="N150" i="2" s="1"/>
  <c r="O150" i="2" s="1"/>
  <c r="I108" i="2"/>
  <c r="N108" i="2" s="1"/>
  <c r="J305" i="2"/>
  <c r="M161" i="2"/>
  <c r="J113" i="2"/>
  <c r="K291" i="2"/>
  <c r="J166" i="2"/>
  <c r="O166" i="2" s="1"/>
  <c r="J165" i="2"/>
  <c r="O165" i="2" s="1"/>
  <c r="I295" i="2"/>
  <c r="J271" i="2"/>
  <c r="O271" i="2" s="1"/>
  <c r="I164" i="2"/>
  <c r="N164" i="2" s="1"/>
  <c r="J246" i="2"/>
  <c r="J278" i="2"/>
  <c r="J116" i="2"/>
  <c r="M296" i="2"/>
  <c r="I292" i="2"/>
  <c r="N292" i="2" s="1"/>
  <c r="I251" i="2"/>
  <c r="N251" i="2" s="1"/>
  <c r="I287" i="2"/>
  <c r="N287" i="2" s="1"/>
  <c r="I132" i="2"/>
  <c r="N132" i="2" s="1"/>
  <c r="I167" i="2"/>
  <c r="N167" i="2" s="1"/>
  <c r="J283" i="2"/>
  <c r="O283" i="2" s="1"/>
  <c r="J123" i="2"/>
  <c r="O123" i="2" s="1"/>
  <c r="I258" i="2"/>
  <c r="N258" i="2" s="1"/>
  <c r="J258" i="2"/>
  <c r="J149" i="2"/>
  <c r="M149" i="2"/>
  <c r="K149" i="2"/>
  <c r="I149" i="2"/>
  <c r="N149" i="2" s="1"/>
  <c r="K271" i="2"/>
  <c r="J139" i="2"/>
  <c r="M139" i="2"/>
  <c r="I139" i="2"/>
  <c r="N139" i="2" s="1"/>
  <c r="K139" i="2"/>
  <c r="M299" i="2"/>
  <c r="K162" i="2"/>
  <c r="I162" i="2"/>
  <c r="N162" i="2" s="1"/>
  <c r="J162" i="2"/>
  <c r="M162" i="2"/>
  <c r="K114" i="2"/>
  <c r="M114" i="2"/>
  <c r="I114" i="2"/>
  <c r="N114" i="2" s="1"/>
  <c r="J114" i="2"/>
  <c r="O402" i="2"/>
  <c r="J146" i="2"/>
  <c r="I146" i="2"/>
  <c r="N146" i="2" s="1"/>
  <c r="K146" i="2"/>
  <c r="M146" i="2"/>
  <c r="J110" i="2"/>
  <c r="M110" i="2"/>
  <c r="K110" i="2"/>
  <c r="I110" i="2"/>
  <c r="N110" i="2" s="1"/>
  <c r="K143" i="2"/>
  <c r="I135" i="2"/>
  <c r="N135" i="2" s="1"/>
  <c r="M135" i="2"/>
  <c r="J135" i="2"/>
  <c r="J281" i="2"/>
  <c r="I281" i="2"/>
  <c r="N281" i="2" s="1"/>
  <c r="I277" i="2"/>
  <c r="N277" i="2" s="1"/>
  <c r="J280" i="2"/>
  <c r="O280" i="2" s="1"/>
  <c r="M304" i="2"/>
  <c r="M164" i="2"/>
  <c r="I137" i="2"/>
  <c r="N137" i="2" s="1"/>
  <c r="I298" i="2"/>
  <c r="N298" i="2" s="1"/>
  <c r="I131" i="2"/>
  <c r="N131" i="2" s="1"/>
  <c r="I254" i="2"/>
  <c r="N254" i="2" s="1"/>
  <c r="K111" i="2"/>
  <c r="I285" i="2"/>
  <c r="N285" i="2" s="1"/>
  <c r="J140" i="2"/>
  <c r="O140" i="2" s="1"/>
  <c r="I255" i="2"/>
  <c r="N255" i="2" s="1"/>
  <c r="J144" i="2"/>
  <c r="I261" i="2"/>
  <c r="N261" i="2" s="1"/>
  <c r="J261" i="2"/>
  <c r="O399" i="2"/>
  <c r="I437" i="2"/>
  <c r="N437" i="2" s="1"/>
  <c r="M437" i="2"/>
  <c r="J437" i="2"/>
  <c r="J435" i="2"/>
  <c r="I435" i="2"/>
  <c r="N435" i="2" s="1"/>
  <c r="M435" i="2"/>
  <c r="I141" i="2"/>
  <c r="N141" i="2" s="1"/>
  <c r="M141" i="2"/>
  <c r="K141" i="2"/>
  <c r="J141" i="2"/>
  <c r="J262" i="2"/>
  <c r="J263" i="2"/>
  <c r="M156" i="2"/>
  <c r="K156" i="2"/>
  <c r="J156" i="2"/>
  <c r="I156" i="2"/>
  <c r="N156" i="2" s="1"/>
  <c r="J143" i="2"/>
  <c r="I268" i="2"/>
  <c r="N268" i="2" s="1"/>
  <c r="J268" i="2"/>
  <c r="J265" i="2"/>
  <c r="I441" i="2"/>
  <c r="N441" i="2" s="1"/>
  <c r="J272" i="2"/>
  <c r="O272" i="2" s="1"/>
  <c r="I275" i="2"/>
  <c r="N275" i="2" s="1"/>
  <c r="J169" i="2"/>
  <c r="K136" i="2"/>
  <c r="M119" i="2"/>
  <c r="I279" i="2"/>
  <c r="N279" i="2" s="1"/>
  <c r="I128" i="2"/>
  <c r="N128" i="2" s="1"/>
  <c r="O128" i="2" s="1"/>
  <c r="M121" i="2"/>
  <c r="J137" i="2"/>
  <c r="J131" i="2"/>
  <c r="K130" i="2"/>
  <c r="I148" i="2"/>
  <c r="N148" i="2" s="1"/>
  <c r="J148" i="2"/>
  <c r="K148" i="2"/>
  <c r="M148" i="2"/>
  <c r="M300" i="2"/>
  <c r="I300" i="2"/>
  <c r="N300" i="2" s="1"/>
  <c r="J300" i="2"/>
  <c r="M142" i="2"/>
  <c r="J142" i="2"/>
  <c r="I142" i="2"/>
  <c r="N142" i="2" s="1"/>
  <c r="K142" i="2"/>
  <c r="M434" i="2"/>
  <c r="J434" i="2"/>
  <c r="I434" i="2"/>
  <c r="N434" i="2" s="1"/>
  <c r="I438" i="2"/>
  <c r="N438" i="2" s="1"/>
  <c r="M438" i="2"/>
  <c r="J438" i="2"/>
  <c r="J117" i="2"/>
  <c r="M117" i="2"/>
  <c r="K117" i="2"/>
  <c r="I117" i="2"/>
  <c r="N117" i="2" s="1"/>
  <c r="J145" i="2"/>
  <c r="K145" i="2"/>
  <c r="I145" i="2"/>
  <c r="N145" i="2" s="1"/>
  <c r="M145" i="2"/>
  <c r="I138" i="2"/>
  <c r="N138" i="2" s="1"/>
  <c r="J138" i="2"/>
  <c r="K138" i="2"/>
  <c r="M138" i="2"/>
  <c r="I442" i="2"/>
  <c r="N442" i="2" s="1"/>
  <c r="M442" i="2"/>
  <c r="J442" i="2"/>
  <c r="I120" i="2"/>
  <c r="N120" i="2" s="1"/>
  <c r="I159" i="2"/>
  <c r="N159" i="2" s="1"/>
  <c r="K159" i="2"/>
  <c r="M159" i="2"/>
  <c r="J159" i="2"/>
  <c r="I115" i="2"/>
  <c r="N115" i="2" s="1"/>
  <c r="M115" i="2"/>
  <c r="K115" i="2"/>
  <c r="J115" i="2"/>
  <c r="M134" i="2"/>
  <c r="M301" i="2"/>
  <c r="J301" i="2"/>
  <c r="J253" i="2"/>
  <c r="I253" i="2"/>
  <c r="N253" i="2" s="1"/>
  <c r="J441" i="2"/>
  <c r="K150" i="2"/>
  <c r="K108" i="2"/>
  <c r="I113" i="2"/>
  <c r="N113" i="2" s="1"/>
  <c r="I291" i="2"/>
  <c r="N291" i="2" s="1"/>
  <c r="K166" i="2"/>
  <c r="K169" i="2"/>
  <c r="M136" i="2"/>
  <c r="J119" i="2"/>
  <c r="O119" i="2" s="1"/>
  <c r="O400" i="2"/>
  <c r="I276" i="2"/>
  <c r="N276" i="2" s="1"/>
  <c r="M128" i="2"/>
  <c r="K121" i="2"/>
  <c r="M137" i="2"/>
  <c r="J298" i="2"/>
  <c r="K131" i="2"/>
  <c r="J287" i="2"/>
  <c r="J132" i="2"/>
  <c r="J167" i="2"/>
  <c r="J130" i="2"/>
  <c r="O130" i="2" s="1"/>
  <c r="J164" i="2"/>
  <c r="F56" i="6"/>
  <c r="J107" i="2"/>
  <c r="M107" i="2"/>
  <c r="I107" i="2"/>
  <c r="N107" i="2" s="1"/>
  <c r="J124" i="2"/>
  <c r="I124" i="2"/>
  <c r="N124" i="2" s="1"/>
  <c r="K124" i="2"/>
  <c r="M124" i="2"/>
  <c r="I263" i="2"/>
  <c r="N263" i="2" s="1"/>
  <c r="M120" i="2"/>
  <c r="I267" i="2"/>
  <c r="N267" i="2" s="1"/>
  <c r="J267" i="2"/>
  <c r="K267" i="2"/>
  <c r="K134" i="2"/>
  <c r="I256" i="2"/>
  <c r="N256" i="2" s="1"/>
  <c r="J256" i="2"/>
  <c r="M302" i="2"/>
  <c r="I302" i="2"/>
  <c r="J302" i="2"/>
  <c r="M150" i="2"/>
  <c r="J108" i="2"/>
  <c r="J161" i="2"/>
  <c r="K113" i="2"/>
  <c r="J291" i="2"/>
  <c r="M166" i="2"/>
  <c r="I244" i="2"/>
  <c r="N244" i="2" s="1"/>
  <c r="O244" i="2" s="1"/>
  <c r="I169" i="2"/>
  <c r="N169" i="2" s="1"/>
  <c r="J136" i="2"/>
  <c r="O136" i="2" s="1"/>
  <c r="K119" i="2"/>
  <c r="J279" i="2"/>
  <c r="O401" i="2"/>
  <c r="J276" i="2"/>
  <c r="K128" i="2"/>
  <c r="I121" i="2"/>
  <c r="N121" i="2" s="1"/>
  <c r="O121" i="2" s="1"/>
  <c r="J251" i="2"/>
  <c r="K132" i="2"/>
  <c r="K167" i="2"/>
  <c r="J247" i="2"/>
  <c r="O247" i="2" s="1"/>
  <c r="M130" i="2"/>
  <c r="I262" i="2"/>
  <c r="N262" i="2" s="1"/>
  <c r="I155" i="2"/>
  <c r="N155" i="2" s="1"/>
  <c r="J155" i="2"/>
  <c r="K155" i="2"/>
  <c r="M155" i="2"/>
  <c r="J440" i="2"/>
  <c r="I440" i="2"/>
  <c r="N440" i="2" s="1"/>
  <c r="M440" i="2"/>
  <c r="M125" i="2"/>
  <c r="K125" i="2"/>
  <c r="J125" i="2"/>
  <c r="I125" i="2"/>
  <c r="N125" i="2" s="1"/>
  <c r="M168" i="2"/>
  <c r="J168" i="2"/>
  <c r="K168" i="2"/>
  <c r="I168" i="2"/>
  <c r="N168" i="2" s="1"/>
  <c r="M297" i="2"/>
  <c r="I297" i="2"/>
  <c r="N297" i="2" s="1"/>
  <c r="J297" i="2"/>
  <c r="K250" i="2"/>
  <c r="I250" i="2"/>
  <c r="N250" i="2" s="1"/>
  <c r="J250" i="2"/>
  <c r="K109" i="2"/>
  <c r="J109" i="2"/>
  <c r="M109" i="2"/>
  <c r="I109" i="2"/>
  <c r="N109" i="2" s="1"/>
  <c r="I305" i="2"/>
  <c r="N305" i="2" s="1"/>
  <c r="J292" i="2"/>
  <c r="C75" i="6"/>
  <c r="D76" i="6"/>
  <c r="D77" i="6" s="1"/>
  <c r="E60" i="6"/>
  <c r="E58" i="6"/>
  <c r="E61" i="6"/>
  <c r="E57" i="6"/>
  <c r="E4" i="6"/>
  <c r="E13" i="6" s="1"/>
  <c r="E6" i="6"/>
  <c r="E3" i="6"/>
  <c r="E8" i="6"/>
  <c r="E5" i="6"/>
  <c r="E10" i="6"/>
  <c r="E7" i="6"/>
  <c r="E2" i="6"/>
  <c r="E9" i="6"/>
  <c r="E11" i="6"/>
  <c r="E59" i="6"/>
  <c r="C36" i="2"/>
  <c r="C42" i="2"/>
  <c r="C30" i="2"/>
  <c r="B36" i="2"/>
  <c r="B42" i="2"/>
  <c r="D42" i="2"/>
  <c r="D36" i="2"/>
  <c r="D30" i="2"/>
  <c r="G20" i="2" s="1"/>
  <c r="C51" i="2"/>
  <c r="C59" i="2"/>
  <c r="E58" i="1"/>
  <c r="E60" i="1"/>
  <c r="E57" i="1"/>
  <c r="E59" i="1"/>
  <c r="E3" i="1"/>
  <c r="E7" i="1"/>
  <c r="E11" i="1"/>
  <c r="E6" i="1"/>
  <c r="E10" i="1"/>
  <c r="E61" i="1"/>
  <c r="E4" i="1"/>
  <c r="E8" i="1"/>
  <c r="E9" i="1"/>
  <c r="E2" i="1"/>
  <c r="E5" i="1"/>
  <c r="C58" i="2"/>
  <c r="C60" i="2" s="1"/>
  <c r="F56" i="1"/>
  <c r="E13" i="1"/>
  <c r="E56" i="1"/>
  <c r="C75" i="1"/>
  <c r="D76" i="1"/>
  <c r="D77" i="1" s="1"/>
  <c r="P163" i="2" l="1"/>
  <c r="Q163" i="2" s="1"/>
  <c r="O126" i="2"/>
  <c r="P126" i="2" s="1"/>
  <c r="Q126" i="2" s="1"/>
  <c r="P244" i="2"/>
  <c r="Q244" i="2" s="1"/>
  <c r="R244" i="2" s="1"/>
  <c r="O245" i="2"/>
  <c r="P245" i="2" s="1"/>
  <c r="Q245" i="2" s="1"/>
  <c r="P147" i="2"/>
  <c r="O439" i="2"/>
  <c r="P439" i="2" s="1"/>
  <c r="Q439" i="2" s="1"/>
  <c r="R439" i="2" s="1"/>
  <c r="O264" i="2"/>
  <c r="P264" i="2" s="1"/>
  <c r="Q264" i="2" s="1"/>
  <c r="O107" i="2"/>
  <c r="C55" i="2"/>
  <c r="O127" i="2"/>
  <c r="P127" i="2" s="1"/>
  <c r="Q127" i="2" s="1"/>
  <c r="O286" i="2"/>
  <c r="P286" i="2" s="1"/>
  <c r="Q286" i="2" s="1"/>
  <c r="O284" i="2"/>
  <c r="P284" i="2" s="1"/>
  <c r="Q284" i="2" s="1"/>
  <c r="O109" i="2"/>
  <c r="P109" i="2" s="1"/>
  <c r="Q109" i="2" s="1"/>
  <c r="O301" i="2"/>
  <c r="P301" i="2" s="1"/>
  <c r="Q301" i="2" s="1"/>
  <c r="O111" i="2"/>
  <c r="P111" i="2" s="1"/>
  <c r="Q111" i="2" s="1"/>
  <c r="O303" i="2"/>
  <c r="P303" i="2" s="1"/>
  <c r="Q303" i="2" s="1"/>
  <c r="O278" i="2"/>
  <c r="P278" i="2" s="1"/>
  <c r="Q278" i="2" s="1"/>
  <c r="O265" i="2"/>
  <c r="O144" i="2"/>
  <c r="P144" i="2" s="1"/>
  <c r="P123" i="2"/>
  <c r="Q123" i="2" s="1"/>
  <c r="P119" i="2"/>
  <c r="O257" i="2"/>
  <c r="P257" i="2" s="1"/>
  <c r="Q257" i="2" s="1"/>
  <c r="R257" i="2" s="1"/>
  <c r="O120" i="2"/>
  <c r="P120" i="2" s="1"/>
  <c r="Q120" i="2" s="1"/>
  <c r="R120" i="2" s="1"/>
  <c r="O116" i="2"/>
  <c r="P116" i="2" s="1"/>
  <c r="Q116" i="2" s="1"/>
  <c r="R116" i="2" s="1"/>
  <c r="O145" i="2"/>
  <c r="P145" i="2" s="1"/>
  <c r="O252" i="2"/>
  <c r="P252" i="2" s="1"/>
  <c r="Q252" i="2" s="1"/>
  <c r="R252" i="2" s="1"/>
  <c r="O160" i="2"/>
  <c r="P160" i="2" s="1"/>
  <c r="P165" i="2"/>
  <c r="O108" i="2"/>
  <c r="P108" i="2" s="1"/>
  <c r="Q108" i="2" s="1"/>
  <c r="P130" i="2"/>
  <c r="Q130" i="2" s="1"/>
  <c r="P136" i="2"/>
  <c r="O246" i="2"/>
  <c r="P246" i="2" s="1"/>
  <c r="Q246" i="2" s="1"/>
  <c r="O124" i="2"/>
  <c r="P124" i="2" s="1"/>
  <c r="Q124" i="2" s="1"/>
  <c r="O117" i="2"/>
  <c r="P117" i="2" s="1"/>
  <c r="Q117" i="2" s="1"/>
  <c r="R117" i="2" s="1"/>
  <c r="O139" i="2"/>
  <c r="P139" i="2" s="1"/>
  <c r="P166" i="2"/>
  <c r="O143" i="2"/>
  <c r="P143" i="2" s="1"/>
  <c r="O110" i="2"/>
  <c r="P110" i="2" s="1"/>
  <c r="Q110" i="2" s="1"/>
  <c r="O161" i="2"/>
  <c r="P161" i="2" s="1"/>
  <c r="O138" i="2"/>
  <c r="P138" i="2" s="1"/>
  <c r="P140" i="2"/>
  <c r="O169" i="2"/>
  <c r="P169" i="2" s="1"/>
  <c r="O263" i="2"/>
  <c r="P263" i="2" s="1"/>
  <c r="Q263" i="2" s="1"/>
  <c r="O149" i="2"/>
  <c r="P149" i="2" s="1"/>
  <c r="O299" i="2"/>
  <c r="P299" i="2" s="1"/>
  <c r="Q299" i="2" s="1"/>
  <c r="O125" i="2"/>
  <c r="P125" i="2" s="1"/>
  <c r="Q125" i="2" s="1"/>
  <c r="P121" i="2"/>
  <c r="Q121" i="2" s="1"/>
  <c r="R121" i="2" s="1"/>
  <c r="O132" i="2"/>
  <c r="P132" i="2" s="1"/>
  <c r="O113" i="2"/>
  <c r="P113" i="2" s="1"/>
  <c r="Q113" i="2" s="1"/>
  <c r="R113" i="2" s="1"/>
  <c r="O148" i="2"/>
  <c r="P148" i="2" s="1"/>
  <c r="O273" i="2"/>
  <c r="P273" i="2" s="1"/>
  <c r="Q273" i="2" s="1"/>
  <c r="O155" i="2"/>
  <c r="P155" i="2" s="1"/>
  <c r="Q155" i="2" s="1"/>
  <c r="O156" i="2"/>
  <c r="P156" i="2" s="1"/>
  <c r="Q156" i="2" s="1"/>
  <c r="P134" i="2"/>
  <c r="Q134" i="2" s="1"/>
  <c r="P271" i="2"/>
  <c r="Q271" i="2" s="1"/>
  <c r="P272" i="2"/>
  <c r="Q272" i="2" s="1"/>
  <c r="P280" i="2"/>
  <c r="Q280" i="2" s="1"/>
  <c r="O256" i="2"/>
  <c r="P400" i="2"/>
  <c r="Q400" i="2" s="1"/>
  <c r="R400" i="2" s="1"/>
  <c r="O281" i="2"/>
  <c r="P304" i="2"/>
  <c r="Q304" i="2" s="1"/>
  <c r="O250" i="2"/>
  <c r="O440" i="2"/>
  <c r="O167" i="2"/>
  <c r="P167" i="2" s="1"/>
  <c r="O276" i="2"/>
  <c r="O261" i="2"/>
  <c r="O131" i="2"/>
  <c r="P131" i="2" s="1"/>
  <c r="O277" i="2"/>
  <c r="O268" i="2"/>
  <c r="P398" i="2"/>
  <c r="Q398" i="2" s="1"/>
  <c r="R398" i="2" s="1"/>
  <c r="O434" i="2"/>
  <c r="P128" i="2"/>
  <c r="Q128" i="2" s="1"/>
  <c r="O255" i="2"/>
  <c r="P402" i="2"/>
  <c r="Q402" i="2" s="1"/>
  <c r="R402" i="2" s="1"/>
  <c r="O287" i="2"/>
  <c r="O164" i="2"/>
  <c r="P164" i="2" s="1"/>
  <c r="O262" i="2"/>
  <c r="O291" i="2"/>
  <c r="O298" i="2"/>
  <c r="O437" i="2"/>
  <c r="O162" i="2"/>
  <c r="P162" i="2" s="1"/>
  <c r="P296" i="2"/>
  <c r="Q296" i="2" s="1"/>
  <c r="O297" i="2"/>
  <c r="O442" i="2"/>
  <c r="O300" i="2"/>
  <c r="O441" i="2"/>
  <c r="O141" i="2"/>
  <c r="P141" i="2" s="1"/>
  <c r="P399" i="2"/>
  <c r="Q399" i="2" s="1"/>
  <c r="R399" i="2" s="1"/>
  <c r="O114" i="2"/>
  <c r="P114" i="2" s="1"/>
  <c r="Q114" i="2" s="1"/>
  <c r="R114" i="2" s="1"/>
  <c r="O251" i="2"/>
  <c r="O248" i="2"/>
  <c r="O137" i="2"/>
  <c r="P137" i="2" s="1"/>
  <c r="O146" i="2"/>
  <c r="P146" i="2" s="1"/>
  <c r="O159" i="2"/>
  <c r="P159" i="2" s="1"/>
  <c r="Q159" i="2" s="1"/>
  <c r="O279" i="2"/>
  <c r="O285" i="2"/>
  <c r="O258" i="2"/>
  <c r="O292" i="2"/>
  <c r="N295" i="2"/>
  <c r="O295" i="2" s="1"/>
  <c r="O269" i="2"/>
  <c r="O436" i="2"/>
  <c r="O275" i="2"/>
  <c r="P247" i="2"/>
  <c r="Q247" i="2" s="1"/>
  <c r="N302" i="2"/>
  <c r="P260" i="2"/>
  <c r="Q260" i="2" s="1"/>
  <c r="O168" i="2"/>
  <c r="P168" i="2" s="1"/>
  <c r="P401" i="2"/>
  <c r="Q401" i="2" s="1"/>
  <c r="R401" i="2" s="1"/>
  <c r="O267" i="2"/>
  <c r="O253" i="2"/>
  <c r="O115" i="2"/>
  <c r="P115" i="2" s="1"/>
  <c r="Q115" i="2" s="1"/>
  <c r="R115" i="2" s="1"/>
  <c r="O438" i="2"/>
  <c r="P265" i="2"/>
  <c r="Q265" i="2" s="1"/>
  <c r="O435" i="2"/>
  <c r="O305" i="2"/>
  <c r="P283" i="2"/>
  <c r="Q283" i="2" s="1"/>
  <c r="O142" i="2"/>
  <c r="P142" i="2" s="1"/>
  <c r="O254" i="2"/>
  <c r="O135" i="2"/>
  <c r="P135" i="2" s="1"/>
  <c r="P150" i="2"/>
  <c r="O118" i="2"/>
  <c r="P118" i="2" s="1"/>
  <c r="Q118" i="2" s="1"/>
  <c r="R118" i="2" s="1"/>
  <c r="O274" i="2"/>
  <c r="P282" i="2"/>
  <c r="Q282" i="2" s="1"/>
  <c r="B75" i="6"/>
  <c r="B76" i="6" s="1"/>
  <c r="B77" i="6" s="1"/>
  <c r="C76" i="6"/>
  <c r="C77" i="6" s="1"/>
  <c r="D60" i="6"/>
  <c r="D58" i="6"/>
  <c r="D61" i="6"/>
  <c r="D59" i="6"/>
  <c r="D57" i="6"/>
  <c r="D11" i="6"/>
  <c r="D9" i="6"/>
  <c r="D7" i="6"/>
  <c r="D5" i="6"/>
  <c r="D3" i="6"/>
  <c r="D4" i="6"/>
  <c r="D13" i="6" s="1"/>
  <c r="D6" i="6"/>
  <c r="D8" i="6"/>
  <c r="D10" i="6"/>
  <c r="D2" i="6"/>
  <c r="E56" i="6"/>
  <c r="D60" i="1"/>
  <c r="D57" i="1"/>
  <c r="D59" i="1"/>
  <c r="D3" i="1"/>
  <c r="D7" i="1"/>
  <c r="D11" i="1"/>
  <c r="D6" i="1"/>
  <c r="D10" i="1"/>
  <c r="D61" i="1"/>
  <c r="D5" i="1"/>
  <c r="D9" i="1"/>
  <c r="D58" i="1"/>
  <c r="D8" i="1"/>
  <c r="D4" i="1"/>
  <c r="D13" i="1" s="1"/>
  <c r="D2" i="1"/>
  <c r="B75" i="1"/>
  <c r="B76" i="1" s="1"/>
  <c r="B77" i="1" s="1"/>
  <c r="C76" i="1"/>
  <c r="C77" i="1" s="1"/>
  <c r="R296" i="2" l="1"/>
  <c r="R273" i="2"/>
  <c r="R263" i="2"/>
  <c r="R284" i="2"/>
  <c r="R264" i="2"/>
  <c r="R301" i="2"/>
  <c r="R245" i="2"/>
  <c r="R260" i="2"/>
  <c r="R286" i="2"/>
  <c r="R283" i="2"/>
  <c r="R299" i="2"/>
  <c r="R280" i="2"/>
  <c r="R304" i="2"/>
  <c r="R247" i="2"/>
  <c r="R272" i="2"/>
  <c r="R278" i="2"/>
  <c r="R282" i="2"/>
  <c r="R265" i="2"/>
  <c r="R271" i="2"/>
  <c r="R246" i="2"/>
  <c r="R303" i="2"/>
  <c r="R163" i="2"/>
  <c r="Q132" i="2"/>
  <c r="R124" i="2"/>
  <c r="W124" i="2"/>
  <c r="Q142" i="2"/>
  <c r="R159" i="2"/>
  <c r="Q161" i="2"/>
  <c r="R126" i="2"/>
  <c r="W126" i="2"/>
  <c r="Q140" i="2"/>
  <c r="Q141" i="2"/>
  <c r="Q167" i="2"/>
  <c r="Q138" i="2"/>
  <c r="Q145" i="2"/>
  <c r="Q146" i="2"/>
  <c r="R134" i="2"/>
  <c r="R125" i="2"/>
  <c r="W125" i="2"/>
  <c r="Q136" i="2"/>
  <c r="Q137" i="2"/>
  <c r="R156" i="2"/>
  <c r="W156" i="2"/>
  <c r="R155" i="2"/>
  <c r="W155" i="2"/>
  <c r="Q149" i="2"/>
  <c r="Q168" i="2"/>
  <c r="Q131" i="2"/>
  <c r="W130" i="2" s="1"/>
  <c r="Q166" i="2"/>
  <c r="Q165" i="2"/>
  <c r="R123" i="2"/>
  <c r="W123" i="2"/>
  <c r="Q147" i="2"/>
  <c r="Q135" i="2"/>
  <c r="R128" i="2"/>
  <c r="W128" i="2"/>
  <c r="R127" i="2"/>
  <c r="W127" i="2"/>
  <c r="Q164" i="2"/>
  <c r="Q143" i="2"/>
  <c r="R130" i="2"/>
  <c r="Q150" i="2"/>
  <c r="Q162" i="2"/>
  <c r="Q148" i="2"/>
  <c r="Q169" i="2"/>
  <c r="Q139" i="2"/>
  <c r="Q160" i="2"/>
  <c r="Q144" i="2"/>
  <c r="Q119" i="2"/>
  <c r="R110" i="2"/>
  <c r="R111" i="2"/>
  <c r="R108" i="2"/>
  <c r="R109" i="2"/>
  <c r="P295" i="2"/>
  <c r="Q295" i="2" s="1"/>
  <c r="P261" i="2"/>
  <c r="Q261" i="2" s="1"/>
  <c r="P440" i="2"/>
  <c r="Q440" i="2" s="1"/>
  <c r="R440" i="2" s="1"/>
  <c r="P305" i="2"/>
  <c r="Q305" i="2" s="1"/>
  <c r="P275" i="2"/>
  <c r="Q275" i="2" s="1"/>
  <c r="P292" i="2"/>
  <c r="Q292" i="2" s="1"/>
  <c r="P251" i="2"/>
  <c r="Q251" i="2" s="1"/>
  <c r="R251" i="2" s="1"/>
  <c r="P298" i="2"/>
  <c r="Q298" i="2" s="1"/>
  <c r="P276" i="2"/>
  <c r="Q276" i="2" s="1"/>
  <c r="P248" i="2"/>
  <c r="Q248" i="2" s="1"/>
  <c r="P441" i="2"/>
  <c r="Q441" i="2" s="1"/>
  <c r="R441" i="2" s="1"/>
  <c r="P297" i="2"/>
  <c r="Q297" i="2" s="1"/>
  <c r="P434" i="2"/>
  <c r="Q434" i="2" s="1"/>
  <c r="R434" i="2" s="1"/>
  <c r="P279" i="2"/>
  <c r="Q279" i="2" s="1"/>
  <c r="P436" i="2"/>
  <c r="Q436" i="2" s="1"/>
  <c r="R436" i="2" s="1"/>
  <c r="P258" i="2"/>
  <c r="Q258" i="2" s="1"/>
  <c r="R258" i="2" s="1"/>
  <c r="P291" i="2"/>
  <c r="Q291" i="2" s="1"/>
  <c r="P277" i="2"/>
  <c r="Q277" i="2" s="1"/>
  <c r="P442" i="2"/>
  <c r="Q442" i="2" s="1"/>
  <c r="R442" i="2" s="1"/>
  <c r="P253" i="2"/>
  <c r="Q253" i="2" s="1"/>
  <c r="R253" i="2" s="1"/>
  <c r="P256" i="2"/>
  <c r="Q256" i="2" s="1"/>
  <c r="P254" i="2"/>
  <c r="Q254" i="2" s="1"/>
  <c r="R254" i="2" s="1"/>
  <c r="P438" i="2"/>
  <c r="Q438" i="2" s="1"/>
  <c r="R438" i="2" s="1"/>
  <c r="P255" i="2"/>
  <c r="Q255" i="2" s="1"/>
  <c r="R255" i="2" s="1"/>
  <c r="P268" i="2"/>
  <c r="Q268" i="2" s="1"/>
  <c r="P281" i="2"/>
  <c r="Q281" i="2" s="1"/>
  <c r="P435" i="2"/>
  <c r="Q435" i="2" s="1"/>
  <c r="R435" i="2" s="1"/>
  <c r="P437" i="2"/>
  <c r="Q437" i="2" s="1"/>
  <c r="R437" i="2" s="1"/>
  <c r="P287" i="2"/>
  <c r="Q287" i="2" s="1"/>
  <c r="P250" i="2"/>
  <c r="Q250" i="2" s="1"/>
  <c r="R250" i="2" s="1"/>
  <c r="P274" i="2"/>
  <c r="Q274" i="2" s="1"/>
  <c r="P267" i="2"/>
  <c r="Q267" i="2" s="1"/>
  <c r="O302" i="2"/>
  <c r="P269" i="2"/>
  <c r="Q269" i="2" s="1"/>
  <c r="P285" i="2"/>
  <c r="Q285" i="2" s="1"/>
  <c r="P300" i="2"/>
  <c r="Q300" i="2" s="1"/>
  <c r="P262" i="2"/>
  <c r="Q262" i="2" s="1"/>
  <c r="C60" i="6"/>
  <c r="C58" i="6"/>
  <c r="C61" i="6"/>
  <c r="C59" i="6"/>
  <c r="C57" i="6"/>
  <c r="C4" i="6"/>
  <c r="C13" i="6" s="1"/>
  <c r="C3" i="6"/>
  <c r="C6" i="6"/>
  <c r="C5" i="6"/>
  <c r="C11" i="6"/>
  <c r="C8" i="6"/>
  <c r="C7" i="6"/>
  <c r="C10" i="6"/>
  <c r="C9" i="6"/>
  <c r="C2" i="6"/>
  <c r="D56" i="6"/>
  <c r="B60" i="6"/>
  <c r="B58" i="6"/>
  <c r="B59" i="6"/>
  <c r="B61" i="6"/>
  <c r="B11" i="6"/>
  <c r="B9" i="6"/>
  <c r="B7" i="6"/>
  <c r="B5" i="6"/>
  <c r="B3" i="6"/>
  <c r="B2" i="6"/>
  <c r="B4" i="6"/>
  <c r="B13" i="6" s="1"/>
  <c r="B6" i="6"/>
  <c r="B57" i="6"/>
  <c r="B8" i="6"/>
  <c r="B10" i="6"/>
  <c r="B58" i="1"/>
  <c r="B59" i="1"/>
  <c r="B60" i="1"/>
  <c r="B61" i="1"/>
  <c r="B6" i="1"/>
  <c r="B10" i="1"/>
  <c r="B2" i="1"/>
  <c r="B57" i="1"/>
  <c r="B5" i="1"/>
  <c r="B9" i="1"/>
  <c r="B4" i="1"/>
  <c r="B8" i="1"/>
  <c r="B7" i="1"/>
  <c r="B11" i="1"/>
  <c r="B3" i="1"/>
  <c r="C60" i="1"/>
  <c r="C57" i="1"/>
  <c r="C59" i="1"/>
  <c r="C61" i="1"/>
  <c r="C6" i="1"/>
  <c r="C10" i="1"/>
  <c r="C5" i="1"/>
  <c r="C9" i="1"/>
  <c r="C58" i="1"/>
  <c r="C2" i="1"/>
  <c r="C3" i="1"/>
  <c r="C7" i="1"/>
  <c r="C11" i="1"/>
  <c r="C4" i="1"/>
  <c r="C13" i="1" s="1"/>
  <c r="C8" i="1"/>
  <c r="B13" i="1"/>
  <c r="D56" i="1"/>
  <c r="R281" i="2" l="1"/>
  <c r="R267" i="2"/>
  <c r="R291" i="2"/>
  <c r="R248" i="2"/>
  <c r="R285" i="2"/>
  <c r="R297" i="2"/>
  <c r="R277" i="2"/>
  <c r="R274" i="2"/>
  <c r="R276" i="2"/>
  <c r="R292" i="2"/>
  <c r="R275" i="2"/>
  <c r="R295" i="2"/>
  <c r="R269" i="2"/>
  <c r="R305" i="2"/>
  <c r="R262" i="2"/>
  <c r="R287" i="2"/>
  <c r="R279" i="2"/>
  <c r="R298" i="2"/>
  <c r="R261" i="2"/>
  <c r="R268" i="2"/>
  <c r="R300" i="2"/>
  <c r="R256" i="2"/>
  <c r="R169" i="2"/>
  <c r="W169" i="2"/>
  <c r="R165" i="2"/>
  <c r="W165" i="2"/>
  <c r="R149" i="2"/>
  <c r="W149" i="2"/>
  <c r="R136" i="2"/>
  <c r="W136" i="2"/>
  <c r="R145" i="2"/>
  <c r="W145" i="2"/>
  <c r="R140" i="2"/>
  <c r="W140" i="2"/>
  <c r="R142" i="2"/>
  <c r="W142" i="2"/>
  <c r="R144" i="2"/>
  <c r="W144" i="2"/>
  <c r="R148" i="2"/>
  <c r="W148" i="2"/>
  <c r="R143" i="2"/>
  <c r="W143" i="2"/>
  <c r="R135" i="2"/>
  <c r="W135" i="2"/>
  <c r="R166" i="2"/>
  <c r="W166" i="2"/>
  <c r="R138" i="2"/>
  <c r="W138" i="2"/>
  <c r="W134" i="2"/>
  <c r="R160" i="2"/>
  <c r="W160" i="2"/>
  <c r="R162" i="2"/>
  <c r="W162" i="2"/>
  <c r="R164" i="2"/>
  <c r="W164" i="2"/>
  <c r="R147" i="2"/>
  <c r="W147" i="2"/>
  <c r="R131" i="2"/>
  <c r="W131" i="2"/>
  <c r="R167" i="2"/>
  <c r="W167" i="2"/>
  <c r="R161" i="2"/>
  <c r="W161" i="2"/>
  <c r="R132" i="2"/>
  <c r="W132" i="2"/>
  <c r="W159" i="2"/>
  <c r="W163" i="2"/>
  <c r="R139" i="2"/>
  <c r="W139" i="2"/>
  <c r="R150" i="2"/>
  <c r="W150" i="2"/>
  <c r="R168" i="2"/>
  <c r="W168" i="2"/>
  <c r="R137" i="2"/>
  <c r="W137" i="2"/>
  <c r="R146" i="2"/>
  <c r="W146" i="2"/>
  <c r="R141" i="2"/>
  <c r="W141" i="2"/>
  <c r="R119" i="2"/>
  <c r="W119" i="2"/>
  <c r="W120" i="2"/>
  <c r="W121" i="2"/>
  <c r="W114" i="2"/>
  <c r="W113" i="2"/>
  <c r="W115" i="2"/>
  <c r="W117" i="2"/>
  <c r="W118" i="2"/>
  <c r="W116" i="2"/>
  <c r="P107" i="2"/>
  <c r="P302" i="2"/>
  <c r="Q302" i="2" s="1"/>
  <c r="B56" i="6"/>
  <c r="C56" i="6"/>
  <c r="C56" i="1"/>
  <c r="B56" i="1"/>
  <c r="R302" i="2" l="1"/>
  <c r="Q107" i="2"/>
  <c r="G10" i="2"/>
  <c r="Z2" i="6" s="1"/>
  <c r="Z2" i="8" s="1"/>
  <c r="G11" i="2"/>
  <c r="Z2" i="5" s="1"/>
  <c r="Z2" i="9" s="1"/>
  <c r="G30" i="2"/>
  <c r="V20" i="2" s="1"/>
  <c r="R107" i="2" l="1"/>
  <c r="W107" i="2"/>
  <c r="W110" i="2"/>
  <c r="W111" i="2"/>
  <c r="W108" i="2"/>
  <c r="W109" i="2"/>
  <c r="G73" i="2"/>
  <c r="G74" i="2"/>
  <c r="G72" i="2"/>
  <c r="G225" i="2" s="1"/>
  <c r="Z56" i="1"/>
  <c r="Z56" i="7" s="1"/>
  <c r="AR56" i="5"/>
  <c r="AR56" i="9" s="1"/>
  <c r="AR5" i="5"/>
  <c r="AR5" i="9" s="1"/>
  <c r="AR3" i="5"/>
  <c r="AR3" i="9" s="1"/>
  <c r="AR4" i="5"/>
  <c r="AC3" i="6"/>
  <c r="AC3" i="8" s="1"/>
  <c r="AC4" i="6"/>
  <c r="AC5" i="6"/>
  <c r="AC5" i="8" s="1"/>
  <c r="AK4" i="1"/>
  <c r="AK56" i="1"/>
  <c r="AK56" i="7" s="1"/>
  <c r="AK5" i="1"/>
  <c r="AK5" i="7" s="1"/>
  <c r="AK3" i="1"/>
  <c r="AK3" i="7" s="1"/>
  <c r="AU4" i="5"/>
  <c r="AU3" i="5"/>
  <c r="AU3" i="9" s="1"/>
  <c r="AU5" i="5"/>
  <c r="AU5" i="9" s="1"/>
  <c r="BB3" i="6"/>
  <c r="BB3" i="8" s="1"/>
  <c r="BB5" i="6"/>
  <c r="BB5" i="8" s="1"/>
  <c r="BB4" i="6"/>
  <c r="AL3" i="6"/>
  <c r="AL3" i="8" s="1"/>
  <c r="AL5" i="6"/>
  <c r="AL5" i="8" s="1"/>
  <c r="AL4" i="6"/>
  <c r="AC3" i="1"/>
  <c r="AC3" i="7" s="1"/>
  <c r="AC56" i="1"/>
  <c r="AC56" i="7" s="1"/>
  <c r="AC4" i="1"/>
  <c r="AC5" i="1"/>
  <c r="AC5" i="7" s="1"/>
  <c r="AB3" i="6"/>
  <c r="AB3" i="8" s="1"/>
  <c r="AB4" i="6"/>
  <c r="AB5" i="6"/>
  <c r="AB5" i="8" s="1"/>
  <c r="AH3" i="5"/>
  <c r="AH3" i="9" s="1"/>
  <c r="AH56" i="5"/>
  <c r="AH56" i="9" s="1"/>
  <c r="AH4" i="5"/>
  <c r="AH5" i="5"/>
  <c r="AH5" i="9" s="1"/>
  <c r="AK5" i="5"/>
  <c r="AK5" i="9" s="1"/>
  <c r="AK4" i="5"/>
  <c r="AK3" i="5"/>
  <c r="AK3" i="9" s="1"/>
  <c r="BB3" i="5"/>
  <c r="BB3" i="9" s="1"/>
  <c r="BB56" i="5"/>
  <c r="BB56" i="9" s="1"/>
  <c r="BB5" i="5"/>
  <c r="BB5" i="9" s="1"/>
  <c r="BB4" i="5"/>
  <c r="AL3" i="5"/>
  <c r="AL3" i="9" s="1"/>
  <c r="AL5" i="5"/>
  <c r="AL5" i="9" s="1"/>
  <c r="AL4" i="5"/>
  <c r="BA5" i="6"/>
  <c r="BA5" i="8" s="1"/>
  <c r="BA4" i="6"/>
  <c r="BA3" i="6"/>
  <c r="BA3" i="8" s="1"/>
  <c r="AS5" i="6"/>
  <c r="AS5" i="8" s="1"/>
  <c r="AS4" i="6"/>
  <c r="AS3" i="6"/>
  <c r="AS3" i="8" s="1"/>
  <c r="BH56" i="1"/>
  <c r="BH56" i="7" s="1"/>
  <c r="BH5" i="1"/>
  <c r="BH5" i="7" s="1"/>
  <c r="BH3" i="1"/>
  <c r="BH3" i="7" s="1"/>
  <c r="BH4" i="1"/>
  <c r="AZ4" i="1"/>
  <c r="AZ56" i="1"/>
  <c r="AZ56" i="7" s="1"/>
  <c r="AZ5" i="1"/>
  <c r="AZ5" i="7" s="1"/>
  <c r="AZ3" i="1"/>
  <c r="AZ3" i="7" s="1"/>
  <c r="AR56" i="1"/>
  <c r="AR56" i="7" s="1"/>
  <c r="AR5" i="1"/>
  <c r="AR5" i="7" s="1"/>
  <c r="AR4" i="1"/>
  <c r="AR3" i="1"/>
  <c r="AR3" i="7" s="1"/>
  <c r="Y3" i="5"/>
  <c r="Y3" i="9" s="1"/>
  <c r="Y4" i="5"/>
  <c r="Y5" i="5"/>
  <c r="Y5" i="9" s="1"/>
  <c r="AD5" i="1"/>
  <c r="AD5" i="7" s="1"/>
  <c r="AD3" i="1"/>
  <c r="AD3" i="7" s="1"/>
  <c r="AD56" i="1"/>
  <c r="AD56" i="7" s="1"/>
  <c r="AD4" i="1"/>
  <c r="AA5" i="1"/>
  <c r="AA5" i="7" s="1"/>
  <c r="AA4" i="1"/>
  <c r="AA56" i="1"/>
  <c r="AA56" i="7" s="1"/>
  <c r="AA3" i="1"/>
  <c r="AA3" i="7" s="1"/>
  <c r="AI5" i="5"/>
  <c r="AI5" i="9" s="1"/>
  <c r="AI4" i="5"/>
  <c r="AI3" i="5"/>
  <c r="AI3" i="9" s="1"/>
  <c r="BC4" i="5"/>
  <c r="BC3" i="5"/>
  <c r="BC3" i="9" s="1"/>
  <c r="BC5" i="5"/>
  <c r="BC5" i="9" s="1"/>
  <c r="AM4" i="5"/>
  <c r="AM3" i="5"/>
  <c r="AM3" i="9" s="1"/>
  <c r="AM5" i="5"/>
  <c r="AM5" i="9" s="1"/>
  <c r="BA5" i="1"/>
  <c r="BA5" i="7" s="1"/>
  <c r="BA56" i="1"/>
  <c r="BA56" i="7" s="1"/>
  <c r="BA4" i="1"/>
  <c r="BA3" i="1"/>
  <c r="BA3" i="7" s="1"/>
  <c r="AS5" i="1"/>
  <c r="AS5" i="7" s="1"/>
  <c r="AS56" i="1"/>
  <c r="AS56" i="7" s="1"/>
  <c r="AS4" i="1"/>
  <c r="AS3" i="1"/>
  <c r="AS3" i="7" s="1"/>
  <c r="Y3" i="1"/>
  <c r="Y3" i="7" s="1"/>
  <c r="Y4" i="1"/>
  <c r="Y5" i="1"/>
  <c r="Y5" i="7" s="1"/>
  <c r="AB3" i="1"/>
  <c r="AB3" i="7" s="1"/>
  <c r="AB56" i="1"/>
  <c r="AB56" i="7" s="1"/>
  <c r="AB4" i="1"/>
  <c r="AB5" i="1"/>
  <c r="AB5" i="7" s="1"/>
  <c r="AA4" i="6"/>
  <c r="AA3" i="6"/>
  <c r="AA3" i="8" s="1"/>
  <c r="AA5" i="6"/>
  <c r="AA5" i="8" s="1"/>
  <c r="AG3" i="5"/>
  <c r="AG3" i="9" s="1"/>
  <c r="AG56" i="5"/>
  <c r="AG56" i="9" s="1"/>
  <c r="AG4" i="5"/>
  <c r="AG5" i="5"/>
  <c r="AG5" i="9" s="1"/>
  <c r="AK4" i="6"/>
  <c r="AK5" i="6"/>
  <c r="AK5" i="8" s="1"/>
  <c r="AK3" i="6"/>
  <c r="AK3" i="8" s="1"/>
  <c r="BA5" i="5"/>
  <c r="BA5" i="9" s="1"/>
  <c r="BA56" i="5"/>
  <c r="BA56" i="9" s="1"/>
  <c r="BA4" i="5"/>
  <c r="BA3" i="5"/>
  <c r="BA3" i="9" s="1"/>
  <c r="AS5" i="5"/>
  <c r="AS5" i="9" s="1"/>
  <c r="AS4" i="5"/>
  <c r="AS3" i="5"/>
  <c r="AS3" i="9" s="1"/>
  <c r="BH5" i="6"/>
  <c r="BH5" i="8" s="1"/>
  <c r="BH3" i="6"/>
  <c r="BH3" i="8" s="1"/>
  <c r="BH4" i="6"/>
  <c r="AZ4" i="6"/>
  <c r="AZ5" i="6"/>
  <c r="AZ5" i="8" s="1"/>
  <c r="AZ3" i="6"/>
  <c r="AZ3" i="8" s="1"/>
  <c r="AR4" i="6"/>
  <c r="AR5" i="6"/>
  <c r="AR5" i="8" s="1"/>
  <c r="AR3" i="6"/>
  <c r="AR3" i="8" s="1"/>
  <c r="BG3" i="1"/>
  <c r="BG3" i="7" s="1"/>
  <c r="BG56" i="1"/>
  <c r="BG56" i="7" s="1"/>
  <c r="BG5" i="1"/>
  <c r="BG5" i="7" s="1"/>
  <c r="BG4" i="1"/>
  <c r="AY56" i="1"/>
  <c r="AY56" i="7" s="1"/>
  <c r="AY5" i="1"/>
  <c r="AY5" i="7" s="1"/>
  <c r="AY4" i="1"/>
  <c r="AY3" i="1"/>
  <c r="AY3" i="7" s="1"/>
  <c r="AQ56" i="1"/>
  <c r="AQ56" i="7" s="1"/>
  <c r="AQ3" i="1"/>
  <c r="AQ3" i="7" s="1"/>
  <c r="AQ5" i="1"/>
  <c r="AQ5" i="7" s="1"/>
  <c r="AQ4" i="1"/>
  <c r="BH4" i="5"/>
  <c r="BH56" i="5"/>
  <c r="BH56" i="9" s="1"/>
  <c r="BH5" i="5"/>
  <c r="BH5" i="9" s="1"/>
  <c r="BH3" i="5"/>
  <c r="BH3" i="9" s="1"/>
  <c r="BG3" i="6"/>
  <c r="BG3" i="8" s="1"/>
  <c r="BG5" i="6"/>
  <c r="BG5" i="8" s="1"/>
  <c r="BG4" i="6"/>
  <c r="AX56" i="1"/>
  <c r="AX56" i="7" s="1"/>
  <c r="AX5" i="1"/>
  <c r="AX5" i="7" s="1"/>
  <c r="AX4" i="1"/>
  <c r="AX3" i="1"/>
  <c r="AX3" i="7" s="1"/>
  <c r="X5" i="5"/>
  <c r="X5" i="9" s="1"/>
  <c r="X3" i="5"/>
  <c r="X3" i="9" s="1"/>
  <c r="AI5" i="6"/>
  <c r="AI5" i="8" s="1"/>
  <c r="AI4" i="6"/>
  <c r="AI3" i="6"/>
  <c r="AI3" i="8" s="1"/>
  <c r="AQ5" i="5"/>
  <c r="AQ5" i="9" s="1"/>
  <c r="AQ4" i="5"/>
  <c r="AQ3" i="5"/>
  <c r="AQ3" i="9" s="1"/>
  <c r="AX5" i="6"/>
  <c r="AX5" i="8" s="1"/>
  <c r="AX4" i="6"/>
  <c r="AX3" i="6"/>
  <c r="AX3" i="8" s="1"/>
  <c r="BE56" i="1"/>
  <c r="BE56" i="7" s="1"/>
  <c r="BE5" i="1"/>
  <c r="BE5" i="7" s="1"/>
  <c r="BE4" i="1"/>
  <c r="BE3" i="1"/>
  <c r="BE3" i="7" s="1"/>
  <c r="AW56" i="1"/>
  <c r="AW56" i="7" s="1"/>
  <c r="AW5" i="1"/>
  <c r="AW5" i="7" s="1"/>
  <c r="AW4" i="1"/>
  <c r="AW3" i="1"/>
  <c r="AW3" i="7" s="1"/>
  <c r="Y3" i="6"/>
  <c r="Y3" i="8" s="1"/>
  <c r="Y4" i="6"/>
  <c r="Y5" i="6"/>
  <c r="Y5" i="8" s="1"/>
  <c r="AB3" i="5"/>
  <c r="AB3" i="9" s="1"/>
  <c r="AB56" i="5"/>
  <c r="AB56" i="9" s="1"/>
  <c r="AB4" i="5"/>
  <c r="AB5" i="5"/>
  <c r="AB5" i="9" s="1"/>
  <c r="AI5" i="1"/>
  <c r="AI5" i="7" s="1"/>
  <c r="AI3" i="1"/>
  <c r="AI3" i="7" s="1"/>
  <c r="AI56" i="1"/>
  <c r="AI56" i="7" s="1"/>
  <c r="AI4" i="1"/>
  <c r="AH3" i="6"/>
  <c r="AH3" i="8" s="1"/>
  <c r="AH4" i="6"/>
  <c r="AH5" i="6"/>
  <c r="AH5" i="8" s="1"/>
  <c r="BF5" i="5"/>
  <c r="BF5" i="9" s="1"/>
  <c r="BF4" i="5"/>
  <c r="BF3" i="5"/>
  <c r="BF3" i="9" s="1"/>
  <c r="AX56" i="5"/>
  <c r="AX56" i="9" s="1"/>
  <c r="AX5" i="5"/>
  <c r="AX5" i="9" s="1"/>
  <c r="AX4" i="5"/>
  <c r="AX3" i="5"/>
  <c r="AX3" i="9" s="1"/>
  <c r="AP5" i="5"/>
  <c r="AP5" i="9" s="1"/>
  <c r="AP4" i="5"/>
  <c r="AP3" i="5"/>
  <c r="AP3" i="9" s="1"/>
  <c r="BE5" i="6"/>
  <c r="BE5" i="8" s="1"/>
  <c r="BE4" i="6"/>
  <c r="BE3" i="6"/>
  <c r="BE3" i="8" s="1"/>
  <c r="AW5" i="6"/>
  <c r="AW5" i="8" s="1"/>
  <c r="AW4" i="6"/>
  <c r="AW3" i="6"/>
  <c r="AW3" i="8" s="1"/>
  <c r="BD5" i="1"/>
  <c r="BD5" i="7" s="1"/>
  <c r="BD4" i="1"/>
  <c r="BD3" i="1"/>
  <c r="BD3" i="7" s="1"/>
  <c r="BD56" i="1"/>
  <c r="BD56" i="7" s="1"/>
  <c r="AV5" i="1"/>
  <c r="AV5" i="7" s="1"/>
  <c r="AV4" i="1"/>
  <c r="AV3" i="1"/>
  <c r="AV3" i="7" s="1"/>
  <c r="AV56" i="1"/>
  <c r="AV56" i="7" s="1"/>
  <c r="AN5" i="1"/>
  <c r="AN5" i="7" s="1"/>
  <c r="AN4" i="1"/>
  <c r="AN3" i="1"/>
  <c r="AN3" i="7" s="1"/>
  <c r="AN56" i="1"/>
  <c r="AN56" i="7" s="1"/>
  <c r="AF4" i="5"/>
  <c r="AF56" i="5"/>
  <c r="AF56" i="9" s="1"/>
  <c r="AF3" i="5"/>
  <c r="AF3" i="9" s="1"/>
  <c r="AF5" i="5"/>
  <c r="AF5" i="9" s="1"/>
  <c r="BF56" i="1"/>
  <c r="BF56" i="7" s="1"/>
  <c r="BF5" i="1"/>
  <c r="BF5" i="7" s="1"/>
  <c r="BF4" i="1"/>
  <c r="BF3" i="1"/>
  <c r="BF3" i="7" s="1"/>
  <c r="AC3" i="5"/>
  <c r="AC3" i="9" s="1"/>
  <c r="AC4" i="5"/>
  <c r="AC5" i="5"/>
  <c r="AC5" i="9" s="1"/>
  <c r="BG3" i="5"/>
  <c r="BG3" i="9" s="1"/>
  <c r="BG56" i="5"/>
  <c r="BG56" i="9" s="1"/>
  <c r="BG5" i="5"/>
  <c r="BG5" i="9" s="1"/>
  <c r="BG4" i="5"/>
  <c r="BF5" i="6"/>
  <c r="BF5" i="8" s="1"/>
  <c r="BF4" i="6"/>
  <c r="BF3" i="6"/>
  <c r="BF3" i="8" s="1"/>
  <c r="AP5" i="6"/>
  <c r="AP5" i="8" s="1"/>
  <c r="AP4" i="6"/>
  <c r="AP3" i="6"/>
  <c r="AP3" i="8" s="1"/>
  <c r="AO56" i="1"/>
  <c r="AO56" i="7" s="1"/>
  <c r="AO5" i="1"/>
  <c r="AO5" i="7" s="1"/>
  <c r="AO4" i="1"/>
  <c r="AO3" i="1"/>
  <c r="AO3" i="7" s="1"/>
  <c r="X5" i="6"/>
  <c r="X5" i="8" s="1"/>
  <c r="X4" i="6"/>
  <c r="X3" i="6"/>
  <c r="X3" i="8" s="1"/>
  <c r="AA4" i="5"/>
  <c r="AA5" i="5"/>
  <c r="AA5" i="9" s="1"/>
  <c r="AA3" i="5"/>
  <c r="AA3" i="9" s="1"/>
  <c r="AH3" i="1"/>
  <c r="AH3" i="7" s="1"/>
  <c r="AH56" i="1"/>
  <c r="AH56" i="7" s="1"/>
  <c r="AH4" i="1"/>
  <c r="AH5" i="1"/>
  <c r="AH5" i="7" s="1"/>
  <c r="AG3" i="6"/>
  <c r="AG3" i="8" s="1"/>
  <c r="AG4" i="6"/>
  <c r="AG5" i="6"/>
  <c r="AG5" i="8" s="1"/>
  <c r="BE56" i="5"/>
  <c r="BE56" i="9" s="1"/>
  <c r="BE5" i="5"/>
  <c r="BE5" i="9" s="1"/>
  <c r="BE4" i="5"/>
  <c r="BE3" i="5"/>
  <c r="BE3" i="9" s="1"/>
  <c r="AW5" i="5"/>
  <c r="AW5" i="9" s="1"/>
  <c r="AW4" i="5"/>
  <c r="AW3" i="5"/>
  <c r="AW3" i="9" s="1"/>
  <c r="AV5" i="6"/>
  <c r="AV5" i="8" s="1"/>
  <c r="AV4" i="6"/>
  <c r="AV3" i="6"/>
  <c r="AV3" i="8" s="1"/>
  <c r="AN5" i="6"/>
  <c r="AN5" i="8" s="1"/>
  <c r="AN4" i="6"/>
  <c r="AN3" i="6"/>
  <c r="AN3" i="8" s="1"/>
  <c r="BC4" i="1"/>
  <c r="BC3" i="1"/>
  <c r="BC3" i="7" s="1"/>
  <c r="BC56" i="1"/>
  <c r="BC56" i="7" s="1"/>
  <c r="BC5" i="1"/>
  <c r="BC5" i="7" s="1"/>
  <c r="AU4" i="1"/>
  <c r="AU3" i="1"/>
  <c r="AU3" i="7" s="1"/>
  <c r="AU56" i="1"/>
  <c r="AU56" i="7" s="1"/>
  <c r="AU5" i="1"/>
  <c r="AU5" i="7" s="1"/>
  <c r="AM4" i="1"/>
  <c r="AM3" i="1"/>
  <c r="AM3" i="7" s="1"/>
  <c r="AM56" i="1"/>
  <c r="AM56" i="7" s="1"/>
  <c r="AM5" i="1"/>
  <c r="AM5" i="7" s="1"/>
  <c r="AD5" i="5"/>
  <c r="AD5" i="9" s="1"/>
  <c r="AD3" i="5"/>
  <c r="AD3" i="9" s="1"/>
  <c r="AD4" i="5"/>
  <c r="AZ5" i="5"/>
  <c r="AZ5" i="9" s="1"/>
  <c r="AZ3" i="5"/>
  <c r="AZ3" i="9" s="1"/>
  <c r="AZ4" i="5"/>
  <c r="AQ3" i="6"/>
  <c r="AQ3" i="8" s="1"/>
  <c r="AQ5" i="6"/>
  <c r="AQ5" i="8" s="1"/>
  <c r="AP56" i="1"/>
  <c r="AP56" i="7" s="1"/>
  <c r="AP5" i="1"/>
  <c r="AP5" i="7" s="1"/>
  <c r="AP4" i="1"/>
  <c r="AP3" i="1"/>
  <c r="AP3" i="7" s="1"/>
  <c r="AF5" i="1"/>
  <c r="AF5" i="7" s="1"/>
  <c r="AF4" i="1"/>
  <c r="AF56" i="1"/>
  <c r="AF56" i="7" s="1"/>
  <c r="AF3" i="1"/>
  <c r="AF3" i="7" s="1"/>
  <c r="X5" i="1"/>
  <c r="X5" i="7" s="1"/>
  <c r="X4" i="1"/>
  <c r="X56" i="1"/>
  <c r="X56" i="7" s="1"/>
  <c r="X3" i="1"/>
  <c r="X3" i="7" s="1"/>
  <c r="AD5" i="6"/>
  <c r="AD5" i="8" s="1"/>
  <c r="AD3" i="6"/>
  <c r="AD3" i="8" s="1"/>
  <c r="AD4" i="6"/>
  <c r="AG3" i="1"/>
  <c r="AG3" i="7" s="1"/>
  <c r="AG56" i="1"/>
  <c r="AG56" i="7" s="1"/>
  <c r="AG4" i="1"/>
  <c r="AG5" i="1"/>
  <c r="AG5" i="7" s="1"/>
  <c r="AF4" i="6"/>
  <c r="AF5" i="6"/>
  <c r="AF5" i="8" s="1"/>
  <c r="AF3" i="6"/>
  <c r="AF3" i="8" s="1"/>
  <c r="AV5" i="5"/>
  <c r="AV5" i="9" s="1"/>
  <c r="AV4" i="5"/>
  <c r="AV3" i="5"/>
  <c r="AV3" i="9" s="1"/>
  <c r="AV56" i="5"/>
  <c r="AV56" i="9" s="1"/>
  <c r="AN5" i="5"/>
  <c r="AN5" i="9" s="1"/>
  <c r="AN4" i="5"/>
  <c r="AN3" i="5"/>
  <c r="AN3" i="9" s="1"/>
  <c r="BC4" i="6"/>
  <c r="BC3" i="6"/>
  <c r="BC3" i="8" s="1"/>
  <c r="BC5" i="6"/>
  <c r="BC5" i="8" s="1"/>
  <c r="AU4" i="6"/>
  <c r="AU3" i="6"/>
  <c r="AU3" i="8" s="1"/>
  <c r="AU5" i="6"/>
  <c r="AU5" i="8" s="1"/>
  <c r="AM4" i="6"/>
  <c r="AM3" i="6"/>
  <c r="AM3" i="8" s="1"/>
  <c r="AM5" i="6"/>
  <c r="AM5" i="8" s="1"/>
  <c r="BB3" i="1"/>
  <c r="BB3" i="7" s="1"/>
  <c r="BB56" i="1"/>
  <c r="BB56" i="7" s="1"/>
  <c r="BB5" i="1"/>
  <c r="BB5" i="7" s="1"/>
  <c r="BB4" i="1"/>
  <c r="AT3" i="1"/>
  <c r="AT3" i="7" s="1"/>
  <c r="AT56" i="1"/>
  <c r="AT56" i="7" s="1"/>
  <c r="AT5" i="1"/>
  <c r="AT5" i="7" s="1"/>
  <c r="AT4" i="1"/>
  <c r="AL3" i="1"/>
  <c r="AL3" i="7" s="1"/>
  <c r="AL5" i="1"/>
  <c r="AL5" i="7" s="1"/>
  <c r="AL4" i="1"/>
  <c r="AL56" i="1"/>
  <c r="AL56" i="7" s="1"/>
  <c r="AG57" i="5"/>
  <c r="BA57" i="5"/>
  <c r="Y57" i="5"/>
  <c r="AH57" i="5"/>
  <c r="BH57" i="5"/>
  <c r="AB57" i="5"/>
  <c r="AX57" i="5"/>
  <c r="AF57" i="5"/>
  <c r="AR57" i="5"/>
  <c r="BE57" i="5"/>
  <c r="AW57" i="5"/>
  <c r="BB57" i="5"/>
  <c r="AV57" i="5"/>
  <c r="AD2" i="1"/>
  <c r="AD2" i="7" s="1"/>
  <c r="BF2" i="1"/>
  <c r="BF2" i="7" s="1"/>
  <c r="AX2" i="1"/>
  <c r="AX2" i="7" s="1"/>
  <c r="AP2" i="1"/>
  <c r="AP2" i="7" s="1"/>
  <c r="BG2" i="1"/>
  <c r="BG2" i="7" s="1"/>
  <c r="AF2" i="1"/>
  <c r="AF2" i="7" s="1"/>
  <c r="BE2" i="1"/>
  <c r="BE2" i="7" s="1"/>
  <c r="AW2" i="1"/>
  <c r="AW2" i="7" s="1"/>
  <c r="AO2" i="1"/>
  <c r="AO2" i="7" s="1"/>
  <c r="AQ2" i="1"/>
  <c r="AQ2" i="7" s="1"/>
  <c r="AI2" i="1"/>
  <c r="AI2" i="7" s="1"/>
  <c r="BD2" i="1"/>
  <c r="BD2" i="7" s="1"/>
  <c r="AV2" i="1"/>
  <c r="AV2" i="7" s="1"/>
  <c r="AN2" i="1"/>
  <c r="AN2" i="7" s="1"/>
  <c r="AB2" i="1"/>
  <c r="AB2" i="7" s="1"/>
  <c r="AY2" i="1"/>
  <c r="AY2" i="7" s="1"/>
  <c r="AH2" i="1"/>
  <c r="AH2" i="7" s="1"/>
  <c r="BC2" i="1"/>
  <c r="BC2" i="7" s="1"/>
  <c r="AU2" i="1"/>
  <c r="AU2" i="7" s="1"/>
  <c r="AM2" i="1"/>
  <c r="AM2" i="7" s="1"/>
  <c r="Y2" i="1"/>
  <c r="Y2" i="7" s="1"/>
  <c r="X2" i="1"/>
  <c r="X2" i="7" s="1"/>
  <c r="AG2" i="1"/>
  <c r="AG2" i="7" s="1"/>
  <c r="BB2" i="1"/>
  <c r="BB2" i="7" s="1"/>
  <c r="AT2" i="1"/>
  <c r="AT2" i="7" s="1"/>
  <c r="AL2" i="1"/>
  <c r="AL2" i="7" s="1"/>
  <c r="AA2" i="1"/>
  <c r="AA2" i="7" s="1"/>
  <c r="AK2" i="1"/>
  <c r="AK2" i="7" s="1"/>
  <c r="BA2" i="1"/>
  <c r="BA2" i="7" s="1"/>
  <c r="AS2" i="1"/>
  <c r="AS2" i="7" s="1"/>
  <c r="AC2" i="1"/>
  <c r="AC2" i="7" s="1"/>
  <c r="BH2" i="1"/>
  <c r="BH2" i="7" s="1"/>
  <c r="AZ2" i="1"/>
  <c r="AZ2" i="7" s="1"/>
  <c r="AR2" i="1"/>
  <c r="AR2" i="7" s="1"/>
  <c r="L10" i="2"/>
  <c r="G34" i="2"/>
  <c r="AB18" i="2" s="1"/>
  <c r="G33" i="2"/>
  <c r="G35" i="2"/>
  <c r="G36" i="2"/>
  <c r="L11" i="2"/>
  <c r="AE2" i="5" s="1"/>
  <c r="AE2" i="9" s="1"/>
  <c r="G39" i="2"/>
  <c r="G40" i="2"/>
  <c r="G41" i="2"/>
  <c r="G42" i="2"/>
  <c r="Z2" i="1"/>
  <c r="Z2" i="7" s="1"/>
  <c r="G27" i="2"/>
  <c r="G28" i="2"/>
  <c r="V18" i="2" s="1"/>
  <c r="G29" i="2"/>
  <c r="V19" i="2" s="1"/>
  <c r="L30" i="2"/>
  <c r="X58" i="2" l="1"/>
  <c r="G226" i="2"/>
  <c r="X57" i="2"/>
  <c r="G222" i="2"/>
  <c r="Z5" i="6"/>
  <c r="Z5" i="8" s="1"/>
  <c r="AB19" i="2"/>
  <c r="Z5" i="5"/>
  <c r="Z5" i="9" s="1"/>
  <c r="AH19" i="2"/>
  <c r="V17" i="2"/>
  <c r="W17" i="2"/>
  <c r="Z57" i="1"/>
  <c r="Z57" i="7" s="1"/>
  <c r="X56" i="2"/>
  <c r="AH18" i="2"/>
  <c r="W20" i="2"/>
  <c r="Z3" i="6"/>
  <c r="Z3" i="8" s="1"/>
  <c r="AB17" i="2"/>
  <c r="G85" i="2"/>
  <c r="AB20" i="2"/>
  <c r="Z56" i="5"/>
  <c r="Z56" i="9" s="1"/>
  <c r="AH20" i="2"/>
  <c r="Z3" i="5"/>
  <c r="Z3" i="9" s="1"/>
  <c r="AH17" i="2"/>
  <c r="Z5" i="1"/>
  <c r="Z5" i="7" s="1"/>
  <c r="Z3" i="1"/>
  <c r="Z3" i="7" s="1"/>
  <c r="G93" i="2"/>
  <c r="G94" i="2"/>
  <c r="G326" i="2" s="1"/>
  <c r="G95" i="2"/>
  <c r="G91" i="2"/>
  <c r="G90" i="2"/>
  <c r="G310" i="2" s="1"/>
  <c r="G78" i="2"/>
  <c r="G80" i="2"/>
  <c r="G81" i="2"/>
  <c r="G82" i="2"/>
  <c r="G77" i="2"/>
  <c r="Z4" i="6"/>
  <c r="Z4" i="8" s="1"/>
  <c r="AE56" i="1"/>
  <c r="AE56" i="7" s="1"/>
  <c r="L73" i="2"/>
  <c r="L72" i="2"/>
  <c r="L74" i="2"/>
  <c r="G65" i="2"/>
  <c r="G66" i="2"/>
  <c r="G67" i="2"/>
  <c r="G180" i="2" s="1"/>
  <c r="G68" i="2"/>
  <c r="G190" i="2" s="1"/>
  <c r="G69" i="2"/>
  <c r="AE2" i="6"/>
  <c r="AE2" i="8" s="1"/>
  <c r="L34" i="2"/>
  <c r="Z4" i="5"/>
  <c r="Z4" i="9" s="1"/>
  <c r="R50" i="2"/>
  <c r="G92" i="2" s="1"/>
  <c r="G64" i="2"/>
  <c r="G174" i="2" s="1"/>
  <c r="BG63" i="5"/>
  <c r="BG63" i="9" s="1"/>
  <c r="BG57" i="5"/>
  <c r="BG6" i="5" s="1"/>
  <c r="BG6" i="9" s="1"/>
  <c r="AZ67" i="5"/>
  <c r="AZ67" i="9" s="1"/>
  <c r="AZ65" i="5"/>
  <c r="AZ65" i="9" s="1"/>
  <c r="AZ68" i="5"/>
  <c r="AZ68" i="9" s="1"/>
  <c r="AZ62" i="5"/>
  <c r="AZ63" i="5"/>
  <c r="AZ63" i="9" s="1"/>
  <c r="AZ70" i="5"/>
  <c r="AZ70" i="9" s="1"/>
  <c r="AZ60" i="5"/>
  <c r="AZ69" i="5"/>
  <c r="AZ69" i="9" s="1"/>
  <c r="AZ61" i="5"/>
  <c r="AZ66" i="5"/>
  <c r="AZ66" i="9" s="1"/>
  <c r="AZ64" i="5"/>
  <c r="AZ64" i="9" s="1"/>
  <c r="AL60" i="5"/>
  <c r="AL61" i="5"/>
  <c r="AL69" i="5"/>
  <c r="AL69" i="9" s="1"/>
  <c r="AL67" i="5"/>
  <c r="AL67" i="9" s="1"/>
  <c r="AL66" i="5"/>
  <c r="AL66" i="9" s="1"/>
  <c r="AL63" i="5"/>
  <c r="AL63" i="9" s="1"/>
  <c r="AL64" i="5"/>
  <c r="AL64" i="9" s="1"/>
  <c r="AL70" i="5"/>
  <c r="AL70" i="9" s="1"/>
  <c r="AL62" i="5"/>
  <c r="AL65" i="5"/>
  <c r="AL65" i="9" s="1"/>
  <c r="AL68" i="5"/>
  <c r="AL68" i="9" s="1"/>
  <c r="BA57" i="9"/>
  <c r="BA6" i="5"/>
  <c r="BA6" i="9" s="1"/>
  <c r="AU57" i="6"/>
  <c r="AU56" i="6"/>
  <c r="AU56" i="8" s="1"/>
  <c r="AR67" i="5"/>
  <c r="AR67" i="9" s="1"/>
  <c r="AR65" i="5"/>
  <c r="AR65" i="9" s="1"/>
  <c r="AR60" i="5"/>
  <c r="AR61" i="5"/>
  <c r="AR64" i="5"/>
  <c r="AR64" i="9" s="1"/>
  <c r="AR68" i="5"/>
  <c r="AR68" i="9" s="1"/>
  <c r="AR66" i="5"/>
  <c r="AR66" i="9" s="1"/>
  <c r="AR70" i="5"/>
  <c r="AR70" i="9" s="1"/>
  <c r="AR63" i="5"/>
  <c r="AR63" i="9" s="1"/>
  <c r="AR62" i="5"/>
  <c r="AR69" i="5"/>
  <c r="AR69" i="9" s="1"/>
  <c r="BG62" i="5"/>
  <c r="BG60" i="5"/>
  <c r="BG68" i="5"/>
  <c r="BG68" i="9" s="1"/>
  <c r="BG66" i="5"/>
  <c r="BG66" i="9" s="1"/>
  <c r="BG70" i="5"/>
  <c r="BG70" i="9" s="1"/>
  <c r="BG64" i="5"/>
  <c r="BG64" i="9" s="1"/>
  <c r="BG67" i="5"/>
  <c r="BG67" i="9" s="1"/>
  <c r="BG69" i="5"/>
  <c r="BG69" i="9" s="1"/>
  <c r="BG65" i="5"/>
  <c r="BG65" i="9" s="1"/>
  <c r="BG61" i="5"/>
  <c r="AF13" i="1"/>
  <c r="AF13" i="7" s="1"/>
  <c r="AF78" i="7" s="1"/>
  <c r="AF4" i="7"/>
  <c r="AN4" i="8"/>
  <c r="AN13" i="6"/>
  <c r="AN13" i="8" s="1"/>
  <c r="AN78" i="8" s="1"/>
  <c r="AG57" i="6"/>
  <c r="AG56" i="6"/>
  <c r="AG56" i="8" s="1"/>
  <c r="AC57" i="5"/>
  <c r="AC56" i="5"/>
  <c r="AC56" i="9" s="1"/>
  <c r="AN13" i="1"/>
  <c r="AN13" i="7" s="1"/>
  <c r="AN78" i="7" s="1"/>
  <c r="AN4" i="7"/>
  <c r="BD13" i="1"/>
  <c r="BD13" i="7" s="1"/>
  <c r="BD78" i="7" s="1"/>
  <c r="BD4" i="7"/>
  <c r="Y4" i="8"/>
  <c r="Y13" i="6"/>
  <c r="Y13" i="8" s="1"/>
  <c r="Y78" i="8" s="1"/>
  <c r="X4" i="5"/>
  <c r="BG57" i="6"/>
  <c r="BG56" i="6"/>
  <c r="BG56" i="8" s="1"/>
  <c r="AZ57" i="6"/>
  <c r="AZ56" i="6"/>
  <c r="AZ56" i="8" s="1"/>
  <c r="AS57" i="5"/>
  <c r="AS56" i="5"/>
  <c r="AS56" i="9" s="1"/>
  <c r="AA57" i="6"/>
  <c r="AA56" i="6"/>
  <c r="AA56" i="8" s="1"/>
  <c r="Y13" i="1"/>
  <c r="Y13" i="7" s="1"/>
  <c r="Y78" i="7" s="1"/>
  <c r="Y4" i="7"/>
  <c r="AI4" i="9"/>
  <c r="AI13" i="5"/>
  <c r="AI13" i="9" s="1"/>
  <c r="AI78" i="9" s="1"/>
  <c r="BA57" i="6"/>
  <c r="BA56" i="6"/>
  <c r="BA56" i="8" s="1"/>
  <c r="AK4" i="9"/>
  <c r="AK13" i="5"/>
  <c r="AK13" i="9" s="1"/>
  <c r="AK78" i="9" s="1"/>
  <c r="AB57" i="6"/>
  <c r="AB56" i="6"/>
  <c r="AB56" i="8" s="1"/>
  <c r="AC57" i="6"/>
  <c r="AC56" i="6"/>
  <c r="AC56" i="8" s="1"/>
  <c r="AU59" i="5"/>
  <c r="AU58" i="5"/>
  <c r="AN57" i="6"/>
  <c r="AN56" i="6"/>
  <c r="AN56" i="8" s="1"/>
  <c r="AX58" i="5"/>
  <c r="AX59" i="5"/>
  <c r="AG4" i="8"/>
  <c r="AG13" i="6"/>
  <c r="AG13" i="8" s="1"/>
  <c r="AG78" i="8" s="1"/>
  <c r="BH59" i="5"/>
  <c r="BH58" i="5"/>
  <c r="AR57" i="9"/>
  <c r="AR6" i="5"/>
  <c r="AR6" i="9" s="1"/>
  <c r="AH59" i="5"/>
  <c r="AH58" i="5"/>
  <c r="BA64" i="5"/>
  <c r="BA64" i="9" s="1"/>
  <c r="BA62" i="5"/>
  <c r="BA70" i="5"/>
  <c r="BA70" i="9" s="1"/>
  <c r="BA65" i="5"/>
  <c r="BA65" i="9" s="1"/>
  <c r="BA68" i="5"/>
  <c r="BA68" i="9" s="1"/>
  <c r="BA66" i="5"/>
  <c r="BA66" i="9" s="1"/>
  <c r="BA63" i="5"/>
  <c r="BA63" i="9" s="1"/>
  <c r="BA69" i="5"/>
  <c r="BA69" i="9" s="1"/>
  <c r="BA60" i="5"/>
  <c r="BA61" i="5"/>
  <c r="BA67" i="5"/>
  <c r="BA67" i="9" s="1"/>
  <c r="AQ57" i="6"/>
  <c r="AQ56" i="6"/>
  <c r="AQ56" i="8" s="1"/>
  <c r="AU13" i="1"/>
  <c r="AU13" i="7" s="1"/>
  <c r="AU78" i="7" s="1"/>
  <c r="AU4" i="7"/>
  <c r="AW56" i="5"/>
  <c r="AW56" i="9" s="1"/>
  <c r="AA4" i="9"/>
  <c r="AA13" i="5"/>
  <c r="AA13" i="9" s="1"/>
  <c r="AA78" i="9" s="1"/>
  <c r="BF57" i="6"/>
  <c r="BF56" i="6"/>
  <c r="BF56" i="8" s="1"/>
  <c r="AW57" i="6"/>
  <c r="AW56" i="6"/>
  <c r="AW56" i="8" s="1"/>
  <c r="AP56" i="5"/>
  <c r="AP56" i="9" s="1"/>
  <c r="BF56" i="5"/>
  <c r="BF56" i="9" s="1"/>
  <c r="AQ57" i="5"/>
  <c r="AQ56" i="5"/>
  <c r="AQ56" i="9" s="1"/>
  <c r="AZ4" i="8"/>
  <c r="AZ13" i="6"/>
  <c r="AZ13" i="8" s="1"/>
  <c r="AZ78" i="8" s="1"/>
  <c r="AK4" i="8"/>
  <c r="AK13" i="6"/>
  <c r="AK13" i="8" s="1"/>
  <c r="AK78" i="8" s="1"/>
  <c r="AA4" i="8"/>
  <c r="AA13" i="6"/>
  <c r="AA13" i="8" s="1"/>
  <c r="AA78" i="8" s="1"/>
  <c r="AM4" i="9"/>
  <c r="AM13" i="5"/>
  <c r="AM13" i="9" s="1"/>
  <c r="AM78" i="9" s="1"/>
  <c r="AU4" i="9"/>
  <c r="AU13" i="5"/>
  <c r="AU13" i="9" s="1"/>
  <c r="AU78" i="9" s="1"/>
  <c r="X492" i="2"/>
  <c r="AQ4" i="6"/>
  <c r="BB60" i="5"/>
  <c r="BB61" i="5"/>
  <c r="BB67" i="5"/>
  <c r="BB67" i="9" s="1"/>
  <c r="BB64" i="5"/>
  <c r="BB64" i="9" s="1"/>
  <c r="BB62" i="5"/>
  <c r="BB65" i="5"/>
  <c r="BB65" i="9" s="1"/>
  <c r="BB68" i="5"/>
  <c r="BB68" i="9" s="1"/>
  <c r="BB66" i="5"/>
  <c r="BB66" i="9" s="1"/>
  <c r="BB70" i="5"/>
  <c r="BB70" i="9" s="1"/>
  <c r="BB69" i="5"/>
  <c r="BB69" i="9" s="1"/>
  <c r="BB63" i="5"/>
  <c r="BB63" i="9" s="1"/>
  <c r="AN4" i="9"/>
  <c r="AN13" i="5"/>
  <c r="AN13" i="9" s="1"/>
  <c r="AN78" i="9" s="1"/>
  <c r="AX65" i="5"/>
  <c r="AX65" i="9" s="1"/>
  <c r="AX63" i="5"/>
  <c r="AX63" i="9" s="1"/>
  <c r="AX62" i="5"/>
  <c r="AX66" i="5"/>
  <c r="AX66" i="9" s="1"/>
  <c r="AX70" i="5"/>
  <c r="AX70" i="9" s="1"/>
  <c r="AX60" i="5"/>
  <c r="AX61" i="5"/>
  <c r="AX67" i="5"/>
  <c r="AX67" i="9" s="1"/>
  <c r="AX64" i="5"/>
  <c r="AX64" i="9" s="1"/>
  <c r="AX68" i="5"/>
  <c r="AX68" i="9" s="1"/>
  <c r="AX69" i="5"/>
  <c r="AX69" i="9" s="1"/>
  <c r="BG58" i="5"/>
  <c r="BG59" i="5"/>
  <c r="AU4" i="8"/>
  <c r="AU13" i="6"/>
  <c r="AU13" i="8" s="1"/>
  <c r="AU78" i="8" s="1"/>
  <c r="AR59" i="5"/>
  <c r="AR58" i="5"/>
  <c r="BF58" i="5"/>
  <c r="BF59" i="5"/>
  <c r="AH6" i="5"/>
  <c r="AH6" i="9" s="1"/>
  <c r="AH57" i="9"/>
  <c r="AG59" i="5"/>
  <c r="AG58" i="5"/>
  <c r="AT13" i="1"/>
  <c r="AT13" i="7" s="1"/>
  <c r="AT78" i="7" s="1"/>
  <c r="AT4" i="7"/>
  <c r="AD13" i="6"/>
  <c r="AD13" i="8" s="1"/>
  <c r="AD78" i="8" s="1"/>
  <c r="AD4" i="8"/>
  <c r="AZ4" i="9"/>
  <c r="AZ13" i="5"/>
  <c r="AZ13" i="9" s="1"/>
  <c r="AZ78" i="9" s="1"/>
  <c r="AV57" i="6"/>
  <c r="AV56" i="6"/>
  <c r="AV56" i="8" s="1"/>
  <c r="BG4" i="9"/>
  <c r="BG13" i="5"/>
  <c r="BG13" i="9" s="1"/>
  <c r="BG78" i="9" s="1"/>
  <c r="AI57" i="6"/>
  <c r="AI56" i="6"/>
  <c r="AI56" i="8" s="1"/>
  <c r="BH4" i="8"/>
  <c r="BH13" i="6"/>
  <c r="BH13" i="8" s="1"/>
  <c r="BH78" i="8" s="1"/>
  <c r="Y56" i="5"/>
  <c r="Y56" i="9" s="1"/>
  <c r="AL4" i="9"/>
  <c r="AL13" i="5"/>
  <c r="AL13" i="9" s="1"/>
  <c r="AL78" i="9" s="1"/>
  <c r="BB13" i="5"/>
  <c r="BB13" i="9" s="1"/>
  <c r="BB78" i="9" s="1"/>
  <c r="BB4" i="9"/>
  <c r="BB13" i="6"/>
  <c r="BB13" i="8" s="1"/>
  <c r="BB78" i="8" s="1"/>
  <c r="BB4" i="8"/>
  <c r="AR4" i="9"/>
  <c r="AR13" i="5"/>
  <c r="AR13" i="9" s="1"/>
  <c r="AR78" i="9" s="1"/>
  <c r="BE59" i="5"/>
  <c r="BE58" i="5"/>
  <c r="BH57" i="9"/>
  <c r="BH6" i="5"/>
  <c r="BH6" i="9" s="1"/>
  <c r="AL13" i="1"/>
  <c r="AL13" i="7" s="1"/>
  <c r="AL78" i="7" s="1"/>
  <c r="AL4" i="7"/>
  <c r="AX6" i="5"/>
  <c r="AX6" i="9" s="1"/>
  <c r="AX57" i="9"/>
  <c r="BA59" i="5"/>
  <c r="BA58" i="5"/>
  <c r="X13" i="1"/>
  <c r="X13" i="7" s="1"/>
  <c r="X78" i="7" s="1"/>
  <c r="X4" i="7"/>
  <c r="AV63" i="5"/>
  <c r="AV63" i="9" s="1"/>
  <c r="AV61" i="5"/>
  <c r="AV69" i="5"/>
  <c r="AV69" i="9" s="1"/>
  <c r="AV66" i="5"/>
  <c r="AV66" i="9" s="1"/>
  <c r="AV70" i="5"/>
  <c r="AV70" i="9" s="1"/>
  <c r="AV67" i="5"/>
  <c r="AV67" i="9" s="1"/>
  <c r="AV60" i="5"/>
  <c r="AV65" i="5"/>
  <c r="AV65" i="9" s="1"/>
  <c r="AV68" i="5"/>
  <c r="AV68" i="9" s="1"/>
  <c r="AV64" i="5"/>
  <c r="AV64" i="9" s="1"/>
  <c r="AV62" i="5"/>
  <c r="AF57" i="9"/>
  <c r="AF6" i="5"/>
  <c r="AF6" i="9" s="1"/>
  <c r="AB57" i="9"/>
  <c r="AB6" i="5"/>
  <c r="AB6" i="9" s="1"/>
  <c r="AH61" i="5"/>
  <c r="AH62" i="5"/>
  <c r="AH60" i="5"/>
  <c r="AH68" i="5"/>
  <c r="AH68" i="9" s="1"/>
  <c r="AH67" i="5"/>
  <c r="AH67" i="9" s="1"/>
  <c r="AH64" i="5"/>
  <c r="AH64" i="9" s="1"/>
  <c r="AH65" i="5"/>
  <c r="AH65" i="9" s="1"/>
  <c r="AH70" i="5"/>
  <c r="AH70" i="9" s="1"/>
  <c r="AH66" i="5"/>
  <c r="AH66" i="9" s="1"/>
  <c r="AH69" i="5"/>
  <c r="AH69" i="9" s="1"/>
  <c r="AH63" i="5"/>
  <c r="AH63" i="9" s="1"/>
  <c r="AG57" i="9"/>
  <c r="AG6" i="5"/>
  <c r="AG6" i="9" s="1"/>
  <c r="AM57" i="6"/>
  <c r="AM56" i="6"/>
  <c r="AM56" i="8" s="1"/>
  <c r="BC57" i="6"/>
  <c r="BC56" i="6"/>
  <c r="BC56" i="8" s="1"/>
  <c r="AD57" i="6"/>
  <c r="AD56" i="6"/>
  <c r="AD56" i="8" s="1"/>
  <c r="AP13" i="1"/>
  <c r="AP13" i="7" s="1"/>
  <c r="AP78" i="7" s="1"/>
  <c r="AP4" i="7"/>
  <c r="BE4" i="9"/>
  <c r="BE13" i="5"/>
  <c r="BE13" i="9" s="1"/>
  <c r="BE78" i="9" s="1"/>
  <c r="AH13" i="1"/>
  <c r="AH13" i="7" s="1"/>
  <c r="AH78" i="7" s="1"/>
  <c r="AH4" i="7"/>
  <c r="X57" i="6"/>
  <c r="X56" i="6"/>
  <c r="X56" i="8" s="1"/>
  <c r="AP4" i="8"/>
  <c r="AP13" i="6"/>
  <c r="AP13" i="8" s="1"/>
  <c r="AP78" i="8" s="1"/>
  <c r="BF13" i="1"/>
  <c r="BF13" i="7" s="1"/>
  <c r="BF78" i="7" s="1"/>
  <c r="BF4" i="7"/>
  <c r="BE4" i="8"/>
  <c r="BE13" i="6"/>
  <c r="BE13" i="8" s="1"/>
  <c r="BE78" i="8" s="1"/>
  <c r="AX4" i="9"/>
  <c r="AX13" i="5"/>
  <c r="AX13" i="9" s="1"/>
  <c r="AX78" i="9" s="1"/>
  <c r="AH4" i="8"/>
  <c r="AH13" i="6"/>
  <c r="AH13" i="8" s="1"/>
  <c r="AH78" i="8" s="1"/>
  <c r="AB4" i="9"/>
  <c r="AB13" i="5"/>
  <c r="AB13" i="9" s="1"/>
  <c r="AB78" i="9" s="1"/>
  <c r="AW13" i="1"/>
  <c r="AW13" i="7" s="1"/>
  <c r="AW78" i="7" s="1"/>
  <c r="AW4" i="7"/>
  <c r="AX4" i="8"/>
  <c r="AX13" i="6"/>
  <c r="AX13" i="8" s="1"/>
  <c r="AX78" i="8" s="1"/>
  <c r="AX13" i="1"/>
  <c r="AX13" i="7" s="1"/>
  <c r="AX78" i="7" s="1"/>
  <c r="AX4" i="7"/>
  <c r="AY13" i="1"/>
  <c r="AY13" i="7" s="1"/>
  <c r="AY78" i="7" s="1"/>
  <c r="AY4" i="7"/>
  <c r="BA13" i="5"/>
  <c r="BA13" i="9" s="1"/>
  <c r="BA78" i="9" s="1"/>
  <c r="BA4" i="9"/>
  <c r="AG4" i="9"/>
  <c r="AG13" i="5"/>
  <c r="AG13" i="9" s="1"/>
  <c r="AG78" i="9" s="1"/>
  <c r="AB13" i="1"/>
  <c r="AB13" i="7" s="1"/>
  <c r="AB78" i="7" s="1"/>
  <c r="AB4" i="7"/>
  <c r="AS13" i="1"/>
  <c r="AS13" i="7" s="1"/>
  <c r="AS78" i="7" s="1"/>
  <c r="AS4" i="7"/>
  <c r="BC56" i="5"/>
  <c r="BC56" i="9" s="1"/>
  <c r="AS4" i="8"/>
  <c r="AS13" i="6"/>
  <c r="AS13" i="8" s="1"/>
  <c r="AS78" i="8" s="1"/>
  <c r="AL56" i="5"/>
  <c r="AL56" i="9" s="1"/>
  <c r="AH4" i="9"/>
  <c r="AH13" i="5"/>
  <c r="AH13" i="9" s="1"/>
  <c r="AH78" i="9" s="1"/>
  <c r="AC13" i="1"/>
  <c r="AC13" i="7" s="1"/>
  <c r="AC78" i="7" s="1"/>
  <c r="AC4" i="7"/>
  <c r="BH67" i="5"/>
  <c r="BH67" i="9" s="1"/>
  <c r="BH65" i="5"/>
  <c r="BH65" i="9" s="1"/>
  <c r="BH66" i="5"/>
  <c r="BH66" i="9" s="1"/>
  <c r="BH60" i="5"/>
  <c r="BH63" i="5"/>
  <c r="BH63" i="9" s="1"/>
  <c r="BH61" i="5"/>
  <c r="BH69" i="5"/>
  <c r="BH69" i="9" s="1"/>
  <c r="BH64" i="5"/>
  <c r="BH64" i="9" s="1"/>
  <c r="BH62" i="5"/>
  <c r="BH68" i="5"/>
  <c r="BH68" i="9" s="1"/>
  <c r="BH70" i="5"/>
  <c r="BH70" i="9" s="1"/>
  <c r="BE60" i="5"/>
  <c r="BE68" i="5"/>
  <c r="BE68" i="9" s="1"/>
  <c r="BE66" i="5"/>
  <c r="BE66" i="9" s="1"/>
  <c r="BE63" i="5"/>
  <c r="BE63" i="9" s="1"/>
  <c r="BE70" i="5"/>
  <c r="BE70" i="9" s="1"/>
  <c r="BE61" i="5"/>
  <c r="BE67" i="5"/>
  <c r="BE67" i="9" s="1"/>
  <c r="BE69" i="5"/>
  <c r="BE69" i="9" s="1"/>
  <c r="BE64" i="5"/>
  <c r="BE64" i="9" s="1"/>
  <c r="BE62" i="5"/>
  <c r="BE65" i="5"/>
  <c r="BE65" i="9" s="1"/>
  <c r="AV6" i="5"/>
  <c r="AV6" i="9" s="1"/>
  <c r="AV57" i="9"/>
  <c r="AW57" i="9"/>
  <c r="AW6" i="5"/>
  <c r="AW6" i="9" s="1"/>
  <c r="AF60" i="5"/>
  <c r="AF68" i="5"/>
  <c r="AF68" i="9" s="1"/>
  <c r="AF66" i="5"/>
  <c r="AF66" i="9" s="1"/>
  <c r="AF64" i="5"/>
  <c r="AF64" i="9" s="1"/>
  <c r="AF61" i="5"/>
  <c r="AF69" i="5"/>
  <c r="AF69" i="9" s="1"/>
  <c r="AF62" i="5"/>
  <c r="AF67" i="5"/>
  <c r="AF67" i="9" s="1"/>
  <c r="AF65" i="5"/>
  <c r="AF65" i="9" s="1"/>
  <c r="AF63" i="5"/>
  <c r="AF63" i="9" s="1"/>
  <c r="AF70" i="5"/>
  <c r="AF70" i="9" s="1"/>
  <c r="AB64" i="5"/>
  <c r="AB64" i="9" s="1"/>
  <c r="AB62" i="5"/>
  <c r="AB70" i="5"/>
  <c r="AB70" i="9" s="1"/>
  <c r="AB60" i="5"/>
  <c r="AB63" i="5"/>
  <c r="AB63" i="9" s="1"/>
  <c r="AB66" i="5"/>
  <c r="AB66" i="9" s="1"/>
  <c r="AB69" i="5"/>
  <c r="AB69" i="9" s="1"/>
  <c r="AB67" i="5"/>
  <c r="AB67" i="9" s="1"/>
  <c r="AB65" i="5"/>
  <c r="AB65" i="9" s="1"/>
  <c r="AB68" i="5"/>
  <c r="AB68" i="9" s="1"/>
  <c r="AB61" i="5"/>
  <c r="BC59" i="5"/>
  <c r="BC58" i="5"/>
  <c r="Y57" i="9"/>
  <c r="Y6" i="5"/>
  <c r="Y6" i="9" s="1"/>
  <c r="AG65" i="5"/>
  <c r="AG65" i="9" s="1"/>
  <c r="AG60" i="5"/>
  <c r="AG63" i="5"/>
  <c r="AG63" i="9" s="1"/>
  <c r="AG67" i="5"/>
  <c r="AG67" i="9" s="1"/>
  <c r="AG64" i="5"/>
  <c r="AG64" i="9" s="1"/>
  <c r="AG61" i="5"/>
  <c r="AG62" i="5"/>
  <c r="AG70" i="5"/>
  <c r="AG70" i="9" s="1"/>
  <c r="AG66" i="5"/>
  <c r="AG66" i="9" s="1"/>
  <c r="AG69" i="5"/>
  <c r="AG69" i="9" s="1"/>
  <c r="AG68" i="5"/>
  <c r="AG68" i="9" s="1"/>
  <c r="AV4" i="9"/>
  <c r="AV13" i="5"/>
  <c r="AV13" i="9" s="1"/>
  <c r="AV78" i="9" s="1"/>
  <c r="AF57" i="6"/>
  <c r="AF56" i="6"/>
  <c r="AF56" i="8" s="1"/>
  <c r="AV4" i="8"/>
  <c r="AV13" i="6"/>
  <c r="AV13" i="8" s="1"/>
  <c r="AV78" i="8" s="1"/>
  <c r="X4" i="8"/>
  <c r="X13" i="6"/>
  <c r="X13" i="8" s="1"/>
  <c r="X78" i="8" s="1"/>
  <c r="AV13" i="1"/>
  <c r="AV13" i="7" s="1"/>
  <c r="AV78" i="7" s="1"/>
  <c r="AV4" i="7"/>
  <c r="AH57" i="6"/>
  <c r="AH56" i="6"/>
  <c r="AH56" i="8" s="1"/>
  <c r="AI4" i="8"/>
  <c r="AI13" i="6"/>
  <c r="AI13" i="8" s="1"/>
  <c r="AI78" i="8" s="1"/>
  <c r="AR57" i="6"/>
  <c r="AR56" i="6"/>
  <c r="AR56" i="8" s="1"/>
  <c r="AA13" i="1"/>
  <c r="AA13" i="7" s="1"/>
  <c r="AA78" i="7" s="1"/>
  <c r="AA4" i="7"/>
  <c r="Y4" i="9"/>
  <c r="Y13" i="5"/>
  <c r="Y13" i="9" s="1"/>
  <c r="Y78" i="9" s="1"/>
  <c r="BB57" i="6"/>
  <c r="BB56" i="6"/>
  <c r="BB56" i="8" s="1"/>
  <c r="AV58" i="5"/>
  <c r="AV59" i="5"/>
  <c r="BE57" i="9"/>
  <c r="BE6" i="5"/>
  <c r="BE6" i="9" s="1"/>
  <c r="AF59" i="5"/>
  <c r="AF58" i="5"/>
  <c r="AB59" i="5"/>
  <c r="AB58" i="5"/>
  <c r="Y65" i="5"/>
  <c r="Y65" i="9" s="1"/>
  <c r="Y60" i="5"/>
  <c r="Y63" i="5"/>
  <c r="Y63" i="9" s="1"/>
  <c r="Y67" i="5"/>
  <c r="Y67" i="9" s="1"/>
  <c r="Y68" i="5"/>
  <c r="Y68" i="9" s="1"/>
  <c r="Y62" i="5"/>
  <c r="Y70" i="5"/>
  <c r="Y70" i="9" s="1"/>
  <c r="Y61" i="5"/>
  <c r="Y66" i="5"/>
  <c r="Y66" i="9" s="1"/>
  <c r="Y64" i="5"/>
  <c r="Y64" i="9" s="1"/>
  <c r="Y69" i="5"/>
  <c r="Y69" i="9" s="1"/>
  <c r="AM4" i="8"/>
  <c r="AM13" i="6"/>
  <c r="AM13" i="8" s="1"/>
  <c r="AM78" i="8" s="1"/>
  <c r="BC4" i="8"/>
  <c r="BC13" i="6"/>
  <c r="BC13" i="8" s="1"/>
  <c r="BC78" i="8" s="1"/>
  <c r="AF4" i="8"/>
  <c r="AF13" i="6"/>
  <c r="AF13" i="8" s="1"/>
  <c r="AF78" i="8" s="1"/>
  <c r="AZ56" i="5"/>
  <c r="AZ56" i="9" s="1"/>
  <c r="AM13" i="1"/>
  <c r="AM13" i="7" s="1"/>
  <c r="AM78" i="7" s="1"/>
  <c r="AM4" i="7"/>
  <c r="BC13" i="1"/>
  <c r="BC13" i="7" s="1"/>
  <c r="BC78" i="7" s="1"/>
  <c r="BC4" i="7"/>
  <c r="AP57" i="6"/>
  <c r="AP56" i="6"/>
  <c r="AP56" i="8" s="1"/>
  <c r="AF4" i="9"/>
  <c r="AF13" i="5"/>
  <c r="AF13" i="9" s="1"/>
  <c r="AF78" i="9" s="1"/>
  <c r="BE57" i="6"/>
  <c r="BE56" i="6"/>
  <c r="BE56" i="8" s="1"/>
  <c r="AX57" i="6"/>
  <c r="AX56" i="6"/>
  <c r="AX56" i="8" s="1"/>
  <c r="BH4" i="9"/>
  <c r="BH13" i="5"/>
  <c r="BH13" i="9" s="1"/>
  <c r="BH78" i="9" s="1"/>
  <c r="AR4" i="8"/>
  <c r="AR13" i="6"/>
  <c r="AR13" i="8" s="1"/>
  <c r="AR78" i="8" s="1"/>
  <c r="BH57" i="6"/>
  <c r="BH56" i="6"/>
  <c r="BH56" i="8" s="1"/>
  <c r="BC4" i="9"/>
  <c r="BC13" i="5"/>
  <c r="BC13" i="9" s="1"/>
  <c r="BC78" i="9" s="1"/>
  <c r="AZ13" i="1"/>
  <c r="AZ13" i="7" s="1"/>
  <c r="AZ78" i="7" s="1"/>
  <c r="AZ4" i="7"/>
  <c r="AS57" i="6"/>
  <c r="AS56" i="6"/>
  <c r="AS56" i="8" s="1"/>
  <c r="AK13" i="1"/>
  <c r="AK13" i="7" s="1"/>
  <c r="AK78" i="7" s="1"/>
  <c r="AK4" i="7"/>
  <c r="AN56" i="5"/>
  <c r="AN56" i="9" s="1"/>
  <c r="AI13" i="1"/>
  <c r="AI13" i="7" s="1"/>
  <c r="AI78" i="7" s="1"/>
  <c r="AI4" i="7"/>
  <c r="Y57" i="6"/>
  <c r="Y56" i="6"/>
  <c r="Y56" i="8" s="1"/>
  <c r="BG4" i="8"/>
  <c r="BG13" i="6"/>
  <c r="BG13" i="8" s="1"/>
  <c r="BG78" i="8" s="1"/>
  <c r="AQ13" i="1"/>
  <c r="AQ13" i="7" s="1"/>
  <c r="AQ78" i="7" s="1"/>
  <c r="AQ4" i="7"/>
  <c r="BG13" i="1"/>
  <c r="BG13" i="7" s="1"/>
  <c r="BG78" i="7" s="1"/>
  <c r="BG4" i="7"/>
  <c r="Y56" i="1"/>
  <c r="Y56" i="7" s="1"/>
  <c r="Y57" i="1"/>
  <c r="AI56" i="5"/>
  <c r="AI56" i="9" s="1"/>
  <c r="AD13" i="1"/>
  <c r="AD13" i="7" s="1"/>
  <c r="AD78" i="7" s="1"/>
  <c r="AD4" i="7"/>
  <c r="BH13" i="1"/>
  <c r="BH13" i="7" s="1"/>
  <c r="BH78" i="7" s="1"/>
  <c r="BH4" i="7"/>
  <c r="AL57" i="6"/>
  <c r="AL56" i="6"/>
  <c r="AL56" i="8" s="1"/>
  <c r="BB57" i="9"/>
  <c r="BB6" i="5"/>
  <c r="BB6" i="9" s="1"/>
  <c r="BB13" i="1"/>
  <c r="BB13" i="7" s="1"/>
  <c r="BB78" i="7" s="1"/>
  <c r="BB4" i="7"/>
  <c r="AD13" i="5"/>
  <c r="AD13" i="9" s="1"/>
  <c r="AD78" i="9" s="1"/>
  <c r="AD4" i="9"/>
  <c r="BB59" i="5"/>
  <c r="BB58" i="5"/>
  <c r="AG13" i="1"/>
  <c r="AG13" i="7" s="1"/>
  <c r="AG78" i="7" s="1"/>
  <c r="AG4" i="7"/>
  <c r="AD57" i="5"/>
  <c r="AD56" i="5"/>
  <c r="AD56" i="9" s="1"/>
  <c r="AW4" i="9"/>
  <c r="AW13" i="5"/>
  <c r="AW13" i="9" s="1"/>
  <c r="AW78" i="9" s="1"/>
  <c r="AA57" i="5"/>
  <c r="AA56" i="5"/>
  <c r="AA56" i="9" s="1"/>
  <c r="AO13" i="1"/>
  <c r="AO13" i="7" s="1"/>
  <c r="AO78" i="7" s="1"/>
  <c r="AO4" i="7"/>
  <c r="BF4" i="8"/>
  <c r="BF13" i="6"/>
  <c r="BF13" i="8" s="1"/>
  <c r="BF78" i="8" s="1"/>
  <c r="AC13" i="5"/>
  <c r="AC13" i="9" s="1"/>
  <c r="AC78" i="9" s="1"/>
  <c r="AC4" i="9"/>
  <c r="AW4" i="8"/>
  <c r="AW13" i="6"/>
  <c r="AW13" i="8" s="1"/>
  <c r="AW78" i="8" s="1"/>
  <c r="AP4" i="9"/>
  <c r="AP13" i="5"/>
  <c r="AP13" i="9" s="1"/>
  <c r="AP78" i="9" s="1"/>
  <c r="BF4" i="9"/>
  <c r="BF13" i="5"/>
  <c r="BF13" i="9" s="1"/>
  <c r="BF78" i="9" s="1"/>
  <c r="BE13" i="1"/>
  <c r="BE13" i="7" s="1"/>
  <c r="BE78" i="7" s="1"/>
  <c r="BE4" i="7"/>
  <c r="AQ4" i="9"/>
  <c r="AQ13" i="5"/>
  <c r="AQ13" i="9" s="1"/>
  <c r="AQ78" i="9" s="1"/>
  <c r="X56" i="5"/>
  <c r="X56" i="9" s="1"/>
  <c r="AS13" i="5"/>
  <c r="AS13" i="9" s="1"/>
  <c r="AS78" i="9" s="1"/>
  <c r="AS4" i="9"/>
  <c r="AK57" i="6"/>
  <c r="AK56" i="6"/>
  <c r="AK56" i="8" s="1"/>
  <c r="BA13" i="1"/>
  <c r="BA13" i="7" s="1"/>
  <c r="BA78" i="7" s="1"/>
  <c r="BA4" i="7"/>
  <c r="AM56" i="5"/>
  <c r="AM56" i="9" s="1"/>
  <c r="AR13" i="1"/>
  <c r="AR13" i="7" s="1"/>
  <c r="AR78" i="7" s="1"/>
  <c r="AR4" i="7"/>
  <c r="BA4" i="8"/>
  <c r="BA13" i="6"/>
  <c r="BA13" i="8" s="1"/>
  <c r="BA78" i="8" s="1"/>
  <c r="AK56" i="5"/>
  <c r="AK56" i="9" s="1"/>
  <c r="AB4" i="8"/>
  <c r="AB13" i="6"/>
  <c r="AB13" i="8" s="1"/>
  <c r="AB78" i="8" s="1"/>
  <c r="AL13" i="6"/>
  <c r="AL13" i="8" s="1"/>
  <c r="AL78" i="8" s="1"/>
  <c r="AL4" i="8"/>
  <c r="AU56" i="5"/>
  <c r="AU56" i="9" s="1"/>
  <c r="AC13" i="6"/>
  <c r="AC13" i="8" s="1"/>
  <c r="AC78" i="8" s="1"/>
  <c r="AC4" i="8"/>
  <c r="G86" i="2"/>
  <c r="G87" i="2"/>
  <c r="Z56" i="6"/>
  <c r="Z56" i="8" s="1"/>
  <c r="BC57" i="5"/>
  <c r="AL57" i="5"/>
  <c r="Z4" i="1"/>
  <c r="T163" i="2"/>
  <c r="T167" i="2"/>
  <c r="T165" i="2"/>
  <c r="T161" i="2"/>
  <c r="T169" i="2"/>
  <c r="T162" i="2"/>
  <c r="T164" i="2"/>
  <c r="T168" i="2"/>
  <c r="T159" i="2"/>
  <c r="T166" i="2"/>
  <c r="T160" i="2"/>
  <c r="T155" i="2"/>
  <c r="T156" i="2"/>
  <c r="AZ57" i="5"/>
  <c r="BF57" i="5"/>
  <c r="AP57" i="5"/>
  <c r="X57" i="5"/>
  <c r="AU57" i="5"/>
  <c r="AK57" i="5"/>
  <c r="AM57" i="5"/>
  <c r="X219" i="2"/>
  <c r="S219" i="2"/>
  <c r="N219" i="2"/>
  <c r="AD355" i="2"/>
  <c r="N492" i="2"/>
  <c r="V219" i="2"/>
  <c r="AM492" i="2"/>
  <c r="J355" i="2"/>
  <c r="AD492" i="2"/>
  <c r="W355" i="2"/>
  <c r="AM355" i="2"/>
  <c r="AL219" i="2"/>
  <c r="X355" i="2"/>
  <c r="Z355" i="2"/>
  <c r="AH219" i="2"/>
  <c r="Y219" i="2"/>
  <c r="AH492" i="2"/>
  <c r="I492" i="2"/>
  <c r="S492" i="2"/>
  <c r="J492" i="2"/>
  <c r="AI219" i="2"/>
  <c r="U355" i="2"/>
  <c r="E219" i="2"/>
  <c r="M219" i="2"/>
  <c r="U492" i="2"/>
  <c r="U219" i="2"/>
  <c r="AK219" i="2"/>
  <c r="F492" i="2"/>
  <c r="X52" i="9"/>
  <c r="X101" i="9" s="1"/>
  <c r="F219" i="2"/>
  <c r="P355" i="2"/>
  <c r="R355" i="2"/>
  <c r="P219" i="2"/>
  <c r="K219" i="2"/>
  <c r="AB492" i="2"/>
  <c r="AB219" i="2"/>
  <c r="H355" i="2"/>
  <c r="AG492" i="2"/>
  <c r="R492" i="2"/>
  <c r="H492" i="2"/>
  <c r="T355" i="2"/>
  <c r="AB355" i="2"/>
  <c r="AA219" i="2"/>
  <c r="K492" i="2"/>
  <c r="AG355" i="2"/>
  <c r="AN355" i="2"/>
  <c r="AO492" i="2"/>
  <c r="S355" i="2"/>
  <c r="AI355" i="2"/>
  <c r="AI492" i="2"/>
  <c r="Y355" i="2"/>
  <c r="W219" i="2"/>
  <c r="AL355" i="2"/>
  <c r="O219" i="2"/>
  <c r="W492" i="2"/>
  <c r="AM219" i="2"/>
  <c r="AL492" i="2"/>
  <c r="AE355" i="2"/>
  <c r="O492" i="2"/>
  <c r="I355" i="2"/>
  <c r="AD219" i="2"/>
  <c r="AE492" i="2"/>
  <c r="AE219" i="2"/>
  <c r="AF219" i="2"/>
  <c r="AH355" i="2"/>
  <c r="N355" i="2"/>
  <c r="I219" i="2"/>
  <c r="Z219" i="2"/>
  <c r="Z492" i="2"/>
  <c r="O355" i="2"/>
  <c r="J219" i="2"/>
  <c r="K355" i="2"/>
  <c r="AN492" i="2"/>
  <c r="AO219" i="2"/>
  <c r="AN57" i="5"/>
  <c r="AI57" i="5"/>
  <c r="AC355" i="2"/>
  <c r="AC492" i="2"/>
  <c r="E492" i="2"/>
  <c r="AC219" i="2"/>
  <c r="P492" i="2"/>
  <c r="H219" i="2"/>
  <c r="F355" i="2"/>
  <c r="AN219" i="2"/>
  <c r="T492" i="2"/>
  <c r="AJ492" i="2"/>
  <c r="M492" i="2"/>
  <c r="T219" i="2"/>
  <c r="AJ219" i="2"/>
  <c r="M355" i="2"/>
  <c r="AO355" i="2"/>
  <c r="Y492" i="2"/>
  <c r="AJ355" i="2"/>
  <c r="AG219" i="2"/>
  <c r="R219" i="2"/>
  <c r="AZ57" i="1"/>
  <c r="BH57" i="1"/>
  <c r="AK57" i="1"/>
  <c r="BB57" i="1"/>
  <c r="AM57" i="1"/>
  <c r="AY57" i="1"/>
  <c r="BD57" i="1"/>
  <c r="AW57" i="1"/>
  <c r="AP57" i="1"/>
  <c r="BA57" i="1"/>
  <c r="AT57" i="1"/>
  <c r="AH57" i="1"/>
  <c r="AV57" i="1"/>
  <c r="AO57" i="1"/>
  <c r="BG57" i="1"/>
  <c r="AD57" i="1"/>
  <c r="AA57" i="1"/>
  <c r="AU57" i="1"/>
  <c r="AX57" i="1"/>
  <c r="G99" i="2"/>
  <c r="G100" i="2"/>
  <c r="G98" i="2"/>
  <c r="G361" i="2" s="1"/>
  <c r="AI57" i="1"/>
  <c r="AC57" i="1"/>
  <c r="AG57" i="1"/>
  <c r="BE57" i="1"/>
  <c r="AS57" i="1"/>
  <c r="AQ57" i="1"/>
  <c r="AB57" i="1"/>
  <c r="AR57" i="1"/>
  <c r="AL57" i="1"/>
  <c r="X57" i="1"/>
  <c r="BC57" i="1"/>
  <c r="AN57" i="1"/>
  <c r="AF57" i="1"/>
  <c r="BF57" i="1"/>
  <c r="Q11" i="2"/>
  <c r="L41" i="2"/>
  <c r="L42" i="2"/>
  <c r="L39" i="2"/>
  <c r="L40" i="2"/>
  <c r="Q10" i="2"/>
  <c r="L35" i="2"/>
  <c r="L36" i="2"/>
  <c r="L33" i="2"/>
  <c r="L28" i="2"/>
  <c r="L29" i="2"/>
  <c r="W19" i="2" s="1"/>
  <c r="AE3" i="1"/>
  <c r="AE3" i="7" s="1"/>
  <c r="AE2" i="1"/>
  <c r="AE2" i="7" s="1"/>
  <c r="Q30" i="2"/>
  <c r="Y20" i="2" s="1"/>
  <c r="AS52" i="1" l="1"/>
  <c r="AS52" i="7" s="1"/>
  <c r="AS101" i="7" s="1"/>
  <c r="AB52" i="5"/>
  <c r="AB52" i="9" s="1"/>
  <c r="AB101" i="9" s="1"/>
  <c r="AP52" i="1"/>
  <c r="AP52" i="7" s="1"/>
  <c r="AP101" i="7" s="1"/>
  <c r="AU52" i="1"/>
  <c r="AU52" i="7" s="1"/>
  <c r="AU101" i="7" s="1"/>
  <c r="AV52" i="5"/>
  <c r="AV52" i="9" s="1"/>
  <c r="AV101" i="9" s="1"/>
  <c r="BE52" i="5"/>
  <c r="BE52" i="9" s="1"/>
  <c r="BE101" i="9" s="1"/>
  <c r="BB52" i="1"/>
  <c r="BB52" i="7" s="1"/>
  <c r="BB101" i="7" s="1"/>
  <c r="BE52" i="1"/>
  <c r="BE52" i="7" s="1"/>
  <c r="BE101" i="7" s="1"/>
  <c r="AW52" i="5"/>
  <c r="AW52" i="9" s="1"/>
  <c r="AW101" i="9" s="1"/>
  <c r="AJ57" i="2"/>
  <c r="G358" i="2"/>
  <c r="BH52" i="5"/>
  <c r="BH52" i="9" s="1"/>
  <c r="BH101" i="9" s="1"/>
  <c r="Y52" i="5"/>
  <c r="Y52" i="9" s="1"/>
  <c r="Y101" i="9" s="1"/>
  <c r="BD52" i="1"/>
  <c r="BD52" i="7" s="1"/>
  <c r="BD101" i="7" s="1"/>
  <c r="BG52" i="1"/>
  <c r="BG52" i="7" s="1"/>
  <c r="BG101" i="7" s="1"/>
  <c r="AB52" i="1"/>
  <c r="AB52" i="7" s="1"/>
  <c r="AB101" i="7" s="1"/>
  <c r="AR52" i="5"/>
  <c r="AR52" i="9" s="1"/>
  <c r="AR101" i="9" s="1"/>
  <c r="AT52" i="1"/>
  <c r="AT52" i="7" s="1"/>
  <c r="AT101" i="7" s="1"/>
  <c r="BF52" i="5"/>
  <c r="BF52" i="9" s="1"/>
  <c r="BF101" i="9" s="1"/>
  <c r="AG52" i="1"/>
  <c r="AG52" i="7" s="1"/>
  <c r="AG101" i="7" s="1"/>
  <c r="AF52" i="5"/>
  <c r="AF52" i="9" s="1"/>
  <c r="AF101" i="9" s="1"/>
  <c r="AA52" i="1"/>
  <c r="AA52" i="7" s="1"/>
  <c r="AA101" i="7" s="1"/>
  <c r="BH52" i="1"/>
  <c r="BH52" i="7" s="1"/>
  <c r="BH101" i="7" s="1"/>
  <c r="AG52" i="5"/>
  <c r="AG52" i="9" s="1"/>
  <c r="AG101" i="9" s="1"/>
  <c r="AX52" i="5"/>
  <c r="AX52" i="9" s="1"/>
  <c r="AX101" i="9" s="1"/>
  <c r="AU52" i="5"/>
  <c r="AU52" i="9" s="1"/>
  <c r="AU101" i="9" s="1"/>
  <c r="AD52" i="1"/>
  <c r="AD52" i="7" s="1"/>
  <c r="AD101" i="7" s="1"/>
  <c r="AN52" i="1"/>
  <c r="AN52" i="7" s="1"/>
  <c r="AN101" i="7" s="1"/>
  <c r="AP52" i="5"/>
  <c r="AP52" i="9" s="1"/>
  <c r="AP101" i="9" s="1"/>
  <c r="AL52" i="1"/>
  <c r="AL52" i="7" s="1"/>
  <c r="AL101" i="7" s="1"/>
  <c r="AZ52" i="1"/>
  <c r="AZ52" i="7" s="1"/>
  <c r="AZ101" i="7" s="1"/>
  <c r="AH52" i="5"/>
  <c r="AH52" i="9" s="1"/>
  <c r="AH101" i="9" s="1"/>
  <c r="BG52" i="5"/>
  <c r="BG52" i="9" s="1"/>
  <c r="BG101" i="9" s="1"/>
  <c r="BC52" i="5"/>
  <c r="BC52" i="9" s="1"/>
  <c r="BC101" i="9" s="1"/>
  <c r="AZ52" i="5"/>
  <c r="AZ52" i="9" s="1"/>
  <c r="AZ101" i="9" s="1"/>
  <c r="AJ50" i="2"/>
  <c r="G356" i="2"/>
  <c r="AJ58" i="2"/>
  <c r="G362" i="2"/>
  <c r="BC52" i="1"/>
  <c r="BC52" i="7" s="1"/>
  <c r="BC101" i="7" s="1"/>
  <c r="BA52" i="5"/>
  <c r="BA52" i="9" s="1"/>
  <c r="BA101" i="9" s="1"/>
  <c r="BB52" i="5"/>
  <c r="BB52" i="9" s="1"/>
  <c r="BB101" i="9" s="1"/>
  <c r="AM52" i="5"/>
  <c r="AM52" i="9" s="1"/>
  <c r="AM101" i="9" s="1"/>
  <c r="AI52" i="1"/>
  <c r="AI52" i="7" s="1"/>
  <c r="AI101" i="7" s="1"/>
  <c r="AQ52" i="1"/>
  <c r="AQ52" i="7" s="1"/>
  <c r="AQ101" i="7" s="1"/>
  <c r="AH52" i="1"/>
  <c r="AH52" i="7" s="1"/>
  <c r="AH101" i="7" s="1"/>
  <c r="Y52" i="1"/>
  <c r="Y52" i="7" s="1"/>
  <c r="Y101" i="7" s="1"/>
  <c r="AN52" i="5"/>
  <c r="AN52" i="9" s="1"/>
  <c r="AN101" i="9" s="1"/>
  <c r="AS52" i="9"/>
  <c r="AS101" i="9" s="1"/>
  <c r="AS52" i="5"/>
  <c r="AO52" i="1"/>
  <c r="AO52" i="7" s="1"/>
  <c r="AO101" i="7" s="1"/>
  <c r="AW52" i="7"/>
  <c r="AW101" i="7" s="1"/>
  <c r="AW52" i="1"/>
  <c r="AA52" i="5"/>
  <c r="AA52" i="9" s="1"/>
  <c r="AA101" i="9" s="1"/>
  <c r="AQ52" i="5"/>
  <c r="AQ52" i="9" s="1"/>
  <c r="AQ101" i="9" s="1"/>
  <c r="AM52" i="1"/>
  <c r="AM52" i="7" s="1"/>
  <c r="AM101" i="7" s="1"/>
  <c r="AV52" i="1"/>
  <c r="AV52" i="7" s="1"/>
  <c r="AV101" i="7" s="1"/>
  <c r="AD52" i="5"/>
  <c r="AD52" i="9" s="1"/>
  <c r="AD101" i="9" s="1"/>
  <c r="AY52" i="1"/>
  <c r="AY52" i="7" s="1"/>
  <c r="AY101" i="7" s="1"/>
  <c r="BF52" i="1"/>
  <c r="BF52" i="7" s="1"/>
  <c r="BF101" i="7" s="1"/>
  <c r="AL52" i="5"/>
  <c r="AL52" i="9" s="1"/>
  <c r="AL101" i="9" s="1"/>
  <c r="AK52" i="5"/>
  <c r="AK52" i="9" s="1"/>
  <c r="AK101" i="9" s="1"/>
  <c r="AF52" i="1"/>
  <c r="AF52" i="7" s="1"/>
  <c r="AF101" i="7" s="1"/>
  <c r="AR52" i="1"/>
  <c r="AR52" i="7" s="1"/>
  <c r="AR101" i="7" s="1"/>
  <c r="AC52" i="9"/>
  <c r="AC101" i="9" s="1"/>
  <c r="AC52" i="5"/>
  <c r="AK52" i="1"/>
  <c r="AK52" i="7" s="1"/>
  <c r="AK101" i="7" s="1"/>
  <c r="AC52" i="1"/>
  <c r="AC52" i="7" s="1"/>
  <c r="AC101" i="7" s="1"/>
  <c r="AX52" i="1"/>
  <c r="AX52" i="7" s="1"/>
  <c r="AX101" i="7" s="1"/>
  <c r="AI52" i="5"/>
  <c r="AI52" i="9" s="1"/>
  <c r="AI101" i="9" s="1"/>
  <c r="X52" i="1"/>
  <c r="X52" i="7" s="1"/>
  <c r="X101" i="7" s="1"/>
  <c r="BA52" i="1"/>
  <c r="BA52" i="7" s="1"/>
  <c r="BA101" i="7" s="1"/>
  <c r="Y58" i="2"/>
  <c r="L226" i="2"/>
  <c r="Y56" i="2"/>
  <c r="L225" i="2"/>
  <c r="AE57" i="1" s="1"/>
  <c r="AE57" i="7" s="1"/>
  <c r="Y57" i="2"/>
  <c r="L222" i="2"/>
  <c r="G315" i="2"/>
  <c r="G312" i="2"/>
  <c r="G314" i="2"/>
  <c r="G311" i="2"/>
  <c r="G313" i="2"/>
  <c r="G224" i="2"/>
  <c r="Z59" i="1" s="1"/>
  <c r="G223" i="2"/>
  <c r="Z58" i="1" s="1"/>
  <c r="AJ53" i="2"/>
  <c r="G333" i="2"/>
  <c r="G327" i="2"/>
  <c r="G332" i="2"/>
  <c r="G329" i="2"/>
  <c r="G331" i="2"/>
  <c r="G330" i="2"/>
  <c r="G328" i="2"/>
  <c r="G230" i="2"/>
  <c r="Z63" i="1" s="1"/>
  <c r="Z63" i="7" s="1"/>
  <c r="G235" i="2"/>
  <c r="Z68" i="1" s="1"/>
  <c r="Z68" i="7" s="1"/>
  <c r="G232" i="2"/>
  <c r="Z65" i="1" s="1"/>
  <c r="Z65" i="7" s="1"/>
  <c r="G229" i="2"/>
  <c r="Z62" i="1" s="1"/>
  <c r="G237" i="2"/>
  <c r="Z70" i="1" s="1"/>
  <c r="Z70" i="7" s="1"/>
  <c r="G234" i="2"/>
  <c r="Z67" i="1" s="1"/>
  <c r="Z67" i="7" s="1"/>
  <c r="G227" i="2"/>
  <c r="Z60" i="1" s="1"/>
  <c r="G231" i="2"/>
  <c r="Z64" i="1" s="1"/>
  <c r="Z64" i="7" s="1"/>
  <c r="G228" i="2"/>
  <c r="Z61" i="1" s="1"/>
  <c r="G233" i="2"/>
  <c r="Z66" i="1" s="1"/>
  <c r="Z66" i="7" s="1"/>
  <c r="G236" i="2"/>
  <c r="Z69" i="1" s="1"/>
  <c r="Z69" i="7" s="1"/>
  <c r="X50" i="2"/>
  <c r="G220" i="2"/>
  <c r="AJ51" i="2"/>
  <c r="G316" i="2"/>
  <c r="AF52" i="6"/>
  <c r="AF52" i="8" s="1"/>
  <c r="AF101" i="8" s="1"/>
  <c r="AP52" i="6"/>
  <c r="AP52" i="8" s="1"/>
  <c r="AP101" i="8" s="1"/>
  <c r="AN52" i="6"/>
  <c r="AN52" i="8" s="1"/>
  <c r="AN101" i="8" s="1"/>
  <c r="AB52" i="6"/>
  <c r="AB52" i="8" s="1"/>
  <c r="AB101" i="8" s="1"/>
  <c r="G195" i="2"/>
  <c r="G192" i="2"/>
  <c r="Z42" i="1" s="1"/>
  <c r="Z42" i="7" s="1"/>
  <c r="Z93" i="7" s="1"/>
  <c r="G194" i="2"/>
  <c r="G191" i="2"/>
  <c r="G193" i="2"/>
  <c r="G196" i="2"/>
  <c r="AL52" i="6"/>
  <c r="AL52" i="8" s="1"/>
  <c r="AL101" i="8" s="1"/>
  <c r="X53" i="2"/>
  <c r="G197" i="2"/>
  <c r="BC52" i="6"/>
  <c r="BC52" i="8" s="1"/>
  <c r="BC101" i="8" s="1"/>
  <c r="AV52" i="6"/>
  <c r="AV52" i="8" s="1"/>
  <c r="AV101" i="8" s="1"/>
  <c r="AX52" i="6"/>
  <c r="AX52" i="8" s="1"/>
  <c r="AX101" i="8" s="1"/>
  <c r="BH52" i="6"/>
  <c r="BH52" i="8" s="1"/>
  <c r="BH101" i="8" s="1"/>
  <c r="AA52" i="6"/>
  <c r="AA52" i="8" s="1"/>
  <c r="AA101" i="8" s="1"/>
  <c r="BA52" i="6"/>
  <c r="BA52" i="8" s="1"/>
  <c r="BA101" i="8" s="1"/>
  <c r="AW52" i="6"/>
  <c r="AW52" i="8" s="1"/>
  <c r="AW101" i="8" s="1"/>
  <c r="G185" i="2"/>
  <c r="G181" i="2"/>
  <c r="Z25" i="1" s="1"/>
  <c r="Z25" i="7" s="1"/>
  <c r="Z84" i="7" s="1"/>
  <c r="G189" i="2"/>
  <c r="G188" i="2"/>
  <c r="G182" i="2"/>
  <c r="G183" i="2"/>
  <c r="G184" i="2"/>
  <c r="Z34" i="1" s="1"/>
  <c r="Z34" i="7" s="1"/>
  <c r="G187" i="2"/>
  <c r="G186" i="2"/>
  <c r="AM52" i="6"/>
  <c r="AM52" i="8" s="1"/>
  <c r="AM101" i="8" s="1"/>
  <c r="AS52" i="6"/>
  <c r="AS52" i="8" s="1"/>
  <c r="AS101" i="8" s="1"/>
  <c r="AK52" i="6"/>
  <c r="AK52" i="8" s="1"/>
  <c r="AK101" i="8" s="1"/>
  <c r="G179" i="2"/>
  <c r="Z54" i="1" s="1"/>
  <c r="Z54" i="7" s="1"/>
  <c r="Z103" i="7" s="1"/>
  <c r="G176" i="2"/>
  <c r="Z15" i="1" s="1"/>
  <c r="Z15" i="7" s="1"/>
  <c r="Z80" i="7" s="1"/>
  <c r="G178" i="2"/>
  <c r="Z53" i="1" s="1"/>
  <c r="Z53" i="7" s="1"/>
  <c r="Z102" i="7" s="1"/>
  <c r="G177" i="2"/>
  <c r="Z33" i="1" s="1"/>
  <c r="Z33" i="7" s="1"/>
  <c r="Z88" i="7" s="1"/>
  <c r="G175" i="2"/>
  <c r="Z14" i="1" s="1"/>
  <c r="Z14" i="7" s="1"/>
  <c r="Z79" i="7" s="1"/>
  <c r="AD56" i="2"/>
  <c r="G498" i="2"/>
  <c r="Z57" i="6" s="1"/>
  <c r="AR52" i="6"/>
  <c r="AR52" i="8" s="1"/>
  <c r="AR101" i="8" s="1"/>
  <c r="AZ52" i="6"/>
  <c r="AZ52" i="8" s="1"/>
  <c r="AZ101" i="8" s="1"/>
  <c r="BF52" i="6"/>
  <c r="BF52" i="8" s="1"/>
  <c r="BF101" i="8" s="1"/>
  <c r="AD58" i="2"/>
  <c r="G499" i="2"/>
  <c r="AH52" i="6"/>
  <c r="AH52" i="8" s="1"/>
  <c r="AH101" i="8" s="1"/>
  <c r="AD52" i="6"/>
  <c r="AD52" i="8" s="1"/>
  <c r="AD101" i="8" s="1"/>
  <c r="AD57" i="2"/>
  <c r="G495" i="2"/>
  <c r="AG52" i="6"/>
  <c r="AG52" i="8" s="1"/>
  <c r="AG101" i="8" s="1"/>
  <c r="AI52" i="6"/>
  <c r="AI52" i="8" s="1"/>
  <c r="AI101" i="8" s="1"/>
  <c r="BG52" i="6"/>
  <c r="BG52" i="8" s="1"/>
  <c r="BG101" i="8" s="1"/>
  <c r="BE52" i="6"/>
  <c r="BE52" i="8" s="1"/>
  <c r="BE101" i="8" s="1"/>
  <c r="BB52" i="6"/>
  <c r="BB52" i="8" s="1"/>
  <c r="BB101" i="8" s="1"/>
  <c r="AU52" i="6"/>
  <c r="AU52" i="8" s="1"/>
  <c r="AU101" i="8" s="1"/>
  <c r="AC52" i="6"/>
  <c r="AC52" i="8" s="1"/>
  <c r="AC101" i="8" s="1"/>
  <c r="AQ52" i="6"/>
  <c r="AQ52" i="8" s="1"/>
  <c r="AQ101" i="8" s="1"/>
  <c r="X52" i="6"/>
  <c r="X52" i="8" s="1"/>
  <c r="X101" i="8" s="1"/>
  <c r="Y52" i="6"/>
  <c r="Y52" i="8" s="1"/>
  <c r="Y101" i="8" s="1"/>
  <c r="AD48" i="2"/>
  <c r="G447" i="2"/>
  <c r="AD53" i="2"/>
  <c r="G470" i="2"/>
  <c r="AD52" i="2"/>
  <c r="G463" i="2"/>
  <c r="AD51" i="2"/>
  <c r="G453" i="2"/>
  <c r="Z57" i="5"/>
  <c r="Z57" i="9" s="1"/>
  <c r="AJ56" i="2"/>
  <c r="Z6" i="1"/>
  <c r="Z6" i="7" s="1"/>
  <c r="AJ52" i="2"/>
  <c r="X51" i="2"/>
  <c r="X52" i="2"/>
  <c r="G355" i="2"/>
  <c r="Z52" i="5" s="1"/>
  <c r="AJ49" i="2"/>
  <c r="AJ48" i="2"/>
  <c r="AE5" i="5"/>
  <c r="AE5" i="9" s="1"/>
  <c r="AI19" i="2"/>
  <c r="T107" i="2"/>
  <c r="X48" i="2"/>
  <c r="G219" i="2"/>
  <c r="Z52" i="1" s="1"/>
  <c r="X49" i="2"/>
  <c r="AE5" i="6"/>
  <c r="AE5" i="8" s="1"/>
  <c r="AC19" i="2"/>
  <c r="G492" i="2"/>
  <c r="AD49" i="2"/>
  <c r="X20" i="2"/>
  <c r="AI18" i="2"/>
  <c r="W18" i="2"/>
  <c r="AE4" i="6"/>
  <c r="AC18" i="2"/>
  <c r="AE3" i="5"/>
  <c r="AE3" i="9" s="1"/>
  <c r="AE3" i="6"/>
  <c r="AE3" i="8" s="1"/>
  <c r="AC20" i="2"/>
  <c r="AI17" i="2"/>
  <c r="AE56" i="5"/>
  <c r="AE56" i="9" s="1"/>
  <c r="AC17" i="2"/>
  <c r="AI20" i="2"/>
  <c r="AE5" i="1"/>
  <c r="AE5" i="7" s="1"/>
  <c r="AE4" i="5"/>
  <c r="AE13" i="5" s="1"/>
  <c r="AE13" i="9" s="1"/>
  <c r="AE78" i="9" s="1"/>
  <c r="L91" i="2"/>
  <c r="AK49" i="2" s="1"/>
  <c r="L92" i="2"/>
  <c r="L93" i="2"/>
  <c r="L96" i="2"/>
  <c r="L337" i="2" s="1"/>
  <c r="L94" i="2"/>
  <c r="L326" i="2" s="1"/>
  <c r="L95" i="2"/>
  <c r="Z13" i="6"/>
  <c r="Z13" i="8" s="1"/>
  <c r="Z78" i="8" s="1"/>
  <c r="L78" i="2"/>
  <c r="L79" i="2"/>
  <c r="L493" i="2" s="1"/>
  <c r="L80" i="2"/>
  <c r="L81" i="2"/>
  <c r="L82" i="2"/>
  <c r="L77" i="2"/>
  <c r="L65" i="2"/>
  <c r="Y49" i="2" s="1"/>
  <c r="L66" i="2"/>
  <c r="L67" i="2"/>
  <c r="L68" i="2"/>
  <c r="L69" i="2"/>
  <c r="L70" i="2"/>
  <c r="L201" i="2" s="1"/>
  <c r="L64" i="2"/>
  <c r="Z13" i="5"/>
  <c r="Z13" i="9" s="1"/>
  <c r="Z78" i="9" s="1"/>
  <c r="AJ56" i="1"/>
  <c r="AJ56" i="7" s="1"/>
  <c r="Q72" i="2"/>
  <c r="Q225" i="2" s="1"/>
  <c r="Q40" i="2"/>
  <c r="AJ18" i="2" s="1"/>
  <c r="Q41" i="2"/>
  <c r="Q42" i="2"/>
  <c r="K50" i="2"/>
  <c r="G79" i="2" s="1"/>
  <c r="R54" i="2"/>
  <c r="G96" i="2" s="1"/>
  <c r="G337" i="2" s="1"/>
  <c r="AJ2" i="5"/>
  <c r="AJ2" i="9" s="1"/>
  <c r="V11" i="2"/>
  <c r="AJ2" i="6"/>
  <c r="AJ2" i="8" s="1"/>
  <c r="V10" i="2"/>
  <c r="Z13" i="1"/>
  <c r="Z13" i="7" s="1"/>
  <c r="Z78" i="7" s="1"/>
  <c r="Z4" i="7"/>
  <c r="AE4" i="1"/>
  <c r="T291" i="2"/>
  <c r="T292" i="2"/>
  <c r="T295" i="2"/>
  <c r="T296" i="2"/>
  <c r="T297" i="2"/>
  <c r="T303" i="2"/>
  <c r="T305" i="2"/>
  <c r="T299" i="2"/>
  <c r="T304" i="2"/>
  <c r="T301" i="2"/>
  <c r="T298" i="2"/>
  <c r="T300" i="2"/>
  <c r="T302" i="2"/>
  <c r="BG57" i="9"/>
  <c r="T267" i="2"/>
  <c r="T268" i="2"/>
  <c r="T269" i="2"/>
  <c r="T264" i="2"/>
  <c r="T260" i="2"/>
  <c r="T265" i="2"/>
  <c r="T262" i="2"/>
  <c r="T263" i="2"/>
  <c r="T261" i="2"/>
  <c r="T251" i="2"/>
  <c r="T257" i="2"/>
  <c r="T255" i="2"/>
  <c r="T258" i="2"/>
  <c r="T250" i="2"/>
  <c r="T256" i="2"/>
  <c r="T252" i="2"/>
  <c r="T253" i="2"/>
  <c r="T254" i="2"/>
  <c r="T245" i="2"/>
  <c r="T247" i="2"/>
  <c r="T244" i="2"/>
  <c r="T246" i="2"/>
  <c r="T248" i="2"/>
  <c r="AO57" i="7"/>
  <c r="AO6" i="1"/>
  <c r="AO6" i="7" s="1"/>
  <c r="AD6" i="1"/>
  <c r="AD6" i="7" s="1"/>
  <c r="AD57" i="7"/>
  <c r="AK59" i="1"/>
  <c r="BC48" i="6"/>
  <c r="BC48" i="8" s="1"/>
  <c r="BC98" i="8" s="1"/>
  <c r="BC47" i="6"/>
  <c r="BC47" i="8" s="1"/>
  <c r="BC97" i="8" s="1"/>
  <c r="BC35" i="6"/>
  <c r="BC35" i="8" s="1"/>
  <c r="AB6" i="1"/>
  <c r="AB6" i="7" s="1"/>
  <c r="AB57" i="7"/>
  <c r="BE59" i="1"/>
  <c r="BE58" i="1"/>
  <c r="AV58" i="1"/>
  <c r="AV59" i="1"/>
  <c r="AW58" i="1"/>
  <c r="AW59" i="1"/>
  <c r="AK47" i="1"/>
  <c r="AK47" i="7" s="1"/>
  <c r="AK97" i="7" s="1"/>
  <c r="AK48" i="1"/>
  <c r="AK48" i="7" s="1"/>
  <c r="AK98" i="7" s="1"/>
  <c r="AK35" i="1"/>
  <c r="AK35" i="7" s="1"/>
  <c r="BH48" i="5"/>
  <c r="BH48" i="9" s="1"/>
  <c r="BH98" i="9" s="1"/>
  <c r="BH35" i="5"/>
  <c r="BH35" i="9" s="1"/>
  <c r="BH47" i="5"/>
  <c r="BH47" i="9" s="1"/>
  <c r="BH97" i="9" s="1"/>
  <c r="AF35" i="6"/>
  <c r="AF35" i="8" s="1"/>
  <c r="AF48" i="6"/>
  <c r="AF48" i="8" s="1"/>
  <c r="AF98" i="8" s="1"/>
  <c r="AF47" i="6"/>
  <c r="AF47" i="8" s="1"/>
  <c r="AF97" i="8" s="1"/>
  <c r="BC25" i="6"/>
  <c r="BC25" i="8" s="1"/>
  <c r="BC84" i="8" s="1"/>
  <c r="BC26" i="6"/>
  <c r="BC26" i="8" s="1"/>
  <c r="BC34" i="6"/>
  <c r="BC34" i="8" s="1"/>
  <c r="BC30" i="6"/>
  <c r="BC30" i="8" s="1"/>
  <c r="BC39" i="6"/>
  <c r="BC39" i="8" s="1"/>
  <c r="BC37" i="6"/>
  <c r="BC37" i="8" s="1"/>
  <c r="BC38" i="6"/>
  <c r="BC38" i="8" s="1"/>
  <c r="BC90" i="8" s="1"/>
  <c r="BC36" i="6"/>
  <c r="BC36" i="8" s="1"/>
  <c r="BC40" i="6"/>
  <c r="BC40" i="8" s="1"/>
  <c r="AA14" i="1"/>
  <c r="AA14" i="7" s="1"/>
  <c r="AA79" i="7" s="1"/>
  <c r="AA15" i="1"/>
  <c r="AA15" i="7" s="1"/>
  <c r="AA80" i="7" s="1"/>
  <c r="AA54" i="1"/>
  <c r="AA54" i="7" s="1"/>
  <c r="AA103" i="7" s="1"/>
  <c r="AA53" i="1"/>
  <c r="AA53" i="7" s="1"/>
  <c r="AA102" i="7" s="1"/>
  <c r="AA33" i="1"/>
  <c r="AA33" i="7" s="1"/>
  <c r="AA88" i="7" s="1"/>
  <c r="AR6" i="1"/>
  <c r="AR6" i="7" s="1"/>
  <c r="AR57" i="7"/>
  <c r="AB61" i="1"/>
  <c r="AB68" i="1"/>
  <c r="AB68" i="7" s="1"/>
  <c r="AB67" i="1"/>
  <c r="AB67" i="7" s="1"/>
  <c r="AB65" i="1"/>
  <c r="AB65" i="7" s="1"/>
  <c r="AB63" i="1"/>
  <c r="AB63" i="7" s="1"/>
  <c r="AB69" i="1"/>
  <c r="AB69" i="7" s="1"/>
  <c r="AB70" i="1"/>
  <c r="AB70" i="7" s="1"/>
  <c r="AB60" i="1"/>
  <c r="AB64" i="1"/>
  <c r="AB64" i="7" s="1"/>
  <c r="AB66" i="1"/>
  <c r="AB66" i="7" s="1"/>
  <c r="AB62" i="1"/>
  <c r="AG60" i="1"/>
  <c r="AG61" i="1"/>
  <c r="AG67" i="1"/>
  <c r="AG67" i="7" s="1"/>
  <c r="AG65" i="1"/>
  <c r="AG65" i="7" s="1"/>
  <c r="AG63" i="1"/>
  <c r="AG63" i="7" s="1"/>
  <c r="AG64" i="1"/>
  <c r="AG64" i="7" s="1"/>
  <c r="AG68" i="1"/>
  <c r="AG68" i="7" s="1"/>
  <c r="AG66" i="1"/>
  <c r="AG66" i="7" s="1"/>
  <c r="AG69" i="1"/>
  <c r="AG69" i="7" s="1"/>
  <c r="AG62" i="1"/>
  <c r="AG70" i="1"/>
  <c r="AG70" i="7" s="1"/>
  <c r="AU59" i="1"/>
  <c r="AU58" i="1"/>
  <c r="AV57" i="7"/>
  <c r="AV6" i="1"/>
  <c r="AV6" i="7" s="1"/>
  <c r="BD59" i="1"/>
  <c r="BD58" i="1"/>
  <c r="BH58" i="1"/>
  <c r="BH59" i="1"/>
  <c r="AK31" i="1"/>
  <c r="AK31" i="7" s="1"/>
  <c r="AK50" i="1"/>
  <c r="AK50" i="7" s="1"/>
  <c r="AK21" i="1"/>
  <c r="AK21" i="7" s="1"/>
  <c r="AK22" i="1"/>
  <c r="AK22" i="7" s="1"/>
  <c r="AK23" i="1"/>
  <c r="AK23" i="7" s="1"/>
  <c r="AK17" i="1"/>
  <c r="AK17" i="7" s="1"/>
  <c r="AK24" i="1"/>
  <c r="AK24" i="7" s="1"/>
  <c r="AK18" i="1"/>
  <c r="AK18" i="7" s="1"/>
  <c r="AK27" i="1"/>
  <c r="AK27" i="7" s="1"/>
  <c r="AK19" i="1"/>
  <c r="AK19" i="7" s="1"/>
  <c r="AK29" i="1"/>
  <c r="AK29" i="7" s="1"/>
  <c r="AK49" i="1"/>
  <c r="AK49" i="7" s="1"/>
  <c r="AK28" i="1"/>
  <c r="AK28" i="7" s="1"/>
  <c r="AK51" i="1"/>
  <c r="AK51" i="7" s="1"/>
  <c r="AK100" i="7" s="1"/>
  <c r="AK16" i="1"/>
  <c r="AK16" i="7" s="1"/>
  <c r="AK20" i="1"/>
  <c r="AK20" i="7" s="1"/>
  <c r="AK32" i="1"/>
  <c r="AK32" i="7" s="1"/>
  <c r="AF37" i="6"/>
  <c r="AF37" i="8" s="1"/>
  <c r="AF38" i="6"/>
  <c r="AF38" i="8" s="1"/>
  <c r="AF90" i="8" s="1"/>
  <c r="AF39" i="6"/>
  <c r="AF39" i="8" s="1"/>
  <c r="AF26" i="6"/>
  <c r="AF26" i="8" s="1"/>
  <c r="AF25" i="6"/>
  <c r="AF25" i="8" s="1"/>
  <c r="AF84" i="8" s="1"/>
  <c r="AF36" i="6"/>
  <c r="AF36" i="8" s="1"/>
  <c r="AF30" i="6"/>
  <c r="AF30" i="8" s="1"/>
  <c r="AF40" i="6"/>
  <c r="AF40" i="8" s="1"/>
  <c r="AF34" i="6"/>
  <c r="AF34" i="8" s="1"/>
  <c r="AM15" i="6"/>
  <c r="AM15" i="8" s="1"/>
  <c r="AM80" i="8" s="1"/>
  <c r="AM33" i="6"/>
  <c r="AM33" i="8" s="1"/>
  <c r="AM88" i="8" s="1"/>
  <c r="AM53" i="6"/>
  <c r="AM53" i="8" s="1"/>
  <c r="AM102" i="8" s="1"/>
  <c r="AM54" i="6"/>
  <c r="AM54" i="8" s="1"/>
  <c r="AM103" i="8" s="1"/>
  <c r="AM14" i="6"/>
  <c r="AM14" i="8" s="1"/>
  <c r="AM79" i="8" s="1"/>
  <c r="AF58" i="1"/>
  <c r="AF59" i="1"/>
  <c r="X58" i="1"/>
  <c r="X59" i="1"/>
  <c r="AB59" i="1"/>
  <c r="AB58" i="1"/>
  <c r="AQ66" i="1"/>
  <c r="AQ66" i="7" s="1"/>
  <c r="AQ64" i="1"/>
  <c r="AQ64" i="7" s="1"/>
  <c r="AQ67" i="1"/>
  <c r="AQ67" i="7" s="1"/>
  <c r="AQ62" i="1"/>
  <c r="AQ63" i="1"/>
  <c r="AQ63" i="7" s="1"/>
  <c r="AQ68" i="1"/>
  <c r="AQ68" i="7" s="1"/>
  <c r="AQ69" i="1"/>
  <c r="AQ69" i="7" s="1"/>
  <c r="AQ70" i="1"/>
  <c r="AQ70" i="7" s="1"/>
  <c r="AQ65" i="1"/>
  <c r="AQ65" i="7" s="1"/>
  <c r="AQ60" i="1"/>
  <c r="AQ61" i="1"/>
  <c r="AG58" i="1"/>
  <c r="AG59" i="1"/>
  <c r="AU60" i="1"/>
  <c r="AU61" i="1"/>
  <c r="AU66" i="1"/>
  <c r="AU66" i="7" s="1"/>
  <c r="AU65" i="1"/>
  <c r="AU65" i="7" s="1"/>
  <c r="AU64" i="1"/>
  <c r="AU64" i="7" s="1"/>
  <c r="AU67" i="1"/>
  <c r="AU67" i="7" s="1"/>
  <c r="AU62" i="1"/>
  <c r="AU70" i="1"/>
  <c r="AU70" i="7" s="1"/>
  <c r="AU63" i="1"/>
  <c r="AU63" i="7" s="1"/>
  <c r="AU68" i="1"/>
  <c r="AU68" i="7" s="1"/>
  <c r="AU69" i="1"/>
  <c r="AU69" i="7" s="1"/>
  <c r="BG61" i="1"/>
  <c r="BG66" i="1"/>
  <c r="BG66" i="7" s="1"/>
  <c r="BG68" i="1"/>
  <c r="BG68" i="7" s="1"/>
  <c r="BG65" i="1"/>
  <c r="BG65" i="7" s="1"/>
  <c r="BG62" i="1"/>
  <c r="BG63" i="1"/>
  <c r="BG63" i="7" s="1"/>
  <c r="BG67" i="1"/>
  <c r="BG67" i="7" s="1"/>
  <c r="BG64" i="1"/>
  <c r="BG64" i="7" s="1"/>
  <c r="BG60" i="1"/>
  <c r="BG69" i="1"/>
  <c r="BG69" i="7" s="1"/>
  <c r="BG70" i="1"/>
  <c r="BG70" i="7" s="1"/>
  <c r="AH58" i="1"/>
  <c r="AH59" i="1"/>
  <c r="BA59" i="1"/>
  <c r="BA58" i="1"/>
  <c r="BD68" i="1"/>
  <c r="BD68" i="7" s="1"/>
  <c r="BD69" i="1"/>
  <c r="BD69" i="7" s="1"/>
  <c r="BD63" i="1"/>
  <c r="BD63" i="7" s="1"/>
  <c r="BD64" i="1"/>
  <c r="BD64" i="7" s="1"/>
  <c r="BD67" i="1"/>
  <c r="BD67" i="7" s="1"/>
  <c r="BD62" i="1"/>
  <c r="BD70" i="1"/>
  <c r="BD70" i="7" s="1"/>
  <c r="BD65" i="1"/>
  <c r="BD65" i="7" s="1"/>
  <c r="BD60" i="1"/>
  <c r="BD66" i="1"/>
  <c r="BD66" i="7" s="1"/>
  <c r="BD61" i="1"/>
  <c r="BB6" i="1"/>
  <c r="BB6" i="7" s="1"/>
  <c r="BB57" i="7"/>
  <c r="BH6" i="1"/>
  <c r="BH6" i="7" s="1"/>
  <c r="BH57" i="7"/>
  <c r="AK43" i="1"/>
  <c r="AK43" i="7" s="1"/>
  <c r="AK94" i="7" s="1"/>
  <c r="AK44" i="1"/>
  <c r="AK44" i="7" s="1"/>
  <c r="AK45" i="1"/>
  <c r="AK45" i="7" s="1"/>
  <c r="AK41" i="1"/>
  <c r="AK41" i="7" s="1"/>
  <c r="AK92" i="7" s="1"/>
  <c r="AK46" i="1"/>
  <c r="AK46" i="7" s="1"/>
  <c r="AK96" i="7" s="1"/>
  <c r="AK42" i="1"/>
  <c r="AK42" i="7" s="1"/>
  <c r="AK93" i="7" s="1"/>
  <c r="AZ48" i="1"/>
  <c r="AZ48" i="7" s="1"/>
  <c r="AZ98" i="7" s="1"/>
  <c r="AZ35" i="1"/>
  <c r="AZ35" i="7" s="1"/>
  <c r="AZ47" i="1"/>
  <c r="AZ47" i="7" s="1"/>
  <c r="AZ97" i="7" s="1"/>
  <c r="AR47" i="6"/>
  <c r="AR47" i="8" s="1"/>
  <c r="AR97" i="8" s="1"/>
  <c r="AR48" i="6"/>
  <c r="AR48" i="8" s="1"/>
  <c r="AR98" i="8" s="1"/>
  <c r="AR35" i="6"/>
  <c r="AR35" i="8" s="1"/>
  <c r="BH41" i="5"/>
  <c r="BH41" i="9" s="1"/>
  <c r="BH92" i="9" s="1"/>
  <c r="BH42" i="5"/>
  <c r="BH42" i="9" s="1"/>
  <c r="BH93" i="9" s="1"/>
  <c r="BH46" i="5"/>
  <c r="BH46" i="9" s="1"/>
  <c r="BH96" i="9" s="1"/>
  <c r="BH44" i="5"/>
  <c r="BH44" i="9" s="1"/>
  <c r="BH45" i="5"/>
  <c r="BH45" i="9" s="1"/>
  <c r="BH43" i="5"/>
  <c r="BH43" i="9" s="1"/>
  <c r="BH94" i="9" s="1"/>
  <c r="AF46" i="5"/>
  <c r="AF46" i="9" s="1"/>
  <c r="AF96" i="9" s="1"/>
  <c r="AF44" i="5"/>
  <c r="AF44" i="9" s="1"/>
  <c r="AF43" i="5"/>
  <c r="AF43" i="9" s="1"/>
  <c r="AF94" i="9" s="1"/>
  <c r="AF42" i="5"/>
  <c r="AF42" i="9" s="1"/>
  <c r="AF93" i="9" s="1"/>
  <c r="AF41" i="5"/>
  <c r="AF41" i="9" s="1"/>
  <c r="AF92" i="9" s="1"/>
  <c r="AF45" i="5"/>
  <c r="AF45" i="9" s="1"/>
  <c r="BC46" i="6"/>
  <c r="BC46" i="8" s="1"/>
  <c r="BC96" i="8" s="1"/>
  <c r="BC42" i="6"/>
  <c r="BC42" i="8" s="1"/>
  <c r="BC93" i="8" s="1"/>
  <c r="BC41" i="6"/>
  <c r="BC41" i="8" s="1"/>
  <c r="BC92" i="8" s="1"/>
  <c r="BC45" i="6"/>
  <c r="BC45" i="8" s="1"/>
  <c r="BC44" i="6"/>
  <c r="BC44" i="8" s="1"/>
  <c r="BC43" i="6"/>
  <c r="BC43" i="8" s="1"/>
  <c r="BC94" i="8" s="1"/>
  <c r="Y34" i="5"/>
  <c r="Y34" i="9" s="1"/>
  <c r="Y37" i="5"/>
  <c r="Y37" i="9" s="1"/>
  <c r="Y39" i="5"/>
  <c r="Y39" i="9" s="1"/>
  <c r="Y25" i="5"/>
  <c r="Y25" i="9" s="1"/>
  <c r="Y84" i="9" s="1"/>
  <c r="Y26" i="5"/>
  <c r="Y26" i="9" s="1"/>
  <c r="Y40" i="5"/>
  <c r="Y40" i="9" s="1"/>
  <c r="Y38" i="5"/>
  <c r="Y38" i="9" s="1"/>
  <c r="Y90" i="9" s="1"/>
  <c r="Y36" i="5"/>
  <c r="Y36" i="9" s="1"/>
  <c r="Y30" i="5"/>
  <c r="Y30" i="9" s="1"/>
  <c r="AA31" i="1"/>
  <c r="AA31" i="7" s="1"/>
  <c r="AA50" i="1"/>
  <c r="AA50" i="7" s="1"/>
  <c r="AA21" i="1"/>
  <c r="AA21" i="7" s="1"/>
  <c r="AA22" i="1"/>
  <c r="AA22" i="7" s="1"/>
  <c r="AA23" i="1"/>
  <c r="AA23" i="7" s="1"/>
  <c r="AA17" i="1"/>
  <c r="AA17" i="7" s="1"/>
  <c r="AA24" i="1"/>
  <c r="AA24" i="7" s="1"/>
  <c r="AA18" i="1"/>
  <c r="AA18" i="7" s="1"/>
  <c r="AA27" i="1"/>
  <c r="AA27" i="7" s="1"/>
  <c r="AA19" i="1"/>
  <c r="AA19" i="7" s="1"/>
  <c r="AA29" i="1"/>
  <c r="AA29" i="7" s="1"/>
  <c r="AA49" i="1"/>
  <c r="AA49" i="7" s="1"/>
  <c r="AA20" i="1"/>
  <c r="AA20" i="7" s="1"/>
  <c r="AA32" i="1"/>
  <c r="AA32" i="7" s="1"/>
  <c r="AA28" i="1"/>
  <c r="AA28" i="7" s="1"/>
  <c r="AA16" i="1"/>
  <c r="AA16" i="7" s="1"/>
  <c r="AA51" i="1"/>
  <c r="AA51" i="7" s="1"/>
  <c r="AA100" i="7" s="1"/>
  <c r="AV54" i="1"/>
  <c r="AV54" i="7" s="1"/>
  <c r="AV103" i="7" s="1"/>
  <c r="AV14" i="1"/>
  <c r="AV14" i="7" s="1"/>
  <c r="AV79" i="7" s="1"/>
  <c r="AV53" i="1"/>
  <c r="AV53" i="7" s="1"/>
  <c r="AV102" i="7" s="1"/>
  <c r="AV15" i="1"/>
  <c r="AV15" i="7" s="1"/>
  <c r="AV80" i="7" s="1"/>
  <c r="AV33" i="1"/>
  <c r="AV33" i="7" s="1"/>
  <c r="AV88" i="7" s="1"/>
  <c r="X15" i="6"/>
  <c r="X15" i="8" s="1"/>
  <c r="X80" i="8" s="1"/>
  <c r="X33" i="6"/>
  <c r="X33" i="8" s="1"/>
  <c r="X88" i="8" s="1"/>
  <c r="X53" i="6"/>
  <c r="X53" i="8" s="1"/>
  <c r="X102" i="8" s="1"/>
  <c r="X54" i="6"/>
  <c r="X54" i="8" s="1"/>
  <c r="X103" i="8" s="1"/>
  <c r="X14" i="6"/>
  <c r="X14" i="8" s="1"/>
  <c r="X79" i="8" s="1"/>
  <c r="AV45" i="6"/>
  <c r="AV45" i="8" s="1"/>
  <c r="AV46" i="6"/>
  <c r="AV46" i="8" s="1"/>
  <c r="AV96" i="8" s="1"/>
  <c r="AV41" i="6"/>
  <c r="AV41" i="8" s="1"/>
  <c r="AV92" i="8" s="1"/>
  <c r="AV42" i="6"/>
  <c r="AV42" i="8" s="1"/>
  <c r="AV93" i="8" s="1"/>
  <c r="AV44" i="6"/>
  <c r="AV44" i="8" s="1"/>
  <c r="AV43" i="6"/>
  <c r="AV43" i="8" s="1"/>
  <c r="AV94" i="8" s="1"/>
  <c r="AI57" i="9"/>
  <c r="AI6" i="5"/>
  <c r="AI6" i="9" s="1"/>
  <c r="BH21" i="1"/>
  <c r="BH21" i="7" s="1"/>
  <c r="BH32" i="1"/>
  <c r="BH32" i="7" s="1"/>
  <c r="BH51" i="1"/>
  <c r="BH51" i="7" s="1"/>
  <c r="BH100" i="7" s="1"/>
  <c r="BH22" i="1"/>
  <c r="BH22" i="7" s="1"/>
  <c r="BH24" i="1"/>
  <c r="BH24" i="7" s="1"/>
  <c r="BH18" i="1"/>
  <c r="BH18" i="7" s="1"/>
  <c r="BH27" i="1"/>
  <c r="BH27" i="7" s="1"/>
  <c r="BH19" i="1"/>
  <c r="BH19" i="7" s="1"/>
  <c r="BH28" i="1"/>
  <c r="BH28" i="7" s="1"/>
  <c r="BH20" i="1"/>
  <c r="BH20" i="7" s="1"/>
  <c r="BH31" i="1"/>
  <c r="BH31" i="7" s="1"/>
  <c r="BH50" i="1"/>
  <c r="BH50" i="7" s="1"/>
  <c r="BH49" i="1"/>
  <c r="BH49" i="7" s="1"/>
  <c r="BH16" i="1"/>
  <c r="BH16" i="7" s="1"/>
  <c r="BH17" i="1"/>
  <c r="BH17" i="7" s="1"/>
  <c r="BH23" i="1"/>
  <c r="BH23" i="7" s="1"/>
  <c r="BH29" i="1"/>
  <c r="BH29" i="7" s="1"/>
  <c r="AD31" i="5"/>
  <c r="AD31" i="9" s="1"/>
  <c r="AD49" i="5"/>
  <c r="AD49" i="9" s="1"/>
  <c r="AD51" i="5"/>
  <c r="AD51" i="9" s="1"/>
  <c r="AD100" i="9" s="1"/>
  <c r="AD21" i="5"/>
  <c r="AD21" i="9" s="1"/>
  <c r="AD23" i="5"/>
  <c r="AD23" i="9" s="1"/>
  <c r="AD32" i="5"/>
  <c r="AD32" i="9" s="1"/>
  <c r="AD20" i="5"/>
  <c r="AD20" i="9" s="1"/>
  <c r="AD29" i="5"/>
  <c r="AD29" i="9" s="1"/>
  <c r="AD24" i="5"/>
  <c r="AD24" i="9" s="1"/>
  <c r="AD50" i="5"/>
  <c r="AD50" i="9" s="1"/>
  <c r="AD22" i="5"/>
  <c r="AD22" i="9" s="1"/>
  <c r="AD16" i="5"/>
  <c r="AD16" i="9" s="1"/>
  <c r="AD17" i="5"/>
  <c r="AD17" i="9" s="1"/>
  <c r="AD18" i="5"/>
  <c r="AD18" i="9" s="1"/>
  <c r="AD19" i="5"/>
  <c r="AD19" i="9" s="1"/>
  <c r="AD27" i="5"/>
  <c r="AD27" i="9" s="1"/>
  <c r="AD28" i="5"/>
  <c r="AD28" i="9" s="1"/>
  <c r="AC33" i="1"/>
  <c r="AC33" i="7" s="1"/>
  <c r="AC88" i="7" s="1"/>
  <c r="AC53" i="1"/>
  <c r="AC53" i="7" s="1"/>
  <c r="AC102" i="7" s="1"/>
  <c r="AC15" i="1"/>
  <c r="AC15" i="7" s="1"/>
  <c r="AC80" i="7" s="1"/>
  <c r="AC14" i="1"/>
  <c r="AC14" i="7" s="1"/>
  <c r="AC79" i="7" s="1"/>
  <c r="AC54" i="1"/>
  <c r="AC54" i="7" s="1"/>
  <c r="AC103" i="7" s="1"/>
  <c r="AH41" i="5"/>
  <c r="AH41" i="9" s="1"/>
  <c r="AH92" i="9" s="1"/>
  <c r="AH43" i="5"/>
  <c r="AH43" i="9" s="1"/>
  <c r="AH94" i="9" s="1"/>
  <c r="AH45" i="5"/>
  <c r="AH45" i="9" s="1"/>
  <c r="AH42" i="5"/>
  <c r="AH42" i="9" s="1"/>
  <c r="AH93" i="9" s="1"/>
  <c r="AH44" i="5"/>
  <c r="AH44" i="9" s="1"/>
  <c r="AH46" i="5"/>
  <c r="AH46" i="9" s="1"/>
  <c r="AH96" i="9" s="1"/>
  <c r="AS43" i="1"/>
  <c r="AS43" i="7" s="1"/>
  <c r="AS94" i="7" s="1"/>
  <c r="AS44" i="1"/>
  <c r="AS44" i="7" s="1"/>
  <c r="AS45" i="1"/>
  <c r="AS45" i="7" s="1"/>
  <c r="AS42" i="1"/>
  <c r="AS42" i="7" s="1"/>
  <c r="AS93" i="7" s="1"/>
  <c r="AS46" i="1"/>
  <c r="AS46" i="7" s="1"/>
  <c r="AS96" i="7" s="1"/>
  <c r="AS41" i="1"/>
  <c r="AS41" i="7" s="1"/>
  <c r="AS92" i="7" s="1"/>
  <c r="AB42" i="1"/>
  <c r="AB42" i="7" s="1"/>
  <c r="AB93" i="7" s="1"/>
  <c r="AB43" i="1"/>
  <c r="AB43" i="7" s="1"/>
  <c r="AB94" i="7" s="1"/>
  <c r="AB44" i="1"/>
  <c r="AB44" i="7" s="1"/>
  <c r="AB46" i="1"/>
  <c r="AB46" i="7" s="1"/>
  <c r="AB96" i="7" s="1"/>
  <c r="AB45" i="1"/>
  <c r="AB45" i="7" s="1"/>
  <c r="AB41" i="1"/>
  <c r="AB41" i="7" s="1"/>
  <c r="AB92" i="7" s="1"/>
  <c r="AG41" i="5"/>
  <c r="AG41" i="9" s="1"/>
  <c r="AG92" i="9" s="1"/>
  <c r="AG43" i="5"/>
  <c r="AG43" i="9" s="1"/>
  <c r="AG94" i="9" s="1"/>
  <c r="AG45" i="5"/>
  <c r="AG45" i="9" s="1"/>
  <c r="AG42" i="5"/>
  <c r="AG42" i="9" s="1"/>
  <c r="AG93" i="9" s="1"/>
  <c r="AG44" i="5"/>
  <c r="AG44" i="9" s="1"/>
  <c r="AG46" i="5"/>
  <c r="AG46" i="9" s="1"/>
  <c r="AG96" i="9" s="1"/>
  <c r="AY42" i="1"/>
  <c r="AY42" i="7" s="1"/>
  <c r="AY93" i="7" s="1"/>
  <c r="AY45" i="1"/>
  <c r="AY45" i="7" s="1"/>
  <c r="AY46" i="1"/>
  <c r="AY46" i="7" s="1"/>
  <c r="AY96" i="7" s="1"/>
  <c r="AY41" i="1"/>
  <c r="AY41" i="7" s="1"/>
  <c r="AY92" i="7" s="1"/>
  <c r="AY44" i="1"/>
  <c r="AY44" i="7" s="1"/>
  <c r="AY43" i="1"/>
  <c r="AY43" i="7" s="1"/>
  <c r="AY94" i="7" s="1"/>
  <c r="AX33" i="1"/>
  <c r="AX33" i="7" s="1"/>
  <c r="AX88" i="7" s="1"/>
  <c r="AX53" i="1"/>
  <c r="AX53" i="7" s="1"/>
  <c r="AX102" i="7" s="1"/>
  <c r="AX14" i="1"/>
  <c r="AX14" i="7" s="1"/>
  <c r="AX79" i="7" s="1"/>
  <c r="AX54" i="1"/>
  <c r="AX54" i="7" s="1"/>
  <c r="AX103" i="7" s="1"/>
  <c r="AX15" i="1"/>
  <c r="AX15" i="7" s="1"/>
  <c r="AX80" i="7" s="1"/>
  <c r="AX35" i="6"/>
  <c r="AX35" i="8" s="1"/>
  <c r="AX48" i="6"/>
  <c r="AX48" i="8" s="1"/>
  <c r="AX98" i="8" s="1"/>
  <c r="AX47" i="6"/>
  <c r="AX47" i="8" s="1"/>
  <c r="AX97" i="8" s="1"/>
  <c r="AH48" i="6"/>
  <c r="AH48" i="8" s="1"/>
  <c r="AH98" i="8" s="1"/>
  <c r="AH35" i="6"/>
  <c r="AH35" i="8" s="1"/>
  <c r="AH47" i="6"/>
  <c r="AH47" i="8" s="1"/>
  <c r="AH97" i="8" s="1"/>
  <c r="AX25" i="5"/>
  <c r="AX25" i="9" s="1"/>
  <c r="AX84" i="9" s="1"/>
  <c r="AX39" i="5"/>
  <c r="AX39" i="9" s="1"/>
  <c r="AX40" i="5"/>
  <c r="AX40" i="9" s="1"/>
  <c r="AX37" i="5"/>
  <c r="AX37" i="9" s="1"/>
  <c r="AX38" i="5"/>
  <c r="AX38" i="9" s="1"/>
  <c r="AX90" i="9" s="1"/>
  <c r="AX34" i="5"/>
  <c r="AX34" i="9" s="1"/>
  <c r="AX36" i="5"/>
  <c r="AX36" i="9" s="1"/>
  <c r="AX26" i="5"/>
  <c r="AX26" i="9" s="1"/>
  <c r="AX30" i="5"/>
  <c r="AX30" i="9" s="1"/>
  <c r="BF23" i="1"/>
  <c r="BF23" i="7" s="1"/>
  <c r="BF17" i="1"/>
  <c r="BF17" i="7" s="1"/>
  <c r="BF24" i="1"/>
  <c r="BF24" i="7" s="1"/>
  <c r="BF28" i="1"/>
  <c r="BF28" i="7" s="1"/>
  <c r="BF20" i="1"/>
  <c r="BF20" i="7" s="1"/>
  <c r="BF29" i="1"/>
  <c r="BF29" i="7" s="1"/>
  <c r="BF49" i="1"/>
  <c r="BF49" i="7" s="1"/>
  <c r="BF31" i="1"/>
  <c r="BF31" i="7" s="1"/>
  <c r="BF50" i="1"/>
  <c r="BF50" i="7" s="1"/>
  <c r="BF22" i="1"/>
  <c r="BF22" i="7" s="1"/>
  <c r="BF16" i="1"/>
  <c r="BF16" i="7" s="1"/>
  <c r="BF51" i="1"/>
  <c r="BF51" i="7" s="1"/>
  <c r="BF100" i="7" s="1"/>
  <c r="BF18" i="1"/>
  <c r="BF18" i="7" s="1"/>
  <c r="BF27" i="1"/>
  <c r="BF27" i="7" s="1"/>
  <c r="BF21" i="1"/>
  <c r="BF21" i="7" s="1"/>
  <c r="BF32" i="1"/>
  <c r="BF32" i="7" s="1"/>
  <c r="BF19" i="1"/>
  <c r="BF19" i="7" s="1"/>
  <c r="AP15" i="6"/>
  <c r="AP15" i="8" s="1"/>
  <c r="AP80" i="8" s="1"/>
  <c r="AP33" i="6"/>
  <c r="AP33" i="8" s="1"/>
  <c r="AP88" i="8" s="1"/>
  <c r="AP53" i="6"/>
  <c r="AP53" i="8" s="1"/>
  <c r="AP102" i="8" s="1"/>
  <c r="AP14" i="6"/>
  <c r="AP14" i="8" s="1"/>
  <c r="AP79" i="8" s="1"/>
  <c r="AP54" i="6"/>
  <c r="AP54" i="8" s="1"/>
  <c r="AP103" i="8" s="1"/>
  <c r="BE41" i="5"/>
  <c r="BE41" i="9" s="1"/>
  <c r="BE92" i="9" s="1"/>
  <c r="BE43" i="5"/>
  <c r="BE43" i="9" s="1"/>
  <c r="BE94" i="9" s="1"/>
  <c r="BE45" i="5"/>
  <c r="BE45" i="9" s="1"/>
  <c r="BE42" i="5"/>
  <c r="BE42" i="9" s="1"/>
  <c r="BE93" i="9" s="1"/>
  <c r="BE44" i="5"/>
  <c r="BE44" i="9" s="1"/>
  <c r="BE46" i="5"/>
  <c r="BE46" i="9" s="1"/>
  <c r="BE96" i="9" s="1"/>
  <c r="AP43" i="1"/>
  <c r="AP43" i="7" s="1"/>
  <c r="AP94" i="7" s="1"/>
  <c r="AP46" i="1"/>
  <c r="AP46" i="7" s="1"/>
  <c r="AP96" i="7" s="1"/>
  <c r="AP42" i="1"/>
  <c r="AP42" i="7" s="1"/>
  <c r="AP93" i="7" s="1"/>
  <c r="AP44" i="1"/>
  <c r="AP44" i="7" s="1"/>
  <c r="AP41" i="1"/>
  <c r="AP41" i="7" s="1"/>
  <c r="AP92" i="7" s="1"/>
  <c r="AP45" i="1"/>
  <c r="AP45" i="7" s="1"/>
  <c r="BB41" i="6"/>
  <c r="BB41" i="8" s="1"/>
  <c r="BB92" i="8" s="1"/>
  <c r="BB43" i="6"/>
  <c r="BB43" i="8" s="1"/>
  <c r="BB94" i="8" s="1"/>
  <c r="BB42" i="6"/>
  <c r="BB42" i="8" s="1"/>
  <c r="BB93" i="8" s="1"/>
  <c r="BB45" i="6"/>
  <c r="BB45" i="8" s="1"/>
  <c r="BB44" i="6"/>
  <c r="BB44" i="8" s="1"/>
  <c r="BB46" i="6"/>
  <c r="BB46" i="8" s="1"/>
  <c r="BB96" i="8" s="1"/>
  <c r="BB42" i="5"/>
  <c r="BB42" i="9" s="1"/>
  <c r="BB93" i="9" s="1"/>
  <c r="BB44" i="5"/>
  <c r="BB44" i="9" s="1"/>
  <c r="BB41" i="5"/>
  <c r="BB41" i="9" s="1"/>
  <c r="BB92" i="9" s="1"/>
  <c r="BB43" i="5"/>
  <c r="BB43" i="9" s="1"/>
  <c r="BB94" i="9" s="1"/>
  <c r="BB46" i="5"/>
  <c r="BB46" i="9" s="1"/>
  <c r="BB96" i="9" s="1"/>
  <c r="BB45" i="5"/>
  <c r="BB45" i="9" s="1"/>
  <c r="AL53" i="5"/>
  <c r="AL53" i="9" s="1"/>
  <c r="AL102" i="9" s="1"/>
  <c r="AL54" i="5"/>
  <c r="AL54" i="9" s="1"/>
  <c r="AL103" i="9" s="1"/>
  <c r="AL15" i="5"/>
  <c r="AL15" i="9" s="1"/>
  <c r="AL80" i="9" s="1"/>
  <c r="AL33" i="5"/>
  <c r="AL33" i="9" s="1"/>
  <c r="AL88" i="9" s="1"/>
  <c r="AL14" i="5"/>
  <c r="AL14" i="9" s="1"/>
  <c r="AL79" i="9" s="1"/>
  <c r="BH30" i="6"/>
  <c r="BH30" i="8" s="1"/>
  <c r="BH34" i="6"/>
  <c r="BH34" i="8" s="1"/>
  <c r="BH36" i="6"/>
  <c r="BH36" i="8" s="1"/>
  <c r="BH38" i="6"/>
  <c r="BH38" i="8" s="1"/>
  <c r="BH90" i="8" s="1"/>
  <c r="BH37" i="6"/>
  <c r="BH37" i="8" s="1"/>
  <c r="BH40" i="6"/>
  <c r="BH40" i="8" s="1"/>
  <c r="BH26" i="6"/>
  <c r="BH26" i="8" s="1"/>
  <c r="BH25" i="6"/>
  <c r="BH25" i="8" s="1"/>
  <c r="BH84" i="8" s="1"/>
  <c r="BH39" i="6"/>
  <c r="BH39" i="8" s="1"/>
  <c r="BG30" i="5"/>
  <c r="BG30" i="9" s="1"/>
  <c r="BG36" i="5"/>
  <c r="BG36" i="9" s="1"/>
  <c r="BG38" i="5"/>
  <c r="BG38" i="9" s="1"/>
  <c r="BG90" i="9" s="1"/>
  <c r="BG40" i="5"/>
  <c r="BG40" i="9" s="1"/>
  <c r="BG25" i="5"/>
  <c r="BG25" i="9" s="1"/>
  <c r="BG84" i="9" s="1"/>
  <c r="BG26" i="5"/>
  <c r="BG26" i="9" s="1"/>
  <c r="BG34" i="5"/>
  <c r="BG34" i="9" s="1"/>
  <c r="BG37" i="5"/>
  <c r="BG37" i="9" s="1"/>
  <c r="BG39" i="5"/>
  <c r="BG39" i="9" s="1"/>
  <c r="AZ47" i="5"/>
  <c r="AZ47" i="9" s="1"/>
  <c r="AZ97" i="9" s="1"/>
  <c r="AZ35" i="5"/>
  <c r="AZ35" i="9" s="1"/>
  <c r="AZ48" i="5"/>
  <c r="AZ48" i="9" s="1"/>
  <c r="AZ98" i="9" s="1"/>
  <c r="AD14" i="6"/>
  <c r="AD14" i="8" s="1"/>
  <c r="AD79" i="8" s="1"/>
  <c r="AD15" i="6"/>
  <c r="AD15" i="8" s="1"/>
  <c r="AD80" i="8" s="1"/>
  <c r="AD33" i="6"/>
  <c r="AD33" i="8" s="1"/>
  <c r="AD88" i="8" s="1"/>
  <c r="AD53" i="6"/>
  <c r="AD53" i="8" s="1"/>
  <c r="AD102" i="8" s="1"/>
  <c r="AD54" i="6"/>
  <c r="AD54" i="8" s="1"/>
  <c r="AD103" i="8" s="1"/>
  <c r="AT33" i="1"/>
  <c r="AT33" i="7" s="1"/>
  <c r="AT88" i="7" s="1"/>
  <c r="AT53" i="1"/>
  <c r="AT53" i="7" s="1"/>
  <c r="AT102" i="7" s="1"/>
  <c r="AT15" i="1"/>
  <c r="AT15" i="7" s="1"/>
  <c r="AT80" i="7" s="1"/>
  <c r="AT54" i="1"/>
  <c r="AT54" i="7" s="1"/>
  <c r="AT103" i="7" s="1"/>
  <c r="AT14" i="1"/>
  <c r="AT14" i="7" s="1"/>
  <c r="AT79" i="7" s="1"/>
  <c r="AU22" i="5"/>
  <c r="AU22" i="9" s="1"/>
  <c r="AU16" i="5"/>
  <c r="AU16" i="9" s="1"/>
  <c r="AU31" i="5"/>
  <c r="AU31" i="9" s="1"/>
  <c r="AU19" i="5"/>
  <c r="AU19" i="9" s="1"/>
  <c r="AU27" i="5"/>
  <c r="AU27" i="9" s="1"/>
  <c r="AU49" i="5"/>
  <c r="AU49" i="9" s="1"/>
  <c r="AU23" i="5"/>
  <c r="AU23" i="9" s="1"/>
  <c r="AU21" i="5"/>
  <c r="AU21" i="9" s="1"/>
  <c r="AU32" i="5"/>
  <c r="AU32" i="9" s="1"/>
  <c r="AU18" i="5"/>
  <c r="AU18" i="9" s="1"/>
  <c r="AU20" i="5"/>
  <c r="AU20" i="9" s="1"/>
  <c r="AU50" i="5"/>
  <c r="AU50" i="9" s="1"/>
  <c r="AU24" i="5"/>
  <c r="AU24" i="9" s="1"/>
  <c r="AU51" i="5"/>
  <c r="AU51" i="9" s="1"/>
  <c r="AU100" i="9" s="1"/>
  <c r="AU28" i="5"/>
  <c r="AU28" i="9" s="1"/>
  <c r="AU29" i="5"/>
  <c r="AU29" i="9" s="1"/>
  <c r="AU17" i="5"/>
  <c r="AU17" i="9" s="1"/>
  <c r="AZ17" i="6"/>
  <c r="AZ17" i="8" s="1"/>
  <c r="AZ31" i="6"/>
  <c r="AZ31" i="8" s="1"/>
  <c r="AZ51" i="6"/>
  <c r="AZ51" i="8" s="1"/>
  <c r="AZ100" i="8" s="1"/>
  <c r="AZ27" i="6"/>
  <c r="AZ27" i="8" s="1"/>
  <c r="AZ21" i="6"/>
  <c r="AZ21" i="8" s="1"/>
  <c r="AZ28" i="6"/>
  <c r="AZ28" i="8" s="1"/>
  <c r="AZ50" i="6"/>
  <c r="AZ50" i="8" s="1"/>
  <c r="AZ20" i="6"/>
  <c r="AZ20" i="8" s="1"/>
  <c r="AZ18" i="6"/>
  <c r="AZ18" i="8" s="1"/>
  <c r="AZ49" i="6"/>
  <c r="AZ49" i="8" s="1"/>
  <c r="AZ32" i="6"/>
  <c r="AZ32" i="8" s="1"/>
  <c r="AZ16" i="6"/>
  <c r="AZ16" i="8" s="1"/>
  <c r="AZ19" i="6"/>
  <c r="AZ19" i="8" s="1"/>
  <c r="AZ23" i="6"/>
  <c r="AZ23" i="8" s="1"/>
  <c r="AZ24" i="6"/>
  <c r="AZ24" i="8" s="1"/>
  <c r="AZ29" i="6"/>
  <c r="AZ29" i="8" s="1"/>
  <c r="AZ22" i="6"/>
  <c r="AZ22" i="8" s="1"/>
  <c r="AU39" i="6"/>
  <c r="AU39" i="8" s="1"/>
  <c r="AU25" i="6"/>
  <c r="AU25" i="8" s="1"/>
  <c r="AU84" i="8" s="1"/>
  <c r="AU26" i="6"/>
  <c r="AU26" i="8" s="1"/>
  <c r="AU34" i="6"/>
  <c r="AU34" i="8" s="1"/>
  <c r="AU30" i="6"/>
  <c r="AU30" i="8" s="1"/>
  <c r="AU38" i="6"/>
  <c r="AU38" i="8" s="1"/>
  <c r="AU90" i="8" s="1"/>
  <c r="AU40" i="6"/>
  <c r="AU40" i="8" s="1"/>
  <c r="AU36" i="6"/>
  <c r="AU36" i="8" s="1"/>
  <c r="AU37" i="6"/>
  <c r="AU37" i="8" s="1"/>
  <c r="AD25" i="1"/>
  <c r="AD25" i="7" s="1"/>
  <c r="AD84" i="7" s="1"/>
  <c r="AD40" i="1"/>
  <c r="AD40" i="7" s="1"/>
  <c r="AD34" i="1"/>
  <c r="AD34" i="7" s="1"/>
  <c r="AD36" i="1"/>
  <c r="AD36" i="7" s="1"/>
  <c r="AD37" i="1"/>
  <c r="AD37" i="7" s="1"/>
  <c r="AD39" i="1"/>
  <c r="AD39" i="7" s="1"/>
  <c r="AD26" i="1"/>
  <c r="AD26" i="7" s="1"/>
  <c r="AD38" i="1"/>
  <c r="AD38" i="7" s="1"/>
  <c r="AD90" i="7" s="1"/>
  <c r="AD30" i="1"/>
  <c r="AD30" i="7" s="1"/>
  <c r="AI41" i="1"/>
  <c r="AI41" i="7" s="1"/>
  <c r="AI92" i="7" s="1"/>
  <c r="AI44" i="1"/>
  <c r="AI44" i="7" s="1"/>
  <c r="AI45" i="1"/>
  <c r="AI45" i="7" s="1"/>
  <c r="AI46" i="1"/>
  <c r="AI46" i="7" s="1"/>
  <c r="AI96" i="7" s="1"/>
  <c r="AI43" i="1"/>
  <c r="AI43" i="7" s="1"/>
  <c r="AI94" i="7" s="1"/>
  <c r="AI42" i="1"/>
  <c r="AI42" i="7" s="1"/>
  <c r="AI93" i="7" s="1"/>
  <c r="AK21" i="5"/>
  <c r="AK21" i="9" s="1"/>
  <c r="AK49" i="5"/>
  <c r="AK49" i="9" s="1"/>
  <c r="AK24" i="5"/>
  <c r="AK24" i="9" s="1"/>
  <c r="AK16" i="5"/>
  <c r="AK16" i="9" s="1"/>
  <c r="AK32" i="5"/>
  <c r="AK32" i="9" s="1"/>
  <c r="AK17" i="5"/>
  <c r="AK17" i="9" s="1"/>
  <c r="AK29" i="5"/>
  <c r="AK29" i="9" s="1"/>
  <c r="AK27" i="5"/>
  <c r="AK27" i="9" s="1"/>
  <c r="AK23" i="5"/>
  <c r="AK23" i="9" s="1"/>
  <c r="AK28" i="5"/>
  <c r="AK28" i="9" s="1"/>
  <c r="AK51" i="5"/>
  <c r="AK51" i="9" s="1"/>
  <c r="AK100" i="9" s="1"/>
  <c r="AK19" i="5"/>
  <c r="AK19" i="9" s="1"/>
  <c r="AK22" i="5"/>
  <c r="AK22" i="9" s="1"/>
  <c r="AK50" i="5"/>
  <c r="AK50" i="9" s="1"/>
  <c r="AK20" i="5"/>
  <c r="AK20" i="9" s="1"/>
  <c r="AK18" i="5"/>
  <c r="AK18" i="9" s="1"/>
  <c r="AK31" i="5"/>
  <c r="AK31" i="9" s="1"/>
  <c r="Y14" i="6"/>
  <c r="Y14" i="8" s="1"/>
  <c r="Y79" i="8" s="1"/>
  <c r="Y54" i="6"/>
  <c r="Y54" i="8" s="1"/>
  <c r="Y103" i="8" s="1"/>
  <c r="Y33" i="6"/>
  <c r="Y33" i="8" s="1"/>
  <c r="Y88" i="8" s="1"/>
  <c r="Y15" i="6"/>
  <c r="Y15" i="8" s="1"/>
  <c r="Y80" i="8" s="1"/>
  <c r="Y53" i="6"/>
  <c r="Y53" i="8" s="1"/>
  <c r="Y102" i="8" s="1"/>
  <c r="BD35" i="1"/>
  <c r="BD35" i="7" s="1"/>
  <c r="BD48" i="1"/>
  <c r="BD48" i="7" s="1"/>
  <c r="BD98" i="7" s="1"/>
  <c r="BD47" i="1"/>
  <c r="BD47" i="7" s="1"/>
  <c r="BD97" i="7" s="1"/>
  <c r="AN38" i="6"/>
  <c r="AN38" i="8" s="1"/>
  <c r="AN90" i="8" s="1"/>
  <c r="AN39" i="6"/>
  <c r="AN39" i="8" s="1"/>
  <c r="AN25" i="6"/>
  <c r="AN25" i="8" s="1"/>
  <c r="AN84" i="8" s="1"/>
  <c r="AN30" i="6"/>
  <c r="AN30" i="8" s="1"/>
  <c r="AN26" i="6"/>
  <c r="AN26" i="8" s="1"/>
  <c r="AN36" i="6"/>
  <c r="AN36" i="8" s="1"/>
  <c r="AN37" i="6"/>
  <c r="AN37" i="8" s="1"/>
  <c r="AN40" i="6"/>
  <c r="AN40" i="8" s="1"/>
  <c r="AN34" i="6"/>
  <c r="AN34" i="8" s="1"/>
  <c r="AF44" i="1"/>
  <c r="AF44" i="7" s="1"/>
  <c r="AF41" i="1"/>
  <c r="AF41" i="7" s="1"/>
  <c r="AF92" i="7" s="1"/>
  <c r="AF43" i="1"/>
  <c r="AF43" i="7" s="1"/>
  <c r="AF94" i="7" s="1"/>
  <c r="AF45" i="1"/>
  <c r="AF45" i="7" s="1"/>
  <c r="AF42" i="1"/>
  <c r="AF42" i="7" s="1"/>
  <c r="AF93" i="7" s="1"/>
  <c r="AF46" i="1"/>
  <c r="AF46" i="7" s="1"/>
  <c r="AF96" i="7" s="1"/>
  <c r="AN21" i="5"/>
  <c r="AN21" i="9" s="1"/>
  <c r="AN23" i="5"/>
  <c r="AN23" i="9" s="1"/>
  <c r="AN18" i="5"/>
  <c r="AN18" i="9" s="1"/>
  <c r="AN20" i="5"/>
  <c r="AN20" i="9" s="1"/>
  <c r="AN28" i="5"/>
  <c r="AN28" i="9" s="1"/>
  <c r="AN29" i="5"/>
  <c r="AN29" i="9" s="1"/>
  <c r="AN32" i="5"/>
  <c r="AN32" i="9" s="1"/>
  <c r="AN17" i="5"/>
  <c r="AN17" i="9" s="1"/>
  <c r="AN16" i="5"/>
  <c r="AN16" i="9" s="1"/>
  <c r="AN22" i="5"/>
  <c r="AN22" i="9" s="1"/>
  <c r="AN19" i="5"/>
  <c r="AN19" i="9" s="1"/>
  <c r="AN50" i="5"/>
  <c r="AN50" i="9" s="1"/>
  <c r="AN51" i="5"/>
  <c r="AN51" i="9" s="1"/>
  <c r="AN100" i="9" s="1"/>
  <c r="AN24" i="5"/>
  <c r="AN24" i="9" s="1"/>
  <c r="AN49" i="5"/>
  <c r="AN49" i="9" s="1"/>
  <c r="AN27" i="5"/>
  <c r="AN27" i="9" s="1"/>
  <c r="AN31" i="5"/>
  <c r="AN31" i="9" s="1"/>
  <c r="BB33" i="1"/>
  <c r="BB33" i="7" s="1"/>
  <c r="BB88" i="7" s="1"/>
  <c r="BB53" i="1"/>
  <c r="BB53" i="7" s="1"/>
  <c r="BB102" i="7" s="1"/>
  <c r="BB15" i="1"/>
  <c r="BB15" i="7" s="1"/>
  <c r="BB80" i="7" s="1"/>
  <c r="BB14" i="1"/>
  <c r="BB14" i="7" s="1"/>
  <c r="BB79" i="7" s="1"/>
  <c r="BB54" i="1"/>
  <c r="BB54" i="7" s="1"/>
  <c r="BB103" i="7" s="1"/>
  <c r="AB33" i="6"/>
  <c r="AB33" i="8" s="1"/>
  <c r="AB88" i="8" s="1"/>
  <c r="AB15" i="6"/>
  <c r="AB15" i="8" s="1"/>
  <c r="AB80" i="8" s="1"/>
  <c r="AB53" i="6"/>
  <c r="AB53" i="8" s="1"/>
  <c r="AB102" i="8" s="1"/>
  <c r="AB54" i="6"/>
  <c r="AB54" i="8" s="1"/>
  <c r="AB103" i="8" s="1"/>
  <c r="AB14" i="6"/>
  <c r="AB14" i="8" s="1"/>
  <c r="AB79" i="8" s="1"/>
  <c r="BA47" i="6"/>
  <c r="BA47" i="8" s="1"/>
  <c r="BA97" i="8" s="1"/>
  <c r="BA48" i="6"/>
  <c r="BA48" i="8" s="1"/>
  <c r="BA98" i="8" s="1"/>
  <c r="BA35" i="6"/>
  <c r="BA35" i="8" s="1"/>
  <c r="BA47" i="1"/>
  <c r="BA47" i="7" s="1"/>
  <c r="BA97" i="7" s="1"/>
  <c r="BA48" i="1"/>
  <c r="BA48" i="7" s="1"/>
  <c r="BA98" i="7" s="1"/>
  <c r="BA35" i="1"/>
  <c r="BA35" i="7" s="1"/>
  <c r="AS42" i="5"/>
  <c r="AS42" i="9" s="1"/>
  <c r="AS93" i="9" s="1"/>
  <c r="AS44" i="5"/>
  <c r="AS44" i="9" s="1"/>
  <c r="AS46" i="5"/>
  <c r="AS46" i="9" s="1"/>
  <c r="AS96" i="9" s="1"/>
  <c r="AS41" i="5"/>
  <c r="AS41" i="9" s="1"/>
  <c r="AS92" i="9" s="1"/>
  <c r="AS43" i="5"/>
  <c r="AS43" i="9" s="1"/>
  <c r="AS94" i="9" s="1"/>
  <c r="AS45" i="5"/>
  <c r="AS45" i="9" s="1"/>
  <c r="AQ15" i="5"/>
  <c r="AQ15" i="9" s="1"/>
  <c r="AQ80" i="9" s="1"/>
  <c r="AQ53" i="5"/>
  <c r="AQ53" i="9" s="1"/>
  <c r="AQ102" i="9" s="1"/>
  <c r="AQ14" i="5"/>
  <c r="AQ14" i="9" s="1"/>
  <c r="AQ79" i="9" s="1"/>
  <c r="AQ33" i="5"/>
  <c r="AQ33" i="9" s="1"/>
  <c r="AQ88" i="9" s="1"/>
  <c r="AQ54" i="5"/>
  <c r="AQ54" i="9" s="1"/>
  <c r="AQ103" i="9" s="1"/>
  <c r="BF25" i="5"/>
  <c r="BF25" i="9" s="1"/>
  <c r="BF84" i="9" s="1"/>
  <c r="BF39" i="5"/>
  <c r="BF39" i="9" s="1"/>
  <c r="BF40" i="5"/>
  <c r="BF40" i="9" s="1"/>
  <c r="BF37" i="5"/>
  <c r="BF37" i="9" s="1"/>
  <c r="BF38" i="5"/>
  <c r="BF38" i="9" s="1"/>
  <c r="BF90" i="9" s="1"/>
  <c r="BF34" i="5"/>
  <c r="BF34" i="9" s="1"/>
  <c r="BF36" i="5"/>
  <c r="BF36" i="9" s="1"/>
  <c r="BF26" i="5"/>
  <c r="BF26" i="9" s="1"/>
  <c r="BF30" i="5"/>
  <c r="BF30" i="9" s="1"/>
  <c r="AP18" i="5"/>
  <c r="AP18" i="9" s="1"/>
  <c r="AP51" i="5"/>
  <c r="AP51" i="9" s="1"/>
  <c r="AP100" i="9" s="1"/>
  <c r="AP23" i="5"/>
  <c r="AP23" i="9" s="1"/>
  <c r="AP29" i="5"/>
  <c r="AP29" i="9" s="1"/>
  <c r="AP32" i="5"/>
  <c r="AP32" i="9" s="1"/>
  <c r="AP20" i="5"/>
  <c r="AP20" i="9" s="1"/>
  <c r="AP31" i="5"/>
  <c r="AP31" i="9" s="1"/>
  <c r="AP19" i="5"/>
  <c r="AP19" i="9" s="1"/>
  <c r="AP49" i="5"/>
  <c r="AP49" i="9" s="1"/>
  <c r="AP16" i="5"/>
  <c r="AP16" i="9" s="1"/>
  <c r="AP27" i="5"/>
  <c r="AP27" i="9" s="1"/>
  <c r="AP24" i="5"/>
  <c r="AP24" i="9" s="1"/>
  <c r="AP28" i="5"/>
  <c r="AP28" i="9" s="1"/>
  <c r="AP17" i="5"/>
  <c r="AP17" i="9" s="1"/>
  <c r="AP50" i="5"/>
  <c r="AP50" i="9" s="1"/>
  <c r="AP21" i="5"/>
  <c r="AP21" i="9" s="1"/>
  <c r="AP22" i="5"/>
  <c r="AP22" i="9" s="1"/>
  <c r="AW37" i="6"/>
  <c r="AW37" i="8" s="1"/>
  <c r="AW38" i="6"/>
  <c r="AW38" i="8" s="1"/>
  <c r="AW90" i="8" s="1"/>
  <c r="AW39" i="6"/>
  <c r="AW39" i="8" s="1"/>
  <c r="AW26" i="6"/>
  <c r="AW26" i="8" s="1"/>
  <c r="AW25" i="6"/>
  <c r="AW25" i="8" s="1"/>
  <c r="AW84" i="8" s="1"/>
  <c r="AW36" i="6"/>
  <c r="AW36" i="8" s="1"/>
  <c r="AW34" i="6"/>
  <c r="AW34" i="8" s="1"/>
  <c r="AW40" i="6"/>
  <c r="AW40" i="8" s="1"/>
  <c r="AW30" i="6"/>
  <c r="AW30" i="8" s="1"/>
  <c r="BF29" i="6"/>
  <c r="BF29" i="8" s="1"/>
  <c r="BF18" i="6"/>
  <c r="BF18" i="8" s="1"/>
  <c r="BF21" i="6"/>
  <c r="BF21" i="8" s="1"/>
  <c r="BF19" i="6"/>
  <c r="BF19" i="8" s="1"/>
  <c r="BF22" i="6"/>
  <c r="BF22" i="8" s="1"/>
  <c r="BF31" i="6"/>
  <c r="BF31" i="8" s="1"/>
  <c r="BF20" i="6"/>
  <c r="BF20" i="8" s="1"/>
  <c r="BF24" i="6"/>
  <c r="BF24" i="8" s="1"/>
  <c r="BF32" i="6"/>
  <c r="BF32" i="8" s="1"/>
  <c r="BF50" i="6"/>
  <c r="BF50" i="8" s="1"/>
  <c r="BF17" i="6"/>
  <c r="BF17" i="8" s="1"/>
  <c r="BF23" i="6"/>
  <c r="BF23" i="8" s="1"/>
  <c r="BF49" i="6"/>
  <c r="BF49" i="8" s="1"/>
  <c r="BF27" i="6"/>
  <c r="BF27" i="8" s="1"/>
  <c r="BF51" i="6"/>
  <c r="BF51" i="8" s="1"/>
  <c r="BF100" i="8" s="1"/>
  <c r="BF28" i="6"/>
  <c r="BF28" i="8" s="1"/>
  <c r="BF16" i="6"/>
  <c r="BF16" i="8" s="1"/>
  <c r="AO48" i="1"/>
  <c r="AO48" i="7" s="1"/>
  <c r="AO98" i="7" s="1"/>
  <c r="AO47" i="1"/>
  <c r="AO47" i="7" s="1"/>
  <c r="AO97" i="7" s="1"/>
  <c r="AO35" i="1"/>
  <c r="AO35" i="7" s="1"/>
  <c r="AG47" i="1"/>
  <c r="AG47" i="7" s="1"/>
  <c r="AG97" i="7" s="1"/>
  <c r="AG35" i="1"/>
  <c r="AG35" i="7" s="1"/>
  <c r="AG48" i="1"/>
  <c r="AG48" i="7" s="1"/>
  <c r="AG98" i="7" s="1"/>
  <c r="AL30" i="1"/>
  <c r="AL30" i="7" s="1"/>
  <c r="AL37" i="1"/>
  <c r="AL37" i="7" s="1"/>
  <c r="AL38" i="1"/>
  <c r="AL38" i="7" s="1"/>
  <c r="AL90" i="7" s="1"/>
  <c r="AL39" i="1"/>
  <c r="AL39" i="7" s="1"/>
  <c r="AL26" i="1"/>
  <c r="AL26" i="7" s="1"/>
  <c r="AL36" i="1"/>
  <c r="AL36" i="7" s="1"/>
  <c r="AL40" i="1"/>
  <c r="AL40" i="7" s="1"/>
  <c r="AL34" i="1"/>
  <c r="AL34" i="7" s="1"/>
  <c r="AL25" i="1"/>
  <c r="AL25" i="7" s="1"/>
  <c r="AL84" i="7" s="1"/>
  <c r="AQ53" i="1"/>
  <c r="AQ53" i="7" s="1"/>
  <c r="AQ102" i="7" s="1"/>
  <c r="AQ54" i="1"/>
  <c r="AQ54" i="7" s="1"/>
  <c r="AQ103" i="7" s="1"/>
  <c r="AQ33" i="1"/>
  <c r="AQ33" i="7" s="1"/>
  <c r="AQ88" i="7" s="1"/>
  <c r="AQ14" i="1"/>
  <c r="AQ14" i="7" s="1"/>
  <c r="AQ79" i="7" s="1"/>
  <c r="AQ15" i="1"/>
  <c r="AQ15" i="7" s="1"/>
  <c r="AQ80" i="7" s="1"/>
  <c r="X58" i="5"/>
  <c r="X59" i="5"/>
  <c r="AD58" i="5"/>
  <c r="AD59" i="5"/>
  <c r="AK58" i="6"/>
  <c r="AK58" i="8" s="1"/>
  <c r="AK59" i="6"/>
  <c r="AA57" i="9"/>
  <c r="AA6" i="5"/>
  <c r="AA6" i="9" s="1"/>
  <c r="BB8" i="5"/>
  <c r="BB8" i="9" s="1"/>
  <c r="BB59" i="9"/>
  <c r="Y63" i="6"/>
  <c r="Y63" i="8" s="1"/>
  <c r="Y64" i="6"/>
  <c r="Y64" i="8" s="1"/>
  <c r="Y66" i="6"/>
  <c r="Y66" i="8" s="1"/>
  <c r="Y70" i="6"/>
  <c r="Y70" i="8" s="1"/>
  <c r="Y62" i="6"/>
  <c r="Y60" i="6"/>
  <c r="Y69" i="6"/>
  <c r="Y69" i="8" s="1"/>
  <c r="Y65" i="6"/>
  <c r="Y65" i="8" s="1"/>
  <c r="Y68" i="6"/>
  <c r="Y68" i="8" s="1"/>
  <c r="Y67" i="6"/>
  <c r="Y67" i="8" s="1"/>
  <c r="Y61" i="6"/>
  <c r="BE61" i="6"/>
  <c r="BE66" i="6"/>
  <c r="BE66" i="8" s="1"/>
  <c r="BE69" i="6"/>
  <c r="BE69" i="8" s="1"/>
  <c r="BE65" i="6"/>
  <c r="BE65" i="8" s="1"/>
  <c r="BE63" i="6"/>
  <c r="BE63" i="8" s="1"/>
  <c r="BE70" i="6"/>
  <c r="BE70" i="8" s="1"/>
  <c r="BE67" i="6"/>
  <c r="BE67" i="8" s="1"/>
  <c r="BE68" i="6"/>
  <c r="BE68" i="8" s="1"/>
  <c r="BE62" i="6"/>
  <c r="BE64" i="6"/>
  <c r="BE64" i="8" s="1"/>
  <c r="BE60" i="6"/>
  <c r="AP59" i="6"/>
  <c r="AP58" i="6"/>
  <c r="AZ59" i="5"/>
  <c r="AZ58" i="5"/>
  <c r="AB59" i="9"/>
  <c r="AB8" i="5"/>
  <c r="AB8" i="9" s="1"/>
  <c r="BB6" i="6"/>
  <c r="BB6" i="8" s="1"/>
  <c r="BB57" i="8"/>
  <c r="AB61" i="9"/>
  <c r="AB10" i="5"/>
  <c r="AB10" i="9" s="1"/>
  <c r="X59" i="6"/>
  <c r="AV9" i="5"/>
  <c r="AV9" i="9" s="1"/>
  <c r="AV60" i="9"/>
  <c r="AQ57" i="9"/>
  <c r="AQ6" i="5"/>
  <c r="AQ6" i="9" s="1"/>
  <c r="AW63" i="6"/>
  <c r="AW63" i="8" s="1"/>
  <c r="AW60" i="6"/>
  <c r="AW62" i="6"/>
  <c r="AW70" i="6"/>
  <c r="AW70" i="8" s="1"/>
  <c r="AW69" i="6"/>
  <c r="AW69" i="8" s="1"/>
  <c r="AW65" i="6"/>
  <c r="AW65" i="8" s="1"/>
  <c r="AW67" i="6"/>
  <c r="AW67" i="8" s="1"/>
  <c r="AW64" i="6"/>
  <c r="AW64" i="8" s="1"/>
  <c r="AW66" i="6"/>
  <c r="AW66" i="8" s="1"/>
  <c r="AW61" i="6"/>
  <c r="AW68" i="6"/>
  <c r="AW68" i="8" s="1"/>
  <c r="BF63" i="6"/>
  <c r="BF63" i="8" s="1"/>
  <c r="BF62" i="6"/>
  <c r="BF69" i="6"/>
  <c r="BF69" i="8" s="1"/>
  <c r="BF65" i="6"/>
  <c r="BF65" i="8" s="1"/>
  <c r="BF70" i="6"/>
  <c r="BF70" i="8" s="1"/>
  <c r="BF66" i="6"/>
  <c r="BF66" i="8" s="1"/>
  <c r="BF64" i="6"/>
  <c r="BF64" i="8" s="1"/>
  <c r="BF61" i="6"/>
  <c r="BF67" i="6"/>
  <c r="BF67" i="8" s="1"/>
  <c r="BF68" i="6"/>
  <c r="BF68" i="8" s="1"/>
  <c r="BF60" i="6"/>
  <c r="AC58" i="6"/>
  <c r="AC59" i="6"/>
  <c r="X4" i="9"/>
  <c r="X13" i="5"/>
  <c r="X13" i="9" s="1"/>
  <c r="X78" i="9" s="1"/>
  <c r="BG62" i="9"/>
  <c r="BG11" i="5"/>
  <c r="BG11" i="9" s="1"/>
  <c r="AR10" i="5"/>
  <c r="AR10" i="9" s="1"/>
  <c r="AR61" i="9"/>
  <c r="AX6" i="1"/>
  <c r="AX6" i="7" s="1"/>
  <c r="AX57" i="7"/>
  <c r="BC59" i="1"/>
  <c r="BC58" i="1"/>
  <c r="AX59" i="1"/>
  <c r="AX58" i="1"/>
  <c r="AF16" i="5"/>
  <c r="AF16" i="9" s="1"/>
  <c r="AF22" i="5"/>
  <c r="AF22" i="9" s="1"/>
  <c r="AF27" i="5"/>
  <c r="AF27" i="9" s="1"/>
  <c r="AF19" i="5"/>
  <c r="AF19" i="9" s="1"/>
  <c r="AF31" i="5"/>
  <c r="AF31" i="9" s="1"/>
  <c r="AF49" i="5"/>
  <c r="AF49" i="9" s="1"/>
  <c r="AF51" i="5"/>
  <c r="AF51" i="9" s="1"/>
  <c r="AF100" i="9" s="1"/>
  <c r="AF23" i="5"/>
  <c r="AF23" i="9" s="1"/>
  <c r="AF32" i="5"/>
  <c r="AF32" i="9" s="1"/>
  <c r="AF20" i="5"/>
  <c r="AF20" i="9" s="1"/>
  <c r="AF28" i="5"/>
  <c r="AF28" i="9" s="1"/>
  <c r="AF17" i="5"/>
  <c r="AF17" i="9" s="1"/>
  <c r="AF18" i="5"/>
  <c r="AF18" i="9" s="1"/>
  <c r="AF24" i="5"/>
  <c r="AF24" i="9" s="1"/>
  <c r="AF29" i="5"/>
  <c r="AF29" i="9" s="1"/>
  <c r="AF21" i="5"/>
  <c r="AF21" i="9" s="1"/>
  <c r="AF50" i="5"/>
  <c r="AF50" i="9" s="1"/>
  <c r="AF6" i="1"/>
  <c r="AF6" i="7" s="1"/>
  <c r="AF57" i="7"/>
  <c r="AI6" i="1"/>
  <c r="AI6" i="7" s="1"/>
  <c r="AI57" i="7"/>
  <c r="AN58" i="1"/>
  <c r="AN59" i="1"/>
  <c r="X6" i="1"/>
  <c r="X6" i="7" s="1"/>
  <c r="X57" i="7"/>
  <c r="AS61" i="1"/>
  <c r="AS69" i="1"/>
  <c r="AS69" i="7" s="1"/>
  <c r="AS60" i="1"/>
  <c r="AS68" i="1"/>
  <c r="AS68" i="7" s="1"/>
  <c r="AS64" i="1"/>
  <c r="AS64" i="7" s="1"/>
  <c r="AS67" i="1"/>
  <c r="AS67" i="7" s="1"/>
  <c r="AS65" i="1"/>
  <c r="AS65" i="7" s="1"/>
  <c r="AS62" i="1"/>
  <c r="AS66" i="1"/>
  <c r="AS66" i="7" s="1"/>
  <c r="AS63" i="1"/>
  <c r="AS63" i="7" s="1"/>
  <c r="AS70" i="1"/>
  <c r="AS70" i="7" s="1"/>
  <c r="AG6" i="1"/>
  <c r="AG6" i="7" s="1"/>
  <c r="AG57" i="7"/>
  <c r="AA65" i="1"/>
  <c r="AA65" i="7" s="1"/>
  <c r="AA60" i="1"/>
  <c r="AA61" i="1"/>
  <c r="AA69" i="1"/>
  <c r="AA69" i="7" s="1"/>
  <c r="AA70" i="1"/>
  <c r="AA70" i="7" s="1"/>
  <c r="AA66" i="1"/>
  <c r="AA66" i="7" s="1"/>
  <c r="AA62" i="1"/>
  <c r="AA67" i="1"/>
  <c r="AA67" i="7" s="1"/>
  <c r="AA63" i="1"/>
  <c r="AA63" i="7" s="1"/>
  <c r="AA68" i="1"/>
  <c r="AA68" i="7" s="1"/>
  <c r="AA64" i="1"/>
  <c r="AA64" i="7" s="1"/>
  <c r="BG6" i="1"/>
  <c r="BG6" i="7" s="1"/>
  <c r="BG57" i="7"/>
  <c r="AH57" i="7"/>
  <c r="AH6" i="1"/>
  <c r="AH6" i="7" s="1"/>
  <c r="AP6" i="1"/>
  <c r="AP6" i="7" s="1"/>
  <c r="AP57" i="7"/>
  <c r="BD57" i="7"/>
  <c r="BD6" i="1"/>
  <c r="BD6" i="7" s="1"/>
  <c r="BB58" i="1"/>
  <c r="BB59" i="1"/>
  <c r="Y63" i="1"/>
  <c r="Y63" i="7" s="1"/>
  <c r="Y64" i="1"/>
  <c r="Y64" i="7" s="1"/>
  <c r="Y68" i="1"/>
  <c r="Y68" i="7" s="1"/>
  <c r="Y60" i="1"/>
  <c r="Y61" i="1"/>
  <c r="Y67" i="1"/>
  <c r="Y67" i="7" s="1"/>
  <c r="Y69" i="1"/>
  <c r="Y69" i="7" s="1"/>
  <c r="Y70" i="1"/>
  <c r="Y70" i="7" s="1"/>
  <c r="Y66" i="1"/>
  <c r="Y66" i="7" s="1"/>
  <c r="Y65" i="1"/>
  <c r="Y65" i="7" s="1"/>
  <c r="Y62" i="1"/>
  <c r="AK34" i="1"/>
  <c r="AK34" i="7" s="1"/>
  <c r="AK38" i="1"/>
  <c r="AK38" i="7" s="1"/>
  <c r="AK90" i="7" s="1"/>
  <c r="AK39" i="1"/>
  <c r="AK39" i="7" s="1"/>
  <c r="AK25" i="1"/>
  <c r="AK25" i="7" s="1"/>
  <c r="AK84" i="7" s="1"/>
  <c r="AK40" i="1"/>
  <c r="AK40" i="7" s="1"/>
  <c r="AK30" i="1"/>
  <c r="AK30" i="7" s="1"/>
  <c r="AK26" i="1"/>
  <c r="AK26" i="7" s="1"/>
  <c r="AK37" i="1"/>
  <c r="AK37" i="7" s="1"/>
  <c r="AK36" i="1"/>
  <c r="AK36" i="7" s="1"/>
  <c r="AZ21" i="1"/>
  <c r="AZ21" i="7" s="1"/>
  <c r="AZ32" i="1"/>
  <c r="AZ32" i="7" s="1"/>
  <c r="AZ51" i="1"/>
  <c r="AZ51" i="7" s="1"/>
  <c r="AZ100" i="7" s="1"/>
  <c r="AZ22" i="1"/>
  <c r="AZ22" i="7" s="1"/>
  <c r="AZ24" i="1"/>
  <c r="AZ24" i="7" s="1"/>
  <c r="AZ18" i="1"/>
  <c r="AZ18" i="7" s="1"/>
  <c r="AZ27" i="1"/>
  <c r="AZ27" i="7" s="1"/>
  <c r="AZ19" i="1"/>
  <c r="AZ19" i="7" s="1"/>
  <c r="AZ28" i="1"/>
  <c r="AZ28" i="7" s="1"/>
  <c r="AZ20" i="1"/>
  <c r="AZ20" i="7" s="1"/>
  <c r="AZ31" i="1"/>
  <c r="AZ31" i="7" s="1"/>
  <c r="AZ50" i="1"/>
  <c r="AZ50" i="7" s="1"/>
  <c r="AZ23" i="1"/>
  <c r="AZ23" i="7" s="1"/>
  <c r="AZ29" i="1"/>
  <c r="AZ29" i="7" s="1"/>
  <c r="AZ16" i="1"/>
  <c r="AZ16" i="7" s="1"/>
  <c r="AZ49" i="1"/>
  <c r="AZ49" i="7" s="1"/>
  <c r="AZ17" i="1"/>
  <c r="AZ17" i="7" s="1"/>
  <c r="AR14" i="6"/>
  <c r="AR14" i="8" s="1"/>
  <c r="AR79" i="8" s="1"/>
  <c r="AR54" i="6"/>
  <c r="AR54" i="8" s="1"/>
  <c r="AR103" i="8" s="1"/>
  <c r="AR15" i="6"/>
  <c r="AR15" i="8" s="1"/>
  <c r="AR80" i="8" s="1"/>
  <c r="AR33" i="6"/>
  <c r="AR33" i="8" s="1"/>
  <c r="AR88" i="8" s="1"/>
  <c r="AR53" i="6"/>
  <c r="AR53" i="8" s="1"/>
  <c r="AR102" i="8" s="1"/>
  <c r="BH23" i="5"/>
  <c r="BH23" i="9" s="1"/>
  <c r="BH28" i="5"/>
  <c r="BH28" i="9" s="1"/>
  <c r="BH17" i="5"/>
  <c r="BH17" i="9" s="1"/>
  <c r="BH20" i="5"/>
  <c r="BH20" i="9" s="1"/>
  <c r="BH32" i="5"/>
  <c r="BH32" i="9" s="1"/>
  <c r="BH49" i="5"/>
  <c r="BH49" i="9" s="1"/>
  <c r="BH31" i="5"/>
  <c r="BH31" i="9" s="1"/>
  <c r="BH18" i="5"/>
  <c r="BH18" i="9" s="1"/>
  <c r="BH29" i="5"/>
  <c r="BH29" i="9" s="1"/>
  <c r="BH27" i="5"/>
  <c r="BH27" i="9" s="1"/>
  <c r="BH22" i="5"/>
  <c r="BH22" i="9" s="1"/>
  <c r="BH50" i="5"/>
  <c r="BH50" i="9" s="1"/>
  <c r="BH24" i="5"/>
  <c r="BH24" i="9" s="1"/>
  <c r="BH16" i="5"/>
  <c r="BH16" i="9" s="1"/>
  <c r="BH21" i="5"/>
  <c r="BH21" i="9" s="1"/>
  <c r="BH51" i="5"/>
  <c r="BH51" i="9" s="1"/>
  <c r="BH100" i="9" s="1"/>
  <c r="BH19" i="5"/>
  <c r="BH19" i="9" s="1"/>
  <c r="AF30" i="5"/>
  <c r="AF30" i="9" s="1"/>
  <c r="AF36" i="5"/>
  <c r="AF36" i="9" s="1"/>
  <c r="AF38" i="5"/>
  <c r="AF38" i="9" s="1"/>
  <c r="AF90" i="9" s="1"/>
  <c r="AF40" i="5"/>
  <c r="AF40" i="9" s="1"/>
  <c r="AF34" i="5"/>
  <c r="AF34" i="9" s="1"/>
  <c r="AF37" i="5"/>
  <c r="AF37" i="9" s="1"/>
  <c r="AF39" i="5"/>
  <c r="AF39" i="9" s="1"/>
  <c r="AF25" i="5"/>
  <c r="AF25" i="9" s="1"/>
  <c r="AF84" i="9" s="1"/>
  <c r="AF26" i="5"/>
  <c r="AF26" i="9" s="1"/>
  <c r="AM28" i="1"/>
  <c r="AM28" i="7" s="1"/>
  <c r="AM20" i="1"/>
  <c r="AM20" i="7" s="1"/>
  <c r="AM21" i="1"/>
  <c r="AM21" i="7" s="1"/>
  <c r="AM32" i="1"/>
  <c r="AM32" i="7" s="1"/>
  <c r="AM51" i="1"/>
  <c r="AM51" i="7" s="1"/>
  <c r="AM100" i="7" s="1"/>
  <c r="AM22" i="1"/>
  <c r="AM22" i="7" s="1"/>
  <c r="AM16" i="1"/>
  <c r="AM16" i="7" s="1"/>
  <c r="AM23" i="1"/>
  <c r="AM23" i="7" s="1"/>
  <c r="AM17" i="1"/>
  <c r="AM17" i="7" s="1"/>
  <c r="AM27" i="1"/>
  <c r="AM27" i="7" s="1"/>
  <c r="AM19" i="1"/>
  <c r="AM19" i="7" s="1"/>
  <c r="AM49" i="1"/>
  <c r="AM49" i="7" s="1"/>
  <c r="AM31" i="1"/>
  <c r="AM31" i="7" s="1"/>
  <c r="AM18" i="1"/>
  <c r="AM18" i="7" s="1"/>
  <c r="AM29" i="1"/>
  <c r="AM29" i="7" s="1"/>
  <c r="AM50" i="1"/>
  <c r="AM50" i="7" s="1"/>
  <c r="AM24" i="1"/>
  <c r="AM24" i="7" s="1"/>
  <c r="AF15" i="6"/>
  <c r="AF15" i="8" s="1"/>
  <c r="AF80" i="8" s="1"/>
  <c r="AF33" i="6"/>
  <c r="AF33" i="8" s="1"/>
  <c r="AF88" i="8" s="1"/>
  <c r="AF53" i="6"/>
  <c r="AF53" i="8" s="1"/>
  <c r="AF102" i="8" s="1"/>
  <c r="AF54" i="6"/>
  <c r="AF54" i="8" s="1"/>
  <c r="AF103" i="8" s="1"/>
  <c r="AF14" i="6"/>
  <c r="AF14" i="8" s="1"/>
  <c r="AF79" i="8" s="1"/>
  <c r="BC15" i="6"/>
  <c r="BC15" i="8" s="1"/>
  <c r="BC80" i="8" s="1"/>
  <c r="BC33" i="6"/>
  <c r="BC33" i="8" s="1"/>
  <c r="BC88" i="8" s="1"/>
  <c r="BC14" i="6"/>
  <c r="BC14" i="8" s="1"/>
  <c r="BC79" i="8" s="1"/>
  <c r="BC53" i="6"/>
  <c r="BC53" i="8" s="1"/>
  <c r="BC102" i="8" s="1"/>
  <c r="BC54" i="6"/>
  <c r="BC54" i="8" s="1"/>
  <c r="BC103" i="8" s="1"/>
  <c r="BG53" i="1"/>
  <c r="BG53" i="7" s="1"/>
  <c r="BG102" i="7" s="1"/>
  <c r="BG54" i="1"/>
  <c r="BG54" i="7" s="1"/>
  <c r="BG103" i="7" s="1"/>
  <c r="BG33" i="1"/>
  <c r="BG33" i="7" s="1"/>
  <c r="BG88" i="7" s="1"/>
  <c r="BG14" i="1"/>
  <c r="BG14" i="7" s="1"/>
  <c r="BG79" i="7" s="1"/>
  <c r="BG15" i="1"/>
  <c r="BG15" i="7" s="1"/>
  <c r="BG80" i="7" s="1"/>
  <c r="Y28" i="5"/>
  <c r="Y28" i="9" s="1"/>
  <c r="Y23" i="5"/>
  <c r="Y23" i="9" s="1"/>
  <c r="Y18" i="5"/>
  <c r="Y18" i="9" s="1"/>
  <c r="Y29" i="5"/>
  <c r="Y29" i="9" s="1"/>
  <c r="Y22" i="5"/>
  <c r="Y22" i="9" s="1"/>
  <c r="Y51" i="5"/>
  <c r="Y51" i="9" s="1"/>
  <c r="Y100" i="9" s="1"/>
  <c r="Y50" i="5"/>
  <c r="Y50" i="9" s="1"/>
  <c r="Y17" i="5"/>
  <c r="Y17" i="9" s="1"/>
  <c r="Y20" i="5"/>
  <c r="Y20" i="9" s="1"/>
  <c r="Y27" i="5"/>
  <c r="Y27" i="9" s="1"/>
  <c r="Y31" i="5"/>
  <c r="Y31" i="9" s="1"/>
  <c r="Y32" i="5"/>
  <c r="Y32" i="9" s="1"/>
  <c r="Y16" i="5"/>
  <c r="Y16" i="9" s="1"/>
  <c r="Y21" i="5"/>
  <c r="Y21" i="9" s="1"/>
  <c r="Y19" i="5"/>
  <c r="Y19" i="9" s="1"/>
  <c r="Y24" i="5"/>
  <c r="Y24" i="9" s="1"/>
  <c r="Y49" i="5"/>
  <c r="Y49" i="9" s="1"/>
  <c r="AA34" i="1"/>
  <c r="AA34" i="7" s="1"/>
  <c r="AA38" i="1"/>
  <c r="AA38" i="7" s="1"/>
  <c r="AA90" i="7" s="1"/>
  <c r="AA39" i="1"/>
  <c r="AA39" i="7" s="1"/>
  <c r="AA25" i="1"/>
  <c r="AA25" i="7" s="1"/>
  <c r="AA84" i="7" s="1"/>
  <c r="AA40" i="1"/>
  <c r="AA40" i="7" s="1"/>
  <c r="AA30" i="1"/>
  <c r="AA30" i="7" s="1"/>
  <c r="AA37" i="1"/>
  <c r="AA37" i="7" s="1"/>
  <c r="AA26" i="1"/>
  <c r="AA26" i="7" s="1"/>
  <c r="AA36" i="1"/>
  <c r="AA36" i="7" s="1"/>
  <c r="AV25" i="1"/>
  <c r="AV25" i="7" s="1"/>
  <c r="AV84" i="7" s="1"/>
  <c r="AV40" i="1"/>
  <c r="AV40" i="7" s="1"/>
  <c r="AV34" i="1"/>
  <c r="AV34" i="7" s="1"/>
  <c r="AV36" i="1"/>
  <c r="AV36" i="7" s="1"/>
  <c r="AV37" i="1"/>
  <c r="AV37" i="7" s="1"/>
  <c r="AV39" i="1"/>
  <c r="AV39" i="7" s="1"/>
  <c r="AV30" i="1"/>
  <c r="AV30" i="7" s="1"/>
  <c r="AV38" i="1"/>
  <c r="AV38" i="7" s="1"/>
  <c r="AV90" i="7" s="1"/>
  <c r="AV26" i="1"/>
  <c r="AV26" i="7" s="1"/>
  <c r="X38" i="6"/>
  <c r="X38" i="8" s="1"/>
  <c r="X90" i="8" s="1"/>
  <c r="X39" i="6"/>
  <c r="X39" i="8" s="1"/>
  <c r="X30" i="6"/>
  <c r="X30" i="8" s="1"/>
  <c r="X37" i="6"/>
  <c r="X37" i="8" s="1"/>
  <c r="X26" i="6"/>
  <c r="X26" i="8" s="1"/>
  <c r="X34" i="6"/>
  <c r="X34" i="8" s="1"/>
  <c r="X36" i="6"/>
  <c r="X36" i="8" s="1"/>
  <c r="X40" i="6"/>
  <c r="X40" i="8" s="1"/>
  <c r="X25" i="6"/>
  <c r="X25" i="8" s="1"/>
  <c r="X84" i="8" s="1"/>
  <c r="AN57" i="9"/>
  <c r="AN6" i="5"/>
  <c r="AN6" i="9" s="1"/>
  <c r="AD25" i="5"/>
  <c r="AD25" i="9" s="1"/>
  <c r="AD84" i="9" s="1"/>
  <c r="AD26" i="5"/>
  <c r="AD26" i="9" s="1"/>
  <c r="AD36" i="5"/>
  <c r="AD36" i="9" s="1"/>
  <c r="AD37" i="5"/>
  <c r="AD37" i="9" s="1"/>
  <c r="AD30" i="5"/>
  <c r="AD30" i="9" s="1"/>
  <c r="AD34" i="5"/>
  <c r="AD34" i="9" s="1"/>
  <c r="AD40" i="5"/>
  <c r="AD40" i="9" s="1"/>
  <c r="AD38" i="5"/>
  <c r="AD38" i="9" s="1"/>
  <c r="AD90" i="9" s="1"/>
  <c r="AD39" i="5"/>
  <c r="AD39" i="9" s="1"/>
  <c r="AC26" i="1"/>
  <c r="AC26" i="7" s="1"/>
  <c r="AC36" i="1"/>
  <c r="AC36" i="7" s="1"/>
  <c r="AC37" i="1"/>
  <c r="AC37" i="7" s="1"/>
  <c r="AC38" i="1"/>
  <c r="AC38" i="7" s="1"/>
  <c r="AC90" i="7" s="1"/>
  <c r="AC25" i="1"/>
  <c r="AC25" i="7" s="1"/>
  <c r="AC84" i="7" s="1"/>
  <c r="AC40" i="1"/>
  <c r="AC40" i="7" s="1"/>
  <c r="AC34" i="1"/>
  <c r="AC34" i="7" s="1"/>
  <c r="AC39" i="1"/>
  <c r="AC39" i="7" s="1"/>
  <c r="AC30" i="1"/>
  <c r="AC30" i="7" s="1"/>
  <c r="AS53" i="6"/>
  <c r="AS53" i="8" s="1"/>
  <c r="AS102" i="8" s="1"/>
  <c r="AS14" i="6"/>
  <c r="AS14" i="8" s="1"/>
  <c r="AS79" i="8" s="1"/>
  <c r="AS54" i="6"/>
  <c r="AS54" i="8" s="1"/>
  <c r="AS103" i="8" s="1"/>
  <c r="AS15" i="6"/>
  <c r="AS15" i="8" s="1"/>
  <c r="AS80" i="8" s="1"/>
  <c r="AS33" i="6"/>
  <c r="AS33" i="8" s="1"/>
  <c r="AS88" i="8" s="1"/>
  <c r="AS15" i="1"/>
  <c r="AS15" i="7" s="1"/>
  <c r="AS80" i="7" s="1"/>
  <c r="AS54" i="1"/>
  <c r="AS54" i="7" s="1"/>
  <c r="AS103" i="7" s="1"/>
  <c r="AS33" i="1"/>
  <c r="AS33" i="7" s="1"/>
  <c r="AS88" i="7" s="1"/>
  <c r="AS14" i="1"/>
  <c r="AS14" i="7" s="1"/>
  <c r="AS79" i="7" s="1"/>
  <c r="AS53" i="1"/>
  <c r="AS53" i="7" s="1"/>
  <c r="AS102" i="7" s="1"/>
  <c r="AB47" i="1"/>
  <c r="AB47" i="7" s="1"/>
  <c r="AB97" i="7" s="1"/>
  <c r="AB48" i="1"/>
  <c r="AB48" i="7" s="1"/>
  <c r="AB98" i="7" s="1"/>
  <c r="AB35" i="1"/>
  <c r="AB35" i="7" s="1"/>
  <c r="BA15" i="5"/>
  <c r="BA15" i="9" s="1"/>
  <c r="BA80" i="9" s="1"/>
  <c r="BA53" i="5"/>
  <c r="BA53" i="9" s="1"/>
  <c r="BA102" i="9" s="1"/>
  <c r="BA33" i="5"/>
  <c r="BA33" i="9" s="1"/>
  <c r="BA88" i="9" s="1"/>
  <c r="BA14" i="5"/>
  <c r="BA14" i="9" s="1"/>
  <c r="BA79" i="9" s="1"/>
  <c r="BA54" i="5"/>
  <c r="BA54" i="9" s="1"/>
  <c r="BA103" i="9" s="1"/>
  <c r="AY22" i="1"/>
  <c r="AY22" i="7" s="1"/>
  <c r="AY16" i="1"/>
  <c r="AY16" i="7" s="1"/>
  <c r="AY23" i="1"/>
  <c r="AY23" i="7" s="1"/>
  <c r="AY27" i="1"/>
  <c r="AY27" i="7" s="1"/>
  <c r="AY19" i="1"/>
  <c r="AY19" i="7" s="1"/>
  <c r="AY28" i="1"/>
  <c r="AY28" i="7" s="1"/>
  <c r="AY20" i="1"/>
  <c r="AY20" i="7" s="1"/>
  <c r="AY29" i="1"/>
  <c r="AY29" i="7" s="1"/>
  <c r="AY49" i="1"/>
  <c r="AY49" i="7" s="1"/>
  <c r="AY21" i="1"/>
  <c r="AY21" i="7" s="1"/>
  <c r="AY32" i="1"/>
  <c r="AY32" i="7" s="1"/>
  <c r="AY51" i="1"/>
  <c r="AY51" i="7" s="1"/>
  <c r="AY100" i="7" s="1"/>
  <c r="AY18" i="1"/>
  <c r="AY18" i="7" s="1"/>
  <c r="AY24" i="1"/>
  <c r="AY24" i="7" s="1"/>
  <c r="AY50" i="1"/>
  <c r="AY50" i="7" s="1"/>
  <c r="AY17" i="1"/>
  <c r="AY17" i="7" s="1"/>
  <c r="AY31" i="1"/>
  <c r="AY31" i="7" s="1"/>
  <c r="AX38" i="1"/>
  <c r="AX38" i="7" s="1"/>
  <c r="AX90" i="7" s="1"/>
  <c r="AX26" i="1"/>
  <c r="AX26" i="7" s="1"/>
  <c r="AX30" i="1"/>
  <c r="AX30" i="7" s="1"/>
  <c r="AX34" i="1"/>
  <c r="AX34" i="7" s="1"/>
  <c r="AX37" i="1"/>
  <c r="AX37" i="7" s="1"/>
  <c r="AX39" i="1"/>
  <c r="AX39" i="7" s="1"/>
  <c r="AX25" i="1"/>
  <c r="AX25" i="7" s="1"/>
  <c r="AX84" i="7" s="1"/>
  <c r="AX40" i="1"/>
  <c r="AX40" i="7" s="1"/>
  <c r="AX36" i="1"/>
  <c r="AX36" i="7" s="1"/>
  <c r="AW15" i="1"/>
  <c r="AW15" i="7" s="1"/>
  <c r="AW80" i="7" s="1"/>
  <c r="AW33" i="1"/>
  <c r="AW33" i="7" s="1"/>
  <c r="AW88" i="7" s="1"/>
  <c r="AW14" i="1"/>
  <c r="AW14" i="7" s="1"/>
  <c r="AW79" i="7" s="1"/>
  <c r="AW53" i="1"/>
  <c r="AW53" i="7" s="1"/>
  <c r="AW102" i="7" s="1"/>
  <c r="AW54" i="1"/>
  <c r="AW54" i="7" s="1"/>
  <c r="AW103" i="7" s="1"/>
  <c r="AB44" i="5"/>
  <c r="AB44" i="9" s="1"/>
  <c r="AB43" i="5"/>
  <c r="AB43" i="9" s="1"/>
  <c r="AB94" i="9" s="1"/>
  <c r="AB42" i="5"/>
  <c r="AB42" i="9" s="1"/>
  <c r="AB93" i="9" s="1"/>
  <c r="AB41" i="5"/>
  <c r="AB41" i="9" s="1"/>
  <c r="AB92" i="9" s="1"/>
  <c r="AB45" i="5"/>
  <c r="AB45" i="9" s="1"/>
  <c r="AB46" i="5"/>
  <c r="AB46" i="9" s="1"/>
  <c r="AB96" i="9" s="1"/>
  <c r="AH14" i="6"/>
  <c r="AH14" i="8" s="1"/>
  <c r="AH79" i="8" s="1"/>
  <c r="AH15" i="6"/>
  <c r="AH15" i="8" s="1"/>
  <c r="AH80" i="8" s="1"/>
  <c r="AH33" i="6"/>
  <c r="AH33" i="8" s="1"/>
  <c r="AH88" i="8" s="1"/>
  <c r="AH53" i="6"/>
  <c r="AH53" i="8" s="1"/>
  <c r="AH102" i="8" s="1"/>
  <c r="AH54" i="6"/>
  <c r="AH54" i="8" s="1"/>
  <c r="AH103" i="8" s="1"/>
  <c r="BE15" i="6"/>
  <c r="BE15" i="8" s="1"/>
  <c r="BE80" i="8" s="1"/>
  <c r="BE14" i="6"/>
  <c r="BE14" i="8" s="1"/>
  <c r="BE79" i="8" s="1"/>
  <c r="BE33" i="6"/>
  <c r="BE33" i="8" s="1"/>
  <c r="BE88" i="8" s="1"/>
  <c r="BE53" i="6"/>
  <c r="BE53" i="8" s="1"/>
  <c r="BE102" i="8" s="1"/>
  <c r="BE54" i="6"/>
  <c r="BE54" i="8" s="1"/>
  <c r="BE103" i="8" s="1"/>
  <c r="BF33" i="1"/>
  <c r="BF33" i="7" s="1"/>
  <c r="BF88" i="7" s="1"/>
  <c r="BF53" i="1"/>
  <c r="BF53" i="7" s="1"/>
  <c r="BF102" i="7" s="1"/>
  <c r="BF54" i="1"/>
  <c r="BF54" i="7" s="1"/>
  <c r="BF103" i="7" s="1"/>
  <c r="BF15" i="1"/>
  <c r="BF15" i="7" s="1"/>
  <c r="BF80" i="7" s="1"/>
  <c r="BF14" i="1"/>
  <c r="BF14" i="7" s="1"/>
  <c r="BF79" i="7" s="1"/>
  <c r="AH42" i="1"/>
  <c r="AH42" i="7" s="1"/>
  <c r="AH93" i="7" s="1"/>
  <c r="AH45" i="1"/>
  <c r="AH45" i="7" s="1"/>
  <c r="AH46" i="1"/>
  <c r="AH46" i="7" s="1"/>
  <c r="AH96" i="7" s="1"/>
  <c r="AH41" i="1"/>
  <c r="AH41" i="7" s="1"/>
  <c r="AH92" i="7" s="1"/>
  <c r="AH43" i="1"/>
  <c r="AH43" i="7" s="1"/>
  <c r="AH94" i="7" s="1"/>
  <c r="AH44" i="1"/>
  <c r="AH44" i="7" s="1"/>
  <c r="BE16" i="5"/>
  <c r="BE16" i="9" s="1"/>
  <c r="BE51" i="5"/>
  <c r="BE51" i="9" s="1"/>
  <c r="BE100" i="9" s="1"/>
  <c r="BE23" i="5"/>
  <c r="BE23" i="9" s="1"/>
  <c r="BE50" i="5"/>
  <c r="BE50" i="9" s="1"/>
  <c r="BE29" i="5"/>
  <c r="BE29" i="9" s="1"/>
  <c r="BE17" i="5"/>
  <c r="BE17" i="9" s="1"/>
  <c r="BE18" i="5"/>
  <c r="BE18" i="9" s="1"/>
  <c r="BE22" i="5"/>
  <c r="BE22" i="9" s="1"/>
  <c r="BE28" i="5"/>
  <c r="BE28" i="9" s="1"/>
  <c r="BE21" i="5"/>
  <c r="BE21" i="9" s="1"/>
  <c r="BE27" i="5"/>
  <c r="BE27" i="9" s="1"/>
  <c r="BE31" i="5"/>
  <c r="BE31" i="9" s="1"/>
  <c r="BE32" i="5"/>
  <c r="BE32" i="9" s="1"/>
  <c r="BE19" i="5"/>
  <c r="BE19" i="9" s="1"/>
  <c r="BE24" i="5"/>
  <c r="BE24" i="9" s="1"/>
  <c r="BE49" i="5"/>
  <c r="BE49" i="9" s="1"/>
  <c r="BE20" i="5"/>
  <c r="BE20" i="9" s="1"/>
  <c r="AI67" i="5"/>
  <c r="AI67" i="9" s="1"/>
  <c r="AI65" i="5"/>
  <c r="AI65" i="9" s="1"/>
  <c r="AI63" i="5"/>
  <c r="AI63" i="9" s="1"/>
  <c r="AI69" i="5"/>
  <c r="AI69" i="9" s="1"/>
  <c r="AI60" i="5"/>
  <c r="AI68" i="5"/>
  <c r="AI68" i="9" s="1"/>
  <c r="AI62" i="5"/>
  <c r="AI61" i="5"/>
  <c r="AI66" i="5"/>
  <c r="AI66" i="9" s="1"/>
  <c r="AI64" i="5"/>
  <c r="AI64" i="9" s="1"/>
  <c r="AI70" i="5"/>
  <c r="AI70" i="9" s="1"/>
  <c r="BB47" i="6"/>
  <c r="BB47" i="8" s="1"/>
  <c r="BB97" i="8" s="1"/>
  <c r="BB35" i="6"/>
  <c r="BB35" i="8" s="1"/>
  <c r="BB48" i="6"/>
  <c r="BB48" i="8" s="1"/>
  <c r="BB98" i="8" s="1"/>
  <c r="BB47" i="5"/>
  <c r="BB47" i="9" s="1"/>
  <c r="BB97" i="9" s="1"/>
  <c r="BB35" i="5"/>
  <c r="BB35" i="9" s="1"/>
  <c r="BB48" i="5"/>
  <c r="BB48" i="9" s="1"/>
  <c r="BB98" i="9" s="1"/>
  <c r="BH41" i="6"/>
  <c r="BH41" i="8" s="1"/>
  <c r="BH92" i="8" s="1"/>
  <c r="BH42" i="6"/>
  <c r="BH42" i="8" s="1"/>
  <c r="BH93" i="8" s="1"/>
  <c r="BH43" i="6"/>
  <c r="BH43" i="8" s="1"/>
  <c r="BH94" i="8" s="1"/>
  <c r="BH45" i="6"/>
  <c r="BH45" i="8" s="1"/>
  <c r="BH44" i="6"/>
  <c r="BH44" i="8" s="1"/>
  <c r="BH46" i="6"/>
  <c r="BH46" i="8" s="1"/>
  <c r="BH96" i="8" s="1"/>
  <c r="BG48" i="5"/>
  <c r="BG48" i="9" s="1"/>
  <c r="BG98" i="9" s="1"/>
  <c r="BG35" i="5"/>
  <c r="BG35" i="9" s="1"/>
  <c r="BG47" i="5"/>
  <c r="BG47" i="9" s="1"/>
  <c r="BG97" i="9" s="1"/>
  <c r="AZ14" i="5"/>
  <c r="AZ14" i="9" s="1"/>
  <c r="AZ79" i="9" s="1"/>
  <c r="AZ33" i="5"/>
  <c r="AZ33" i="9" s="1"/>
  <c r="AZ88" i="9" s="1"/>
  <c r="AZ54" i="5"/>
  <c r="AZ54" i="9" s="1"/>
  <c r="AZ103" i="9" s="1"/>
  <c r="AZ15" i="5"/>
  <c r="AZ15" i="9" s="1"/>
  <c r="AZ80" i="9" s="1"/>
  <c r="AZ53" i="5"/>
  <c r="AZ53" i="9" s="1"/>
  <c r="AZ102" i="9" s="1"/>
  <c r="AD38" i="6"/>
  <c r="AD38" i="8" s="1"/>
  <c r="AD90" i="8" s="1"/>
  <c r="AD39" i="6"/>
  <c r="AD39" i="8" s="1"/>
  <c r="AD25" i="6"/>
  <c r="AD25" i="8" s="1"/>
  <c r="AD84" i="8" s="1"/>
  <c r="AD30" i="6"/>
  <c r="AD30" i="8" s="1"/>
  <c r="AD26" i="6"/>
  <c r="AD26" i="8" s="1"/>
  <c r="AD37" i="6"/>
  <c r="AD37" i="8" s="1"/>
  <c r="AD40" i="6"/>
  <c r="AD40" i="8" s="1"/>
  <c r="AD34" i="6"/>
  <c r="AD34" i="8" s="1"/>
  <c r="AD36" i="6"/>
  <c r="AD36" i="8" s="1"/>
  <c r="AT47" i="1"/>
  <c r="AT47" i="7" s="1"/>
  <c r="AT97" i="7" s="1"/>
  <c r="AT48" i="1"/>
  <c r="AT48" i="7" s="1"/>
  <c r="AT98" i="7" s="1"/>
  <c r="AT35" i="1"/>
  <c r="AT35" i="7" s="1"/>
  <c r="AU14" i="5"/>
  <c r="AU14" i="9" s="1"/>
  <c r="AU79" i="9" s="1"/>
  <c r="AU33" i="5"/>
  <c r="AU33" i="9" s="1"/>
  <c r="AU88" i="9" s="1"/>
  <c r="AU54" i="5"/>
  <c r="AU54" i="9" s="1"/>
  <c r="AU103" i="9" s="1"/>
  <c r="AU15" i="5"/>
  <c r="AU15" i="9" s="1"/>
  <c r="AU80" i="9" s="1"/>
  <c r="AU53" i="5"/>
  <c r="AU53" i="9" s="1"/>
  <c r="AU102" i="9" s="1"/>
  <c r="AK53" i="6"/>
  <c r="AK53" i="8" s="1"/>
  <c r="AK102" i="8" s="1"/>
  <c r="AK54" i="6"/>
  <c r="AK54" i="8" s="1"/>
  <c r="AK103" i="8" s="1"/>
  <c r="AK14" i="6"/>
  <c r="AK14" i="8" s="1"/>
  <c r="AK79" i="8" s="1"/>
  <c r="AK15" i="6"/>
  <c r="AK15" i="8" s="1"/>
  <c r="AK80" i="8" s="1"/>
  <c r="AK33" i="6"/>
  <c r="AK33" i="8" s="1"/>
  <c r="AK88" i="8" s="1"/>
  <c r="AU46" i="6"/>
  <c r="AU46" i="8" s="1"/>
  <c r="AU96" i="8" s="1"/>
  <c r="AU42" i="6"/>
  <c r="AU42" i="8" s="1"/>
  <c r="AU93" i="8" s="1"/>
  <c r="AU41" i="6"/>
  <c r="AU41" i="8" s="1"/>
  <c r="AU92" i="8" s="1"/>
  <c r="AU43" i="6"/>
  <c r="AU43" i="8" s="1"/>
  <c r="AU94" i="8" s="1"/>
  <c r="AU45" i="6"/>
  <c r="AU45" i="8" s="1"/>
  <c r="AU44" i="6"/>
  <c r="AU44" i="8" s="1"/>
  <c r="AD27" i="1"/>
  <c r="AD27" i="7" s="1"/>
  <c r="AD19" i="1"/>
  <c r="AD19" i="7" s="1"/>
  <c r="AD31" i="1"/>
  <c r="AD31" i="7" s="1"/>
  <c r="AD50" i="1"/>
  <c r="AD50" i="7" s="1"/>
  <c r="AD21" i="1"/>
  <c r="AD21" i="7" s="1"/>
  <c r="AD32" i="1"/>
  <c r="AD32" i="7" s="1"/>
  <c r="AD51" i="1"/>
  <c r="AD51" i="7" s="1"/>
  <c r="AD100" i="7" s="1"/>
  <c r="AD22" i="1"/>
  <c r="AD22" i="7" s="1"/>
  <c r="AD16" i="1"/>
  <c r="AD16" i="7" s="1"/>
  <c r="AD24" i="1"/>
  <c r="AD24" i="7" s="1"/>
  <c r="AD18" i="1"/>
  <c r="AD18" i="7" s="1"/>
  <c r="AD20" i="1"/>
  <c r="AD20" i="7" s="1"/>
  <c r="AD29" i="1"/>
  <c r="AD29" i="7" s="1"/>
  <c r="AD17" i="1"/>
  <c r="AD17" i="7" s="1"/>
  <c r="AD28" i="1"/>
  <c r="AD28" i="7" s="1"/>
  <c r="AD49" i="1"/>
  <c r="AD49" i="7" s="1"/>
  <c r="AD23" i="1"/>
  <c r="AD23" i="7" s="1"/>
  <c r="AI21" i="1"/>
  <c r="AI21" i="7" s="1"/>
  <c r="AI32" i="1"/>
  <c r="AI32" i="7" s="1"/>
  <c r="AI51" i="1"/>
  <c r="AI51" i="7" s="1"/>
  <c r="AI100" i="7" s="1"/>
  <c r="AI22" i="1"/>
  <c r="AI22" i="7" s="1"/>
  <c r="AI24" i="1"/>
  <c r="AI24" i="7" s="1"/>
  <c r="AI18" i="1"/>
  <c r="AI18" i="7" s="1"/>
  <c r="AI27" i="1"/>
  <c r="AI27" i="7" s="1"/>
  <c r="AI19" i="1"/>
  <c r="AI19" i="7" s="1"/>
  <c r="AI28" i="1"/>
  <c r="AI28" i="7" s="1"/>
  <c r="AI20" i="1"/>
  <c r="AI20" i="7" s="1"/>
  <c r="AI31" i="1"/>
  <c r="AI31" i="7" s="1"/>
  <c r="AI50" i="1"/>
  <c r="AI50" i="7" s="1"/>
  <c r="AI16" i="1"/>
  <c r="AI16" i="7" s="1"/>
  <c r="AI23" i="1"/>
  <c r="AI23" i="7" s="1"/>
  <c r="AI29" i="1"/>
  <c r="AI29" i="7" s="1"/>
  <c r="AI49" i="1"/>
  <c r="AI49" i="7" s="1"/>
  <c r="AI17" i="1"/>
  <c r="AI17" i="7" s="1"/>
  <c r="AK47" i="5"/>
  <c r="AK47" i="9" s="1"/>
  <c r="AK97" i="9" s="1"/>
  <c r="AK35" i="5"/>
  <c r="AK35" i="9" s="1"/>
  <c r="AK48" i="5"/>
  <c r="AK48" i="9" s="1"/>
  <c r="AK98" i="9" s="1"/>
  <c r="AI15" i="5"/>
  <c r="AI15" i="9" s="1"/>
  <c r="AI80" i="9" s="1"/>
  <c r="AI53" i="5"/>
  <c r="AI53" i="9" s="1"/>
  <c r="AI102" i="9" s="1"/>
  <c r="AI14" i="5"/>
  <c r="AI14" i="9" s="1"/>
  <c r="AI79" i="9" s="1"/>
  <c r="AI33" i="5"/>
  <c r="AI33" i="9" s="1"/>
  <c r="AI88" i="9" s="1"/>
  <c r="AI54" i="5"/>
  <c r="AI54" i="9" s="1"/>
  <c r="AI103" i="9" s="1"/>
  <c r="X29" i="5"/>
  <c r="X29" i="9" s="1"/>
  <c r="X49" i="5"/>
  <c r="X49" i="9" s="1"/>
  <c r="X31" i="5"/>
  <c r="X31" i="9" s="1"/>
  <c r="X50" i="5"/>
  <c r="X50" i="9" s="1"/>
  <c r="X32" i="5"/>
  <c r="X32" i="9" s="1"/>
  <c r="X51" i="5"/>
  <c r="X51" i="9" s="1"/>
  <c r="X100" i="9" s="1"/>
  <c r="X23" i="5"/>
  <c r="X23" i="9" s="1"/>
  <c r="X17" i="5"/>
  <c r="X17" i="9" s="1"/>
  <c r="X24" i="5"/>
  <c r="X24" i="9" s="1"/>
  <c r="X18" i="5"/>
  <c r="X18" i="9" s="1"/>
  <c r="X16" i="5"/>
  <c r="X16" i="9" s="1"/>
  <c r="X19" i="5"/>
  <c r="X19" i="9" s="1"/>
  <c r="X20" i="5"/>
  <c r="X20" i="9" s="1"/>
  <c r="X21" i="5"/>
  <c r="X21" i="9" s="1"/>
  <c r="X22" i="5"/>
  <c r="X22" i="9" s="1"/>
  <c r="X28" i="5"/>
  <c r="X28" i="9" s="1"/>
  <c r="X27" i="5"/>
  <c r="X27" i="9" s="1"/>
  <c r="Y47" i="6"/>
  <c r="Y47" i="8" s="1"/>
  <c r="Y97" i="8" s="1"/>
  <c r="Y48" i="6"/>
  <c r="Y48" i="8" s="1"/>
  <c r="Y98" i="8" s="1"/>
  <c r="Y35" i="6"/>
  <c r="Y35" i="8" s="1"/>
  <c r="AN47" i="6"/>
  <c r="AN47" i="8" s="1"/>
  <c r="AN97" i="8" s="1"/>
  <c r="AN48" i="6"/>
  <c r="AN48" i="8" s="1"/>
  <c r="AN98" i="8" s="1"/>
  <c r="AN35" i="6"/>
  <c r="AN35" i="8" s="1"/>
  <c r="AN30" i="5"/>
  <c r="AN30" i="9" s="1"/>
  <c r="AN36" i="5"/>
  <c r="AN36" i="9" s="1"/>
  <c r="AN38" i="5"/>
  <c r="AN38" i="9" s="1"/>
  <c r="AN90" i="9" s="1"/>
  <c r="AN40" i="5"/>
  <c r="AN40" i="9" s="1"/>
  <c r="AN25" i="5"/>
  <c r="AN25" i="9" s="1"/>
  <c r="AN84" i="9" s="1"/>
  <c r="AN34" i="5"/>
  <c r="AN34" i="9" s="1"/>
  <c r="AN37" i="5"/>
  <c r="AN37" i="9" s="1"/>
  <c r="AN39" i="5"/>
  <c r="AN39" i="9" s="1"/>
  <c r="AN26" i="5"/>
  <c r="AN26" i="9" s="1"/>
  <c r="BB29" i="1"/>
  <c r="BB29" i="7" s="1"/>
  <c r="BB49" i="1"/>
  <c r="BB49" i="7" s="1"/>
  <c r="BB21" i="1"/>
  <c r="BB21" i="7" s="1"/>
  <c r="BB22" i="1"/>
  <c r="BB22" i="7" s="1"/>
  <c r="BB16" i="1"/>
  <c r="BB16" i="7" s="1"/>
  <c r="BB23" i="1"/>
  <c r="BB23" i="7" s="1"/>
  <c r="BB17" i="1"/>
  <c r="BB17" i="7" s="1"/>
  <c r="BB24" i="1"/>
  <c r="BB24" i="7" s="1"/>
  <c r="BB18" i="1"/>
  <c r="BB18" i="7" s="1"/>
  <c r="BB28" i="1"/>
  <c r="BB28" i="7" s="1"/>
  <c r="BB20" i="1"/>
  <c r="BB20" i="7" s="1"/>
  <c r="BB50" i="1"/>
  <c r="BB50" i="7" s="1"/>
  <c r="BB27" i="1"/>
  <c r="BB27" i="7" s="1"/>
  <c r="BB32" i="1"/>
  <c r="BB32" i="7" s="1"/>
  <c r="BB31" i="1"/>
  <c r="BB31" i="7" s="1"/>
  <c r="BB51" i="1"/>
  <c r="BB51" i="7" s="1"/>
  <c r="BB100" i="7" s="1"/>
  <c r="BB19" i="1"/>
  <c r="BB19" i="7" s="1"/>
  <c r="AL25" i="6"/>
  <c r="AL25" i="8" s="1"/>
  <c r="AL84" i="8" s="1"/>
  <c r="AL26" i="6"/>
  <c r="AL26" i="8" s="1"/>
  <c r="AL30" i="6"/>
  <c r="AL30" i="8" s="1"/>
  <c r="AL36" i="6"/>
  <c r="AL36" i="8" s="1"/>
  <c r="AL34" i="6"/>
  <c r="AL34" i="8" s="1"/>
  <c r="AL40" i="6"/>
  <c r="AL40" i="8" s="1"/>
  <c r="AL39" i="6"/>
  <c r="AL39" i="8" s="1"/>
  <c r="AL37" i="6"/>
  <c r="AL37" i="8" s="1"/>
  <c r="AL38" i="6"/>
  <c r="AL38" i="8" s="1"/>
  <c r="AL90" i="8" s="1"/>
  <c r="AB31" i="6"/>
  <c r="AB31" i="8" s="1"/>
  <c r="AB23" i="6"/>
  <c r="AB23" i="8" s="1"/>
  <c r="AB24" i="6"/>
  <c r="AB24" i="8" s="1"/>
  <c r="AB29" i="6"/>
  <c r="AB29" i="8" s="1"/>
  <c r="AB22" i="6"/>
  <c r="AB22" i="8" s="1"/>
  <c r="AB51" i="6"/>
  <c r="AB51" i="8" s="1"/>
  <c r="AB100" i="8" s="1"/>
  <c r="AB21" i="6"/>
  <c r="AB21" i="8" s="1"/>
  <c r="AB27" i="6"/>
  <c r="AB27" i="8" s="1"/>
  <c r="AB28" i="6"/>
  <c r="AB28" i="8" s="1"/>
  <c r="AB50" i="6"/>
  <c r="AB50" i="8" s="1"/>
  <c r="AB20" i="6"/>
  <c r="AB20" i="8" s="1"/>
  <c r="AB18" i="6"/>
  <c r="AB18" i="8" s="1"/>
  <c r="AB49" i="6"/>
  <c r="AB49" i="8" s="1"/>
  <c r="AB32" i="6"/>
  <c r="AB32" i="8" s="1"/>
  <c r="AB16" i="6"/>
  <c r="AB16" i="8" s="1"/>
  <c r="AB19" i="6"/>
  <c r="AB19" i="8" s="1"/>
  <c r="AB17" i="6"/>
  <c r="AB17" i="8" s="1"/>
  <c r="BA22" i="6"/>
  <c r="BA22" i="8" s="1"/>
  <c r="BA29" i="6"/>
  <c r="BA29" i="8" s="1"/>
  <c r="BA51" i="6"/>
  <c r="BA51" i="8" s="1"/>
  <c r="BA100" i="8" s="1"/>
  <c r="BA16" i="6"/>
  <c r="BA16" i="8" s="1"/>
  <c r="BA50" i="6"/>
  <c r="BA50" i="8" s="1"/>
  <c r="BA32" i="6"/>
  <c r="BA32" i="8" s="1"/>
  <c r="BA31" i="6"/>
  <c r="BA31" i="8" s="1"/>
  <c r="BA49" i="6"/>
  <c r="BA49" i="8" s="1"/>
  <c r="BA27" i="6"/>
  <c r="BA27" i="8" s="1"/>
  <c r="BA28" i="6"/>
  <c r="BA28" i="8" s="1"/>
  <c r="BA20" i="6"/>
  <c r="BA20" i="8" s="1"/>
  <c r="BA21" i="6"/>
  <c r="BA21" i="8" s="1"/>
  <c r="BA24" i="6"/>
  <c r="BA24" i="8" s="1"/>
  <c r="BA19" i="6"/>
  <c r="BA19" i="8" s="1"/>
  <c r="BA23" i="6"/>
  <c r="BA23" i="8" s="1"/>
  <c r="BA18" i="6"/>
  <c r="BA18" i="8" s="1"/>
  <c r="BA17" i="6"/>
  <c r="BA17" i="8" s="1"/>
  <c r="BA43" i="1"/>
  <c r="BA43" i="7" s="1"/>
  <c r="BA94" i="7" s="1"/>
  <c r="BA44" i="1"/>
  <c r="BA44" i="7" s="1"/>
  <c r="BA45" i="1"/>
  <c r="BA45" i="7" s="1"/>
  <c r="BA41" i="1"/>
  <c r="BA41" i="7" s="1"/>
  <c r="BA92" i="7" s="1"/>
  <c r="BA46" i="1"/>
  <c r="BA46" i="7" s="1"/>
  <c r="BA96" i="7" s="1"/>
  <c r="BA42" i="1"/>
  <c r="BA42" i="7" s="1"/>
  <c r="BA93" i="7" s="1"/>
  <c r="AS47" i="5"/>
  <c r="AS47" i="9" s="1"/>
  <c r="AS97" i="9" s="1"/>
  <c r="AS35" i="5"/>
  <c r="AS35" i="9" s="1"/>
  <c r="AS48" i="5"/>
  <c r="AS48" i="9" s="1"/>
  <c r="AS98" i="9" s="1"/>
  <c r="BF54" i="5"/>
  <c r="BF54" i="9" s="1"/>
  <c r="BF103" i="9" s="1"/>
  <c r="BF33" i="5"/>
  <c r="BF33" i="9" s="1"/>
  <c r="BF88" i="9" s="1"/>
  <c r="BF53" i="5"/>
  <c r="BF53" i="9" s="1"/>
  <c r="BF102" i="9" s="1"/>
  <c r="BF14" i="5"/>
  <c r="BF14" i="9" s="1"/>
  <c r="BF79" i="9" s="1"/>
  <c r="BF15" i="5"/>
  <c r="BF15" i="9" s="1"/>
  <c r="BF80" i="9" s="1"/>
  <c r="AP54" i="5"/>
  <c r="AP54" i="9" s="1"/>
  <c r="AP103" i="9" s="1"/>
  <c r="AP33" i="5"/>
  <c r="AP33" i="9" s="1"/>
  <c r="AP88" i="9" s="1"/>
  <c r="AP53" i="5"/>
  <c r="AP53" i="9" s="1"/>
  <c r="AP102" i="9" s="1"/>
  <c r="AP14" i="5"/>
  <c r="AP14" i="9" s="1"/>
  <c r="AP79" i="9" s="1"/>
  <c r="AP15" i="5"/>
  <c r="AP15" i="9" s="1"/>
  <c r="AP80" i="9" s="1"/>
  <c r="AW15" i="6"/>
  <c r="AW15" i="8" s="1"/>
  <c r="AW80" i="8" s="1"/>
  <c r="AW33" i="6"/>
  <c r="AW33" i="8" s="1"/>
  <c r="AW88" i="8" s="1"/>
  <c r="AW14" i="6"/>
  <c r="AW14" i="8" s="1"/>
  <c r="AW79" i="8" s="1"/>
  <c r="AW53" i="6"/>
  <c r="AW53" i="8" s="1"/>
  <c r="AW102" i="8" s="1"/>
  <c r="AW54" i="6"/>
  <c r="AW54" i="8" s="1"/>
  <c r="AW103" i="8" s="1"/>
  <c r="AC15" i="5"/>
  <c r="AC15" i="9" s="1"/>
  <c r="AC80" i="9" s="1"/>
  <c r="AC53" i="5"/>
  <c r="AC53" i="9" s="1"/>
  <c r="AC102" i="9" s="1"/>
  <c r="AC54" i="5"/>
  <c r="AC54" i="9" s="1"/>
  <c r="AC103" i="9" s="1"/>
  <c r="AC33" i="5"/>
  <c r="AC33" i="9" s="1"/>
  <c r="AC88" i="9" s="1"/>
  <c r="AC14" i="5"/>
  <c r="AC14" i="9" s="1"/>
  <c r="AC79" i="9" s="1"/>
  <c r="BF43" i="6"/>
  <c r="BF43" i="8" s="1"/>
  <c r="BF94" i="8" s="1"/>
  <c r="BF44" i="6"/>
  <c r="BF44" i="8" s="1"/>
  <c r="BF45" i="6"/>
  <c r="BF45" i="8" s="1"/>
  <c r="BF42" i="6"/>
  <c r="BF42" i="8" s="1"/>
  <c r="BF93" i="8" s="1"/>
  <c r="BF46" i="6"/>
  <c r="BF46" i="8" s="1"/>
  <c r="BF96" i="8" s="1"/>
  <c r="BF41" i="6"/>
  <c r="BF41" i="8" s="1"/>
  <c r="BF92" i="8" s="1"/>
  <c r="AO39" i="1"/>
  <c r="AO39" i="7" s="1"/>
  <c r="AO30" i="1"/>
  <c r="AO30" i="7" s="1"/>
  <c r="AO34" i="1"/>
  <c r="AO34" i="7" s="1"/>
  <c r="AO36" i="1"/>
  <c r="AO36" i="7" s="1"/>
  <c r="AO38" i="1"/>
  <c r="AO38" i="7" s="1"/>
  <c r="AO90" i="7" s="1"/>
  <c r="AO40" i="1"/>
  <c r="AO40" i="7" s="1"/>
  <c r="AO26" i="1"/>
  <c r="AO26" i="7" s="1"/>
  <c r="AO37" i="1"/>
  <c r="AO37" i="7" s="1"/>
  <c r="AO25" i="1"/>
  <c r="AO25" i="7" s="1"/>
  <c r="AO84" i="7" s="1"/>
  <c r="AW14" i="5"/>
  <c r="AW14" i="9" s="1"/>
  <c r="AW79" i="9" s="1"/>
  <c r="AW33" i="5"/>
  <c r="AW33" i="9" s="1"/>
  <c r="AW88" i="9" s="1"/>
  <c r="AW54" i="5"/>
  <c r="AW54" i="9" s="1"/>
  <c r="AW103" i="9" s="1"/>
  <c r="AW53" i="5"/>
  <c r="AW53" i="9" s="1"/>
  <c r="AW102" i="9" s="1"/>
  <c r="AW15" i="5"/>
  <c r="AW15" i="9" s="1"/>
  <c r="AW80" i="9" s="1"/>
  <c r="AG23" i="1"/>
  <c r="AG23" i="7" s="1"/>
  <c r="AG17" i="1"/>
  <c r="AG17" i="7" s="1"/>
  <c r="AG24" i="1"/>
  <c r="AG24" i="7" s="1"/>
  <c r="AG28" i="1"/>
  <c r="AG28" i="7" s="1"/>
  <c r="AG20" i="1"/>
  <c r="AG20" i="7" s="1"/>
  <c r="AG29" i="1"/>
  <c r="AG29" i="7" s="1"/>
  <c r="AG49" i="1"/>
  <c r="AG49" i="7" s="1"/>
  <c r="AG31" i="1"/>
  <c r="AG31" i="7" s="1"/>
  <c r="AG50" i="1"/>
  <c r="AG50" i="7" s="1"/>
  <c r="AG22" i="1"/>
  <c r="AG22" i="7" s="1"/>
  <c r="AG16" i="1"/>
  <c r="AG16" i="7" s="1"/>
  <c r="AG18" i="1"/>
  <c r="AG18" i="7" s="1"/>
  <c r="AG27" i="1"/>
  <c r="AG27" i="7" s="1"/>
  <c r="AG19" i="1"/>
  <c r="AG19" i="7" s="1"/>
  <c r="AG51" i="1"/>
  <c r="AG51" i="7" s="1"/>
  <c r="AG100" i="7" s="1"/>
  <c r="AG21" i="1"/>
  <c r="AG21" i="7" s="1"/>
  <c r="AG32" i="1"/>
  <c r="AG32" i="7" s="1"/>
  <c r="AL29" i="1"/>
  <c r="AL29" i="7" s="1"/>
  <c r="AL49" i="1"/>
  <c r="AL49" i="7" s="1"/>
  <c r="AL21" i="1"/>
  <c r="AL21" i="7" s="1"/>
  <c r="AL22" i="1"/>
  <c r="AL22" i="7" s="1"/>
  <c r="AL16" i="1"/>
  <c r="AL16" i="7" s="1"/>
  <c r="AL23" i="1"/>
  <c r="AL23" i="7" s="1"/>
  <c r="AL17" i="1"/>
  <c r="AL17" i="7" s="1"/>
  <c r="AL24" i="1"/>
  <c r="AL24" i="7" s="1"/>
  <c r="AL18" i="1"/>
  <c r="AL18" i="7" s="1"/>
  <c r="AL28" i="1"/>
  <c r="AL28" i="7" s="1"/>
  <c r="AL20" i="1"/>
  <c r="AL20" i="7" s="1"/>
  <c r="AL31" i="1"/>
  <c r="AL31" i="7" s="1"/>
  <c r="AL51" i="1"/>
  <c r="AL51" i="7" s="1"/>
  <c r="AL100" i="7" s="1"/>
  <c r="AL32" i="1"/>
  <c r="AL32" i="7" s="1"/>
  <c r="AL27" i="1"/>
  <c r="AL27" i="7" s="1"/>
  <c r="AL19" i="1"/>
  <c r="AL19" i="7" s="1"/>
  <c r="AL50" i="1"/>
  <c r="AL50" i="7" s="1"/>
  <c r="AQ42" i="1"/>
  <c r="AQ42" i="7" s="1"/>
  <c r="AQ93" i="7" s="1"/>
  <c r="AQ45" i="1"/>
  <c r="AQ45" i="7" s="1"/>
  <c r="AQ46" i="1"/>
  <c r="AQ46" i="7" s="1"/>
  <c r="AQ96" i="7" s="1"/>
  <c r="AQ41" i="1"/>
  <c r="AQ41" i="7" s="1"/>
  <c r="AQ92" i="7" s="1"/>
  <c r="AQ44" i="1"/>
  <c r="AQ44" i="7" s="1"/>
  <c r="AQ43" i="1"/>
  <c r="AQ43" i="7" s="1"/>
  <c r="AQ94" i="7" s="1"/>
  <c r="AM58" i="5"/>
  <c r="AM59" i="5"/>
  <c r="AP6" i="5"/>
  <c r="AP6" i="9" s="1"/>
  <c r="AP57" i="9"/>
  <c r="AL57" i="9"/>
  <c r="AL6" i="5"/>
  <c r="AL6" i="9" s="1"/>
  <c r="Y58" i="6"/>
  <c r="Y59" i="6"/>
  <c r="AP6" i="6"/>
  <c r="AP6" i="8" s="1"/>
  <c r="AP57" i="8"/>
  <c r="AF58" i="9"/>
  <c r="AF7" i="5"/>
  <c r="AF7" i="9" s="1"/>
  <c r="BB59" i="6"/>
  <c r="BB58" i="6"/>
  <c r="AB62" i="9"/>
  <c r="AB11" i="5"/>
  <c r="AB11" i="9" s="1"/>
  <c r="AF10" i="5"/>
  <c r="AF10" i="9" s="1"/>
  <c r="AF61" i="9"/>
  <c r="BC66" i="5"/>
  <c r="BC66" i="9" s="1"/>
  <c r="BC64" i="5"/>
  <c r="BC64" i="9" s="1"/>
  <c r="BC61" i="5"/>
  <c r="BC69" i="5"/>
  <c r="BC69" i="9" s="1"/>
  <c r="BC62" i="5"/>
  <c r="BC67" i="5"/>
  <c r="BC67" i="9" s="1"/>
  <c r="BC60" i="5"/>
  <c r="BC65" i="5"/>
  <c r="BC65" i="9" s="1"/>
  <c r="BC68" i="5"/>
  <c r="BC68" i="9" s="1"/>
  <c r="BC63" i="5"/>
  <c r="BC63" i="9" s="1"/>
  <c r="BC70" i="5"/>
  <c r="BC70" i="9" s="1"/>
  <c r="BC6" i="6"/>
  <c r="BC6" i="8" s="1"/>
  <c r="BC57" i="8"/>
  <c r="BA58" i="9"/>
  <c r="BA7" i="5"/>
  <c r="BA7" i="9" s="1"/>
  <c r="AX61" i="9"/>
  <c r="AX10" i="5"/>
  <c r="AX10" i="9" s="1"/>
  <c r="AQ4" i="8"/>
  <c r="AQ13" i="6"/>
  <c r="AQ13" i="8" s="1"/>
  <c r="AQ78" i="8" s="1"/>
  <c r="AQ58" i="6"/>
  <c r="AQ59" i="6"/>
  <c r="AN6" i="6"/>
  <c r="AN6" i="8" s="1"/>
  <c r="AN57" i="8"/>
  <c r="AC57" i="8"/>
  <c r="AC6" i="6"/>
  <c r="AC6" i="8" s="1"/>
  <c r="AZ64" i="6"/>
  <c r="AZ64" i="8" s="1"/>
  <c r="AZ60" i="6"/>
  <c r="AZ68" i="6"/>
  <c r="AZ68" i="8" s="1"/>
  <c r="AZ69" i="6"/>
  <c r="AZ69" i="8" s="1"/>
  <c r="AZ63" i="6"/>
  <c r="AZ63" i="8" s="1"/>
  <c r="AZ70" i="6"/>
  <c r="AZ70" i="8" s="1"/>
  <c r="AZ62" i="6"/>
  <c r="AZ61" i="6"/>
  <c r="AZ67" i="6"/>
  <c r="AZ67" i="8" s="1"/>
  <c r="AZ65" i="6"/>
  <c r="AZ65" i="8" s="1"/>
  <c r="AZ66" i="6"/>
  <c r="AZ66" i="8" s="1"/>
  <c r="X37" i="5"/>
  <c r="X37" i="9" s="1"/>
  <c r="X26" i="5"/>
  <c r="X26" i="9" s="1"/>
  <c r="X25" i="5"/>
  <c r="X25" i="9" s="1"/>
  <c r="X84" i="9" s="1"/>
  <c r="X34" i="5"/>
  <c r="X34" i="9" s="1"/>
  <c r="X39" i="5"/>
  <c r="X39" i="9" s="1"/>
  <c r="X38" i="5"/>
  <c r="X38" i="9" s="1"/>
  <c r="X90" i="9" s="1"/>
  <c r="X36" i="5"/>
  <c r="X36" i="9" s="1"/>
  <c r="X30" i="5"/>
  <c r="X30" i="9" s="1"/>
  <c r="X40" i="5"/>
  <c r="X40" i="9" s="1"/>
  <c r="AC57" i="9"/>
  <c r="AC6" i="5"/>
  <c r="AC6" i="9" s="1"/>
  <c r="AR60" i="9"/>
  <c r="AR9" i="5"/>
  <c r="AR9" i="9" s="1"/>
  <c r="AZ60" i="9"/>
  <c r="AZ9" i="5"/>
  <c r="AZ9" i="9" s="1"/>
  <c r="AA57" i="7"/>
  <c r="AA6" i="1"/>
  <c r="AA6" i="7" s="1"/>
  <c r="AN65" i="1"/>
  <c r="AN65" i="7" s="1"/>
  <c r="AN67" i="1"/>
  <c r="AN67" i="7" s="1"/>
  <c r="AN60" i="1"/>
  <c r="AN61" i="1"/>
  <c r="AN68" i="1"/>
  <c r="AN68" i="7" s="1"/>
  <c r="AN69" i="1"/>
  <c r="AN69" i="7" s="1"/>
  <c r="AN70" i="1"/>
  <c r="AN70" i="7" s="1"/>
  <c r="AN62" i="1"/>
  <c r="AN63" i="1"/>
  <c r="AN63" i="7" s="1"/>
  <c r="AN64" i="1"/>
  <c r="AN64" i="7" s="1"/>
  <c r="AN66" i="1"/>
  <c r="AN66" i="7" s="1"/>
  <c r="AL6" i="1"/>
  <c r="AL6" i="7" s="1"/>
  <c r="AL57" i="7"/>
  <c r="AS6" i="1"/>
  <c r="AS6" i="7" s="1"/>
  <c r="AS57" i="7"/>
  <c r="AC6" i="1"/>
  <c r="AC6" i="7" s="1"/>
  <c r="AC57" i="7"/>
  <c r="AA59" i="1"/>
  <c r="AA58" i="1"/>
  <c r="AO62" i="1"/>
  <c r="AO63" i="1"/>
  <c r="AO63" i="7" s="1"/>
  <c r="AO60" i="1"/>
  <c r="AO61" i="1"/>
  <c r="AO68" i="1"/>
  <c r="AO68" i="7" s="1"/>
  <c r="AO66" i="1"/>
  <c r="AO66" i="7" s="1"/>
  <c r="AO67" i="1"/>
  <c r="AO67" i="7" s="1"/>
  <c r="AO70" i="1"/>
  <c r="AO70" i="7" s="1"/>
  <c r="AO64" i="1"/>
  <c r="AO64" i="7" s="1"/>
  <c r="AO65" i="1"/>
  <c r="AO65" i="7" s="1"/>
  <c r="AO69" i="1"/>
  <c r="AO69" i="7" s="1"/>
  <c r="AH62" i="1"/>
  <c r="AH68" i="1"/>
  <c r="AH68" i="7" s="1"/>
  <c r="AH67" i="1"/>
  <c r="AH67" i="7" s="1"/>
  <c r="AH63" i="1"/>
  <c r="AH63" i="7" s="1"/>
  <c r="AH66" i="1"/>
  <c r="AH66" i="7" s="1"/>
  <c r="AH64" i="1"/>
  <c r="AH64" i="7" s="1"/>
  <c r="AH70" i="1"/>
  <c r="AH70" i="7" s="1"/>
  <c r="AH61" i="1"/>
  <c r="AH65" i="1"/>
  <c r="AH65" i="7" s="1"/>
  <c r="AH60" i="1"/>
  <c r="AH69" i="1"/>
  <c r="AH69" i="7" s="1"/>
  <c r="AP59" i="1"/>
  <c r="AP58" i="1"/>
  <c r="AY58" i="1"/>
  <c r="AY59" i="1"/>
  <c r="BB65" i="1"/>
  <c r="BB65" i="7" s="1"/>
  <c r="BB62" i="1"/>
  <c r="BB60" i="1"/>
  <c r="BB61" i="1"/>
  <c r="BB70" i="1"/>
  <c r="BB70" i="7" s="1"/>
  <c r="BB66" i="1"/>
  <c r="BB66" i="7" s="1"/>
  <c r="BB69" i="1"/>
  <c r="BB69" i="7" s="1"/>
  <c r="BB67" i="1"/>
  <c r="BB67" i="7" s="1"/>
  <c r="BB63" i="1"/>
  <c r="BB63" i="7" s="1"/>
  <c r="BB64" i="1"/>
  <c r="BB64" i="7" s="1"/>
  <c r="BB68" i="1"/>
  <c r="BB68" i="7" s="1"/>
  <c r="Y59" i="1"/>
  <c r="Y58" i="1"/>
  <c r="AK15" i="1"/>
  <c r="AK15" i="7" s="1"/>
  <c r="AK80" i="7" s="1"/>
  <c r="AK54" i="1"/>
  <c r="AK54" i="7" s="1"/>
  <c r="AK103" i="7" s="1"/>
  <c r="AK33" i="1"/>
  <c r="AK33" i="7" s="1"/>
  <c r="AK88" i="7" s="1"/>
  <c r="AK14" i="1"/>
  <c r="AK14" i="7" s="1"/>
  <c r="AK79" i="7" s="1"/>
  <c r="AK53" i="1"/>
  <c r="AK53" i="7" s="1"/>
  <c r="AK102" i="7" s="1"/>
  <c r="BC42" i="5"/>
  <c r="BC42" i="9" s="1"/>
  <c r="BC93" i="9" s="1"/>
  <c r="BC46" i="5"/>
  <c r="BC46" i="9" s="1"/>
  <c r="BC96" i="9" s="1"/>
  <c r="BC43" i="5"/>
  <c r="BC43" i="9" s="1"/>
  <c r="BC94" i="9" s="1"/>
  <c r="BC45" i="5"/>
  <c r="BC45" i="9" s="1"/>
  <c r="BC44" i="5"/>
  <c r="BC44" i="9" s="1"/>
  <c r="BC41" i="5"/>
  <c r="BC41" i="9" s="1"/>
  <c r="BC92" i="9" s="1"/>
  <c r="AR30" i="6"/>
  <c r="AR30" i="8" s="1"/>
  <c r="AR34" i="6"/>
  <c r="AR34" i="8" s="1"/>
  <c r="AR36" i="6"/>
  <c r="AR36" i="8" s="1"/>
  <c r="AR38" i="6"/>
  <c r="AR38" i="8" s="1"/>
  <c r="AR90" i="8" s="1"/>
  <c r="AR37" i="6"/>
  <c r="AR37" i="8" s="1"/>
  <c r="AR40" i="6"/>
  <c r="AR40" i="8" s="1"/>
  <c r="AR25" i="6"/>
  <c r="AR25" i="8" s="1"/>
  <c r="AR84" i="8" s="1"/>
  <c r="AR39" i="6"/>
  <c r="AR39" i="8" s="1"/>
  <c r="AR26" i="6"/>
  <c r="AR26" i="8" s="1"/>
  <c r="BH14" i="5"/>
  <c r="BH14" i="9" s="1"/>
  <c r="BH79" i="9" s="1"/>
  <c r="BH33" i="5"/>
  <c r="BH33" i="9" s="1"/>
  <c r="BH88" i="9" s="1"/>
  <c r="BH54" i="5"/>
  <c r="BH54" i="9" s="1"/>
  <c r="BH103" i="9" s="1"/>
  <c r="BH15" i="5"/>
  <c r="BH15" i="9" s="1"/>
  <c r="BH80" i="9" s="1"/>
  <c r="BH53" i="5"/>
  <c r="BH53" i="9" s="1"/>
  <c r="BH102" i="9" s="1"/>
  <c r="AM26" i="1"/>
  <c r="AM26" i="7" s="1"/>
  <c r="AM36" i="1"/>
  <c r="AM36" i="7" s="1"/>
  <c r="AM37" i="1"/>
  <c r="AM37" i="7" s="1"/>
  <c r="AM38" i="1"/>
  <c r="AM38" i="7" s="1"/>
  <c r="AM90" i="7" s="1"/>
  <c r="AM25" i="1"/>
  <c r="AM25" i="7" s="1"/>
  <c r="AM84" i="7" s="1"/>
  <c r="AM40" i="1"/>
  <c r="AM40" i="7" s="1"/>
  <c r="AM30" i="1"/>
  <c r="AM30" i="7" s="1"/>
  <c r="AM39" i="1"/>
  <c r="AM39" i="7" s="1"/>
  <c r="AM34" i="1"/>
  <c r="AM34" i="7" s="1"/>
  <c r="AF24" i="6"/>
  <c r="AF24" i="8" s="1"/>
  <c r="AF50" i="6"/>
  <c r="AF50" i="8" s="1"/>
  <c r="AF27" i="6"/>
  <c r="AF27" i="8" s="1"/>
  <c r="AF16" i="6"/>
  <c r="AF16" i="8" s="1"/>
  <c r="AF51" i="6"/>
  <c r="AF51" i="8" s="1"/>
  <c r="AF100" i="8" s="1"/>
  <c r="AF28" i="6"/>
  <c r="AF28" i="8" s="1"/>
  <c r="AF18" i="6"/>
  <c r="AF18" i="8" s="1"/>
  <c r="AF17" i="6"/>
  <c r="AF17" i="8" s="1"/>
  <c r="AF23" i="6"/>
  <c r="AF23" i="8" s="1"/>
  <c r="AF49" i="6"/>
  <c r="AF49" i="8" s="1"/>
  <c r="AF29" i="6"/>
  <c r="AF29" i="8" s="1"/>
  <c r="AF32" i="6"/>
  <c r="AF32" i="8" s="1"/>
  <c r="AF22" i="6"/>
  <c r="AF22" i="8" s="1"/>
  <c r="AF20" i="6"/>
  <c r="AF20" i="8" s="1"/>
  <c r="AF21" i="6"/>
  <c r="AF21" i="8" s="1"/>
  <c r="AF31" i="6"/>
  <c r="AF31" i="8" s="1"/>
  <c r="AF19" i="6"/>
  <c r="AF19" i="8" s="1"/>
  <c r="AM48" i="6"/>
  <c r="AM48" i="8" s="1"/>
  <c r="AM98" i="8" s="1"/>
  <c r="AM47" i="6"/>
  <c r="AM47" i="8" s="1"/>
  <c r="AM97" i="8" s="1"/>
  <c r="AM35" i="6"/>
  <c r="AM35" i="8" s="1"/>
  <c r="BG42" i="1"/>
  <c r="BG42" i="7" s="1"/>
  <c r="BG93" i="7" s="1"/>
  <c r="BG45" i="1"/>
  <c r="BG45" i="7" s="1"/>
  <c r="BG46" i="1"/>
  <c r="BG46" i="7" s="1"/>
  <c r="BG96" i="7" s="1"/>
  <c r="BG41" i="1"/>
  <c r="BG41" i="7" s="1"/>
  <c r="BG92" i="7" s="1"/>
  <c r="BG43" i="1"/>
  <c r="BG43" i="7" s="1"/>
  <c r="BG94" i="7" s="1"/>
  <c r="BG44" i="1"/>
  <c r="BG44" i="7" s="1"/>
  <c r="AV45" i="1"/>
  <c r="AV45" i="7" s="1"/>
  <c r="AV41" i="1"/>
  <c r="AV41" i="7" s="1"/>
  <c r="AV92" i="7" s="1"/>
  <c r="AV42" i="1"/>
  <c r="AV42" i="7" s="1"/>
  <c r="AV93" i="7" s="1"/>
  <c r="AV44" i="1"/>
  <c r="AV44" i="7" s="1"/>
  <c r="AV46" i="1"/>
  <c r="AV46" i="7" s="1"/>
  <c r="AV96" i="7" s="1"/>
  <c r="AV43" i="1"/>
  <c r="AV43" i="7" s="1"/>
  <c r="AV94" i="7" s="1"/>
  <c r="X35" i="6"/>
  <c r="X35" i="8" s="1"/>
  <c r="X48" i="6"/>
  <c r="X48" i="8" s="1"/>
  <c r="X98" i="8" s="1"/>
  <c r="X47" i="6"/>
  <c r="X47" i="8" s="1"/>
  <c r="X97" i="8" s="1"/>
  <c r="AV15" i="5"/>
  <c r="AV15" i="9" s="1"/>
  <c r="AV80" i="9" s="1"/>
  <c r="AV53" i="5"/>
  <c r="AV53" i="9" s="1"/>
  <c r="AV102" i="9" s="1"/>
  <c r="AV14" i="5"/>
  <c r="AV14" i="9" s="1"/>
  <c r="AV79" i="9" s="1"/>
  <c r="AV33" i="5"/>
  <c r="AV33" i="9" s="1"/>
  <c r="AV88" i="9" s="1"/>
  <c r="AV54" i="5"/>
  <c r="AV54" i="9" s="1"/>
  <c r="AV103" i="9" s="1"/>
  <c r="AN63" i="5"/>
  <c r="AN63" i="9" s="1"/>
  <c r="AN61" i="5"/>
  <c r="AN69" i="5"/>
  <c r="AN69" i="9" s="1"/>
  <c r="AN62" i="5"/>
  <c r="AN65" i="5"/>
  <c r="AN65" i="9" s="1"/>
  <c r="AN68" i="5"/>
  <c r="AN68" i="9" s="1"/>
  <c r="AN70" i="5"/>
  <c r="AN70" i="9" s="1"/>
  <c r="AN66" i="5"/>
  <c r="AN66" i="9" s="1"/>
  <c r="AN67" i="5"/>
  <c r="AN67" i="9" s="1"/>
  <c r="AN64" i="5"/>
  <c r="AN64" i="9" s="1"/>
  <c r="AN60" i="5"/>
  <c r="BG17" i="6"/>
  <c r="BG17" i="8" s="1"/>
  <c r="BG29" i="6"/>
  <c r="BG29" i="8" s="1"/>
  <c r="BG18" i="6"/>
  <c r="BG18" i="8" s="1"/>
  <c r="BG21" i="6"/>
  <c r="BG21" i="8" s="1"/>
  <c r="BG19" i="6"/>
  <c r="BG19" i="8" s="1"/>
  <c r="BG23" i="6"/>
  <c r="BG23" i="8" s="1"/>
  <c r="BG49" i="6"/>
  <c r="BG49" i="8" s="1"/>
  <c r="BG22" i="6"/>
  <c r="BG22" i="8" s="1"/>
  <c r="BG20" i="6"/>
  <c r="BG20" i="8" s="1"/>
  <c r="BG28" i="6"/>
  <c r="BG28" i="8" s="1"/>
  <c r="BG31" i="6"/>
  <c r="BG31" i="8" s="1"/>
  <c r="BG16" i="6"/>
  <c r="BG16" i="8" s="1"/>
  <c r="BG50" i="6"/>
  <c r="BG50" i="8" s="1"/>
  <c r="BG27" i="6"/>
  <c r="BG27" i="8" s="1"/>
  <c r="BG51" i="6"/>
  <c r="BG51" i="8" s="1"/>
  <c r="BG100" i="8" s="1"/>
  <c r="BG24" i="6"/>
  <c r="BG24" i="8" s="1"/>
  <c r="BG32" i="6"/>
  <c r="BG32" i="8" s="1"/>
  <c r="AS41" i="6"/>
  <c r="AS41" i="8" s="1"/>
  <c r="AS92" i="8" s="1"/>
  <c r="AS42" i="6"/>
  <c r="AS42" i="8" s="1"/>
  <c r="AS93" i="8" s="1"/>
  <c r="AS44" i="6"/>
  <c r="AS44" i="8" s="1"/>
  <c r="AS43" i="6"/>
  <c r="AS43" i="8" s="1"/>
  <c r="AS94" i="8" s="1"/>
  <c r="AS45" i="6"/>
  <c r="AS45" i="8" s="1"/>
  <c r="AS46" i="6"/>
  <c r="AS46" i="8" s="1"/>
  <c r="AS96" i="8" s="1"/>
  <c r="BA17" i="5"/>
  <c r="BA17" i="9" s="1"/>
  <c r="BA20" i="5"/>
  <c r="BA20" i="9" s="1"/>
  <c r="BA51" i="5"/>
  <c r="BA51" i="9" s="1"/>
  <c r="BA100" i="9" s="1"/>
  <c r="BA23" i="5"/>
  <c r="BA23" i="9" s="1"/>
  <c r="BA28" i="5"/>
  <c r="BA28" i="9" s="1"/>
  <c r="BA19" i="5"/>
  <c r="BA19" i="9" s="1"/>
  <c r="BA24" i="5"/>
  <c r="BA24" i="9" s="1"/>
  <c r="BA21" i="5"/>
  <c r="BA21" i="9" s="1"/>
  <c r="BA22" i="5"/>
  <c r="BA22" i="9" s="1"/>
  <c r="BA50" i="5"/>
  <c r="BA50" i="9" s="1"/>
  <c r="BA18" i="5"/>
  <c r="BA18" i="9" s="1"/>
  <c r="BA32" i="5"/>
  <c r="BA32" i="9" s="1"/>
  <c r="BA31" i="5"/>
  <c r="BA31" i="9" s="1"/>
  <c r="BA49" i="5"/>
  <c r="BA49" i="9" s="1"/>
  <c r="BA16" i="5"/>
  <c r="BA16" i="9" s="1"/>
  <c r="BA29" i="5"/>
  <c r="BA29" i="9" s="1"/>
  <c r="BA27" i="5"/>
  <c r="BA27" i="9" s="1"/>
  <c r="AY37" i="1"/>
  <c r="AY37" i="7" s="1"/>
  <c r="AY25" i="1"/>
  <c r="AY25" i="7" s="1"/>
  <c r="AY84" i="7" s="1"/>
  <c r="AY40" i="1"/>
  <c r="AY40" i="7" s="1"/>
  <c r="AY26" i="1"/>
  <c r="AY26" i="7" s="1"/>
  <c r="AY30" i="1"/>
  <c r="AY30" i="7" s="1"/>
  <c r="AY36" i="1"/>
  <c r="AY36" i="7" s="1"/>
  <c r="AY34" i="1"/>
  <c r="AY34" i="7" s="1"/>
  <c r="AY39" i="1"/>
  <c r="AY39" i="7" s="1"/>
  <c r="AY38" i="1"/>
  <c r="AY38" i="7" s="1"/>
  <c r="AY90" i="7" s="1"/>
  <c r="AX43" i="1"/>
  <c r="AX43" i="7" s="1"/>
  <c r="AX94" i="7" s="1"/>
  <c r="AX46" i="1"/>
  <c r="AX46" i="7" s="1"/>
  <c r="AX96" i="7" s="1"/>
  <c r="AX42" i="1"/>
  <c r="AX42" i="7" s="1"/>
  <c r="AX93" i="7" s="1"/>
  <c r="AX45" i="1"/>
  <c r="AX45" i="7" s="1"/>
  <c r="AX44" i="1"/>
  <c r="AX44" i="7" s="1"/>
  <c r="AX41" i="1"/>
  <c r="AX41" i="7" s="1"/>
  <c r="AX92" i="7" s="1"/>
  <c r="AW48" i="1"/>
  <c r="AW48" i="7" s="1"/>
  <c r="AW98" i="7" s="1"/>
  <c r="AW47" i="1"/>
  <c r="AW47" i="7" s="1"/>
  <c r="AW97" i="7" s="1"/>
  <c r="AW35" i="1"/>
  <c r="AW35" i="7" s="1"/>
  <c r="AB34" i="5"/>
  <c r="AB34" i="9" s="1"/>
  <c r="AB37" i="5"/>
  <c r="AB37" i="9" s="1"/>
  <c r="AB39" i="5"/>
  <c r="AB39" i="9" s="1"/>
  <c r="AB30" i="5"/>
  <c r="AB30" i="9" s="1"/>
  <c r="AB36" i="5"/>
  <c r="AB36" i="9" s="1"/>
  <c r="AB38" i="5"/>
  <c r="AB38" i="9" s="1"/>
  <c r="AB90" i="9" s="1"/>
  <c r="AB40" i="5"/>
  <c r="AB40" i="9" s="1"/>
  <c r="AB26" i="5"/>
  <c r="AB26" i="9" s="1"/>
  <c r="AB25" i="5"/>
  <c r="AB25" i="9" s="1"/>
  <c r="AB84" i="9" s="1"/>
  <c r="BF43" i="1"/>
  <c r="BF43" i="7" s="1"/>
  <c r="BF94" i="7" s="1"/>
  <c r="BF46" i="1"/>
  <c r="BF46" i="7" s="1"/>
  <c r="BF96" i="7" s="1"/>
  <c r="BF42" i="1"/>
  <c r="BF42" i="7" s="1"/>
  <c r="BF93" i="7" s="1"/>
  <c r="BF41" i="1"/>
  <c r="BF41" i="7" s="1"/>
  <c r="BF92" i="7" s="1"/>
  <c r="BF45" i="1"/>
  <c r="BF45" i="7" s="1"/>
  <c r="BF44" i="1"/>
  <c r="BF44" i="7" s="1"/>
  <c r="AH22" i="1"/>
  <c r="AH22" i="7" s="1"/>
  <c r="AH16" i="1"/>
  <c r="AH16" i="7" s="1"/>
  <c r="AH23" i="1"/>
  <c r="AH23" i="7" s="1"/>
  <c r="AH27" i="1"/>
  <c r="AH27" i="7" s="1"/>
  <c r="AH19" i="1"/>
  <c r="AH19" i="7" s="1"/>
  <c r="AH28" i="1"/>
  <c r="AH28" i="7" s="1"/>
  <c r="AH20" i="1"/>
  <c r="AH20" i="7" s="1"/>
  <c r="AH29" i="1"/>
  <c r="AH29" i="7" s="1"/>
  <c r="AH49" i="1"/>
  <c r="AH49" i="7" s="1"/>
  <c r="AH21" i="1"/>
  <c r="AH21" i="7" s="1"/>
  <c r="AH32" i="1"/>
  <c r="AH32" i="7" s="1"/>
  <c r="AH51" i="1"/>
  <c r="AH51" i="7" s="1"/>
  <c r="AH100" i="7" s="1"/>
  <c r="AH31" i="1"/>
  <c r="AH31" i="7" s="1"/>
  <c r="AH18" i="1"/>
  <c r="AH18" i="7" s="1"/>
  <c r="AH50" i="1"/>
  <c r="AH50" i="7" s="1"/>
  <c r="AH17" i="1"/>
  <c r="AH17" i="7" s="1"/>
  <c r="AH24" i="1"/>
  <c r="AH24" i="7" s="1"/>
  <c r="BE48" i="5"/>
  <c r="BE48" i="9" s="1"/>
  <c r="BE98" i="9" s="1"/>
  <c r="BE47" i="5"/>
  <c r="BE47" i="9" s="1"/>
  <c r="BE97" i="9" s="1"/>
  <c r="BE35" i="5"/>
  <c r="BE35" i="9" s="1"/>
  <c r="AR14" i="5"/>
  <c r="AR14" i="9" s="1"/>
  <c r="AR79" i="9" s="1"/>
  <c r="AR33" i="5"/>
  <c r="AR33" i="9" s="1"/>
  <c r="AR88" i="9" s="1"/>
  <c r="AR54" i="5"/>
  <c r="AR54" i="9" s="1"/>
  <c r="AR103" i="9" s="1"/>
  <c r="AR15" i="5"/>
  <c r="AR15" i="9" s="1"/>
  <c r="AR80" i="9" s="1"/>
  <c r="AR53" i="5"/>
  <c r="AR53" i="9" s="1"/>
  <c r="AR102" i="9" s="1"/>
  <c r="BB24" i="6"/>
  <c r="BB24" i="8" s="1"/>
  <c r="BB32" i="6"/>
  <c r="BB32" i="8" s="1"/>
  <c r="BB50" i="6"/>
  <c r="BB50" i="8" s="1"/>
  <c r="BB27" i="6"/>
  <c r="BB27" i="8" s="1"/>
  <c r="BB51" i="6"/>
  <c r="BB51" i="8" s="1"/>
  <c r="BB100" i="8" s="1"/>
  <c r="BB28" i="6"/>
  <c r="BB28" i="8" s="1"/>
  <c r="BB16" i="6"/>
  <c r="BB16" i="8" s="1"/>
  <c r="BB29" i="6"/>
  <c r="BB29" i="8" s="1"/>
  <c r="BB18" i="6"/>
  <c r="BB18" i="8" s="1"/>
  <c r="BB17" i="6"/>
  <c r="BB17" i="8" s="1"/>
  <c r="BB23" i="6"/>
  <c r="BB23" i="8" s="1"/>
  <c r="BB49" i="6"/>
  <c r="BB49" i="8" s="1"/>
  <c r="BB21" i="6"/>
  <c r="BB21" i="8" s="1"/>
  <c r="BB19" i="6"/>
  <c r="BB19" i="8" s="1"/>
  <c r="BB31" i="6"/>
  <c r="BB31" i="8" s="1"/>
  <c r="BB22" i="6"/>
  <c r="BB22" i="8" s="1"/>
  <c r="BB20" i="6"/>
  <c r="BB20" i="8" s="1"/>
  <c r="BB18" i="5"/>
  <c r="BB18" i="9" s="1"/>
  <c r="BB21" i="5"/>
  <c r="BB21" i="9" s="1"/>
  <c r="BB32" i="5"/>
  <c r="BB32" i="9" s="1"/>
  <c r="BB50" i="5"/>
  <c r="BB50" i="9" s="1"/>
  <c r="BB24" i="5"/>
  <c r="BB24" i="9" s="1"/>
  <c r="BB29" i="5"/>
  <c r="BB29" i="9" s="1"/>
  <c r="BB17" i="5"/>
  <c r="BB17" i="9" s="1"/>
  <c r="BB20" i="5"/>
  <c r="BB20" i="9" s="1"/>
  <c r="BB19" i="5"/>
  <c r="BB19" i="9" s="1"/>
  <c r="BB31" i="5"/>
  <c r="BB31" i="9" s="1"/>
  <c r="BB51" i="5"/>
  <c r="BB51" i="9" s="1"/>
  <c r="BB100" i="9" s="1"/>
  <c r="BB27" i="5"/>
  <c r="BB27" i="9" s="1"/>
  <c r="BB49" i="5"/>
  <c r="BB49" i="9" s="1"/>
  <c r="BB22" i="5"/>
  <c r="BB22" i="9" s="1"/>
  <c r="BB23" i="5"/>
  <c r="BB23" i="9" s="1"/>
  <c r="BB28" i="5"/>
  <c r="BB28" i="9" s="1"/>
  <c r="BB16" i="5"/>
  <c r="BB16" i="9" s="1"/>
  <c r="BH47" i="6"/>
  <c r="BH47" i="8" s="1"/>
  <c r="BH97" i="8" s="1"/>
  <c r="BH48" i="6"/>
  <c r="BH48" i="8" s="1"/>
  <c r="BH98" i="8" s="1"/>
  <c r="BH35" i="6"/>
  <c r="BH35" i="8" s="1"/>
  <c r="BG28" i="5"/>
  <c r="BG28" i="9" s="1"/>
  <c r="BG31" i="5"/>
  <c r="BG31" i="9" s="1"/>
  <c r="BG27" i="5"/>
  <c r="BG27" i="9" s="1"/>
  <c r="BG49" i="5"/>
  <c r="BG49" i="9" s="1"/>
  <c r="BG51" i="5"/>
  <c r="BG51" i="9" s="1"/>
  <c r="BG100" i="9" s="1"/>
  <c r="BG21" i="5"/>
  <c r="BG21" i="9" s="1"/>
  <c r="BG32" i="5"/>
  <c r="BG32" i="9" s="1"/>
  <c r="BG24" i="5"/>
  <c r="BG24" i="9" s="1"/>
  <c r="BG18" i="5"/>
  <c r="BG18" i="9" s="1"/>
  <c r="BG20" i="5"/>
  <c r="BG20" i="9" s="1"/>
  <c r="BG50" i="5"/>
  <c r="BG50" i="9" s="1"/>
  <c r="BG29" i="5"/>
  <c r="BG29" i="9" s="1"/>
  <c r="BG17" i="5"/>
  <c r="BG17" i="9" s="1"/>
  <c r="BG19" i="5"/>
  <c r="BG19" i="9" s="1"/>
  <c r="BG22" i="5"/>
  <c r="BG22" i="9" s="1"/>
  <c r="BG16" i="5"/>
  <c r="BG16" i="9" s="1"/>
  <c r="BG23" i="5"/>
  <c r="BG23" i="9" s="1"/>
  <c r="AD47" i="6"/>
  <c r="AD47" i="8" s="1"/>
  <c r="AD97" i="8" s="1"/>
  <c r="AD35" i="6"/>
  <c r="AD35" i="8" s="1"/>
  <c r="AD48" i="6"/>
  <c r="AD48" i="8" s="1"/>
  <c r="AD98" i="8" s="1"/>
  <c r="AA15" i="6"/>
  <c r="AA15" i="8" s="1"/>
  <c r="AA80" i="8" s="1"/>
  <c r="AA53" i="6"/>
  <c r="AA53" i="8" s="1"/>
  <c r="AA102" i="8" s="1"/>
  <c r="AA54" i="6"/>
  <c r="AA54" i="8" s="1"/>
  <c r="AA103" i="8" s="1"/>
  <c r="AA14" i="6"/>
  <c r="AA14" i="8" s="1"/>
  <c r="AA79" i="8" s="1"/>
  <c r="AA33" i="6"/>
  <c r="AA33" i="8" s="1"/>
  <c r="AA88" i="8" s="1"/>
  <c r="AK29" i="6"/>
  <c r="AK29" i="8" s="1"/>
  <c r="AK32" i="6"/>
  <c r="AK32" i="8" s="1"/>
  <c r="AK16" i="6"/>
  <c r="AK16" i="8" s="1"/>
  <c r="AK18" i="6"/>
  <c r="AK18" i="8" s="1"/>
  <c r="AK31" i="6"/>
  <c r="AK31" i="8" s="1"/>
  <c r="AK51" i="6"/>
  <c r="AK51" i="8" s="1"/>
  <c r="AK100" i="8" s="1"/>
  <c r="AK27" i="6"/>
  <c r="AK27" i="8" s="1"/>
  <c r="AK21" i="6"/>
  <c r="AK21" i="8" s="1"/>
  <c r="AK50" i="6"/>
  <c r="AK50" i="8" s="1"/>
  <c r="AK24" i="6"/>
  <c r="AK24" i="8" s="1"/>
  <c r="AK49" i="6"/>
  <c r="AK49" i="8" s="1"/>
  <c r="AK23" i="6"/>
  <c r="AK23" i="8" s="1"/>
  <c r="AK28" i="6"/>
  <c r="AK28" i="8" s="1"/>
  <c r="AK20" i="6"/>
  <c r="AK20" i="8" s="1"/>
  <c r="AK22" i="6"/>
  <c r="AK22" i="8" s="1"/>
  <c r="AK19" i="6"/>
  <c r="AK19" i="8" s="1"/>
  <c r="AK17" i="6"/>
  <c r="AK17" i="8" s="1"/>
  <c r="AZ30" i="6"/>
  <c r="AZ30" i="8" s="1"/>
  <c r="AZ34" i="6"/>
  <c r="AZ34" i="8" s="1"/>
  <c r="AZ36" i="6"/>
  <c r="AZ36" i="8" s="1"/>
  <c r="AZ38" i="6"/>
  <c r="AZ38" i="8" s="1"/>
  <c r="AZ90" i="8" s="1"/>
  <c r="AZ37" i="6"/>
  <c r="AZ37" i="8" s="1"/>
  <c r="AZ26" i="6"/>
  <c r="AZ26" i="8" s="1"/>
  <c r="AZ39" i="6"/>
  <c r="AZ39" i="8" s="1"/>
  <c r="AZ25" i="6"/>
  <c r="AZ25" i="8" s="1"/>
  <c r="AZ84" i="8" s="1"/>
  <c r="AZ40" i="6"/>
  <c r="AZ40" i="8" s="1"/>
  <c r="AU28" i="1"/>
  <c r="AU28" i="7" s="1"/>
  <c r="AU20" i="1"/>
  <c r="AU20" i="7" s="1"/>
  <c r="AU21" i="1"/>
  <c r="AU21" i="7" s="1"/>
  <c r="AU32" i="1"/>
  <c r="AU32" i="7" s="1"/>
  <c r="AU51" i="1"/>
  <c r="AU51" i="7" s="1"/>
  <c r="AU100" i="7" s="1"/>
  <c r="AU22" i="1"/>
  <c r="AU22" i="7" s="1"/>
  <c r="AU16" i="1"/>
  <c r="AU16" i="7" s="1"/>
  <c r="AU23" i="1"/>
  <c r="AU23" i="7" s="1"/>
  <c r="AU17" i="1"/>
  <c r="AU17" i="7" s="1"/>
  <c r="AU27" i="1"/>
  <c r="AU27" i="7" s="1"/>
  <c r="AU19" i="1"/>
  <c r="AU19" i="7" s="1"/>
  <c r="AU29" i="1"/>
  <c r="AU29" i="7" s="1"/>
  <c r="AU50" i="1"/>
  <c r="AU50" i="7" s="1"/>
  <c r="AU24" i="1"/>
  <c r="AU24" i="7" s="1"/>
  <c r="AU49" i="1"/>
  <c r="AU49" i="7" s="1"/>
  <c r="AU31" i="1"/>
  <c r="AU31" i="7" s="1"/>
  <c r="AU18" i="1"/>
  <c r="AU18" i="7" s="1"/>
  <c r="AU21" i="6"/>
  <c r="AU21" i="8" s="1"/>
  <c r="AU19" i="6"/>
  <c r="AU19" i="8" s="1"/>
  <c r="AU22" i="6"/>
  <c r="AU22" i="8" s="1"/>
  <c r="AU31" i="6"/>
  <c r="AU31" i="8" s="1"/>
  <c r="AU20" i="6"/>
  <c r="AU20" i="8" s="1"/>
  <c r="AU23" i="6"/>
  <c r="AU23" i="8" s="1"/>
  <c r="AU49" i="6"/>
  <c r="AU49" i="8" s="1"/>
  <c r="AU27" i="6"/>
  <c r="AU27" i="8" s="1"/>
  <c r="AU51" i="6"/>
  <c r="AU51" i="8" s="1"/>
  <c r="AU100" i="8" s="1"/>
  <c r="AU29" i="6"/>
  <c r="AU29" i="8" s="1"/>
  <c r="AU18" i="6"/>
  <c r="AU18" i="8" s="1"/>
  <c r="AU24" i="6"/>
  <c r="AU24" i="8" s="1"/>
  <c r="AU32" i="6"/>
  <c r="AU32" i="8" s="1"/>
  <c r="AU50" i="6"/>
  <c r="AU50" i="8" s="1"/>
  <c r="AU28" i="6"/>
  <c r="AU28" i="8" s="1"/>
  <c r="AU16" i="6"/>
  <c r="AU16" i="8" s="1"/>
  <c r="AU17" i="6"/>
  <c r="AU17" i="8" s="1"/>
  <c r="AD35" i="1"/>
  <c r="AD35" i="7" s="1"/>
  <c r="AD48" i="1"/>
  <c r="AD48" i="7" s="1"/>
  <c r="AD98" i="7" s="1"/>
  <c r="AD47" i="1"/>
  <c r="AD47" i="7" s="1"/>
  <c r="AD97" i="7" s="1"/>
  <c r="AQ48" i="6"/>
  <c r="AQ48" i="8" s="1"/>
  <c r="AQ98" i="8" s="1"/>
  <c r="AQ35" i="6"/>
  <c r="AQ35" i="8" s="1"/>
  <c r="AQ47" i="6"/>
  <c r="AQ47" i="8" s="1"/>
  <c r="AQ97" i="8" s="1"/>
  <c r="AK42" i="5"/>
  <c r="AK42" i="9" s="1"/>
  <c r="AK93" i="9" s="1"/>
  <c r="AK44" i="5"/>
  <c r="AK44" i="9" s="1"/>
  <c r="AK46" i="5"/>
  <c r="AK46" i="9" s="1"/>
  <c r="AK96" i="9" s="1"/>
  <c r="AK41" i="5"/>
  <c r="AK41" i="9" s="1"/>
  <c r="AK92" i="9" s="1"/>
  <c r="AK43" i="5"/>
  <c r="AK43" i="9" s="1"/>
  <c r="AK94" i="9" s="1"/>
  <c r="AK45" i="5"/>
  <c r="AK45" i="9" s="1"/>
  <c r="AI48" i="5"/>
  <c r="AI48" i="9" s="1"/>
  <c r="AI98" i="9" s="1"/>
  <c r="AI47" i="5"/>
  <c r="AI47" i="9" s="1"/>
  <c r="AI97" i="9" s="1"/>
  <c r="AI35" i="5"/>
  <c r="AI35" i="9" s="1"/>
  <c r="X48" i="5"/>
  <c r="X48" i="9" s="1"/>
  <c r="X98" i="9" s="1"/>
  <c r="X35" i="5"/>
  <c r="X35" i="9" s="1"/>
  <c r="X47" i="5"/>
  <c r="X47" i="9" s="1"/>
  <c r="X97" i="9" s="1"/>
  <c r="Y29" i="6"/>
  <c r="Y29" i="8" s="1"/>
  <c r="Y17" i="6"/>
  <c r="Y17" i="8" s="1"/>
  <c r="Y18" i="6"/>
  <c r="Y18" i="8" s="1"/>
  <c r="Y21" i="6"/>
  <c r="Y21" i="8" s="1"/>
  <c r="Y31" i="6"/>
  <c r="Y31" i="8" s="1"/>
  <c r="Y19" i="6"/>
  <c r="Y19" i="8" s="1"/>
  <c r="Y23" i="6"/>
  <c r="Y23" i="8" s="1"/>
  <c r="Y32" i="6"/>
  <c r="Y32" i="8" s="1"/>
  <c r="Y49" i="6"/>
  <c r="Y49" i="8" s="1"/>
  <c r="Y22" i="6"/>
  <c r="Y22" i="8" s="1"/>
  <c r="Y20" i="6"/>
  <c r="Y20" i="8" s="1"/>
  <c r="Y24" i="6"/>
  <c r="Y24" i="8" s="1"/>
  <c r="Y50" i="6"/>
  <c r="Y50" i="8" s="1"/>
  <c r="Y28" i="6"/>
  <c r="Y28" i="8" s="1"/>
  <c r="Y27" i="6"/>
  <c r="Y27" i="8" s="1"/>
  <c r="Y16" i="6"/>
  <c r="Y16" i="8" s="1"/>
  <c r="Y51" i="6"/>
  <c r="Y51" i="8" s="1"/>
  <c r="Y100" i="8" s="1"/>
  <c r="AN54" i="1"/>
  <c r="AN54" i="7" s="1"/>
  <c r="AN103" i="7" s="1"/>
  <c r="AN14" i="1"/>
  <c r="AN14" i="7" s="1"/>
  <c r="AN79" i="7" s="1"/>
  <c r="AN53" i="1"/>
  <c r="AN53" i="7" s="1"/>
  <c r="AN102" i="7" s="1"/>
  <c r="AN15" i="1"/>
  <c r="AN15" i="7" s="1"/>
  <c r="AN80" i="7" s="1"/>
  <c r="AN33" i="1"/>
  <c r="AN33" i="7" s="1"/>
  <c r="AN88" i="7" s="1"/>
  <c r="AN14" i="6"/>
  <c r="AN14" i="8" s="1"/>
  <c r="AN79" i="8" s="1"/>
  <c r="AN15" i="6"/>
  <c r="AN15" i="8" s="1"/>
  <c r="AN80" i="8" s="1"/>
  <c r="AN33" i="6"/>
  <c r="AN33" i="8" s="1"/>
  <c r="AN88" i="8" s="1"/>
  <c r="AN53" i="6"/>
  <c r="AN53" i="8" s="1"/>
  <c r="AN102" i="8" s="1"/>
  <c r="AN54" i="6"/>
  <c r="AN54" i="8" s="1"/>
  <c r="AN103" i="8" s="1"/>
  <c r="AN15" i="5"/>
  <c r="AN15" i="9" s="1"/>
  <c r="AN80" i="9" s="1"/>
  <c r="AN53" i="5"/>
  <c r="AN53" i="9" s="1"/>
  <c r="AN102" i="9" s="1"/>
  <c r="AN14" i="5"/>
  <c r="AN14" i="9" s="1"/>
  <c r="AN79" i="9" s="1"/>
  <c r="AN33" i="5"/>
  <c r="AN33" i="9" s="1"/>
  <c r="AN88" i="9" s="1"/>
  <c r="AN54" i="5"/>
  <c r="AN54" i="9" s="1"/>
  <c r="AN103" i="9" s="1"/>
  <c r="AC46" i="6"/>
  <c r="AC46" i="8" s="1"/>
  <c r="AC96" i="8" s="1"/>
  <c r="AC42" i="6"/>
  <c r="AC42" i="8" s="1"/>
  <c r="AC93" i="8" s="1"/>
  <c r="AC41" i="6"/>
  <c r="AC41" i="8" s="1"/>
  <c r="AC92" i="8" s="1"/>
  <c r="AC43" i="6"/>
  <c r="AC43" i="8" s="1"/>
  <c r="AC94" i="8" s="1"/>
  <c r="AC45" i="6"/>
  <c r="AC45" i="8" s="1"/>
  <c r="AC44" i="6"/>
  <c r="AC44" i="8" s="1"/>
  <c r="AL47" i="6"/>
  <c r="AL47" i="8" s="1"/>
  <c r="AL97" i="8" s="1"/>
  <c r="AL35" i="6"/>
  <c r="AL35" i="8" s="1"/>
  <c r="AL48" i="6"/>
  <c r="AL48" i="8" s="1"/>
  <c r="AL98" i="8" s="1"/>
  <c r="AB25" i="6"/>
  <c r="AB25" i="8" s="1"/>
  <c r="AB84" i="8" s="1"/>
  <c r="AB26" i="6"/>
  <c r="AB26" i="8" s="1"/>
  <c r="AB30" i="6"/>
  <c r="AB30" i="8" s="1"/>
  <c r="AB36" i="6"/>
  <c r="AB36" i="8" s="1"/>
  <c r="AB34" i="6"/>
  <c r="AB34" i="8" s="1"/>
  <c r="AB39" i="6"/>
  <c r="AB39" i="8" s="1"/>
  <c r="AB37" i="6"/>
  <c r="AB37" i="8" s="1"/>
  <c r="AB40" i="6"/>
  <c r="AB40" i="8" s="1"/>
  <c r="AB38" i="6"/>
  <c r="AB38" i="8" s="1"/>
  <c r="AB90" i="8" s="1"/>
  <c r="AR41" i="1"/>
  <c r="AR41" i="7" s="1"/>
  <c r="AR92" i="7" s="1"/>
  <c r="AR44" i="1"/>
  <c r="AR44" i="7" s="1"/>
  <c r="AR45" i="1"/>
  <c r="AR45" i="7" s="1"/>
  <c r="AR46" i="1"/>
  <c r="AR46" i="7" s="1"/>
  <c r="AR96" i="7" s="1"/>
  <c r="AR42" i="1"/>
  <c r="AR42" i="7" s="1"/>
  <c r="AR93" i="7" s="1"/>
  <c r="AR43" i="1"/>
  <c r="AR43" i="7" s="1"/>
  <c r="AR94" i="7" s="1"/>
  <c r="BA15" i="1"/>
  <c r="BA15" i="7" s="1"/>
  <c r="BA80" i="7" s="1"/>
  <c r="BA54" i="1"/>
  <c r="BA54" i="7" s="1"/>
  <c r="BA103" i="7" s="1"/>
  <c r="BA33" i="1"/>
  <c r="BA33" i="7" s="1"/>
  <c r="BA88" i="7" s="1"/>
  <c r="BA14" i="1"/>
  <c r="BA14" i="7" s="1"/>
  <c r="BA79" i="7" s="1"/>
  <c r="BA53" i="1"/>
  <c r="BA53" i="7" s="1"/>
  <c r="BA102" i="7" s="1"/>
  <c r="AS15" i="5"/>
  <c r="AS15" i="9" s="1"/>
  <c r="AS80" i="9" s="1"/>
  <c r="AS53" i="5"/>
  <c r="AS53" i="9" s="1"/>
  <c r="AS102" i="9" s="1"/>
  <c r="AS54" i="5"/>
  <c r="AS54" i="9" s="1"/>
  <c r="AS103" i="9" s="1"/>
  <c r="AS33" i="5"/>
  <c r="AS33" i="9" s="1"/>
  <c r="AS88" i="9" s="1"/>
  <c r="AS14" i="5"/>
  <c r="AS14" i="9" s="1"/>
  <c r="AS79" i="9" s="1"/>
  <c r="BE15" i="1"/>
  <c r="BE15" i="7" s="1"/>
  <c r="BE80" i="7" s="1"/>
  <c r="BE33" i="1"/>
  <c r="BE33" i="7" s="1"/>
  <c r="BE88" i="7" s="1"/>
  <c r="BE14" i="1"/>
  <c r="BE14" i="7" s="1"/>
  <c r="BE79" i="7" s="1"/>
  <c r="BE54" i="1"/>
  <c r="BE54" i="7" s="1"/>
  <c r="BE103" i="7" s="1"/>
  <c r="BE53" i="1"/>
  <c r="BE53" i="7" s="1"/>
  <c r="BE102" i="7" s="1"/>
  <c r="AC17" i="5"/>
  <c r="AC17" i="9" s="1"/>
  <c r="AC49" i="5"/>
  <c r="AC49" i="9" s="1"/>
  <c r="AC16" i="5"/>
  <c r="AC16" i="9" s="1"/>
  <c r="AC21" i="5"/>
  <c r="AC21" i="9" s="1"/>
  <c r="AC29" i="5"/>
  <c r="AC29" i="9" s="1"/>
  <c r="AC27" i="5"/>
  <c r="AC27" i="9" s="1"/>
  <c r="AC51" i="5"/>
  <c r="AC51" i="9" s="1"/>
  <c r="AC100" i="9" s="1"/>
  <c r="AC23" i="5"/>
  <c r="AC23" i="9" s="1"/>
  <c r="AC28" i="5"/>
  <c r="AC28" i="9" s="1"/>
  <c r="AC19" i="5"/>
  <c r="AC19" i="9" s="1"/>
  <c r="AC24" i="5"/>
  <c r="AC24" i="9" s="1"/>
  <c r="AC22" i="5"/>
  <c r="AC22" i="9" s="1"/>
  <c r="AC50" i="5"/>
  <c r="AC50" i="9" s="1"/>
  <c r="AC20" i="5"/>
  <c r="AC20" i="9" s="1"/>
  <c r="AC18" i="5"/>
  <c r="AC18" i="9" s="1"/>
  <c r="AC32" i="5"/>
  <c r="AC32" i="9" s="1"/>
  <c r="AC31" i="5"/>
  <c r="AC31" i="9" s="1"/>
  <c r="BF15" i="6"/>
  <c r="BF15" i="8" s="1"/>
  <c r="BF80" i="8" s="1"/>
  <c r="BF14" i="6"/>
  <c r="BF14" i="8" s="1"/>
  <c r="BF79" i="8" s="1"/>
  <c r="BF33" i="6"/>
  <c r="BF33" i="8" s="1"/>
  <c r="BF88" i="8" s="1"/>
  <c r="BF53" i="6"/>
  <c r="BF53" i="8" s="1"/>
  <c r="BF102" i="8" s="1"/>
  <c r="BF54" i="6"/>
  <c r="BF54" i="8" s="1"/>
  <c r="BF103" i="8" s="1"/>
  <c r="AG43" i="6"/>
  <c r="AG43" i="8" s="1"/>
  <c r="AG94" i="8" s="1"/>
  <c r="AG44" i="6"/>
  <c r="AG44" i="8" s="1"/>
  <c r="AG45" i="6"/>
  <c r="AG45" i="8" s="1"/>
  <c r="AG46" i="6"/>
  <c r="AG46" i="8" s="1"/>
  <c r="AG96" i="8" s="1"/>
  <c r="AG42" i="6"/>
  <c r="AG42" i="8" s="1"/>
  <c r="AG93" i="8" s="1"/>
  <c r="AG41" i="6"/>
  <c r="AG41" i="8" s="1"/>
  <c r="AG92" i="8" s="1"/>
  <c r="AW25" i="5"/>
  <c r="AW25" i="9" s="1"/>
  <c r="AW84" i="9" s="1"/>
  <c r="AW26" i="5"/>
  <c r="AW26" i="9" s="1"/>
  <c r="AW34" i="5"/>
  <c r="AW34" i="9" s="1"/>
  <c r="AW37" i="5"/>
  <c r="AW37" i="9" s="1"/>
  <c r="AW39" i="5"/>
  <c r="AW39" i="9" s="1"/>
  <c r="AW38" i="5"/>
  <c r="AW38" i="9" s="1"/>
  <c r="AW90" i="9" s="1"/>
  <c r="AW36" i="5"/>
  <c r="AW36" i="9" s="1"/>
  <c r="AW30" i="5"/>
  <c r="AW30" i="9" s="1"/>
  <c r="AW40" i="5"/>
  <c r="AW40" i="9" s="1"/>
  <c r="AG33" i="1"/>
  <c r="AG33" i="7" s="1"/>
  <c r="AG88" i="7" s="1"/>
  <c r="AG53" i="1"/>
  <c r="AG53" i="7" s="1"/>
  <c r="AG102" i="7" s="1"/>
  <c r="AG15" i="1"/>
  <c r="AG15" i="7" s="1"/>
  <c r="AG80" i="7" s="1"/>
  <c r="AG14" i="1"/>
  <c r="AG14" i="7" s="1"/>
  <c r="AG79" i="7" s="1"/>
  <c r="AG54" i="1"/>
  <c r="AG54" i="7" s="1"/>
  <c r="AG103" i="7" s="1"/>
  <c r="AQ22" i="1"/>
  <c r="AQ22" i="7" s="1"/>
  <c r="AQ16" i="1"/>
  <c r="AQ16" i="7" s="1"/>
  <c r="AQ23" i="1"/>
  <c r="AQ23" i="7" s="1"/>
  <c r="AQ27" i="1"/>
  <c r="AQ27" i="7" s="1"/>
  <c r="AQ19" i="1"/>
  <c r="AQ19" i="7" s="1"/>
  <c r="AQ28" i="1"/>
  <c r="AQ28" i="7" s="1"/>
  <c r="AQ20" i="1"/>
  <c r="AQ20" i="7" s="1"/>
  <c r="AQ29" i="1"/>
  <c r="AQ29" i="7" s="1"/>
  <c r="AQ49" i="1"/>
  <c r="AQ49" i="7" s="1"/>
  <c r="AQ21" i="1"/>
  <c r="AQ21" i="7" s="1"/>
  <c r="AQ32" i="1"/>
  <c r="AQ32" i="7" s="1"/>
  <c r="AQ51" i="1"/>
  <c r="AQ51" i="7" s="1"/>
  <c r="AQ100" i="7" s="1"/>
  <c r="AQ24" i="1"/>
  <c r="AQ24" i="7" s="1"/>
  <c r="AQ17" i="1"/>
  <c r="AQ17" i="7" s="1"/>
  <c r="AQ31" i="1"/>
  <c r="AQ31" i="7" s="1"/>
  <c r="AQ18" i="1"/>
  <c r="AQ18" i="7" s="1"/>
  <c r="AQ50" i="1"/>
  <c r="AQ50" i="7" s="1"/>
  <c r="AA59" i="5"/>
  <c r="AA58" i="5"/>
  <c r="AQ59" i="5"/>
  <c r="AQ58" i="5"/>
  <c r="AC59" i="5"/>
  <c r="AC58" i="5"/>
  <c r="AM66" i="5"/>
  <c r="AM66" i="9" s="1"/>
  <c r="AM64" i="5"/>
  <c r="AM64" i="9" s="1"/>
  <c r="AM70" i="5"/>
  <c r="AM70" i="9" s="1"/>
  <c r="AM69" i="5"/>
  <c r="AM69" i="9" s="1"/>
  <c r="AM61" i="5"/>
  <c r="AM63" i="5"/>
  <c r="AM63" i="9" s="1"/>
  <c r="AM68" i="5"/>
  <c r="AM68" i="9" s="1"/>
  <c r="AM67" i="5"/>
  <c r="AM67" i="9" s="1"/>
  <c r="AM62" i="5"/>
  <c r="AM60" i="5"/>
  <c r="AM65" i="5"/>
  <c r="AM65" i="9" s="1"/>
  <c r="Y6" i="6"/>
  <c r="Y6" i="8" s="1"/>
  <c r="Y57" i="8"/>
  <c r="AS57" i="8"/>
  <c r="AS6" i="6"/>
  <c r="AS6" i="8" s="1"/>
  <c r="BH60" i="6"/>
  <c r="BH62" i="6"/>
  <c r="BH66" i="6"/>
  <c r="BH66" i="8" s="1"/>
  <c r="BH65" i="6"/>
  <c r="BH65" i="8" s="1"/>
  <c r="BH68" i="6"/>
  <c r="BH68" i="8" s="1"/>
  <c r="BH69" i="6"/>
  <c r="BH69" i="8" s="1"/>
  <c r="BH61" i="6"/>
  <c r="BH64" i="6"/>
  <c r="BH64" i="8" s="1"/>
  <c r="BH67" i="6"/>
  <c r="BH67" i="8" s="1"/>
  <c r="BH63" i="6"/>
  <c r="BH63" i="8" s="1"/>
  <c r="BH70" i="6"/>
  <c r="BH70" i="8" s="1"/>
  <c r="AX59" i="6"/>
  <c r="AX58" i="6"/>
  <c r="AP66" i="6"/>
  <c r="AP66" i="8" s="1"/>
  <c r="AP60" i="6"/>
  <c r="AP69" i="6"/>
  <c r="AP69" i="8" s="1"/>
  <c r="AP65" i="6"/>
  <c r="AP65" i="8" s="1"/>
  <c r="AP70" i="6"/>
  <c r="AP70" i="8" s="1"/>
  <c r="AP62" i="6"/>
  <c r="AP64" i="6"/>
  <c r="AP64" i="8" s="1"/>
  <c r="AP61" i="6"/>
  <c r="AP67" i="6"/>
  <c r="AP67" i="8" s="1"/>
  <c r="AP63" i="6"/>
  <c r="AP63" i="8" s="1"/>
  <c r="AP68" i="6"/>
  <c r="AP68" i="8" s="1"/>
  <c r="Y9" i="5"/>
  <c r="Y9" i="9" s="1"/>
  <c r="Y60" i="9"/>
  <c r="AF59" i="9"/>
  <c r="AF8" i="5"/>
  <c r="AF8" i="9" s="1"/>
  <c r="BB65" i="6"/>
  <c r="BB65" i="8" s="1"/>
  <c r="BB63" i="6"/>
  <c r="BB63" i="8" s="1"/>
  <c r="BB67" i="6"/>
  <c r="BB67" i="8" s="1"/>
  <c r="BB60" i="6"/>
  <c r="BB69" i="6"/>
  <c r="BB69" i="8" s="1"/>
  <c r="BB61" i="6"/>
  <c r="BB64" i="6"/>
  <c r="BB64" i="8" s="1"/>
  <c r="BB66" i="6"/>
  <c r="BB66" i="8" s="1"/>
  <c r="BB68" i="6"/>
  <c r="BB68" i="8" s="1"/>
  <c r="BB70" i="6"/>
  <c r="BB70" i="8" s="1"/>
  <c r="BB62" i="6"/>
  <c r="AH59" i="6"/>
  <c r="AH58" i="6"/>
  <c r="AG9" i="5"/>
  <c r="AG9" i="9" s="1"/>
  <c r="AG60" i="9"/>
  <c r="BH10" i="5"/>
  <c r="BH10" i="9" s="1"/>
  <c r="BH61" i="9"/>
  <c r="X62" i="6"/>
  <c r="X61" i="6"/>
  <c r="X63" i="6"/>
  <c r="X63" i="8" s="1"/>
  <c r="X60" i="6"/>
  <c r="X69" i="6"/>
  <c r="X69" i="8" s="1"/>
  <c r="X64" i="6"/>
  <c r="X64" i="8" s="1"/>
  <c r="X68" i="6"/>
  <c r="X68" i="8" s="1"/>
  <c r="X67" i="6"/>
  <c r="X67" i="8" s="1"/>
  <c r="X66" i="6"/>
  <c r="X66" i="8" s="1"/>
  <c r="X70" i="6"/>
  <c r="X70" i="8" s="1"/>
  <c r="X65" i="6"/>
  <c r="X65" i="8" s="1"/>
  <c r="BC59" i="6"/>
  <c r="BC58" i="6"/>
  <c r="AH60" i="9"/>
  <c r="AH9" i="5"/>
  <c r="AH9" i="9" s="1"/>
  <c r="BA8" i="5"/>
  <c r="BA8" i="9" s="1"/>
  <c r="BA59" i="9"/>
  <c r="AV57" i="8"/>
  <c r="AV6" i="6"/>
  <c r="AV6" i="8" s="1"/>
  <c r="AX60" i="9"/>
  <c r="AX9" i="5"/>
  <c r="AX9" i="9" s="1"/>
  <c r="BB62" i="9"/>
  <c r="BB11" i="5"/>
  <c r="BB11" i="9" s="1"/>
  <c r="BF65" i="5"/>
  <c r="BF65" i="9" s="1"/>
  <c r="BF63" i="5"/>
  <c r="BF63" i="9" s="1"/>
  <c r="BF60" i="5"/>
  <c r="BF70" i="5"/>
  <c r="BF70" i="9" s="1"/>
  <c r="BF61" i="5"/>
  <c r="BF67" i="5"/>
  <c r="BF67" i="9" s="1"/>
  <c r="BF69" i="5"/>
  <c r="BF69" i="9" s="1"/>
  <c r="BF68" i="5"/>
  <c r="BF68" i="9" s="1"/>
  <c r="BF64" i="5"/>
  <c r="BF64" i="9" s="1"/>
  <c r="BF62" i="5"/>
  <c r="BF66" i="5"/>
  <c r="BF66" i="9" s="1"/>
  <c r="AQ6" i="6"/>
  <c r="AQ6" i="8" s="1"/>
  <c r="AQ57" i="8"/>
  <c r="BH58" i="9"/>
  <c r="BH7" i="5"/>
  <c r="BH7" i="9" s="1"/>
  <c r="AN59" i="6"/>
  <c r="AN58" i="6"/>
  <c r="AZ57" i="8"/>
  <c r="AZ6" i="6"/>
  <c r="AZ6" i="8" s="1"/>
  <c r="AR62" i="9"/>
  <c r="AR11" i="5"/>
  <c r="AR11" i="9" s="1"/>
  <c r="AN6" i="1"/>
  <c r="AN6" i="7" s="1"/>
  <c r="AN57" i="7"/>
  <c r="AY6" i="1"/>
  <c r="AY6" i="7" s="1"/>
  <c r="AY57" i="7"/>
  <c r="AK69" i="1"/>
  <c r="AK69" i="7" s="1"/>
  <c r="AK70" i="1"/>
  <c r="AK70" i="7" s="1"/>
  <c r="AK63" i="1"/>
  <c r="AK63" i="7" s="1"/>
  <c r="AK61" i="1"/>
  <c r="AK60" i="1"/>
  <c r="AK68" i="1"/>
  <c r="AK68" i="7" s="1"/>
  <c r="AK64" i="1"/>
  <c r="AK64" i="7" s="1"/>
  <c r="AK67" i="1"/>
  <c r="AK67" i="7" s="1"/>
  <c r="AK65" i="1"/>
  <c r="AK65" i="7" s="1"/>
  <c r="AK66" i="1"/>
  <c r="AK66" i="7" s="1"/>
  <c r="AK62" i="1"/>
  <c r="AZ65" i="1"/>
  <c r="AZ65" i="7" s="1"/>
  <c r="AZ62" i="1"/>
  <c r="AZ64" i="1"/>
  <c r="AZ64" i="7" s="1"/>
  <c r="AZ66" i="1"/>
  <c r="AZ66" i="7" s="1"/>
  <c r="AZ60" i="1"/>
  <c r="AZ70" i="1"/>
  <c r="AZ70" i="7" s="1"/>
  <c r="AZ68" i="1"/>
  <c r="AZ68" i="7" s="1"/>
  <c r="AZ67" i="1"/>
  <c r="AZ67" i="7" s="1"/>
  <c r="AZ69" i="1"/>
  <c r="AZ69" i="7" s="1"/>
  <c r="AZ61" i="1"/>
  <c r="AZ63" i="1"/>
  <c r="AZ63" i="7" s="1"/>
  <c r="BC23" i="5"/>
  <c r="BC23" i="9" s="1"/>
  <c r="BC49" i="5"/>
  <c r="BC49" i="9" s="1"/>
  <c r="BC18" i="5"/>
  <c r="BC18" i="9" s="1"/>
  <c r="BC21" i="5"/>
  <c r="BC21" i="9" s="1"/>
  <c r="BC32" i="5"/>
  <c r="BC32" i="9" s="1"/>
  <c r="BC50" i="5"/>
  <c r="BC50" i="9" s="1"/>
  <c r="BC22" i="5"/>
  <c r="BC22" i="9" s="1"/>
  <c r="BC28" i="5"/>
  <c r="BC28" i="9" s="1"/>
  <c r="BC16" i="5"/>
  <c r="BC16" i="9" s="1"/>
  <c r="BC19" i="5"/>
  <c r="BC19" i="9" s="1"/>
  <c r="BC17" i="5"/>
  <c r="BC17" i="9" s="1"/>
  <c r="BC20" i="5"/>
  <c r="BC20" i="9" s="1"/>
  <c r="BC24" i="5"/>
  <c r="BC24" i="9" s="1"/>
  <c r="BC51" i="5"/>
  <c r="BC51" i="9" s="1"/>
  <c r="BC100" i="9" s="1"/>
  <c r="BC27" i="5"/>
  <c r="BC27" i="9" s="1"/>
  <c r="BC29" i="5"/>
  <c r="BC29" i="9" s="1"/>
  <c r="BC31" i="5"/>
  <c r="BC31" i="9" s="1"/>
  <c r="AR17" i="6"/>
  <c r="AR17" i="8" s="1"/>
  <c r="AR24" i="6"/>
  <c r="AR24" i="8" s="1"/>
  <c r="AR29" i="6"/>
  <c r="AR29" i="8" s="1"/>
  <c r="AR22" i="6"/>
  <c r="AR22" i="8" s="1"/>
  <c r="AR51" i="6"/>
  <c r="AR51" i="8" s="1"/>
  <c r="AR100" i="8" s="1"/>
  <c r="AR27" i="6"/>
  <c r="AR27" i="8" s="1"/>
  <c r="AR28" i="6"/>
  <c r="AR28" i="8" s="1"/>
  <c r="AR50" i="6"/>
  <c r="AR50" i="8" s="1"/>
  <c r="AR20" i="6"/>
  <c r="AR20" i="8" s="1"/>
  <c r="AR18" i="6"/>
  <c r="AR18" i="8" s="1"/>
  <c r="AR49" i="6"/>
  <c r="AR49" i="8" s="1"/>
  <c r="AR32" i="6"/>
  <c r="AR32" i="8" s="1"/>
  <c r="AR16" i="6"/>
  <c r="AR16" i="8" s="1"/>
  <c r="AR19" i="6"/>
  <c r="AR19" i="8" s="1"/>
  <c r="AR21" i="6"/>
  <c r="AR21" i="8" s="1"/>
  <c r="AR23" i="6"/>
  <c r="AR23" i="8" s="1"/>
  <c r="AR31" i="6"/>
  <c r="AR31" i="8" s="1"/>
  <c r="BC28" i="1"/>
  <c r="BC28" i="7" s="1"/>
  <c r="BC20" i="1"/>
  <c r="BC20" i="7" s="1"/>
  <c r="BC21" i="1"/>
  <c r="BC21" i="7" s="1"/>
  <c r="BC32" i="1"/>
  <c r="BC32" i="7" s="1"/>
  <c r="BC51" i="1"/>
  <c r="BC51" i="7" s="1"/>
  <c r="BC100" i="7" s="1"/>
  <c r="BC22" i="1"/>
  <c r="BC22" i="7" s="1"/>
  <c r="BC16" i="1"/>
  <c r="BC16" i="7" s="1"/>
  <c r="BC23" i="1"/>
  <c r="BC23" i="7" s="1"/>
  <c r="BC17" i="1"/>
  <c r="BC17" i="7" s="1"/>
  <c r="BC27" i="1"/>
  <c r="BC27" i="7" s="1"/>
  <c r="BC19" i="1"/>
  <c r="BC19" i="7" s="1"/>
  <c r="BC31" i="1"/>
  <c r="BC31" i="7" s="1"/>
  <c r="BC18" i="1"/>
  <c r="BC18" i="7" s="1"/>
  <c r="BC24" i="1"/>
  <c r="BC24" i="7" s="1"/>
  <c r="BC29" i="1"/>
  <c r="BC29" i="7" s="1"/>
  <c r="BC50" i="1"/>
  <c r="BC50" i="7" s="1"/>
  <c r="BC49" i="1"/>
  <c r="BC49" i="7" s="1"/>
  <c r="AM46" i="1"/>
  <c r="AM46" i="7" s="1"/>
  <c r="AM96" i="7" s="1"/>
  <c r="AM41" i="1"/>
  <c r="AM41" i="7" s="1"/>
  <c r="AM92" i="7" s="1"/>
  <c r="AM42" i="1"/>
  <c r="AM42" i="7" s="1"/>
  <c r="AM93" i="7" s="1"/>
  <c r="AM43" i="1"/>
  <c r="AM43" i="7" s="1"/>
  <c r="AM94" i="7" s="1"/>
  <c r="AM45" i="1"/>
  <c r="AM45" i="7" s="1"/>
  <c r="AM44" i="1"/>
  <c r="AM44" i="7" s="1"/>
  <c r="AF44" i="6"/>
  <c r="AF44" i="8" s="1"/>
  <c r="AF45" i="6"/>
  <c r="AF45" i="8" s="1"/>
  <c r="AF46" i="6"/>
  <c r="AF46" i="8" s="1"/>
  <c r="AF96" i="8" s="1"/>
  <c r="AF41" i="6"/>
  <c r="AF41" i="8" s="1"/>
  <c r="AF92" i="8" s="1"/>
  <c r="AF43" i="6"/>
  <c r="AF43" i="8" s="1"/>
  <c r="AF94" i="8" s="1"/>
  <c r="AF42" i="6"/>
  <c r="AF42" i="8" s="1"/>
  <c r="AF93" i="8" s="1"/>
  <c r="AM39" i="6"/>
  <c r="AM39" i="8" s="1"/>
  <c r="AM25" i="6"/>
  <c r="AM25" i="8" s="1"/>
  <c r="AM84" i="8" s="1"/>
  <c r="AM26" i="6"/>
  <c r="AM26" i="8" s="1"/>
  <c r="AM34" i="6"/>
  <c r="AM34" i="8" s="1"/>
  <c r="AM30" i="6"/>
  <c r="AM30" i="8" s="1"/>
  <c r="AM40" i="6"/>
  <c r="AM40" i="8" s="1"/>
  <c r="AM36" i="6"/>
  <c r="AM36" i="8" s="1"/>
  <c r="AM37" i="6"/>
  <c r="AM37" i="8" s="1"/>
  <c r="AM38" i="6"/>
  <c r="AM38" i="8" s="1"/>
  <c r="AM90" i="8" s="1"/>
  <c r="BG22" i="1"/>
  <c r="BG22" i="7" s="1"/>
  <c r="BG16" i="1"/>
  <c r="BG16" i="7" s="1"/>
  <c r="BG23" i="1"/>
  <c r="BG23" i="7" s="1"/>
  <c r="BG27" i="1"/>
  <c r="BG27" i="7" s="1"/>
  <c r="BG19" i="1"/>
  <c r="BG19" i="7" s="1"/>
  <c r="BG28" i="1"/>
  <c r="BG28" i="7" s="1"/>
  <c r="BG20" i="1"/>
  <c r="BG20" i="7" s="1"/>
  <c r="BG29" i="1"/>
  <c r="BG29" i="7" s="1"/>
  <c r="BG49" i="1"/>
  <c r="BG49" i="7" s="1"/>
  <c r="BG21" i="1"/>
  <c r="BG21" i="7" s="1"/>
  <c r="BG32" i="1"/>
  <c r="BG32" i="7" s="1"/>
  <c r="BG51" i="1"/>
  <c r="BG51" i="7" s="1"/>
  <c r="BG100" i="7" s="1"/>
  <c r="BG31" i="1"/>
  <c r="BG31" i="7" s="1"/>
  <c r="BG18" i="1"/>
  <c r="BG18" i="7" s="1"/>
  <c r="BG17" i="1"/>
  <c r="BG17" i="7" s="1"/>
  <c r="BG24" i="1"/>
  <c r="BG24" i="7" s="1"/>
  <c r="BG50" i="1"/>
  <c r="BG50" i="7" s="1"/>
  <c r="Y14" i="5"/>
  <c r="Y14" i="9" s="1"/>
  <c r="Y79" i="9" s="1"/>
  <c r="Y33" i="5"/>
  <c r="Y33" i="9" s="1"/>
  <c r="Y88" i="9" s="1"/>
  <c r="Y54" i="5"/>
  <c r="Y54" i="9" s="1"/>
  <c r="Y103" i="9" s="1"/>
  <c r="Y53" i="5"/>
  <c r="Y53" i="9" s="1"/>
  <c r="Y102" i="9" s="1"/>
  <c r="Y15" i="5"/>
  <c r="Y15" i="9" s="1"/>
  <c r="Y80" i="9" s="1"/>
  <c r="AI30" i="6"/>
  <c r="AI30" i="8" s="1"/>
  <c r="AI34" i="6"/>
  <c r="AI34" i="8" s="1"/>
  <c r="AI36" i="6"/>
  <c r="AI36" i="8" s="1"/>
  <c r="AI38" i="6"/>
  <c r="AI38" i="8" s="1"/>
  <c r="AI90" i="8" s="1"/>
  <c r="AI37" i="6"/>
  <c r="AI37" i="8" s="1"/>
  <c r="AI26" i="6"/>
  <c r="AI26" i="8" s="1"/>
  <c r="AI40" i="6"/>
  <c r="AI40" i="8" s="1"/>
  <c r="AI39" i="6"/>
  <c r="AI39" i="8" s="1"/>
  <c r="AI25" i="6"/>
  <c r="AI25" i="8" s="1"/>
  <c r="AI84" i="8" s="1"/>
  <c r="AV35" i="1"/>
  <c r="AV35" i="7" s="1"/>
  <c r="AV48" i="1"/>
  <c r="AV48" i="7" s="1"/>
  <c r="AV98" i="7" s="1"/>
  <c r="AV47" i="1"/>
  <c r="AV47" i="7" s="1"/>
  <c r="AV97" i="7" s="1"/>
  <c r="X23" i="6"/>
  <c r="X23" i="8" s="1"/>
  <c r="X17" i="6"/>
  <c r="X17" i="8" s="1"/>
  <c r="X24" i="6"/>
  <c r="X24" i="8" s="1"/>
  <c r="X18" i="6"/>
  <c r="X18" i="8" s="1"/>
  <c r="X27" i="6"/>
  <c r="X27" i="8" s="1"/>
  <c r="X19" i="6"/>
  <c r="X19" i="8" s="1"/>
  <c r="X29" i="6"/>
  <c r="X29" i="8" s="1"/>
  <c r="X49" i="6"/>
  <c r="X49" i="8" s="1"/>
  <c r="X28" i="6"/>
  <c r="X28" i="8" s="1"/>
  <c r="X16" i="6"/>
  <c r="X16" i="8" s="1"/>
  <c r="X20" i="6"/>
  <c r="X20" i="8" s="1"/>
  <c r="X50" i="6"/>
  <c r="X50" i="8" s="1"/>
  <c r="X22" i="6"/>
  <c r="X22" i="8" s="1"/>
  <c r="X21" i="6"/>
  <c r="X21" i="8" s="1"/>
  <c r="X51" i="6"/>
  <c r="X51" i="8" s="1"/>
  <c r="X100" i="8" s="1"/>
  <c r="X31" i="6"/>
  <c r="X31" i="8" s="1"/>
  <c r="X32" i="6"/>
  <c r="X32" i="8" s="1"/>
  <c r="AV30" i="5"/>
  <c r="AV30" i="9" s="1"/>
  <c r="AV36" i="5"/>
  <c r="AV36" i="9" s="1"/>
  <c r="AV38" i="5"/>
  <c r="AV38" i="9" s="1"/>
  <c r="AV90" i="9" s="1"/>
  <c r="AV40" i="5"/>
  <c r="AV40" i="9" s="1"/>
  <c r="AV25" i="5"/>
  <c r="AV25" i="9" s="1"/>
  <c r="AV84" i="9" s="1"/>
  <c r="AV26" i="5"/>
  <c r="AV26" i="9" s="1"/>
  <c r="AV34" i="5"/>
  <c r="AV34" i="9" s="1"/>
  <c r="AV37" i="5"/>
  <c r="AV37" i="9" s="1"/>
  <c r="AV39" i="5"/>
  <c r="AV39" i="9" s="1"/>
  <c r="BH41" i="1"/>
  <c r="BH41" i="7" s="1"/>
  <c r="BH92" i="7" s="1"/>
  <c r="BH44" i="1"/>
  <c r="BH44" i="7" s="1"/>
  <c r="BH45" i="1"/>
  <c r="BH45" i="7" s="1"/>
  <c r="BH46" i="1"/>
  <c r="BH46" i="7" s="1"/>
  <c r="BH96" i="7" s="1"/>
  <c r="BH43" i="1"/>
  <c r="BH43" i="7" s="1"/>
  <c r="BH94" i="7" s="1"/>
  <c r="BH42" i="1"/>
  <c r="BH42" i="7" s="1"/>
  <c r="BH93" i="7" s="1"/>
  <c r="BG48" i="6"/>
  <c r="BG48" i="8" s="1"/>
  <c r="BG98" i="8" s="1"/>
  <c r="BG35" i="6"/>
  <c r="BG35" i="8" s="1"/>
  <c r="BG47" i="6"/>
  <c r="BG47" i="8" s="1"/>
  <c r="BG97" i="8" s="1"/>
  <c r="AD47" i="5"/>
  <c r="AD47" i="9" s="1"/>
  <c r="AD97" i="9" s="1"/>
  <c r="AD35" i="5"/>
  <c r="AD35" i="9" s="1"/>
  <c r="AD48" i="5"/>
  <c r="AD48" i="9" s="1"/>
  <c r="AD98" i="9" s="1"/>
  <c r="AH33" i="5"/>
  <c r="AH33" i="9" s="1"/>
  <c r="AH88" i="9" s="1"/>
  <c r="AH53" i="5"/>
  <c r="AH53" i="9" s="1"/>
  <c r="AH102" i="9" s="1"/>
  <c r="AH14" i="5"/>
  <c r="AH14" i="9" s="1"/>
  <c r="AH79" i="9" s="1"/>
  <c r="AH15" i="5"/>
  <c r="AH15" i="9" s="1"/>
  <c r="AH80" i="9" s="1"/>
  <c r="AH54" i="5"/>
  <c r="AH54" i="9" s="1"/>
  <c r="AH103" i="9" s="1"/>
  <c r="AS34" i="1"/>
  <c r="AS34" i="7" s="1"/>
  <c r="AS38" i="1"/>
  <c r="AS38" i="7" s="1"/>
  <c r="AS90" i="7" s="1"/>
  <c r="AS39" i="1"/>
  <c r="AS39" i="7" s="1"/>
  <c r="AS25" i="1"/>
  <c r="AS25" i="7" s="1"/>
  <c r="AS84" i="7" s="1"/>
  <c r="AS40" i="1"/>
  <c r="AS40" i="7" s="1"/>
  <c r="AS30" i="1"/>
  <c r="AS30" i="7" s="1"/>
  <c r="AS36" i="1"/>
  <c r="AS36" i="7" s="1"/>
  <c r="AS26" i="1"/>
  <c r="AS26" i="7" s="1"/>
  <c r="AS37" i="1"/>
  <c r="AS37" i="7" s="1"/>
  <c r="AG14" i="5"/>
  <c r="AG14" i="9" s="1"/>
  <c r="AG79" i="9" s="1"/>
  <c r="AG33" i="5"/>
  <c r="AG33" i="9" s="1"/>
  <c r="AG88" i="9" s="1"/>
  <c r="AG54" i="5"/>
  <c r="AG54" i="9" s="1"/>
  <c r="AG103" i="9" s="1"/>
  <c r="AG15" i="5"/>
  <c r="AG15" i="9" s="1"/>
  <c r="AG80" i="9" s="1"/>
  <c r="AG53" i="5"/>
  <c r="AG53" i="9" s="1"/>
  <c r="AG102" i="9" s="1"/>
  <c r="BA25" i="5"/>
  <c r="BA25" i="9" s="1"/>
  <c r="BA84" i="9" s="1"/>
  <c r="BA30" i="5"/>
  <c r="BA30" i="9" s="1"/>
  <c r="BA36" i="5"/>
  <c r="BA36" i="9" s="1"/>
  <c r="BA38" i="5"/>
  <c r="BA38" i="9" s="1"/>
  <c r="BA90" i="9" s="1"/>
  <c r="BA40" i="5"/>
  <c r="BA40" i="9" s="1"/>
  <c r="BA39" i="5"/>
  <c r="BA39" i="9" s="1"/>
  <c r="BA37" i="5"/>
  <c r="BA37" i="9" s="1"/>
  <c r="BA34" i="5"/>
  <c r="BA34" i="9" s="1"/>
  <c r="BA26" i="5"/>
  <c r="BA26" i="9" s="1"/>
  <c r="AX43" i="6"/>
  <c r="AX43" i="8" s="1"/>
  <c r="AX94" i="8" s="1"/>
  <c r="AX44" i="6"/>
  <c r="AX44" i="8" s="1"/>
  <c r="AX45" i="6"/>
  <c r="AX45" i="8" s="1"/>
  <c r="AX46" i="6"/>
  <c r="AX46" i="8" s="1"/>
  <c r="AX96" i="8" s="1"/>
  <c r="AX42" i="6"/>
  <c r="AX42" i="8" s="1"/>
  <c r="AX93" i="8" s="1"/>
  <c r="AX41" i="6"/>
  <c r="AX41" i="8" s="1"/>
  <c r="AX92" i="8" s="1"/>
  <c r="AW24" i="1"/>
  <c r="AW24" i="7" s="1"/>
  <c r="AW18" i="1"/>
  <c r="AW18" i="7" s="1"/>
  <c r="AW27" i="1"/>
  <c r="AW27" i="7" s="1"/>
  <c r="AW29" i="1"/>
  <c r="AW29" i="7" s="1"/>
  <c r="AW49" i="1"/>
  <c r="AW49" i="7" s="1"/>
  <c r="AW31" i="1"/>
  <c r="AW31" i="7" s="1"/>
  <c r="AW50" i="1"/>
  <c r="AW50" i="7" s="1"/>
  <c r="AW21" i="1"/>
  <c r="AW21" i="7" s="1"/>
  <c r="AW32" i="1"/>
  <c r="AW32" i="7" s="1"/>
  <c r="AW51" i="1"/>
  <c r="AW51" i="7" s="1"/>
  <c r="AW100" i="7" s="1"/>
  <c r="AW23" i="1"/>
  <c r="AW23" i="7" s="1"/>
  <c r="AW17" i="1"/>
  <c r="AW17" i="7" s="1"/>
  <c r="AW20" i="1"/>
  <c r="AW20" i="7" s="1"/>
  <c r="AW22" i="1"/>
  <c r="AW22" i="7" s="1"/>
  <c r="AW19" i="1"/>
  <c r="AW19" i="7" s="1"/>
  <c r="AW16" i="1"/>
  <c r="AW16" i="7" s="1"/>
  <c r="AW28" i="1"/>
  <c r="AW28" i="7" s="1"/>
  <c r="AB14" i="5"/>
  <c r="AB14" i="9" s="1"/>
  <c r="AB79" i="9" s="1"/>
  <c r="AB33" i="5"/>
  <c r="AB33" i="9" s="1"/>
  <c r="AB88" i="9" s="1"/>
  <c r="AB54" i="5"/>
  <c r="AB54" i="9" s="1"/>
  <c r="AB103" i="9" s="1"/>
  <c r="AB15" i="5"/>
  <c r="AB15" i="9" s="1"/>
  <c r="AB80" i="9" s="1"/>
  <c r="AB53" i="5"/>
  <c r="AB53" i="9" s="1"/>
  <c r="AB102" i="9" s="1"/>
  <c r="BE47" i="6"/>
  <c r="BE47" i="8" s="1"/>
  <c r="BE97" i="8" s="1"/>
  <c r="BE35" i="6"/>
  <c r="BE35" i="8" s="1"/>
  <c r="BE48" i="6"/>
  <c r="BE48" i="8" s="1"/>
  <c r="BE98" i="8" s="1"/>
  <c r="AP36" i="6"/>
  <c r="AP36" i="8" s="1"/>
  <c r="AP37" i="6"/>
  <c r="AP37" i="8" s="1"/>
  <c r="AP38" i="6"/>
  <c r="AP38" i="8" s="1"/>
  <c r="AP90" i="8" s="1"/>
  <c r="AP25" i="6"/>
  <c r="AP25" i="8" s="1"/>
  <c r="AP84" i="8" s="1"/>
  <c r="AP40" i="6"/>
  <c r="AP40" i="8" s="1"/>
  <c r="AP39" i="6"/>
  <c r="AP39" i="8" s="1"/>
  <c r="AP34" i="6"/>
  <c r="AP34" i="8" s="1"/>
  <c r="AP26" i="6"/>
  <c r="AP26" i="8" s="1"/>
  <c r="AP30" i="6"/>
  <c r="AP30" i="8" s="1"/>
  <c r="AH35" i="1"/>
  <c r="AH35" i="7" s="1"/>
  <c r="AH47" i="1"/>
  <c r="AH47" i="7" s="1"/>
  <c r="AH97" i="7" s="1"/>
  <c r="AH48" i="1"/>
  <c r="AH48" i="7" s="1"/>
  <c r="AH98" i="7" s="1"/>
  <c r="AP47" i="1"/>
  <c r="AP47" i="7" s="1"/>
  <c r="AP97" i="7" s="1"/>
  <c r="AP48" i="1"/>
  <c r="AP48" i="7" s="1"/>
  <c r="AP98" i="7" s="1"/>
  <c r="AP35" i="1"/>
  <c r="AP35" i="7" s="1"/>
  <c r="AR25" i="5"/>
  <c r="AR25" i="9" s="1"/>
  <c r="AR84" i="9" s="1"/>
  <c r="AR26" i="5"/>
  <c r="AR26" i="9" s="1"/>
  <c r="AR34" i="5"/>
  <c r="AR34" i="9" s="1"/>
  <c r="AR37" i="5"/>
  <c r="AR37" i="9" s="1"/>
  <c r="AR39" i="5"/>
  <c r="AR39" i="9" s="1"/>
  <c r="AR30" i="5"/>
  <c r="AR30" i="9" s="1"/>
  <c r="AR36" i="5"/>
  <c r="AR36" i="9" s="1"/>
  <c r="AR38" i="5"/>
  <c r="AR38" i="9" s="1"/>
  <c r="AR90" i="9" s="1"/>
  <c r="AR40" i="5"/>
  <c r="AR40" i="9" s="1"/>
  <c r="BB25" i="5"/>
  <c r="BB25" i="9" s="1"/>
  <c r="BB84" i="9" s="1"/>
  <c r="BB40" i="5"/>
  <c r="BB40" i="9" s="1"/>
  <c r="BB38" i="5"/>
  <c r="BB38" i="9" s="1"/>
  <c r="BB90" i="9" s="1"/>
  <c r="BB39" i="5"/>
  <c r="BB39" i="9" s="1"/>
  <c r="BB36" i="5"/>
  <c r="BB36" i="9" s="1"/>
  <c r="BB37" i="5"/>
  <c r="BB37" i="9" s="1"/>
  <c r="BB30" i="5"/>
  <c r="BB30" i="9" s="1"/>
  <c r="BB34" i="5"/>
  <c r="BB34" i="9" s="1"/>
  <c r="BB26" i="5"/>
  <c r="BB26" i="9" s="1"/>
  <c r="BH21" i="6"/>
  <c r="BH21" i="8" s="1"/>
  <c r="BH31" i="6"/>
  <c r="BH31" i="8" s="1"/>
  <c r="BH28" i="6"/>
  <c r="BH28" i="8" s="1"/>
  <c r="BH50" i="6"/>
  <c r="BH50" i="8" s="1"/>
  <c r="BH20" i="6"/>
  <c r="BH20" i="8" s="1"/>
  <c r="BH18" i="6"/>
  <c r="BH18" i="8" s="1"/>
  <c r="BH49" i="6"/>
  <c r="BH49" i="8" s="1"/>
  <c r="BH32" i="6"/>
  <c r="BH32" i="8" s="1"/>
  <c r="BH16" i="6"/>
  <c r="BH16" i="8" s="1"/>
  <c r="BH19" i="6"/>
  <c r="BH19" i="8" s="1"/>
  <c r="BH23" i="6"/>
  <c r="BH23" i="8" s="1"/>
  <c r="BH17" i="6"/>
  <c r="BH17" i="8" s="1"/>
  <c r="BH24" i="6"/>
  <c r="BH24" i="8" s="1"/>
  <c r="BH29" i="6"/>
  <c r="BH29" i="8" s="1"/>
  <c r="BH22" i="6"/>
  <c r="BH22" i="8" s="1"/>
  <c r="BH51" i="6"/>
  <c r="BH51" i="8" s="1"/>
  <c r="BH100" i="8" s="1"/>
  <c r="BH27" i="6"/>
  <c r="BH27" i="8" s="1"/>
  <c r="BG41" i="5"/>
  <c r="BG41" i="9" s="1"/>
  <c r="BG92" i="9" s="1"/>
  <c r="BG43" i="5"/>
  <c r="BG43" i="9" s="1"/>
  <c r="BG94" i="9" s="1"/>
  <c r="BG44" i="5"/>
  <c r="BG44" i="9" s="1"/>
  <c r="BG45" i="5"/>
  <c r="BG45" i="9" s="1"/>
  <c r="BG42" i="5"/>
  <c r="BG42" i="9" s="1"/>
  <c r="BG93" i="9" s="1"/>
  <c r="BG46" i="5"/>
  <c r="BG46" i="9" s="1"/>
  <c r="BG96" i="9" s="1"/>
  <c r="AD27" i="6"/>
  <c r="AD27" i="8" s="1"/>
  <c r="AD16" i="6"/>
  <c r="AD16" i="8" s="1"/>
  <c r="AD51" i="6"/>
  <c r="AD51" i="8" s="1"/>
  <c r="AD100" i="8" s="1"/>
  <c r="AD28" i="6"/>
  <c r="AD28" i="8" s="1"/>
  <c r="AD29" i="6"/>
  <c r="AD29" i="8" s="1"/>
  <c r="AD17" i="6"/>
  <c r="AD17" i="8" s="1"/>
  <c r="AD21" i="6"/>
  <c r="AD21" i="8" s="1"/>
  <c r="AD31" i="6"/>
  <c r="AD31" i="8" s="1"/>
  <c r="AD19" i="6"/>
  <c r="AD19" i="8" s="1"/>
  <c r="AD18" i="6"/>
  <c r="AD18" i="8" s="1"/>
  <c r="AD22" i="6"/>
  <c r="AD22" i="8" s="1"/>
  <c r="AD20" i="6"/>
  <c r="AD20" i="8" s="1"/>
  <c r="AD24" i="6"/>
  <c r="AD24" i="8" s="1"/>
  <c r="AD50" i="6"/>
  <c r="AD50" i="8" s="1"/>
  <c r="AD49" i="6"/>
  <c r="AD49" i="8" s="1"/>
  <c r="AD32" i="6"/>
  <c r="AD32" i="8" s="1"/>
  <c r="AD23" i="6"/>
  <c r="AD23" i="8" s="1"/>
  <c r="AT29" i="1"/>
  <c r="AT29" i="7" s="1"/>
  <c r="AT49" i="1"/>
  <c r="AT49" i="7" s="1"/>
  <c r="AT21" i="1"/>
  <c r="AT21" i="7" s="1"/>
  <c r="AT22" i="1"/>
  <c r="AT22" i="7" s="1"/>
  <c r="AT16" i="1"/>
  <c r="AT16" i="7" s="1"/>
  <c r="AT23" i="1"/>
  <c r="AT23" i="7" s="1"/>
  <c r="AT17" i="1"/>
  <c r="AT17" i="7" s="1"/>
  <c r="AT24" i="1"/>
  <c r="AT24" i="7" s="1"/>
  <c r="AT18" i="1"/>
  <c r="AT18" i="7" s="1"/>
  <c r="AT28" i="1"/>
  <c r="AT28" i="7" s="1"/>
  <c r="AT20" i="1"/>
  <c r="AT20" i="7" s="1"/>
  <c r="AT27" i="1"/>
  <c r="AT27" i="7" s="1"/>
  <c r="AT32" i="1"/>
  <c r="AT32" i="7" s="1"/>
  <c r="AT19" i="1"/>
  <c r="AT19" i="7" s="1"/>
  <c r="AT31" i="1"/>
  <c r="AT31" i="7" s="1"/>
  <c r="AT51" i="1"/>
  <c r="AT51" i="7" s="1"/>
  <c r="AT100" i="7" s="1"/>
  <c r="AT50" i="1"/>
  <c r="AT50" i="7" s="1"/>
  <c r="AM47" i="5"/>
  <c r="AM47" i="9" s="1"/>
  <c r="AM97" i="9" s="1"/>
  <c r="AM35" i="5"/>
  <c r="AM35" i="9" s="1"/>
  <c r="AM48" i="5"/>
  <c r="AM48" i="9" s="1"/>
  <c r="AM98" i="9" s="1"/>
  <c r="AA28" i="6"/>
  <c r="AA28" i="8" s="1"/>
  <c r="AA29" i="6"/>
  <c r="AA29" i="8" s="1"/>
  <c r="AA17" i="6"/>
  <c r="AA17" i="8" s="1"/>
  <c r="AA18" i="6"/>
  <c r="AA18" i="8" s="1"/>
  <c r="AA22" i="6"/>
  <c r="AA22" i="8" s="1"/>
  <c r="AA20" i="6"/>
  <c r="AA20" i="8" s="1"/>
  <c r="AA21" i="6"/>
  <c r="AA21" i="8" s="1"/>
  <c r="AA31" i="6"/>
  <c r="AA31" i="8" s="1"/>
  <c r="AA19" i="6"/>
  <c r="AA19" i="8" s="1"/>
  <c r="AA27" i="6"/>
  <c r="AA27" i="8" s="1"/>
  <c r="AA16" i="6"/>
  <c r="AA16" i="8" s="1"/>
  <c r="AA51" i="6"/>
  <c r="AA51" i="8" s="1"/>
  <c r="AA100" i="8" s="1"/>
  <c r="AA32" i="6"/>
  <c r="AA32" i="8" s="1"/>
  <c r="AA24" i="6"/>
  <c r="AA24" i="8" s="1"/>
  <c r="AA50" i="6"/>
  <c r="AA50" i="8" s="1"/>
  <c r="AA23" i="6"/>
  <c r="AA23" i="8" s="1"/>
  <c r="AA49" i="6"/>
  <c r="AA49" i="8" s="1"/>
  <c r="AK47" i="6"/>
  <c r="AK47" i="8" s="1"/>
  <c r="AK97" i="8" s="1"/>
  <c r="AK48" i="6"/>
  <c r="AK48" i="8" s="1"/>
  <c r="AK98" i="8" s="1"/>
  <c r="AK35" i="6"/>
  <c r="AK35" i="8" s="1"/>
  <c r="AA20" i="5"/>
  <c r="AA20" i="9" s="1"/>
  <c r="AA23" i="5"/>
  <c r="AA23" i="9" s="1"/>
  <c r="AA32" i="5"/>
  <c r="AA32" i="9" s="1"/>
  <c r="AA17" i="5"/>
  <c r="AA17" i="9" s="1"/>
  <c r="AA18" i="5"/>
  <c r="AA18" i="9" s="1"/>
  <c r="AA24" i="5"/>
  <c r="AA24" i="9" s="1"/>
  <c r="AA50" i="5"/>
  <c r="AA50" i="9" s="1"/>
  <c r="AA16" i="5"/>
  <c r="AA16" i="9" s="1"/>
  <c r="AA29" i="5"/>
  <c r="AA29" i="9" s="1"/>
  <c r="AA31" i="5"/>
  <c r="AA31" i="9" s="1"/>
  <c r="AA28" i="5"/>
  <c r="AA28" i="9" s="1"/>
  <c r="AA19" i="5"/>
  <c r="AA19" i="9" s="1"/>
  <c r="AA21" i="5"/>
  <c r="AA21" i="9" s="1"/>
  <c r="AA27" i="5"/>
  <c r="AA27" i="9" s="1"/>
  <c r="AA49" i="5"/>
  <c r="AA49" i="9" s="1"/>
  <c r="AA51" i="5"/>
  <c r="AA51" i="9" s="1"/>
  <c r="AA100" i="9" s="1"/>
  <c r="AA22" i="5"/>
  <c r="AA22" i="9" s="1"/>
  <c r="AU26" i="1"/>
  <c r="AU26" i="7" s="1"/>
  <c r="AU36" i="1"/>
  <c r="AU36" i="7" s="1"/>
  <c r="AU37" i="1"/>
  <c r="AU37" i="7" s="1"/>
  <c r="AU38" i="1"/>
  <c r="AU38" i="7" s="1"/>
  <c r="AU90" i="7" s="1"/>
  <c r="AU25" i="1"/>
  <c r="AU25" i="7" s="1"/>
  <c r="AU84" i="7" s="1"/>
  <c r="AU40" i="1"/>
  <c r="AU40" i="7" s="1"/>
  <c r="AU39" i="1"/>
  <c r="AU39" i="7" s="1"/>
  <c r="AU30" i="1"/>
  <c r="AU30" i="7" s="1"/>
  <c r="AU34" i="1"/>
  <c r="AU34" i="7" s="1"/>
  <c r="AU15" i="6"/>
  <c r="AU15" i="8" s="1"/>
  <c r="AU80" i="8" s="1"/>
  <c r="AU33" i="6"/>
  <c r="AU33" i="8" s="1"/>
  <c r="AU88" i="8" s="1"/>
  <c r="AU53" i="6"/>
  <c r="AU53" i="8" s="1"/>
  <c r="AU102" i="8" s="1"/>
  <c r="AU14" i="6"/>
  <c r="AU14" i="8" s="1"/>
  <c r="AU79" i="8" s="1"/>
  <c r="AU54" i="6"/>
  <c r="AU54" i="8" s="1"/>
  <c r="AU103" i="8" s="1"/>
  <c r="AQ15" i="6"/>
  <c r="AQ15" i="8" s="1"/>
  <c r="AQ80" i="8" s="1"/>
  <c r="AQ33" i="6"/>
  <c r="AQ33" i="8" s="1"/>
  <c r="AQ88" i="8" s="1"/>
  <c r="AQ53" i="6"/>
  <c r="AQ53" i="8" s="1"/>
  <c r="AQ102" i="8" s="1"/>
  <c r="AQ14" i="6"/>
  <c r="AQ14" i="8" s="1"/>
  <c r="AQ79" i="8" s="1"/>
  <c r="AQ54" i="6"/>
  <c r="AQ54" i="8" s="1"/>
  <c r="AQ103" i="8" s="1"/>
  <c r="AK30" i="5"/>
  <c r="AK30" i="9" s="1"/>
  <c r="AK36" i="5"/>
  <c r="AK36" i="9" s="1"/>
  <c r="AK38" i="5"/>
  <c r="AK38" i="9" s="1"/>
  <c r="AK90" i="9" s="1"/>
  <c r="AK40" i="5"/>
  <c r="AK40" i="9" s="1"/>
  <c r="AK25" i="5"/>
  <c r="AK25" i="9" s="1"/>
  <c r="AK84" i="9" s="1"/>
  <c r="AK39" i="5"/>
  <c r="AK39" i="9" s="1"/>
  <c r="AK37" i="5"/>
  <c r="AK37" i="9" s="1"/>
  <c r="AK34" i="5"/>
  <c r="AK34" i="9" s="1"/>
  <c r="AK26" i="5"/>
  <c r="AK26" i="9" s="1"/>
  <c r="Y48" i="1"/>
  <c r="Y48" i="7" s="1"/>
  <c r="Y98" i="7" s="1"/>
  <c r="Y35" i="1"/>
  <c r="Y35" i="7" s="1"/>
  <c r="Y47" i="1"/>
  <c r="Y47" i="7" s="1"/>
  <c r="Y97" i="7" s="1"/>
  <c r="X53" i="5"/>
  <c r="X53" i="9" s="1"/>
  <c r="X102" i="9" s="1"/>
  <c r="X54" i="5"/>
  <c r="X54" i="9" s="1"/>
  <c r="X103" i="9" s="1"/>
  <c r="X14" i="5"/>
  <c r="X14" i="9" s="1"/>
  <c r="X79" i="9" s="1"/>
  <c r="X15" i="5"/>
  <c r="X15" i="9" s="1"/>
  <c r="X80" i="9" s="1"/>
  <c r="X33" i="5"/>
  <c r="X33" i="9" s="1"/>
  <c r="X88" i="9" s="1"/>
  <c r="AN25" i="1"/>
  <c r="AN25" i="7" s="1"/>
  <c r="AN84" i="7" s="1"/>
  <c r="AN40" i="1"/>
  <c r="AN40" i="7" s="1"/>
  <c r="AN34" i="1"/>
  <c r="AN34" i="7" s="1"/>
  <c r="AN36" i="1"/>
  <c r="AN36" i="7" s="1"/>
  <c r="AN37" i="1"/>
  <c r="AN37" i="7" s="1"/>
  <c r="AN39" i="1"/>
  <c r="AN39" i="7" s="1"/>
  <c r="AN30" i="1"/>
  <c r="AN30" i="7" s="1"/>
  <c r="AN38" i="1"/>
  <c r="AN38" i="7" s="1"/>
  <c r="AN90" i="7" s="1"/>
  <c r="AN26" i="1"/>
  <c r="AN26" i="7" s="1"/>
  <c r="AN28" i="6"/>
  <c r="AN28" i="8" s="1"/>
  <c r="AN16" i="6"/>
  <c r="AN16" i="8" s="1"/>
  <c r="AN29" i="6"/>
  <c r="AN29" i="8" s="1"/>
  <c r="AN17" i="6"/>
  <c r="AN17" i="8" s="1"/>
  <c r="AN18" i="6"/>
  <c r="AN18" i="8" s="1"/>
  <c r="AN22" i="6"/>
  <c r="AN22" i="8" s="1"/>
  <c r="AN20" i="6"/>
  <c r="AN20" i="8" s="1"/>
  <c r="AN21" i="6"/>
  <c r="AN21" i="8" s="1"/>
  <c r="AN31" i="6"/>
  <c r="AN31" i="8" s="1"/>
  <c r="AN19" i="6"/>
  <c r="AN19" i="8" s="1"/>
  <c r="AN23" i="6"/>
  <c r="AN23" i="8" s="1"/>
  <c r="AN49" i="6"/>
  <c r="AN49" i="8" s="1"/>
  <c r="AN27" i="6"/>
  <c r="AN27" i="8" s="1"/>
  <c r="AN51" i="6"/>
  <c r="AN51" i="8" s="1"/>
  <c r="AN100" i="8" s="1"/>
  <c r="AN24" i="6"/>
  <c r="AN24" i="8" s="1"/>
  <c r="AN32" i="6"/>
  <c r="AN32" i="8" s="1"/>
  <c r="AN50" i="6"/>
  <c r="AN50" i="8" s="1"/>
  <c r="X21" i="1"/>
  <c r="X21" i="7" s="1"/>
  <c r="AN42" i="5"/>
  <c r="AN42" i="9" s="1"/>
  <c r="AN93" i="9" s="1"/>
  <c r="AN41" i="5"/>
  <c r="AN41" i="9" s="1"/>
  <c r="AN92" i="9" s="1"/>
  <c r="AN45" i="5"/>
  <c r="AN45" i="9" s="1"/>
  <c r="AN43" i="5"/>
  <c r="AN43" i="9" s="1"/>
  <c r="AN94" i="9" s="1"/>
  <c r="AN44" i="5"/>
  <c r="AN44" i="9" s="1"/>
  <c r="AN46" i="5"/>
  <c r="AN46" i="9" s="1"/>
  <c r="AN96" i="9" s="1"/>
  <c r="AC15" i="6"/>
  <c r="AC15" i="8" s="1"/>
  <c r="AC80" i="8" s="1"/>
  <c r="AC33" i="6"/>
  <c r="AC33" i="8" s="1"/>
  <c r="AC88" i="8" s="1"/>
  <c r="AC53" i="6"/>
  <c r="AC53" i="8" s="1"/>
  <c r="AC102" i="8" s="1"/>
  <c r="AC54" i="6"/>
  <c r="AC54" i="8" s="1"/>
  <c r="AC103" i="8" s="1"/>
  <c r="AC14" i="6"/>
  <c r="AC14" i="8" s="1"/>
  <c r="AC79" i="8" s="1"/>
  <c r="AL18" i="6"/>
  <c r="AL18" i="8" s="1"/>
  <c r="AL21" i="6"/>
  <c r="AL21" i="8" s="1"/>
  <c r="AL31" i="6"/>
  <c r="AL31" i="8" s="1"/>
  <c r="AL19" i="6"/>
  <c r="AL19" i="8" s="1"/>
  <c r="AL22" i="6"/>
  <c r="AL22" i="8" s="1"/>
  <c r="AL20" i="6"/>
  <c r="AL20" i="8" s="1"/>
  <c r="AL24" i="6"/>
  <c r="AL24" i="8" s="1"/>
  <c r="AL32" i="6"/>
  <c r="AL32" i="8" s="1"/>
  <c r="AL50" i="6"/>
  <c r="AL50" i="8" s="1"/>
  <c r="AL17" i="6"/>
  <c r="AL17" i="8" s="1"/>
  <c r="AL23" i="6"/>
  <c r="AL23" i="8" s="1"/>
  <c r="AL49" i="6"/>
  <c r="AL49" i="8" s="1"/>
  <c r="AL27" i="6"/>
  <c r="AL27" i="8" s="1"/>
  <c r="AL51" i="6"/>
  <c r="AL51" i="8" s="1"/>
  <c r="AL100" i="8" s="1"/>
  <c r="AL29" i="6"/>
  <c r="AL29" i="8" s="1"/>
  <c r="AL16" i="6"/>
  <c r="AL16" i="8" s="1"/>
  <c r="AL28" i="6"/>
  <c r="AL28" i="8" s="1"/>
  <c r="AB41" i="6"/>
  <c r="AB41" i="8" s="1"/>
  <c r="AB92" i="8" s="1"/>
  <c r="AB43" i="6"/>
  <c r="AB43" i="8" s="1"/>
  <c r="AB94" i="8" s="1"/>
  <c r="AB42" i="6"/>
  <c r="AB42" i="8" s="1"/>
  <c r="AB93" i="8" s="1"/>
  <c r="AB44" i="6"/>
  <c r="AB44" i="8" s="1"/>
  <c r="AB46" i="6"/>
  <c r="AB46" i="8" s="1"/>
  <c r="AB96" i="8" s="1"/>
  <c r="AB45" i="6"/>
  <c r="AB45" i="8" s="1"/>
  <c r="AR36" i="1"/>
  <c r="AR36" i="7" s="1"/>
  <c r="AR39" i="1"/>
  <c r="AR39" i="7" s="1"/>
  <c r="AR25" i="1"/>
  <c r="AR25" i="7" s="1"/>
  <c r="AR84" i="7" s="1"/>
  <c r="AR40" i="1"/>
  <c r="AR40" i="7" s="1"/>
  <c r="AR26" i="1"/>
  <c r="AR26" i="7" s="1"/>
  <c r="AR34" i="1"/>
  <c r="AR34" i="7" s="1"/>
  <c r="AR30" i="1"/>
  <c r="AR30" i="7" s="1"/>
  <c r="AR38" i="1"/>
  <c r="AR38" i="7" s="1"/>
  <c r="AR90" i="7" s="1"/>
  <c r="AR37" i="1"/>
  <c r="AR37" i="7" s="1"/>
  <c r="AS21" i="5"/>
  <c r="AS21" i="9" s="1"/>
  <c r="AS17" i="5"/>
  <c r="AS17" i="9" s="1"/>
  <c r="AS29" i="5"/>
  <c r="AS29" i="9" s="1"/>
  <c r="AS27" i="5"/>
  <c r="AS27" i="9" s="1"/>
  <c r="AS23" i="5"/>
  <c r="AS23" i="9" s="1"/>
  <c r="AS28" i="5"/>
  <c r="AS28" i="9" s="1"/>
  <c r="AS19" i="5"/>
  <c r="AS19" i="9" s="1"/>
  <c r="AS32" i="5"/>
  <c r="AS32" i="9" s="1"/>
  <c r="AS22" i="5"/>
  <c r="AS22" i="9" s="1"/>
  <c r="AS50" i="5"/>
  <c r="AS50" i="9" s="1"/>
  <c r="AS20" i="5"/>
  <c r="AS20" i="9" s="1"/>
  <c r="AS24" i="5"/>
  <c r="AS24" i="9" s="1"/>
  <c r="AS18" i="5"/>
  <c r="AS18" i="9" s="1"/>
  <c r="AS31" i="5"/>
  <c r="AS31" i="9" s="1"/>
  <c r="AS49" i="5"/>
  <c r="AS49" i="9" s="1"/>
  <c r="AS16" i="5"/>
  <c r="AS16" i="9" s="1"/>
  <c r="AS51" i="5"/>
  <c r="AS51" i="9" s="1"/>
  <c r="AS100" i="9" s="1"/>
  <c r="BE48" i="1"/>
  <c r="BE48" i="7" s="1"/>
  <c r="BE98" i="7" s="1"/>
  <c r="BE47" i="1"/>
  <c r="BE47" i="7" s="1"/>
  <c r="BE97" i="7" s="1"/>
  <c r="BE35" i="1"/>
  <c r="BE35" i="7" s="1"/>
  <c r="BF41" i="5"/>
  <c r="BF41" i="9" s="1"/>
  <c r="BF92" i="9" s="1"/>
  <c r="BF43" i="5"/>
  <c r="BF43" i="9" s="1"/>
  <c r="BF94" i="9" s="1"/>
  <c r="BF42" i="5"/>
  <c r="BF42" i="9" s="1"/>
  <c r="BF93" i="9" s="1"/>
  <c r="BF44" i="5"/>
  <c r="BF44" i="9" s="1"/>
  <c r="BF45" i="5"/>
  <c r="BF45" i="9" s="1"/>
  <c r="BF46" i="5"/>
  <c r="BF46" i="9" s="1"/>
  <c r="BF96" i="9" s="1"/>
  <c r="AP26" i="5"/>
  <c r="AP26" i="9" s="1"/>
  <c r="AP30" i="5"/>
  <c r="AP30" i="9" s="1"/>
  <c r="AP25" i="5"/>
  <c r="AP25" i="9" s="1"/>
  <c r="AP84" i="9" s="1"/>
  <c r="AP39" i="5"/>
  <c r="AP39" i="9" s="1"/>
  <c r="AP40" i="5"/>
  <c r="AP40" i="9" s="1"/>
  <c r="AP37" i="5"/>
  <c r="AP37" i="9" s="1"/>
  <c r="AP38" i="5"/>
  <c r="AP38" i="9" s="1"/>
  <c r="AP90" i="9" s="1"/>
  <c r="AP36" i="5"/>
  <c r="AP36" i="9" s="1"/>
  <c r="AP34" i="5"/>
  <c r="AP34" i="9" s="1"/>
  <c r="AC42" i="5"/>
  <c r="AC42" i="9" s="1"/>
  <c r="AC93" i="9" s="1"/>
  <c r="AC44" i="5"/>
  <c r="AC44" i="9" s="1"/>
  <c r="AC46" i="5"/>
  <c r="AC46" i="9" s="1"/>
  <c r="AC96" i="9" s="1"/>
  <c r="AC41" i="5"/>
  <c r="AC41" i="9" s="1"/>
  <c r="AC92" i="9" s="1"/>
  <c r="AC43" i="5"/>
  <c r="AC43" i="9" s="1"/>
  <c r="AC94" i="9" s="1"/>
  <c r="AC45" i="5"/>
  <c r="AC45" i="9" s="1"/>
  <c r="BF36" i="6"/>
  <c r="BF36" i="8" s="1"/>
  <c r="BF37" i="6"/>
  <c r="BF37" i="8" s="1"/>
  <c r="BF38" i="6"/>
  <c r="BF38" i="8" s="1"/>
  <c r="BF90" i="8" s="1"/>
  <c r="BF25" i="6"/>
  <c r="BF25" i="8" s="1"/>
  <c r="BF84" i="8" s="1"/>
  <c r="BF40" i="6"/>
  <c r="BF40" i="8" s="1"/>
  <c r="BF30" i="6"/>
  <c r="BF30" i="8" s="1"/>
  <c r="BF34" i="6"/>
  <c r="BF34" i="8" s="1"/>
  <c r="BF39" i="6"/>
  <c r="BF39" i="8" s="1"/>
  <c r="BF26" i="6"/>
  <c r="BF26" i="8" s="1"/>
  <c r="AW41" i="5"/>
  <c r="AW41" i="9" s="1"/>
  <c r="AW92" i="9" s="1"/>
  <c r="AW43" i="5"/>
  <c r="AW43" i="9" s="1"/>
  <c r="AW94" i="9" s="1"/>
  <c r="AW45" i="5"/>
  <c r="AW45" i="9" s="1"/>
  <c r="AW42" i="5"/>
  <c r="AW42" i="9" s="1"/>
  <c r="AW93" i="9" s="1"/>
  <c r="AW44" i="5"/>
  <c r="AW44" i="9" s="1"/>
  <c r="AW46" i="5"/>
  <c r="AW46" i="9" s="1"/>
  <c r="AW96" i="9" s="1"/>
  <c r="AG43" i="1"/>
  <c r="AG43" i="7" s="1"/>
  <c r="AG94" i="7" s="1"/>
  <c r="AG46" i="1"/>
  <c r="AG46" i="7" s="1"/>
  <c r="AG96" i="7" s="1"/>
  <c r="AG42" i="1"/>
  <c r="AG42" i="7" s="1"/>
  <c r="AG93" i="7" s="1"/>
  <c r="AG41" i="1"/>
  <c r="AG41" i="7" s="1"/>
  <c r="AG92" i="7" s="1"/>
  <c r="AG45" i="1"/>
  <c r="AG45" i="7" s="1"/>
  <c r="AG44" i="1"/>
  <c r="AG44" i="7" s="1"/>
  <c r="AQ37" i="1"/>
  <c r="AQ37" i="7" s="1"/>
  <c r="AQ25" i="1"/>
  <c r="AQ25" i="7" s="1"/>
  <c r="AQ84" i="7" s="1"/>
  <c r="AQ40" i="1"/>
  <c r="AQ40" i="7" s="1"/>
  <c r="AQ26" i="1"/>
  <c r="AQ26" i="7" s="1"/>
  <c r="AQ30" i="1"/>
  <c r="AQ30" i="7" s="1"/>
  <c r="AQ36" i="1"/>
  <c r="AQ36" i="7" s="1"/>
  <c r="AQ38" i="1"/>
  <c r="AQ38" i="7" s="1"/>
  <c r="AQ90" i="7" s="1"/>
  <c r="AQ39" i="1"/>
  <c r="AQ39" i="7" s="1"/>
  <c r="AQ34" i="1"/>
  <c r="AQ34" i="7" s="1"/>
  <c r="AA67" i="5"/>
  <c r="AA67" i="9" s="1"/>
  <c r="AA65" i="5"/>
  <c r="AA65" i="9" s="1"/>
  <c r="AA60" i="5"/>
  <c r="AA63" i="5"/>
  <c r="AA63" i="9" s="1"/>
  <c r="AA66" i="5"/>
  <c r="AA66" i="9" s="1"/>
  <c r="AA69" i="5"/>
  <c r="AA69" i="9" s="1"/>
  <c r="AA61" i="5"/>
  <c r="AA64" i="5"/>
  <c r="AA64" i="9" s="1"/>
  <c r="AA62" i="5"/>
  <c r="AA68" i="5"/>
  <c r="AA68" i="9" s="1"/>
  <c r="AA70" i="5"/>
  <c r="AA70" i="9" s="1"/>
  <c r="AP59" i="5"/>
  <c r="AP58" i="5"/>
  <c r="AC60" i="5"/>
  <c r="AC61" i="5"/>
  <c r="AC69" i="5"/>
  <c r="AC69" i="9" s="1"/>
  <c r="AC67" i="5"/>
  <c r="AC67" i="9" s="1"/>
  <c r="AC62" i="5"/>
  <c r="AC65" i="5"/>
  <c r="AC65" i="9" s="1"/>
  <c r="AC68" i="5"/>
  <c r="AC68" i="9" s="1"/>
  <c r="AC70" i="5"/>
  <c r="AC70" i="9" s="1"/>
  <c r="AC64" i="5"/>
  <c r="AC64" i="9" s="1"/>
  <c r="AC63" i="5"/>
  <c r="AC63" i="9" s="1"/>
  <c r="AC66" i="5"/>
  <c r="AC66" i="9" s="1"/>
  <c r="AS58" i="6"/>
  <c r="AS59" i="6"/>
  <c r="BH57" i="8"/>
  <c r="BH6" i="6"/>
  <c r="BH6" i="8" s="1"/>
  <c r="AX57" i="8"/>
  <c r="AX6" i="6"/>
  <c r="AX6" i="8" s="1"/>
  <c r="AH57" i="8"/>
  <c r="AH6" i="6"/>
  <c r="AH6" i="8" s="1"/>
  <c r="BE62" i="9"/>
  <c r="BE11" i="5"/>
  <c r="BE11" i="9" s="1"/>
  <c r="X6" i="6"/>
  <c r="X6" i="8" s="1"/>
  <c r="X57" i="8"/>
  <c r="BC64" i="6"/>
  <c r="BC64" i="8" s="1"/>
  <c r="BC60" i="6"/>
  <c r="BC62" i="6"/>
  <c r="BC61" i="6"/>
  <c r="BC63" i="6"/>
  <c r="BC63" i="8" s="1"/>
  <c r="BC70" i="6"/>
  <c r="BC70" i="8" s="1"/>
  <c r="BC68" i="6"/>
  <c r="BC68" i="8" s="1"/>
  <c r="BC66" i="6"/>
  <c r="BC66" i="8" s="1"/>
  <c r="BC69" i="6"/>
  <c r="BC69" i="8" s="1"/>
  <c r="BC67" i="6"/>
  <c r="BC67" i="8" s="1"/>
  <c r="BC65" i="6"/>
  <c r="BC65" i="8" s="1"/>
  <c r="AH62" i="9"/>
  <c r="AH11" i="5"/>
  <c r="AH11" i="9" s="1"/>
  <c r="BE58" i="9"/>
  <c r="BE7" i="5"/>
  <c r="BE7" i="9" s="1"/>
  <c r="AV59" i="6"/>
  <c r="AV58" i="6"/>
  <c r="BF8" i="5"/>
  <c r="BF8" i="9" s="1"/>
  <c r="BF59" i="9"/>
  <c r="BG8" i="5"/>
  <c r="BG8" i="9" s="1"/>
  <c r="BG59" i="9"/>
  <c r="BH59" i="9"/>
  <c r="BH8" i="5"/>
  <c r="BH8" i="9" s="1"/>
  <c r="AN63" i="6"/>
  <c r="AN63" i="8" s="1"/>
  <c r="AN66" i="6"/>
  <c r="AN66" i="8" s="1"/>
  <c r="AN60" i="6"/>
  <c r="AN65" i="6"/>
  <c r="AN65" i="8" s="1"/>
  <c r="AN62" i="6"/>
  <c r="AN68" i="6"/>
  <c r="AN68" i="8" s="1"/>
  <c r="AN70" i="6"/>
  <c r="AN70" i="8" s="1"/>
  <c r="AN64" i="6"/>
  <c r="AN64" i="8" s="1"/>
  <c r="AN67" i="6"/>
  <c r="AN67" i="8" s="1"/>
  <c r="AN61" i="6"/>
  <c r="AN69" i="6"/>
  <c r="AN69" i="8" s="1"/>
  <c r="AB57" i="8"/>
  <c r="AB6" i="6"/>
  <c r="AB6" i="8" s="1"/>
  <c r="BA57" i="8"/>
  <c r="BA6" i="6"/>
  <c r="BA6" i="8" s="1"/>
  <c r="AA6" i="6"/>
  <c r="AA6" i="8" s="1"/>
  <c r="AA57" i="8"/>
  <c r="AZ58" i="6"/>
  <c r="AZ59" i="6"/>
  <c r="AG59" i="6"/>
  <c r="AG58" i="6"/>
  <c r="AL61" i="9"/>
  <c r="AL10" i="5"/>
  <c r="AL10" i="9" s="1"/>
  <c r="AT6" i="1"/>
  <c r="AT6" i="7" s="1"/>
  <c r="AT57" i="7"/>
  <c r="AL62" i="1"/>
  <c r="AL63" i="1"/>
  <c r="AL63" i="7" s="1"/>
  <c r="AL69" i="1"/>
  <c r="AL69" i="7" s="1"/>
  <c r="AL70" i="1"/>
  <c r="AL70" i="7" s="1"/>
  <c r="AL66" i="1"/>
  <c r="AL66" i="7" s="1"/>
  <c r="AL64" i="1"/>
  <c r="AL64" i="7" s="1"/>
  <c r="AL65" i="1"/>
  <c r="AL65" i="7" s="1"/>
  <c r="AL68" i="1"/>
  <c r="AL68" i="7" s="1"/>
  <c r="AL60" i="1"/>
  <c r="AL61" i="1"/>
  <c r="AL67" i="1"/>
  <c r="AL67" i="7" s="1"/>
  <c r="AO59" i="1"/>
  <c r="AO58" i="1"/>
  <c r="BC14" i="5"/>
  <c r="BC14" i="9" s="1"/>
  <c r="BC79" i="9" s="1"/>
  <c r="BC33" i="5"/>
  <c r="BC33" i="9" s="1"/>
  <c r="BC88" i="9" s="1"/>
  <c r="BC54" i="5"/>
  <c r="BC54" i="9" s="1"/>
  <c r="BC103" i="9" s="1"/>
  <c r="BC15" i="5"/>
  <c r="BC15" i="9" s="1"/>
  <c r="BC80" i="9" s="1"/>
  <c r="BC53" i="5"/>
  <c r="BC53" i="9" s="1"/>
  <c r="BC102" i="9" s="1"/>
  <c r="AM47" i="1"/>
  <c r="AM47" i="7" s="1"/>
  <c r="AM97" i="7" s="1"/>
  <c r="AM35" i="1"/>
  <c r="AM35" i="7" s="1"/>
  <c r="AM48" i="1"/>
  <c r="AM48" i="7" s="1"/>
  <c r="AM98" i="7" s="1"/>
  <c r="AA47" i="1"/>
  <c r="AA47" i="7" s="1"/>
  <c r="AA97" i="7" s="1"/>
  <c r="AA48" i="1"/>
  <c r="AA48" i="7" s="1"/>
  <c r="AA98" i="7" s="1"/>
  <c r="AA35" i="1"/>
  <c r="AA35" i="7" s="1"/>
  <c r="AI41" i="6"/>
  <c r="AI41" i="8" s="1"/>
  <c r="AI92" i="8" s="1"/>
  <c r="AI42" i="6"/>
  <c r="AI42" i="8" s="1"/>
  <c r="AI93" i="8" s="1"/>
  <c r="AI43" i="6"/>
  <c r="AI43" i="8" s="1"/>
  <c r="AI94" i="8" s="1"/>
  <c r="AI45" i="6"/>
  <c r="AI45" i="8" s="1"/>
  <c r="AI44" i="6"/>
  <c r="AI44" i="8" s="1"/>
  <c r="AI46" i="6"/>
  <c r="AI46" i="8" s="1"/>
  <c r="AI96" i="8" s="1"/>
  <c r="AV27" i="1"/>
  <c r="AV27" i="7" s="1"/>
  <c r="AV19" i="1"/>
  <c r="AV19" i="7" s="1"/>
  <c r="AV31" i="1"/>
  <c r="AV31" i="7" s="1"/>
  <c r="AV50" i="1"/>
  <c r="AV50" i="7" s="1"/>
  <c r="AV21" i="1"/>
  <c r="AV21" i="7" s="1"/>
  <c r="AV32" i="1"/>
  <c r="AV32" i="7" s="1"/>
  <c r="AV51" i="1"/>
  <c r="AV51" i="7" s="1"/>
  <c r="AV100" i="7" s="1"/>
  <c r="AV22" i="1"/>
  <c r="AV22" i="7" s="1"/>
  <c r="AV16" i="1"/>
  <c r="AV16" i="7" s="1"/>
  <c r="AV24" i="1"/>
  <c r="AV24" i="7" s="1"/>
  <c r="AV18" i="1"/>
  <c r="AV18" i="7" s="1"/>
  <c r="AV23" i="1"/>
  <c r="AV23" i="7" s="1"/>
  <c r="AV29" i="1"/>
  <c r="AV29" i="7" s="1"/>
  <c r="AV17" i="1"/>
  <c r="AV17" i="7" s="1"/>
  <c r="AV20" i="1"/>
  <c r="AV20" i="7" s="1"/>
  <c r="AV28" i="1"/>
  <c r="AV28" i="7" s="1"/>
  <c r="AV49" i="1"/>
  <c r="AV49" i="7" s="1"/>
  <c r="AV47" i="6"/>
  <c r="AV47" i="8" s="1"/>
  <c r="AV97" i="8" s="1"/>
  <c r="AV35" i="6"/>
  <c r="AV35" i="8" s="1"/>
  <c r="AV48" i="6"/>
  <c r="AV48" i="8" s="1"/>
  <c r="AV98" i="8" s="1"/>
  <c r="AV45" i="5"/>
  <c r="AV45" i="9" s="1"/>
  <c r="AV43" i="5"/>
  <c r="AV43" i="9" s="1"/>
  <c r="AV94" i="9" s="1"/>
  <c r="AV42" i="5"/>
  <c r="AV42" i="9" s="1"/>
  <c r="AV93" i="9" s="1"/>
  <c r="AV44" i="5"/>
  <c r="AV44" i="9" s="1"/>
  <c r="AV41" i="5"/>
  <c r="AV41" i="9" s="1"/>
  <c r="AV92" i="9" s="1"/>
  <c r="AV46" i="5"/>
  <c r="AV46" i="9" s="1"/>
  <c r="AV96" i="9" s="1"/>
  <c r="BH36" i="1"/>
  <c r="BH36" i="7" s="1"/>
  <c r="BH39" i="1"/>
  <c r="BH39" i="7" s="1"/>
  <c r="BH25" i="1"/>
  <c r="BH25" i="7" s="1"/>
  <c r="BH84" i="7" s="1"/>
  <c r="BH40" i="1"/>
  <c r="BH40" i="7" s="1"/>
  <c r="BH26" i="1"/>
  <c r="BH26" i="7" s="1"/>
  <c r="BH34" i="1"/>
  <c r="BH34" i="7" s="1"/>
  <c r="BH38" i="1"/>
  <c r="BH38" i="7" s="1"/>
  <c r="BH90" i="7" s="1"/>
  <c r="BH30" i="1"/>
  <c r="BH30" i="7" s="1"/>
  <c r="BH37" i="1"/>
  <c r="BH37" i="7" s="1"/>
  <c r="BG15" i="6"/>
  <c r="BG15" i="8" s="1"/>
  <c r="BG80" i="8" s="1"/>
  <c r="BG14" i="6"/>
  <c r="BG14" i="8" s="1"/>
  <c r="BG79" i="8" s="1"/>
  <c r="BG33" i="6"/>
  <c r="BG33" i="8" s="1"/>
  <c r="BG88" i="8" s="1"/>
  <c r="BG53" i="6"/>
  <c r="BG53" i="8" s="1"/>
  <c r="BG102" i="8" s="1"/>
  <c r="BG54" i="6"/>
  <c r="BG54" i="8" s="1"/>
  <c r="BG103" i="8" s="1"/>
  <c r="AD53" i="5"/>
  <c r="AD53" i="9" s="1"/>
  <c r="AD102" i="9" s="1"/>
  <c r="AD54" i="5"/>
  <c r="AD54" i="9" s="1"/>
  <c r="AD103" i="9" s="1"/>
  <c r="AD15" i="5"/>
  <c r="AD15" i="9" s="1"/>
  <c r="AD80" i="9" s="1"/>
  <c r="AD33" i="5"/>
  <c r="AD33" i="9" s="1"/>
  <c r="AD88" i="9" s="1"/>
  <c r="AD14" i="5"/>
  <c r="AD14" i="9" s="1"/>
  <c r="AD79" i="9" s="1"/>
  <c r="AH49" i="5"/>
  <c r="AH49" i="9" s="1"/>
  <c r="AH27" i="5"/>
  <c r="AH27" i="9" s="1"/>
  <c r="AH32" i="5"/>
  <c r="AH32" i="9" s="1"/>
  <c r="AH51" i="5"/>
  <c r="AH51" i="9" s="1"/>
  <c r="AH100" i="9" s="1"/>
  <c r="AH16" i="5"/>
  <c r="AH16" i="9" s="1"/>
  <c r="AH19" i="5"/>
  <c r="AH19" i="9" s="1"/>
  <c r="AH20" i="5"/>
  <c r="AH20" i="9" s="1"/>
  <c r="AH31" i="5"/>
  <c r="AH31" i="9" s="1"/>
  <c r="AH23" i="5"/>
  <c r="AH23" i="9" s="1"/>
  <c r="AH28" i="5"/>
  <c r="AH28" i="9" s="1"/>
  <c r="AH17" i="5"/>
  <c r="AH17" i="9" s="1"/>
  <c r="AH50" i="5"/>
  <c r="AH50" i="9" s="1"/>
  <c r="AH29" i="5"/>
  <c r="AH29" i="9" s="1"/>
  <c r="AH21" i="5"/>
  <c r="AH21" i="9" s="1"/>
  <c r="AH18" i="5"/>
  <c r="AH18" i="9" s="1"/>
  <c r="AH22" i="5"/>
  <c r="AH22" i="9" s="1"/>
  <c r="AH24" i="5"/>
  <c r="AH24" i="9" s="1"/>
  <c r="AS17" i="6"/>
  <c r="AS17" i="8" s="1"/>
  <c r="AS31" i="6"/>
  <c r="AS31" i="8" s="1"/>
  <c r="AS29" i="6"/>
  <c r="AS29" i="8" s="1"/>
  <c r="AS20" i="6"/>
  <c r="AS20" i="8" s="1"/>
  <c r="AS24" i="6"/>
  <c r="AS24" i="8" s="1"/>
  <c r="AS19" i="6"/>
  <c r="AS19" i="8" s="1"/>
  <c r="AS23" i="6"/>
  <c r="AS23" i="8" s="1"/>
  <c r="AS16" i="6"/>
  <c r="AS16" i="8" s="1"/>
  <c r="AS21" i="6"/>
  <c r="AS21" i="8" s="1"/>
  <c r="AS18" i="6"/>
  <c r="AS18" i="8" s="1"/>
  <c r="AS22" i="6"/>
  <c r="AS22" i="8" s="1"/>
  <c r="AS32" i="6"/>
  <c r="AS32" i="8" s="1"/>
  <c r="AS28" i="6"/>
  <c r="AS28" i="8" s="1"/>
  <c r="AS51" i="6"/>
  <c r="AS51" i="8" s="1"/>
  <c r="AS100" i="8" s="1"/>
  <c r="AS50" i="6"/>
  <c r="AS50" i="8" s="1"/>
  <c r="AS49" i="6"/>
  <c r="AS49" i="8" s="1"/>
  <c r="AS27" i="6"/>
  <c r="AS27" i="8" s="1"/>
  <c r="AS31" i="1"/>
  <c r="AS31" i="7" s="1"/>
  <c r="AS50" i="1"/>
  <c r="AS50" i="7" s="1"/>
  <c r="AS21" i="1"/>
  <c r="AS21" i="7" s="1"/>
  <c r="AS22" i="1"/>
  <c r="AS22" i="7" s="1"/>
  <c r="AS23" i="1"/>
  <c r="AS23" i="7" s="1"/>
  <c r="AS17" i="1"/>
  <c r="AS17" i="7" s="1"/>
  <c r="AS24" i="1"/>
  <c r="AS24" i="7" s="1"/>
  <c r="AS18" i="1"/>
  <c r="AS18" i="7" s="1"/>
  <c r="AS27" i="1"/>
  <c r="AS27" i="7" s="1"/>
  <c r="AS19" i="1"/>
  <c r="AS19" i="7" s="1"/>
  <c r="AS29" i="1"/>
  <c r="AS29" i="7" s="1"/>
  <c r="AS49" i="1"/>
  <c r="AS49" i="7" s="1"/>
  <c r="AS32" i="1"/>
  <c r="AS32" i="7" s="1"/>
  <c r="AS28" i="1"/>
  <c r="AS28" i="7" s="1"/>
  <c r="AS51" i="1"/>
  <c r="AS51" i="7" s="1"/>
  <c r="AS100" i="7" s="1"/>
  <c r="AS20" i="1"/>
  <c r="AS20" i="7" s="1"/>
  <c r="AS16" i="1"/>
  <c r="AS16" i="7" s="1"/>
  <c r="AG24" i="5"/>
  <c r="AG24" i="9" s="1"/>
  <c r="AG27" i="5"/>
  <c r="AG27" i="9" s="1"/>
  <c r="AG19" i="5"/>
  <c r="AG19" i="9" s="1"/>
  <c r="AG32" i="5"/>
  <c r="AG32" i="9" s="1"/>
  <c r="AG49" i="5"/>
  <c r="AG49" i="9" s="1"/>
  <c r="AG16" i="5"/>
  <c r="AG16" i="9" s="1"/>
  <c r="AG21" i="5"/>
  <c r="AG21" i="9" s="1"/>
  <c r="AG22" i="5"/>
  <c r="AG22" i="9" s="1"/>
  <c r="AG20" i="5"/>
  <c r="AG20" i="9" s="1"/>
  <c r="AG51" i="5"/>
  <c r="AG51" i="9" s="1"/>
  <c r="AG100" i="9" s="1"/>
  <c r="AG18" i="5"/>
  <c r="AG18" i="9" s="1"/>
  <c r="AG23" i="5"/>
  <c r="AG23" i="9" s="1"/>
  <c r="AG28" i="5"/>
  <c r="AG28" i="9" s="1"/>
  <c r="AG29" i="5"/>
  <c r="AG29" i="9" s="1"/>
  <c r="AG17" i="5"/>
  <c r="AG17" i="9" s="1"/>
  <c r="AG31" i="5"/>
  <c r="AG31" i="9" s="1"/>
  <c r="AG50" i="5"/>
  <c r="AG50" i="9" s="1"/>
  <c r="BA42" i="5"/>
  <c r="BA42" i="9" s="1"/>
  <c r="BA93" i="9" s="1"/>
  <c r="BA44" i="5"/>
  <c r="BA44" i="9" s="1"/>
  <c r="BA46" i="5"/>
  <c r="BA46" i="9" s="1"/>
  <c r="BA96" i="9" s="1"/>
  <c r="BA41" i="5"/>
  <c r="BA41" i="9" s="1"/>
  <c r="BA92" i="9" s="1"/>
  <c r="BA43" i="5"/>
  <c r="BA43" i="9" s="1"/>
  <c r="BA94" i="9" s="1"/>
  <c r="BA45" i="5"/>
  <c r="BA45" i="9" s="1"/>
  <c r="AY35" i="1"/>
  <c r="AY35" i="7" s="1"/>
  <c r="AY47" i="1"/>
  <c r="AY47" i="7" s="1"/>
  <c r="AY97" i="7" s="1"/>
  <c r="AY48" i="1"/>
  <c r="AY48" i="7" s="1"/>
  <c r="AY98" i="7" s="1"/>
  <c r="AB21" i="5"/>
  <c r="AB21" i="9" s="1"/>
  <c r="AB20" i="5"/>
  <c r="AB20" i="9" s="1"/>
  <c r="AB28" i="5"/>
  <c r="AB28" i="9" s="1"/>
  <c r="AB17" i="5"/>
  <c r="AB17" i="9" s="1"/>
  <c r="AB23" i="5"/>
  <c r="AB23" i="9" s="1"/>
  <c r="AB50" i="5"/>
  <c r="AB50" i="9" s="1"/>
  <c r="AB24" i="5"/>
  <c r="AB24" i="9" s="1"/>
  <c r="AB16" i="5"/>
  <c r="AB16" i="9" s="1"/>
  <c r="AB51" i="5"/>
  <c r="AB51" i="9" s="1"/>
  <c r="AB100" i="9" s="1"/>
  <c r="AB19" i="5"/>
  <c r="AB19" i="9" s="1"/>
  <c r="AB32" i="5"/>
  <c r="AB32" i="9" s="1"/>
  <c r="AB49" i="5"/>
  <c r="AB49" i="9" s="1"/>
  <c r="AB31" i="5"/>
  <c r="AB31" i="9" s="1"/>
  <c r="AB18" i="5"/>
  <c r="AB18" i="9" s="1"/>
  <c r="AB29" i="5"/>
  <c r="AB29" i="9" s="1"/>
  <c r="AB27" i="5"/>
  <c r="AB27" i="9" s="1"/>
  <c r="AB22" i="5"/>
  <c r="AB22" i="9" s="1"/>
  <c r="AX14" i="5"/>
  <c r="AX14" i="9" s="1"/>
  <c r="AX79" i="9" s="1"/>
  <c r="AX15" i="5"/>
  <c r="AX15" i="9" s="1"/>
  <c r="AX80" i="9" s="1"/>
  <c r="AX54" i="5"/>
  <c r="AX54" i="9" s="1"/>
  <c r="AX103" i="9" s="1"/>
  <c r="AX53" i="5"/>
  <c r="AX53" i="9" s="1"/>
  <c r="AX102" i="9" s="1"/>
  <c r="AX33" i="5"/>
  <c r="AX33" i="9" s="1"/>
  <c r="AX88" i="9" s="1"/>
  <c r="BE37" i="6"/>
  <c r="BE37" i="8" s="1"/>
  <c r="BE38" i="6"/>
  <c r="BE38" i="8" s="1"/>
  <c r="BE90" i="8" s="1"/>
  <c r="BE39" i="6"/>
  <c r="BE39" i="8" s="1"/>
  <c r="BE26" i="6"/>
  <c r="BE26" i="8" s="1"/>
  <c r="BE25" i="6"/>
  <c r="BE25" i="8" s="1"/>
  <c r="BE84" i="8" s="1"/>
  <c r="BE40" i="6"/>
  <c r="BE40" i="8" s="1"/>
  <c r="BE30" i="6"/>
  <c r="BE30" i="8" s="1"/>
  <c r="BE34" i="6"/>
  <c r="BE34" i="8" s="1"/>
  <c r="BE36" i="6"/>
  <c r="BE36" i="8" s="1"/>
  <c r="AP24" i="6"/>
  <c r="AP24" i="8" s="1"/>
  <c r="AP32" i="6"/>
  <c r="AP32" i="8" s="1"/>
  <c r="AP50" i="6"/>
  <c r="AP50" i="8" s="1"/>
  <c r="AP27" i="6"/>
  <c r="AP27" i="8" s="1"/>
  <c r="AP51" i="6"/>
  <c r="AP51" i="8" s="1"/>
  <c r="AP100" i="8" s="1"/>
  <c r="AP28" i="6"/>
  <c r="AP28" i="8" s="1"/>
  <c r="AP16" i="6"/>
  <c r="AP16" i="8" s="1"/>
  <c r="AP18" i="6"/>
  <c r="AP18" i="8" s="1"/>
  <c r="AP29" i="6"/>
  <c r="AP29" i="8" s="1"/>
  <c r="AP17" i="6"/>
  <c r="AP17" i="8" s="1"/>
  <c r="AP21" i="6"/>
  <c r="AP21" i="8" s="1"/>
  <c r="AP31" i="6"/>
  <c r="AP31" i="8" s="1"/>
  <c r="AP19" i="6"/>
  <c r="AP19" i="8" s="1"/>
  <c r="AP23" i="6"/>
  <c r="AP23" i="8" s="1"/>
  <c r="AP49" i="6"/>
  <c r="AP49" i="8" s="1"/>
  <c r="AP22" i="6"/>
  <c r="AP22" i="8" s="1"/>
  <c r="AP20" i="6"/>
  <c r="AP20" i="8" s="1"/>
  <c r="BE14" i="5"/>
  <c r="BE14" i="9" s="1"/>
  <c r="BE79" i="9" s="1"/>
  <c r="BE33" i="5"/>
  <c r="BE33" i="9" s="1"/>
  <c r="BE88" i="9" s="1"/>
  <c r="BE54" i="5"/>
  <c r="BE54" i="9" s="1"/>
  <c r="BE103" i="9" s="1"/>
  <c r="BE53" i="5"/>
  <c r="BE53" i="9" s="1"/>
  <c r="BE102" i="9" s="1"/>
  <c r="BE15" i="5"/>
  <c r="BE15" i="9" s="1"/>
  <c r="BE80" i="9" s="1"/>
  <c r="BB25" i="6"/>
  <c r="BB25" i="8" s="1"/>
  <c r="BB84" i="8" s="1"/>
  <c r="BB26" i="6"/>
  <c r="BB26" i="8" s="1"/>
  <c r="BB30" i="6"/>
  <c r="BB30" i="8" s="1"/>
  <c r="BB36" i="6"/>
  <c r="BB36" i="8" s="1"/>
  <c r="BB34" i="6"/>
  <c r="BB34" i="8" s="1"/>
  <c r="BB38" i="6"/>
  <c r="BB38" i="8" s="1"/>
  <c r="BB90" i="8" s="1"/>
  <c r="BB39" i="6"/>
  <c r="BB39" i="8" s="1"/>
  <c r="BB40" i="6"/>
  <c r="BB40" i="8" s="1"/>
  <c r="BB37" i="6"/>
  <c r="BB37" i="8" s="1"/>
  <c r="AL25" i="5"/>
  <c r="AL25" i="9" s="1"/>
  <c r="AL84" i="9" s="1"/>
  <c r="AL26" i="5"/>
  <c r="AL26" i="9" s="1"/>
  <c r="AL40" i="5"/>
  <c r="AL40" i="9" s="1"/>
  <c r="AL38" i="5"/>
  <c r="AL38" i="9" s="1"/>
  <c r="AL90" i="9" s="1"/>
  <c r="AL39" i="5"/>
  <c r="AL39" i="9" s="1"/>
  <c r="AL36" i="5"/>
  <c r="AL36" i="9" s="1"/>
  <c r="AL37" i="5"/>
  <c r="AL37" i="9" s="1"/>
  <c r="AL30" i="5"/>
  <c r="AL30" i="9" s="1"/>
  <c r="AL34" i="5"/>
  <c r="AL34" i="9" s="1"/>
  <c r="BH54" i="6"/>
  <c r="BH54" i="8" s="1"/>
  <c r="BH103" i="8" s="1"/>
  <c r="BH15" i="6"/>
  <c r="BH15" i="8" s="1"/>
  <c r="BH80" i="8" s="1"/>
  <c r="BH14" i="6"/>
  <c r="BH14" i="8" s="1"/>
  <c r="BH79" i="8" s="1"/>
  <c r="BH33" i="6"/>
  <c r="BH33" i="8" s="1"/>
  <c r="BH88" i="8" s="1"/>
  <c r="BH53" i="6"/>
  <c r="BH53" i="8" s="1"/>
  <c r="BH102" i="8" s="1"/>
  <c r="AZ26" i="5"/>
  <c r="AZ26" i="9" s="1"/>
  <c r="AZ34" i="5"/>
  <c r="AZ34" i="9" s="1"/>
  <c r="AZ37" i="5"/>
  <c r="AZ37" i="9" s="1"/>
  <c r="AZ39" i="5"/>
  <c r="AZ39" i="9" s="1"/>
  <c r="AZ30" i="5"/>
  <c r="AZ30" i="9" s="1"/>
  <c r="AZ36" i="5"/>
  <c r="AZ36" i="9" s="1"/>
  <c r="AZ38" i="5"/>
  <c r="AZ38" i="9" s="1"/>
  <c r="AZ90" i="9" s="1"/>
  <c r="AZ40" i="5"/>
  <c r="AZ40" i="9" s="1"/>
  <c r="AZ25" i="5"/>
  <c r="AZ25" i="9" s="1"/>
  <c r="AZ84" i="9" s="1"/>
  <c r="AM25" i="5"/>
  <c r="AM25" i="9" s="1"/>
  <c r="AM84" i="9" s="1"/>
  <c r="AM34" i="5"/>
  <c r="AM34" i="9" s="1"/>
  <c r="AM37" i="5"/>
  <c r="AM37" i="9" s="1"/>
  <c r="AM39" i="5"/>
  <c r="AM39" i="9" s="1"/>
  <c r="AM26" i="5"/>
  <c r="AM26" i="9" s="1"/>
  <c r="AM30" i="5"/>
  <c r="AM30" i="9" s="1"/>
  <c r="AM36" i="5"/>
  <c r="AM36" i="9" s="1"/>
  <c r="AM38" i="5"/>
  <c r="AM38" i="9" s="1"/>
  <c r="AM90" i="9" s="1"/>
  <c r="AM40" i="5"/>
  <c r="AM40" i="9" s="1"/>
  <c r="AA47" i="6"/>
  <c r="AA47" i="8" s="1"/>
  <c r="AA97" i="8" s="1"/>
  <c r="AA48" i="6"/>
  <c r="AA48" i="8" s="1"/>
  <c r="AA98" i="8" s="1"/>
  <c r="AA35" i="6"/>
  <c r="AA35" i="8" s="1"/>
  <c r="AK41" i="6"/>
  <c r="AK41" i="8" s="1"/>
  <c r="AK92" i="8" s="1"/>
  <c r="AK42" i="6"/>
  <c r="AK42" i="8" s="1"/>
  <c r="AK93" i="8" s="1"/>
  <c r="AK44" i="6"/>
  <c r="AK44" i="8" s="1"/>
  <c r="AK43" i="6"/>
  <c r="AK43" i="8" s="1"/>
  <c r="AK94" i="8" s="1"/>
  <c r="AK45" i="6"/>
  <c r="AK45" i="8" s="1"/>
  <c r="AK46" i="6"/>
  <c r="AK46" i="8" s="1"/>
  <c r="AK96" i="8" s="1"/>
  <c r="AA48" i="5"/>
  <c r="AA48" i="9" s="1"/>
  <c r="AA98" i="9" s="1"/>
  <c r="AA35" i="5"/>
  <c r="AA35" i="9" s="1"/>
  <c r="AA47" i="5"/>
  <c r="AA47" i="9" s="1"/>
  <c r="AA97" i="9" s="1"/>
  <c r="AU46" i="1"/>
  <c r="AU46" i="7" s="1"/>
  <c r="AU96" i="7" s="1"/>
  <c r="AU41" i="1"/>
  <c r="AU41" i="7" s="1"/>
  <c r="AU92" i="7" s="1"/>
  <c r="AU42" i="1"/>
  <c r="AU42" i="7" s="1"/>
  <c r="AU93" i="7" s="1"/>
  <c r="AU43" i="1"/>
  <c r="AU43" i="7" s="1"/>
  <c r="AU94" i="7" s="1"/>
  <c r="AU45" i="1"/>
  <c r="AU45" i="7" s="1"/>
  <c r="AU44" i="1"/>
  <c r="AU44" i="7" s="1"/>
  <c r="AU48" i="6"/>
  <c r="AU48" i="8" s="1"/>
  <c r="AU98" i="8" s="1"/>
  <c r="AU47" i="6"/>
  <c r="AU47" i="8" s="1"/>
  <c r="AU97" i="8" s="1"/>
  <c r="AU35" i="6"/>
  <c r="AU35" i="8" s="1"/>
  <c r="AI36" i="1"/>
  <c r="AI36" i="7" s="1"/>
  <c r="AI39" i="1"/>
  <c r="AI39" i="7" s="1"/>
  <c r="AI40" i="1"/>
  <c r="AI40" i="7" s="1"/>
  <c r="AI25" i="1"/>
  <c r="AI25" i="7" s="1"/>
  <c r="AI84" i="7" s="1"/>
  <c r="AI26" i="1"/>
  <c r="AI26" i="7" s="1"/>
  <c r="AI34" i="1"/>
  <c r="AI34" i="7" s="1"/>
  <c r="AI38" i="1"/>
  <c r="AI38" i="7" s="1"/>
  <c r="AI90" i="7" s="1"/>
  <c r="AI37" i="1"/>
  <c r="AI37" i="7" s="1"/>
  <c r="AI30" i="1"/>
  <c r="AI30" i="7" s="1"/>
  <c r="AQ34" i="6"/>
  <c r="AQ34" i="8" s="1"/>
  <c r="AQ36" i="6"/>
  <c r="AQ36" i="8" s="1"/>
  <c r="AQ37" i="6"/>
  <c r="AQ37" i="8" s="1"/>
  <c r="AQ39" i="6"/>
  <c r="AQ39" i="8" s="1"/>
  <c r="AQ38" i="6"/>
  <c r="AQ38" i="8" s="1"/>
  <c r="AQ90" i="8" s="1"/>
  <c r="AQ25" i="6"/>
  <c r="AQ25" i="8" s="1"/>
  <c r="AQ84" i="8" s="1"/>
  <c r="AQ26" i="6"/>
  <c r="AQ26" i="8" s="1"/>
  <c r="AQ30" i="6"/>
  <c r="AQ30" i="8" s="1"/>
  <c r="AQ40" i="6"/>
  <c r="AQ40" i="8" s="1"/>
  <c r="Y36" i="1"/>
  <c r="Y36" i="7" s="1"/>
  <c r="Y39" i="1"/>
  <c r="Y39" i="7" s="1"/>
  <c r="Y25" i="1"/>
  <c r="Y25" i="7" s="1"/>
  <c r="Y84" i="7" s="1"/>
  <c r="Y40" i="1"/>
  <c r="Y40" i="7" s="1"/>
  <c r="Y26" i="1"/>
  <c r="Y26" i="7" s="1"/>
  <c r="Y34" i="1"/>
  <c r="Y34" i="7" s="1"/>
  <c r="Y37" i="1"/>
  <c r="Y37" i="7" s="1"/>
  <c r="Y30" i="1"/>
  <c r="Y30" i="7" s="1"/>
  <c r="Y38" i="1"/>
  <c r="Y38" i="7" s="1"/>
  <c r="Y90" i="7" s="1"/>
  <c r="X42" i="5"/>
  <c r="X42" i="9" s="1"/>
  <c r="X93" i="9" s="1"/>
  <c r="X45" i="5"/>
  <c r="X45" i="9" s="1"/>
  <c r="X46" i="5"/>
  <c r="X46" i="9" s="1"/>
  <c r="X96" i="9" s="1"/>
  <c r="X41" i="5"/>
  <c r="X41" i="9" s="1"/>
  <c r="X92" i="9" s="1"/>
  <c r="X43" i="5"/>
  <c r="X43" i="9" s="1"/>
  <c r="X94" i="9" s="1"/>
  <c r="X44" i="5"/>
  <c r="X44" i="9" s="1"/>
  <c r="BD14" i="1"/>
  <c r="BD14" i="7" s="1"/>
  <c r="BD79" i="7" s="1"/>
  <c r="BD53" i="1"/>
  <c r="BD53" i="7" s="1"/>
  <c r="BD102" i="7" s="1"/>
  <c r="BD15" i="1"/>
  <c r="BD15" i="7" s="1"/>
  <c r="BD80" i="7" s="1"/>
  <c r="BD54" i="1"/>
  <c r="BD54" i="7" s="1"/>
  <c r="BD103" i="7" s="1"/>
  <c r="BD33" i="1"/>
  <c r="BD33" i="7" s="1"/>
  <c r="BD88" i="7" s="1"/>
  <c r="AN45" i="1"/>
  <c r="AN45" i="7" s="1"/>
  <c r="AN41" i="1"/>
  <c r="AN41" i="7" s="1"/>
  <c r="AN92" i="7" s="1"/>
  <c r="AN42" i="1"/>
  <c r="AN42" i="7" s="1"/>
  <c r="AN93" i="7" s="1"/>
  <c r="AN44" i="1"/>
  <c r="AN44" i="7" s="1"/>
  <c r="AN46" i="1"/>
  <c r="AN46" i="7" s="1"/>
  <c r="AN96" i="7" s="1"/>
  <c r="AN43" i="1"/>
  <c r="AN43" i="7" s="1"/>
  <c r="AN94" i="7" s="1"/>
  <c r="AF39" i="1"/>
  <c r="AF39" i="7" s="1"/>
  <c r="AF30" i="1"/>
  <c r="AF30" i="7" s="1"/>
  <c r="AF34" i="1"/>
  <c r="AF34" i="7" s="1"/>
  <c r="AF36" i="1"/>
  <c r="AF36" i="7" s="1"/>
  <c r="AF38" i="1"/>
  <c r="AF38" i="7" s="1"/>
  <c r="AF90" i="7" s="1"/>
  <c r="AF26" i="1"/>
  <c r="AF26" i="7" s="1"/>
  <c r="AF37" i="1"/>
  <c r="AF37" i="7" s="1"/>
  <c r="AF25" i="1"/>
  <c r="AF25" i="7" s="1"/>
  <c r="AF84" i="7" s="1"/>
  <c r="AF40" i="1"/>
  <c r="AF40" i="7" s="1"/>
  <c r="X15" i="1"/>
  <c r="X15" i="7" s="1"/>
  <c r="X80" i="7" s="1"/>
  <c r="X33" i="1"/>
  <c r="X33" i="7" s="1"/>
  <c r="X88" i="7" s="1"/>
  <c r="X54" i="1"/>
  <c r="X54" i="7" s="1"/>
  <c r="X103" i="7" s="1"/>
  <c r="X53" i="1"/>
  <c r="X53" i="7" s="1"/>
  <c r="X102" i="7" s="1"/>
  <c r="X14" i="1"/>
  <c r="X14" i="7" s="1"/>
  <c r="X79" i="7" s="1"/>
  <c r="BB47" i="1"/>
  <c r="BB47" i="7" s="1"/>
  <c r="BB97" i="7" s="1"/>
  <c r="BB48" i="1"/>
  <c r="BB48" i="7" s="1"/>
  <c r="BB98" i="7" s="1"/>
  <c r="BB35" i="1"/>
  <c r="BB35" i="7" s="1"/>
  <c r="AC39" i="6"/>
  <c r="AC39" i="8" s="1"/>
  <c r="AC25" i="6"/>
  <c r="AC25" i="8" s="1"/>
  <c r="AC84" i="8" s="1"/>
  <c r="AC40" i="6"/>
  <c r="AC40" i="8" s="1"/>
  <c r="AC26" i="6"/>
  <c r="AC26" i="8" s="1"/>
  <c r="AC34" i="6"/>
  <c r="AC34" i="8" s="1"/>
  <c r="AC30" i="6"/>
  <c r="AC30" i="8" s="1"/>
  <c r="AC38" i="6"/>
  <c r="AC38" i="8" s="1"/>
  <c r="AC90" i="8" s="1"/>
  <c r="AC37" i="6"/>
  <c r="AC37" i="8" s="1"/>
  <c r="AC36" i="6"/>
  <c r="AC36" i="8" s="1"/>
  <c r="AL41" i="6"/>
  <c r="AL41" i="8" s="1"/>
  <c r="AL92" i="8" s="1"/>
  <c r="AL43" i="6"/>
  <c r="AL43" i="8" s="1"/>
  <c r="AL94" i="8" s="1"/>
  <c r="AL42" i="6"/>
  <c r="AL42" i="8" s="1"/>
  <c r="AL93" i="8" s="1"/>
  <c r="AL45" i="6"/>
  <c r="AL45" i="8" s="1"/>
  <c r="AL46" i="6"/>
  <c r="AL46" i="8" s="1"/>
  <c r="AL96" i="8" s="1"/>
  <c r="AL44" i="6"/>
  <c r="AL44" i="8" s="1"/>
  <c r="AR14" i="1"/>
  <c r="AR14" i="7" s="1"/>
  <c r="AR79" i="7" s="1"/>
  <c r="AR15" i="1"/>
  <c r="AR15" i="7" s="1"/>
  <c r="AR80" i="7" s="1"/>
  <c r="AR54" i="1"/>
  <c r="AR54" i="7" s="1"/>
  <c r="AR103" i="7" s="1"/>
  <c r="AR53" i="1"/>
  <c r="AR53" i="7" s="1"/>
  <c r="AR102" i="7" s="1"/>
  <c r="AR33" i="1"/>
  <c r="AR33" i="7" s="1"/>
  <c r="AR88" i="7" s="1"/>
  <c r="BA34" i="1"/>
  <c r="BA34" i="7" s="1"/>
  <c r="BA38" i="1"/>
  <c r="BA38" i="7" s="1"/>
  <c r="BA90" i="7" s="1"/>
  <c r="BA39" i="1"/>
  <c r="BA39" i="7" s="1"/>
  <c r="BA25" i="1"/>
  <c r="BA25" i="7" s="1"/>
  <c r="BA84" i="7" s="1"/>
  <c r="BA40" i="1"/>
  <c r="BA40" i="7" s="1"/>
  <c r="BA30" i="1"/>
  <c r="BA30" i="7" s="1"/>
  <c r="BA26" i="1"/>
  <c r="BA26" i="7" s="1"/>
  <c r="BA37" i="1"/>
  <c r="BA37" i="7" s="1"/>
  <c r="BA36" i="1"/>
  <c r="BA36" i="7" s="1"/>
  <c r="AQ30" i="5"/>
  <c r="AQ30" i="9" s="1"/>
  <c r="AQ36" i="5"/>
  <c r="AQ36" i="9" s="1"/>
  <c r="AQ38" i="5"/>
  <c r="AQ38" i="9" s="1"/>
  <c r="AQ90" i="9" s="1"/>
  <c r="AQ40" i="5"/>
  <c r="AQ40" i="9" s="1"/>
  <c r="AQ25" i="5"/>
  <c r="AQ25" i="9" s="1"/>
  <c r="AQ84" i="9" s="1"/>
  <c r="AQ26" i="5"/>
  <c r="AQ26" i="9" s="1"/>
  <c r="AQ34" i="5"/>
  <c r="AQ34" i="9" s="1"/>
  <c r="AQ37" i="5"/>
  <c r="AQ37" i="9" s="1"/>
  <c r="AQ39" i="5"/>
  <c r="AQ39" i="9" s="1"/>
  <c r="BE24" i="1"/>
  <c r="BE24" i="7" s="1"/>
  <c r="BE18" i="1"/>
  <c r="BE18" i="7" s="1"/>
  <c r="BE27" i="1"/>
  <c r="BE27" i="7" s="1"/>
  <c r="BE29" i="1"/>
  <c r="BE29" i="7" s="1"/>
  <c r="BE49" i="1"/>
  <c r="BE49" i="7" s="1"/>
  <c r="BE31" i="1"/>
  <c r="BE31" i="7" s="1"/>
  <c r="BE50" i="1"/>
  <c r="BE50" i="7" s="1"/>
  <c r="BE21" i="1"/>
  <c r="BE21" i="7" s="1"/>
  <c r="BE32" i="1"/>
  <c r="BE32" i="7" s="1"/>
  <c r="BE51" i="1"/>
  <c r="BE51" i="7" s="1"/>
  <c r="BE100" i="7" s="1"/>
  <c r="BE23" i="1"/>
  <c r="BE23" i="7" s="1"/>
  <c r="BE17" i="1"/>
  <c r="BE17" i="7" s="1"/>
  <c r="BE28" i="1"/>
  <c r="BE28" i="7" s="1"/>
  <c r="BE16" i="1"/>
  <c r="BE16" i="7" s="1"/>
  <c r="BE22" i="1"/>
  <c r="BE22" i="7" s="1"/>
  <c r="BE20" i="1"/>
  <c r="BE20" i="7" s="1"/>
  <c r="BE19" i="1"/>
  <c r="BE19" i="7" s="1"/>
  <c r="BF48" i="5"/>
  <c r="BF48" i="9" s="1"/>
  <c r="BF98" i="9" s="1"/>
  <c r="BF47" i="5"/>
  <c r="BF47" i="9" s="1"/>
  <c r="BF97" i="9" s="1"/>
  <c r="BF35" i="5"/>
  <c r="BF35" i="9" s="1"/>
  <c r="AW35" i="6"/>
  <c r="AW35" i="8" s="1"/>
  <c r="AW48" i="6"/>
  <c r="AW48" i="8" s="1"/>
  <c r="AW98" i="8" s="1"/>
  <c r="AW47" i="6"/>
  <c r="AW47" i="8" s="1"/>
  <c r="AW97" i="8" s="1"/>
  <c r="AC25" i="5"/>
  <c r="AC25" i="9" s="1"/>
  <c r="AC84" i="9" s="1"/>
  <c r="AC26" i="5"/>
  <c r="AC26" i="9" s="1"/>
  <c r="AC30" i="5"/>
  <c r="AC30" i="9" s="1"/>
  <c r="AC36" i="5"/>
  <c r="AC36" i="9" s="1"/>
  <c r="AC38" i="5"/>
  <c r="AC38" i="9" s="1"/>
  <c r="AC90" i="9" s="1"/>
  <c r="AC40" i="5"/>
  <c r="AC40" i="9" s="1"/>
  <c r="AC34" i="5"/>
  <c r="AC34" i="9" s="1"/>
  <c r="AC39" i="5"/>
  <c r="AC39" i="9" s="1"/>
  <c r="AC37" i="5"/>
  <c r="AC37" i="9" s="1"/>
  <c r="AO24" i="1"/>
  <c r="AO24" i="7" s="1"/>
  <c r="AO18" i="1"/>
  <c r="AO18" i="7" s="1"/>
  <c r="AO27" i="1"/>
  <c r="AO27" i="7" s="1"/>
  <c r="AO29" i="1"/>
  <c r="AO29" i="7" s="1"/>
  <c r="AO49" i="1"/>
  <c r="AO49" i="7" s="1"/>
  <c r="AO31" i="1"/>
  <c r="AO31" i="7" s="1"/>
  <c r="AO50" i="1"/>
  <c r="AO50" i="7" s="1"/>
  <c r="AO21" i="1"/>
  <c r="AO21" i="7" s="1"/>
  <c r="AO32" i="1"/>
  <c r="AO32" i="7" s="1"/>
  <c r="AO51" i="1"/>
  <c r="AO51" i="7" s="1"/>
  <c r="AO100" i="7" s="1"/>
  <c r="AO23" i="1"/>
  <c r="AO23" i="7" s="1"/>
  <c r="AO17" i="1"/>
  <c r="AO17" i="7" s="1"/>
  <c r="AO19" i="1"/>
  <c r="AO19" i="7" s="1"/>
  <c r="AO22" i="1"/>
  <c r="AO22" i="7" s="1"/>
  <c r="AO28" i="1"/>
  <c r="AO28" i="7" s="1"/>
  <c r="AO16" i="1"/>
  <c r="AO16" i="7" s="1"/>
  <c r="AO20" i="1"/>
  <c r="AO20" i="7" s="1"/>
  <c r="AG23" i="6"/>
  <c r="AG23" i="8" s="1"/>
  <c r="AG32" i="6"/>
  <c r="AG32" i="8" s="1"/>
  <c r="AG49" i="6"/>
  <c r="AG49" i="8" s="1"/>
  <c r="AG24" i="6"/>
  <c r="AG24" i="8" s="1"/>
  <c r="AG50" i="6"/>
  <c r="AG50" i="8" s="1"/>
  <c r="AG27" i="6"/>
  <c r="AG27" i="8" s="1"/>
  <c r="AG16" i="6"/>
  <c r="AG16" i="8" s="1"/>
  <c r="AG51" i="6"/>
  <c r="AG51" i="8" s="1"/>
  <c r="AG100" i="8" s="1"/>
  <c r="AG29" i="6"/>
  <c r="AG29" i="8" s="1"/>
  <c r="AG17" i="6"/>
  <c r="AG17" i="8" s="1"/>
  <c r="AG28" i="6"/>
  <c r="AG28" i="8" s="1"/>
  <c r="AG18" i="6"/>
  <c r="AG18" i="8" s="1"/>
  <c r="AG22" i="6"/>
  <c r="AG22" i="8" s="1"/>
  <c r="AG20" i="6"/>
  <c r="AG20" i="8" s="1"/>
  <c r="AG21" i="6"/>
  <c r="AG21" i="8" s="1"/>
  <c r="AG31" i="6"/>
  <c r="AG31" i="8" s="1"/>
  <c r="AG19" i="6"/>
  <c r="AG19" i="8" s="1"/>
  <c r="AW48" i="5"/>
  <c r="AW48" i="9" s="1"/>
  <c r="AW98" i="9" s="1"/>
  <c r="AW47" i="5"/>
  <c r="AW47" i="9" s="1"/>
  <c r="AW97" i="9" s="1"/>
  <c r="AW35" i="5"/>
  <c r="AW35" i="9" s="1"/>
  <c r="AL33" i="1"/>
  <c r="AL33" i="7" s="1"/>
  <c r="AL88" i="7" s="1"/>
  <c r="AL53" i="1"/>
  <c r="AL53" i="7" s="1"/>
  <c r="AL102" i="7" s="1"/>
  <c r="AL15" i="1"/>
  <c r="AL15" i="7" s="1"/>
  <c r="AL80" i="7" s="1"/>
  <c r="AL14" i="1"/>
  <c r="AL14" i="7" s="1"/>
  <c r="AL79" i="7" s="1"/>
  <c r="AL54" i="1"/>
  <c r="AL54" i="7" s="1"/>
  <c r="AL103" i="7" s="1"/>
  <c r="AU6" i="5"/>
  <c r="AU6" i="9" s="1"/>
  <c r="AU57" i="9"/>
  <c r="AQ61" i="5"/>
  <c r="AQ62" i="5"/>
  <c r="AQ60" i="5"/>
  <c r="AQ68" i="5"/>
  <c r="AQ68" i="9" s="1"/>
  <c r="AQ64" i="5"/>
  <c r="AQ64" i="9" s="1"/>
  <c r="AQ65" i="5"/>
  <c r="AQ65" i="9" s="1"/>
  <c r="AQ66" i="5"/>
  <c r="AQ66" i="9" s="1"/>
  <c r="AQ70" i="5"/>
  <c r="AQ70" i="9" s="1"/>
  <c r="AQ63" i="5"/>
  <c r="AQ63" i="9" s="1"/>
  <c r="AQ69" i="5"/>
  <c r="AQ69" i="9" s="1"/>
  <c r="AQ67" i="5"/>
  <c r="AQ67" i="9" s="1"/>
  <c r="BC6" i="5"/>
  <c r="BC6" i="9" s="1"/>
  <c r="BC57" i="9"/>
  <c r="AK64" i="5"/>
  <c r="AK64" i="9" s="1"/>
  <c r="AK62" i="5"/>
  <c r="AK70" i="5"/>
  <c r="AK70" i="9" s="1"/>
  <c r="AK66" i="5"/>
  <c r="AK66" i="9" s="1"/>
  <c r="AK63" i="5"/>
  <c r="AK63" i="9" s="1"/>
  <c r="AK69" i="5"/>
  <c r="AK69" i="9" s="1"/>
  <c r="AK67" i="5"/>
  <c r="AK67" i="9" s="1"/>
  <c r="AK61" i="5"/>
  <c r="AK60" i="5"/>
  <c r="AK65" i="5"/>
  <c r="AK65" i="9" s="1"/>
  <c r="AK68" i="5"/>
  <c r="AK68" i="9" s="1"/>
  <c r="X61" i="5"/>
  <c r="X69" i="5"/>
  <c r="X69" i="9" s="1"/>
  <c r="X66" i="5"/>
  <c r="X66" i="9" s="1"/>
  <c r="X67" i="5"/>
  <c r="X67" i="9" s="1"/>
  <c r="X68" i="5"/>
  <c r="X68" i="9" s="1"/>
  <c r="X62" i="5"/>
  <c r="X60" i="5"/>
  <c r="X63" i="5"/>
  <c r="X63" i="9" s="1"/>
  <c r="X64" i="5"/>
  <c r="X64" i="9" s="1"/>
  <c r="X65" i="5"/>
  <c r="X65" i="9" s="1"/>
  <c r="X70" i="5"/>
  <c r="X70" i="9" s="1"/>
  <c r="AD57" i="9"/>
  <c r="AD6" i="5"/>
  <c r="AD6" i="9" s="1"/>
  <c r="AL6" i="6"/>
  <c r="AL6" i="8" s="1"/>
  <c r="AL57" i="8"/>
  <c r="AS66" i="6"/>
  <c r="AS66" i="8" s="1"/>
  <c r="AS60" i="6"/>
  <c r="AS67" i="6"/>
  <c r="AS67" i="8" s="1"/>
  <c r="AS63" i="6"/>
  <c r="AS63" i="8" s="1"/>
  <c r="AS64" i="6"/>
  <c r="AS64" i="8" s="1"/>
  <c r="AS69" i="6"/>
  <c r="AS69" i="8" s="1"/>
  <c r="AS65" i="6"/>
  <c r="AS65" i="8" s="1"/>
  <c r="AS61" i="6"/>
  <c r="AS62" i="6"/>
  <c r="AS70" i="6"/>
  <c r="AS70" i="8" s="1"/>
  <c r="AS68" i="6"/>
  <c r="AS68" i="8" s="1"/>
  <c r="BH58" i="6"/>
  <c r="BH59" i="6"/>
  <c r="AX66" i="6"/>
  <c r="AX66" i="8" s="1"/>
  <c r="AX60" i="6"/>
  <c r="AX62" i="6"/>
  <c r="AX69" i="6"/>
  <c r="AX69" i="8" s="1"/>
  <c r="AX65" i="6"/>
  <c r="AX65" i="8" s="1"/>
  <c r="AX70" i="6"/>
  <c r="AX70" i="8" s="1"/>
  <c r="AX64" i="6"/>
  <c r="AX64" i="8" s="1"/>
  <c r="AX61" i="6"/>
  <c r="AX67" i="6"/>
  <c r="AX67" i="8" s="1"/>
  <c r="AX68" i="6"/>
  <c r="AX68" i="8" s="1"/>
  <c r="AX63" i="6"/>
  <c r="AX63" i="8" s="1"/>
  <c r="Y10" i="5"/>
  <c r="Y10" i="9" s="1"/>
  <c r="Y61" i="9"/>
  <c r="AR66" i="6"/>
  <c r="AR66" i="8" s="1"/>
  <c r="AR61" i="6"/>
  <c r="AR62" i="6"/>
  <c r="AR68" i="6"/>
  <c r="AR68" i="8" s="1"/>
  <c r="AR70" i="6"/>
  <c r="AR70" i="8" s="1"/>
  <c r="AR60" i="6"/>
  <c r="AR67" i="6"/>
  <c r="AR67" i="8" s="1"/>
  <c r="AR69" i="6"/>
  <c r="AR69" i="8" s="1"/>
  <c r="AR65" i="6"/>
  <c r="AR65" i="8" s="1"/>
  <c r="AR64" i="6"/>
  <c r="AR64" i="8" s="1"/>
  <c r="AR63" i="6"/>
  <c r="AR63" i="8" s="1"/>
  <c r="AH66" i="6"/>
  <c r="AH66" i="8" s="1"/>
  <c r="AH67" i="6"/>
  <c r="AH67" i="8" s="1"/>
  <c r="AH68" i="6"/>
  <c r="AH68" i="8" s="1"/>
  <c r="AH62" i="6"/>
  <c r="AH63" i="6"/>
  <c r="AH63" i="8" s="1"/>
  <c r="AH60" i="6"/>
  <c r="AH69" i="6"/>
  <c r="AH69" i="8" s="1"/>
  <c r="AH65" i="6"/>
  <c r="AH65" i="8" s="1"/>
  <c r="AH70" i="6"/>
  <c r="AH70" i="8" s="1"/>
  <c r="AH61" i="6"/>
  <c r="AH64" i="6"/>
  <c r="AH64" i="8" s="1"/>
  <c r="AF57" i="8"/>
  <c r="AF6" i="6"/>
  <c r="AF6" i="8" s="1"/>
  <c r="BE9" i="5"/>
  <c r="BE9" i="9" s="1"/>
  <c r="BE60" i="9"/>
  <c r="BH60" i="9"/>
  <c r="BH9" i="5"/>
  <c r="BH9" i="9" s="1"/>
  <c r="AH61" i="9"/>
  <c r="AH10" i="5"/>
  <c r="AH10" i="9" s="1"/>
  <c r="AV62" i="9"/>
  <c r="AV11" i="5"/>
  <c r="AV11" i="9" s="1"/>
  <c r="BE59" i="9"/>
  <c r="BE8" i="5"/>
  <c r="BE8" i="9" s="1"/>
  <c r="AI57" i="8"/>
  <c r="AI6" i="6"/>
  <c r="AI6" i="8" s="1"/>
  <c r="AV61" i="6"/>
  <c r="AV68" i="6"/>
  <c r="AV68" i="8" s="1"/>
  <c r="AV65" i="6"/>
  <c r="AV65" i="8" s="1"/>
  <c r="AV67" i="6"/>
  <c r="AV67" i="8" s="1"/>
  <c r="AV70" i="6"/>
  <c r="AV70" i="8" s="1"/>
  <c r="AV66" i="6"/>
  <c r="AV66" i="8" s="1"/>
  <c r="AV69" i="6"/>
  <c r="AV69" i="8" s="1"/>
  <c r="AV62" i="6"/>
  <c r="AV63" i="6"/>
  <c r="AV63" i="8" s="1"/>
  <c r="AV64" i="6"/>
  <c r="AV64" i="8" s="1"/>
  <c r="AV60" i="6"/>
  <c r="BF58" i="9"/>
  <c r="BF7" i="5"/>
  <c r="BF7" i="9" s="1"/>
  <c r="BG58" i="9"/>
  <c r="BG7" i="5"/>
  <c r="BG7" i="9" s="1"/>
  <c r="AP65" i="5"/>
  <c r="AP65" i="9" s="1"/>
  <c r="AP60" i="5"/>
  <c r="AP63" i="5"/>
  <c r="AP63" i="9" s="1"/>
  <c r="AP68" i="5"/>
  <c r="AP68" i="9" s="1"/>
  <c r="AP62" i="5"/>
  <c r="AP69" i="5"/>
  <c r="AP69" i="9" s="1"/>
  <c r="AP70" i="5"/>
  <c r="AP70" i="9" s="1"/>
  <c r="AP61" i="5"/>
  <c r="AP66" i="5"/>
  <c r="AP66" i="9" s="1"/>
  <c r="AP64" i="5"/>
  <c r="AP64" i="9" s="1"/>
  <c r="AP67" i="5"/>
  <c r="AP67" i="9" s="1"/>
  <c r="AW60" i="5"/>
  <c r="AW68" i="5"/>
  <c r="AW68" i="9" s="1"/>
  <c r="AW66" i="5"/>
  <c r="AW66" i="9" s="1"/>
  <c r="AW70" i="5"/>
  <c r="AW70" i="9" s="1"/>
  <c r="AW63" i="5"/>
  <c r="AW63" i="9" s="1"/>
  <c r="AW69" i="5"/>
  <c r="AW69" i="9" s="1"/>
  <c r="AW64" i="5"/>
  <c r="AW64" i="9" s="1"/>
  <c r="AW65" i="5"/>
  <c r="AW65" i="9" s="1"/>
  <c r="AW61" i="5"/>
  <c r="AW62" i="5"/>
  <c r="AW67" i="5"/>
  <c r="AW67" i="9" s="1"/>
  <c r="BA61" i="9"/>
  <c r="BA10" i="5"/>
  <c r="BA10" i="9" s="1"/>
  <c r="BA62" i="9"/>
  <c r="BA11" i="5"/>
  <c r="BA11" i="9" s="1"/>
  <c r="AU58" i="9"/>
  <c r="AU7" i="5"/>
  <c r="AU7" i="9" s="1"/>
  <c r="AB60" i="6"/>
  <c r="AB61" i="6"/>
  <c r="AB65" i="6"/>
  <c r="AB65" i="8" s="1"/>
  <c r="AB63" i="6"/>
  <c r="AB63" i="8" s="1"/>
  <c r="AB68" i="6"/>
  <c r="AB68" i="8" s="1"/>
  <c r="AB70" i="6"/>
  <c r="AB70" i="8" s="1"/>
  <c r="AB64" i="6"/>
  <c r="AB64" i="8" s="1"/>
  <c r="AB62" i="6"/>
  <c r="AB66" i="6"/>
  <c r="AB66" i="8" s="1"/>
  <c r="AB69" i="6"/>
  <c r="AB69" i="8" s="1"/>
  <c r="AB67" i="6"/>
  <c r="AB67" i="8" s="1"/>
  <c r="BA58" i="6"/>
  <c r="BA59" i="6"/>
  <c r="AA63" i="6"/>
  <c r="AA63" i="8" s="1"/>
  <c r="AA64" i="6"/>
  <c r="AA64" i="8" s="1"/>
  <c r="AA65" i="6"/>
  <c r="AA65" i="8" s="1"/>
  <c r="AA69" i="6"/>
  <c r="AA69" i="8" s="1"/>
  <c r="AA67" i="6"/>
  <c r="AA67" i="8" s="1"/>
  <c r="AA60" i="6"/>
  <c r="AA70" i="6"/>
  <c r="AA70" i="8" s="1"/>
  <c r="AA68" i="6"/>
  <c r="AA68" i="8" s="1"/>
  <c r="AA66" i="6"/>
  <c r="AA66" i="8" s="1"/>
  <c r="AA61" i="6"/>
  <c r="AA62" i="6"/>
  <c r="AG6" i="6"/>
  <c r="AG6" i="8" s="1"/>
  <c r="AG57" i="8"/>
  <c r="AL62" i="9"/>
  <c r="AL11" i="5"/>
  <c r="AL11" i="9" s="1"/>
  <c r="AL9" i="5"/>
  <c r="AL9" i="9" s="1"/>
  <c r="AL60" i="9"/>
  <c r="AZ62" i="9"/>
  <c r="AZ11" i="5"/>
  <c r="AZ11" i="9" s="1"/>
  <c r="BF62" i="1"/>
  <c r="BF60" i="1"/>
  <c r="BF68" i="1"/>
  <c r="BF68" i="7" s="1"/>
  <c r="BF67" i="1"/>
  <c r="BF67" i="7" s="1"/>
  <c r="BF63" i="1"/>
  <c r="BF63" i="7" s="1"/>
  <c r="BF65" i="1"/>
  <c r="BF65" i="7" s="1"/>
  <c r="BF69" i="1"/>
  <c r="BF69" i="7" s="1"/>
  <c r="BF66" i="1"/>
  <c r="BF66" i="7" s="1"/>
  <c r="BF64" i="1"/>
  <c r="BF64" i="7" s="1"/>
  <c r="BF70" i="1"/>
  <c r="BF70" i="7" s="1"/>
  <c r="BF61" i="1"/>
  <c r="AC69" i="1"/>
  <c r="AC69" i="7" s="1"/>
  <c r="AC70" i="1"/>
  <c r="AC70" i="7" s="1"/>
  <c r="AC63" i="1"/>
  <c r="AC63" i="7" s="1"/>
  <c r="AC62" i="1"/>
  <c r="AC68" i="1"/>
  <c r="AC68" i="7" s="1"/>
  <c r="AC60" i="1"/>
  <c r="AC64" i="1"/>
  <c r="AC64" i="7" s="1"/>
  <c r="AC67" i="1"/>
  <c r="AC67" i="7" s="1"/>
  <c r="AC65" i="1"/>
  <c r="AC65" i="7" s="1"/>
  <c r="AC61" i="1"/>
  <c r="AC66" i="1"/>
  <c r="AC66" i="7" s="1"/>
  <c r="AT58" i="1"/>
  <c r="AT59" i="1"/>
  <c r="AZ58" i="1"/>
  <c r="AZ59" i="1"/>
  <c r="BC26" i="1"/>
  <c r="BC26" i="7" s="1"/>
  <c r="BC36" i="1"/>
  <c r="BC36" i="7" s="1"/>
  <c r="BC37" i="1"/>
  <c r="BC37" i="7" s="1"/>
  <c r="BC38" i="1"/>
  <c r="BC38" i="7" s="1"/>
  <c r="BC90" i="7" s="1"/>
  <c r="BC25" i="1"/>
  <c r="BC25" i="7" s="1"/>
  <c r="BC84" i="7" s="1"/>
  <c r="BC40" i="1"/>
  <c r="BC40" i="7" s="1"/>
  <c r="BC34" i="1"/>
  <c r="BC34" i="7" s="1"/>
  <c r="BC39" i="1"/>
  <c r="BC39" i="7" s="1"/>
  <c r="BC30" i="1"/>
  <c r="BC30" i="7" s="1"/>
  <c r="BG37" i="1"/>
  <c r="BG37" i="7" s="1"/>
  <c r="BG25" i="1"/>
  <c r="BG25" i="7" s="1"/>
  <c r="BG84" i="7" s="1"/>
  <c r="BG40" i="1"/>
  <c r="BG40" i="7" s="1"/>
  <c r="BG26" i="1"/>
  <c r="BG26" i="7" s="1"/>
  <c r="BG30" i="1"/>
  <c r="BG30" i="7" s="1"/>
  <c r="BG36" i="1"/>
  <c r="BG36" i="7" s="1"/>
  <c r="BG38" i="1"/>
  <c r="BG38" i="7" s="1"/>
  <c r="BG90" i="7" s="1"/>
  <c r="BG34" i="1"/>
  <c r="BG34" i="7" s="1"/>
  <c r="BG39" i="1"/>
  <c r="BG39" i="7" s="1"/>
  <c r="BF58" i="1"/>
  <c r="BF59" i="1"/>
  <c r="BC6" i="1"/>
  <c r="BC6" i="7" s="1"/>
  <c r="BC57" i="7"/>
  <c r="AR62" i="1"/>
  <c r="AR66" i="1"/>
  <c r="AR66" i="7" s="1"/>
  <c r="AR68" i="1"/>
  <c r="AR68" i="7" s="1"/>
  <c r="AR64" i="1"/>
  <c r="AR64" i="7" s="1"/>
  <c r="AR70" i="1"/>
  <c r="AR70" i="7" s="1"/>
  <c r="AR67" i="1"/>
  <c r="AR67" i="7" s="1"/>
  <c r="AR61" i="1"/>
  <c r="AR69" i="1"/>
  <c r="AR69" i="7" s="1"/>
  <c r="AR63" i="1"/>
  <c r="AR63" i="7" s="1"/>
  <c r="AR60" i="1"/>
  <c r="AR65" i="1"/>
  <c r="AR65" i="7" s="1"/>
  <c r="BE6" i="1"/>
  <c r="BE6" i="7" s="1"/>
  <c r="BE57" i="7"/>
  <c r="AI58" i="1"/>
  <c r="AI59" i="1"/>
  <c r="AX62" i="1"/>
  <c r="AX67" i="1"/>
  <c r="AX67" i="7" s="1"/>
  <c r="AX68" i="1"/>
  <c r="AX68" i="7" s="1"/>
  <c r="AX65" i="1"/>
  <c r="AX65" i="7" s="1"/>
  <c r="AX69" i="1"/>
  <c r="AX69" i="7" s="1"/>
  <c r="AX60" i="1"/>
  <c r="AX63" i="1"/>
  <c r="AX63" i="7" s="1"/>
  <c r="AX66" i="1"/>
  <c r="AX66" i="7" s="1"/>
  <c r="AX64" i="1"/>
  <c r="AX64" i="7" s="1"/>
  <c r="AX70" i="1"/>
  <c r="AX70" i="7" s="1"/>
  <c r="AX61" i="1"/>
  <c r="AD67" i="1"/>
  <c r="AD67" i="7" s="1"/>
  <c r="AD62" i="1"/>
  <c r="AD68" i="1"/>
  <c r="AD68" i="7" s="1"/>
  <c r="AD60" i="1"/>
  <c r="AD61" i="1"/>
  <c r="AD66" i="1"/>
  <c r="AD66" i="7" s="1"/>
  <c r="AD64" i="1"/>
  <c r="AD64" i="7" s="1"/>
  <c r="AD65" i="1"/>
  <c r="AD65" i="7" s="1"/>
  <c r="AD69" i="1"/>
  <c r="AD69" i="7" s="1"/>
  <c r="AD70" i="1"/>
  <c r="AD70" i="7" s="1"/>
  <c r="AD63" i="1"/>
  <c r="AD63" i="7" s="1"/>
  <c r="AV66" i="1"/>
  <c r="AV66" i="7" s="1"/>
  <c r="AV65" i="1"/>
  <c r="AV65" i="7" s="1"/>
  <c r="AV62" i="1"/>
  <c r="AV63" i="1"/>
  <c r="AV63" i="7" s="1"/>
  <c r="AV61" i="1"/>
  <c r="AV69" i="1"/>
  <c r="AV69" i="7" s="1"/>
  <c r="AV67" i="1"/>
  <c r="AV67" i="7" s="1"/>
  <c r="AV70" i="1"/>
  <c r="AV70" i="7" s="1"/>
  <c r="AV64" i="1"/>
  <c r="AV64" i="7" s="1"/>
  <c r="AV68" i="1"/>
  <c r="AV68" i="7" s="1"/>
  <c r="AV60" i="1"/>
  <c r="AT68" i="1"/>
  <c r="AT68" i="7" s="1"/>
  <c r="AT69" i="1"/>
  <c r="AT69" i="7" s="1"/>
  <c r="AT70" i="1"/>
  <c r="AT70" i="7" s="1"/>
  <c r="AT65" i="1"/>
  <c r="AT65" i="7" s="1"/>
  <c r="AT64" i="1"/>
  <c r="AT64" i="7" s="1"/>
  <c r="AT67" i="1"/>
  <c r="AT67" i="7" s="1"/>
  <c r="AT62" i="1"/>
  <c r="AT63" i="1"/>
  <c r="AT63" i="7" s="1"/>
  <c r="AT60" i="1"/>
  <c r="AT61" i="1"/>
  <c r="AT66" i="1"/>
  <c r="AT66" i="7" s="1"/>
  <c r="AW57" i="7"/>
  <c r="AW6" i="1"/>
  <c r="AW6" i="7" s="1"/>
  <c r="AM59" i="1"/>
  <c r="AM58" i="1"/>
  <c r="AK6" i="1"/>
  <c r="AK6" i="7" s="1"/>
  <c r="AK57" i="7"/>
  <c r="AZ6" i="1"/>
  <c r="AZ6" i="7" s="1"/>
  <c r="AZ57" i="7"/>
  <c r="AZ36" i="1"/>
  <c r="AZ36" i="7" s="1"/>
  <c r="AZ39" i="1"/>
  <c r="AZ39" i="7" s="1"/>
  <c r="AZ40" i="1"/>
  <c r="AZ40" i="7" s="1"/>
  <c r="AZ25" i="1"/>
  <c r="AZ25" i="7" s="1"/>
  <c r="AZ84" i="7" s="1"/>
  <c r="AZ26" i="1"/>
  <c r="AZ26" i="7" s="1"/>
  <c r="AZ34" i="1"/>
  <c r="AZ34" i="7" s="1"/>
  <c r="AZ37" i="1"/>
  <c r="AZ37" i="7" s="1"/>
  <c r="AZ30" i="1"/>
  <c r="AZ30" i="7" s="1"/>
  <c r="AZ38" i="1"/>
  <c r="AZ38" i="7" s="1"/>
  <c r="AZ90" i="7" s="1"/>
  <c r="AF15" i="5"/>
  <c r="AF15" i="9" s="1"/>
  <c r="AF80" i="9" s="1"/>
  <c r="AF53" i="5"/>
  <c r="AF53" i="9" s="1"/>
  <c r="AF102" i="9" s="1"/>
  <c r="AF14" i="5"/>
  <c r="AF14" i="9" s="1"/>
  <c r="AF79" i="9" s="1"/>
  <c r="AF33" i="5"/>
  <c r="AF33" i="9" s="1"/>
  <c r="AF88" i="9" s="1"/>
  <c r="AF54" i="5"/>
  <c r="AF54" i="9" s="1"/>
  <c r="AF103" i="9" s="1"/>
  <c r="BC46" i="1"/>
  <c r="BC46" i="7" s="1"/>
  <c r="BC96" i="7" s="1"/>
  <c r="BC41" i="1"/>
  <c r="BC41" i="7" s="1"/>
  <c r="BC92" i="7" s="1"/>
  <c r="BC42" i="1"/>
  <c r="BC42" i="7" s="1"/>
  <c r="BC93" i="7" s="1"/>
  <c r="BC43" i="1"/>
  <c r="BC43" i="7" s="1"/>
  <c r="BC94" i="7" s="1"/>
  <c r="BC45" i="1"/>
  <c r="BC45" i="7" s="1"/>
  <c r="BC44" i="1"/>
  <c r="BC44" i="7" s="1"/>
  <c r="AM14" i="1"/>
  <c r="AM14" i="7" s="1"/>
  <c r="AM79" i="7" s="1"/>
  <c r="AM53" i="1"/>
  <c r="AM53" i="7" s="1"/>
  <c r="AM102" i="7" s="1"/>
  <c r="AM54" i="1"/>
  <c r="AM54" i="7" s="1"/>
  <c r="AM103" i="7" s="1"/>
  <c r="AM33" i="1"/>
  <c r="AM33" i="7" s="1"/>
  <c r="AM88" i="7" s="1"/>
  <c r="AM15" i="1"/>
  <c r="AM15" i="7" s="1"/>
  <c r="AM80" i="7" s="1"/>
  <c r="BG35" i="1"/>
  <c r="BG35" i="7" s="1"/>
  <c r="BG48" i="1"/>
  <c r="BG48" i="7" s="1"/>
  <c r="BG98" i="7" s="1"/>
  <c r="BG47" i="1"/>
  <c r="BG47" i="7" s="1"/>
  <c r="BG97" i="7" s="1"/>
  <c r="AI54" i="6"/>
  <c r="AI54" i="8" s="1"/>
  <c r="AI103" i="8" s="1"/>
  <c r="AI14" i="6"/>
  <c r="AI14" i="8" s="1"/>
  <c r="AI79" i="8" s="1"/>
  <c r="AI15" i="6"/>
  <c r="AI15" i="8" s="1"/>
  <c r="AI80" i="8" s="1"/>
  <c r="AI33" i="6"/>
  <c r="AI33" i="8" s="1"/>
  <c r="AI88" i="8" s="1"/>
  <c r="AI53" i="6"/>
  <c r="AI53" i="8" s="1"/>
  <c r="AI102" i="8" s="1"/>
  <c r="AV29" i="6"/>
  <c r="AV29" i="8" s="1"/>
  <c r="AV18" i="6"/>
  <c r="AV18" i="8" s="1"/>
  <c r="AV21" i="6"/>
  <c r="AV21" i="8" s="1"/>
  <c r="AV19" i="6"/>
  <c r="AV19" i="8" s="1"/>
  <c r="AV22" i="6"/>
  <c r="AV22" i="8" s="1"/>
  <c r="AV31" i="6"/>
  <c r="AV31" i="8" s="1"/>
  <c r="AV20" i="6"/>
  <c r="AV20" i="8" s="1"/>
  <c r="AV24" i="6"/>
  <c r="AV24" i="8" s="1"/>
  <c r="AV32" i="6"/>
  <c r="AV32" i="8" s="1"/>
  <c r="AV50" i="6"/>
  <c r="AV50" i="8" s="1"/>
  <c r="AV23" i="6"/>
  <c r="AV23" i="8" s="1"/>
  <c r="AV49" i="6"/>
  <c r="AV49" i="8" s="1"/>
  <c r="AV17" i="6"/>
  <c r="AV17" i="8" s="1"/>
  <c r="AV27" i="6"/>
  <c r="AV27" i="8" s="1"/>
  <c r="AV16" i="6"/>
  <c r="AV16" i="8" s="1"/>
  <c r="AV51" i="6"/>
  <c r="AV51" i="8" s="1"/>
  <c r="AV100" i="8" s="1"/>
  <c r="AV28" i="6"/>
  <c r="AV28" i="8" s="1"/>
  <c r="BH14" i="1"/>
  <c r="BH14" i="7" s="1"/>
  <c r="BH79" i="7" s="1"/>
  <c r="BH15" i="1"/>
  <c r="BH15" i="7" s="1"/>
  <c r="BH80" i="7" s="1"/>
  <c r="BH54" i="1"/>
  <c r="BH54" i="7" s="1"/>
  <c r="BH103" i="7" s="1"/>
  <c r="BH33" i="1"/>
  <c r="BH33" i="7" s="1"/>
  <c r="BH88" i="7" s="1"/>
  <c r="BH53" i="1"/>
  <c r="BH53" i="7" s="1"/>
  <c r="BH102" i="7" s="1"/>
  <c r="BG42" i="6"/>
  <c r="BG42" i="8" s="1"/>
  <c r="BG93" i="8" s="1"/>
  <c r="BG43" i="6"/>
  <c r="BG43" i="8" s="1"/>
  <c r="BG94" i="8" s="1"/>
  <c r="BG44" i="6"/>
  <c r="BG44" i="8" s="1"/>
  <c r="BG46" i="6"/>
  <c r="BG46" i="8" s="1"/>
  <c r="BG96" i="8" s="1"/>
  <c r="BG41" i="6"/>
  <c r="BG41" i="8" s="1"/>
  <c r="BG92" i="8" s="1"/>
  <c r="BG45" i="6"/>
  <c r="BG45" i="8" s="1"/>
  <c r="AC46" i="1"/>
  <c r="AC46" i="7" s="1"/>
  <c r="AC96" i="7" s="1"/>
  <c r="AC41" i="1"/>
  <c r="AC41" i="7" s="1"/>
  <c r="AC92" i="7" s="1"/>
  <c r="AC42" i="1"/>
  <c r="AC42" i="7" s="1"/>
  <c r="AC93" i="7" s="1"/>
  <c r="AC43" i="1"/>
  <c r="AC43" i="7" s="1"/>
  <c r="AC94" i="7" s="1"/>
  <c r="AC45" i="1"/>
  <c r="AC45" i="7" s="1"/>
  <c r="AC44" i="1"/>
  <c r="AC44" i="7" s="1"/>
  <c r="AH26" i="5"/>
  <c r="AH26" i="9" s="1"/>
  <c r="AH25" i="5"/>
  <c r="AH25" i="9" s="1"/>
  <c r="AH84" i="9" s="1"/>
  <c r="AH39" i="5"/>
  <c r="AH39" i="9" s="1"/>
  <c r="AH40" i="5"/>
  <c r="AH40" i="9" s="1"/>
  <c r="AH37" i="5"/>
  <c r="AH37" i="9" s="1"/>
  <c r="AH38" i="5"/>
  <c r="AH38" i="9" s="1"/>
  <c r="AH90" i="9" s="1"/>
  <c r="AH34" i="5"/>
  <c r="AH34" i="9" s="1"/>
  <c r="AH36" i="5"/>
  <c r="AH36" i="9" s="1"/>
  <c r="AH30" i="5"/>
  <c r="AH30" i="9" s="1"/>
  <c r="AS26" i="6"/>
  <c r="AS26" i="8" s="1"/>
  <c r="AS30" i="6"/>
  <c r="AS30" i="8" s="1"/>
  <c r="AS34" i="6"/>
  <c r="AS34" i="8" s="1"/>
  <c r="AS37" i="6"/>
  <c r="AS37" i="8" s="1"/>
  <c r="AS36" i="6"/>
  <c r="AS36" i="8" s="1"/>
  <c r="AS40" i="6"/>
  <c r="AS40" i="8" s="1"/>
  <c r="AS25" i="6"/>
  <c r="AS25" i="8" s="1"/>
  <c r="AS84" i="8" s="1"/>
  <c r="AS39" i="6"/>
  <c r="AS39" i="8" s="1"/>
  <c r="AS38" i="6"/>
  <c r="AS38" i="8" s="1"/>
  <c r="AS90" i="8" s="1"/>
  <c r="AB15" i="1"/>
  <c r="AB15" i="7" s="1"/>
  <c r="AB80" i="7" s="1"/>
  <c r="AB54" i="1"/>
  <c r="AB54" i="7" s="1"/>
  <c r="AB103" i="7" s="1"/>
  <c r="AB33" i="1"/>
  <c r="AB33" i="7" s="1"/>
  <c r="AB88" i="7" s="1"/>
  <c r="AB53" i="1"/>
  <c r="AB53" i="7" s="1"/>
  <c r="AB102" i="7" s="1"/>
  <c r="AB14" i="1"/>
  <c r="AB14" i="7" s="1"/>
  <c r="AB79" i="7" s="1"/>
  <c r="AG34" i="5"/>
  <c r="AG34" i="9" s="1"/>
  <c r="AG37" i="5"/>
  <c r="AG37" i="9" s="1"/>
  <c r="AG39" i="5"/>
  <c r="AG39" i="9" s="1"/>
  <c r="AG26" i="5"/>
  <c r="AG26" i="9" s="1"/>
  <c r="AG40" i="5"/>
  <c r="AG40" i="9" s="1"/>
  <c r="AG38" i="5"/>
  <c r="AG38" i="9" s="1"/>
  <c r="AG90" i="9" s="1"/>
  <c r="AG36" i="5"/>
  <c r="AG36" i="9" s="1"/>
  <c r="AG30" i="5"/>
  <c r="AG30" i="9" s="1"/>
  <c r="AG25" i="5"/>
  <c r="AG25" i="9" s="1"/>
  <c r="AG84" i="9" s="1"/>
  <c r="BA47" i="5"/>
  <c r="BA47" i="9" s="1"/>
  <c r="BA97" i="9" s="1"/>
  <c r="BA35" i="5"/>
  <c r="BA35" i="9" s="1"/>
  <c r="BA48" i="5"/>
  <c r="BA48" i="9" s="1"/>
  <c r="BA98" i="9" s="1"/>
  <c r="AX47" i="1"/>
  <c r="AX47" i="7" s="1"/>
  <c r="AX97" i="7" s="1"/>
  <c r="AX35" i="1"/>
  <c r="AX35" i="7" s="1"/>
  <c r="AX48" i="1"/>
  <c r="AX48" i="7" s="1"/>
  <c r="AX98" i="7" s="1"/>
  <c r="AX36" i="6"/>
  <c r="AX36" i="8" s="1"/>
  <c r="AX37" i="6"/>
  <c r="AX37" i="8" s="1"/>
  <c r="AX38" i="6"/>
  <c r="AX38" i="8" s="1"/>
  <c r="AX90" i="8" s="1"/>
  <c r="AX25" i="6"/>
  <c r="AX25" i="8" s="1"/>
  <c r="AX84" i="8" s="1"/>
  <c r="AX40" i="6"/>
  <c r="AX40" i="8" s="1"/>
  <c r="AX39" i="6"/>
  <c r="AX39" i="8" s="1"/>
  <c r="AX34" i="6"/>
  <c r="AX34" i="8" s="1"/>
  <c r="AX30" i="6"/>
  <c r="AX30" i="8" s="1"/>
  <c r="AX26" i="6"/>
  <c r="AX26" i="8" s="1"/>
  <c r="AW44" i="1"/>
  <c r="AW44" i="7" s="1"/>
  <c r="AW41" i="1"/>
  <c r="AW41" i="7" s="1"/>
  <c r="AW92" i="7" s="1"/>
  <c r="AW43" i="1"/>
  <c r="AW43" i="7" s="1"/>
  <c r="AW94" i="7" s="1"/>
  <c r="AW42" i="1"/>
  <c r="AW42" i="7" s="1"/>
  <c r="AW93" i="7" s="1"/>
  <c r="AW45" i="1"/>
  <c r="AW45" i="7" s="1"/>
  <c r="AW46" i="1"/>
  <c r="AW46" i="7" s="1"/>
  <c r="AW96" i="7" s="1"/>
  <c r="AH22" i="6"/>
  <c r="AH22" i="8" s="1"/>
  <c r="AH20" i="6"/>
  <c r="AH20" i="8" s="1"/>
  <c r="AH23" i="6"/>
  <c r="AH23" i="8" s="1"/>
  <c r="AH32" i="6"/>
  <c r="AH32" i="8" s="1"/>
  <c r="AH49" i="6"/>
  <c r="AH49" i="8" s="1"/>
  <c r="AH24" i="6"/>
  <c r="AH24" i="8" s="1"/>
  <c r="AH50" i="6"/>
  <c r="AH50" i="8" s="1"/>
  <c r="AH28" i="6"/>
  <c r="AH28" i="8" s="1"/>
  <c r="AH21" i="6"/>
  <c r="AH21" i="8" s="1"/>
  <c r="AH31" i="6"/>
  <c r="AH31" i="8" s="1"/>
  <c r="AH19" i="6"/>
  <c r="AH19" i="8" s="1"/>
  <c r="AH27" i="6"/>
  <c r="AH27" i="8" s="1"/>
  <c r="AH16" i="6"/>
  <c r="AH16" i="8" s="1"/>
  <c r="AH51" i="6"/>
  <c r="AH51" i="8" s="1"/>
  <c r="AH100" i="8" s="1"/>
  <c r="AH29" i="6"/>
  <c r="AH29" i="8" s="1"/>
  <c r="AH18" i="6"/>
  <c r="AH18" i="8" s="1"/>
  <c r="AH17" i="6"/>
  <c r="AH17" i="8" s="1"/>
  <c r="AX48" i="5"/>
  <c r="AX48" i="9" s="1"/>
  <c r="AX98" i="9" s="1"/>
  <c r="AX47" i="5"/>
  <c r="AX47" i="9" s="1"/>
  <c r="AX97" i="9" s="1"/>
  <c r="AX35" i="5"/>
  <c r="AX35" i="9" s="1"/>
  <c r="BE21" i="6"/>
  <c r="BE21" i="8" s="1"/>
  <c r="BE19" i="6"/>
  <c r="BE19" i="8" s="1"/>
  <c r="BE22" i="6"/>
  <c r="BE22" i="8" s="1"/>
  <c r="BE31" i="6"/>
  <c r="BE31" i="8" s="1"/>
  <c r="BE20" i="6"/>
  <c r="BE20" i="8" s="1"/>
  <c r="BE23" i="6"/>
  <c r="BE23" i="8" s="1"/>
  <c r="BE49" i="6"/>
  <c r="BE49" i="8" s="1"/>
  <c r="BE27" i="6"/>
  <c r="BE27" i="8" s="1"/>
  <c r="BE51" i="6"/>
  <c r="BE51" i="8" s="1"/>
  <c r="BE100" i="8" s="1"/>
  <c r="BE24" i="6"/>
  <c r="BE24" i="8" s="1"/>
  <c r="BE32" i="6"/>
  <c r="BE32" i="8" s="1"/>
  <c r="BE50" i="6"/>
  <c r="BE50" i="8" s="1"/>
  <c r="BE16" i="6"/>
  <c r="BE16" i="8" s="1"/>
  <c r="BE29" i="6"/>
  <c r="BE29" i="8" s="1"/>
  <c r="BE18" i="6"/>
  <c r="BE18" i="8" s="1"/>
  <c r="BE28" i="6"/>
  <c r="BE28" i="8" s="1"/>
  <c r="BE17" i="6"/>
  <c r="BE17" i="8" s="1"/>
  <c r="BF38" i="1"/>
  <c r="BF38" i="7" s="1"/>
  <c r="BF90" i="7" s="1"/>
  <c r="BF26" i="1"/>
  <c r="BF26" i="7" s="1"/>
  <c r="BF30" i="1"/>
  <c r="BF30" i="7" s="1"/>
  <c r="BF34" i="1"/>
  <c r="BF34" i="7" s="1"/>
  <c r="BF37" i="1"/>
  <c r="BF37" i="7" s="1"/>
  <c r="BF40" i="1"/>
  <c r="BF40" i="7" s="1"/>
  <c r="BF25" i="1"/>
  <c r="BF25" i="7" s="1"/>
  <c r="BF84" i="7" s="1"/>
  <c r="BF36" i="1"/>
  <c r="BF36" i="7" s="1"/>
  <c r="BF39" i="1"/>
  <c r="BF39" i="7" s="1"/>
  <c r="AH37" i="1"/>
  <c r="AH37" i="7" s="1"/>
  <c r="AH25" i="1"/>
  <c r="AH25" i="7" s="1"/>
  <c r="AH84" i="7" s="1"/>
  <c r="AH40" i="1"/>
  <c r="AH40" i="7" s="1"/>
  <c r="AH26" i="1"/>
  <c r="AH26" i="7" s="1"/>
  <c r="AH30" i="1"/>
  <c r="AH30" i="7" s="1"/>
  <c r="AH36" i="1"/>
  <c r="AH36" i="7" s="1"/>
  <c r="AH34" i="1"/>
  <c r="AH34" i="7" s="1"/>
  <c r="AH38" i="1"/>
  <c r="AH38" i="7" s="1"/>
  <c r="AH90" i="7" s="1"/>
  <c r="AH39" i="1"/>
  <c r="AH39" i="7" s="1"/>
  <c r="AP23" i="1"/>
  <c r="AP23" i="7" s="1"/>
  <c r="AP17" i="1"/>
  <c r="AP17" i="7" s="1"/>
  <c r="AP24" i="1"/>
  <c r="AP24" i="7" s="1"/>
  <c r="AP28" i="1"/>
  <c r="AP28" i="7" s="1"/>
  <c r="AP20" i="1"/>
  <c r="AP20" i="7" s="1"/>
  <c r="AP29" i="1"/>
  <c r="AP29" i="7" s="1"/>
  <c r="AP49" i="1"/>
  <c r="AP49" i="7" s="1"/>
  <c r="AP31" i="1"/>
  <c r="AP31" i="7" s="1"/>
  <c r="AP50" i="1"/>
  <c r="AP50" i="7" s="1"/>
  <c r="AP22" i="1"/>
  <c r="AP22" i="7" s="1"/>
  <c r="AP16" i="1"/>
  <c r="AP16" i="7" s="1"/>
  <c r="AP27" i="1"/>
  <c r="AP27" i="7" s="1"/>
  <c r="AP19" i="1"/>
  <c r="AP19" i="7" s="1"/>
  <c r="AP51" i="1"/>
  <c r="AP51" i="7" s="1"/>
  <c r="AP100" i="7" s="1"/>
  <c r="AP32" i="1"/>
  <c r="AP32" i="7" s="1"/>
  <c r="AP18" i="1"/>
  <c r="AP18" i="7" s="1"/>
  <c r="AP21" i="1"/>
  <c r="AP21" i="7" s="1"/>
  <c r="AR43" i="5"/>
  <c r="AR43" i="9" s="1"/>
  <c r="AR94" i="9" s="1"/>
  <c r="AR44" i="5"/>
  <c r="AR44" i="9" s="1"/>
  <c r="AR41" i="5"/>
  <c r="AR41" i="9" s="1"/>
  <c r="AR92" i="9" s="1"/>
  <c r="AR42" i="5"/>
  <c r="AR42" i="9" s="1"/>
  <c r="AR93" i="9" s="1"/>
  <c r="AR46" i="5"/>
  <c r="AR46" i="9" s="1"/>
  <c r="AR96" i="9" s="1"/>
  <c r="AR45" i="5"/>
  <c r="AR45" i="9" s="1"/>
  <c r="BB33" i="6"/>
  <c r="BB33" i="8" s="1"/>
  <c r="BB88" i="8" s="1"/>
  <c r="BB14" i="6"/>
  <c r="BB14" i="8" s="1"/>
  <c r="BB79" i="8" s="1"/>
  <c r="BB53" i="6"/>
  <c r="BB53" i="8" s="1"/>
  <c r="BB102" i="8" s="1"/>
  <c r="BB54" i="6"/>
  <c r="BB54" i="8" s="1"/>
  <c r="BB103" i="8" s="1"/>
  <c r="BB15" i="6"/>
  <c r="BB15" i="8" s="1"/>
  <c r="BB80" i="8" s="1"/>
  <c r="AL42" i="5"/>
  <c r="AL42" i="9" s="1"/>
  <c r="AL93" i="9" s="1"/>
  <c r="AL44" i="5"/>
  <c r="AL44" i="9" s="1"/>
  <c r="AL41" i="5"/>
  <c r="AL41" i="9" s="1"/>
  <c r="AL92" i="9" s="1"/>
  <c r="AL43" i="5"/>
  <c r="AL43" i="9" s="1"/>
  <c r="AL94" i="9" s="1"/>
  <c r="AL45" i="5"/>
  <c r="AL45" i="9" s="1"/>
  <c r="AL46" i="5"/>
  <c r="AL46" i="9" s="1"/>
  <c r="AL96" i="9" s="1"/>
  <c r="AZ43" i="5"/>
  <c r="AZ43" i="9" s="1"/>
  <c r="AZ94" i="9" s="1"/>
  <c r="AZ45" i="5"/>
  <c r="AZ45" i="9" s="1"/>
  <c r="AZ41" i="5"/>
  <c r="AZ41" i="9" s="1"/>
  <c r="AZ92" i="9" s="1"/>
  <c r="AZ42" i="5"/>
  <c r="AZ42" i="9" s="1"/>
  <c r="AZ93" i="9" s="1"/>
  <c r="AZ44" i="5"/>
  <c r="AZ44" i="9" s="1"/>
  <c r="AZ46" i="5"/>
  <c r="AZ46" i="9" s="1"/>
  <c r="AZ96" i="9" s="1"/>
  <c r="AD45" i="6"/>
  <c r="AD45" i="8" s="1"/>
  <c r="AD46" i="6"/>
  <c r="AD46" i="8" s="1"/>
  <c r="AD96" i="8" s="1"/>
  <c r="AD41" i="6"/>
  <c r="AD41" i="8" s="1"/>
  <c r="AD92" i="8" s="1"/>
  <c r="AD42" i="6"/>
  <c r="AD42" i="8" s="1"/>
  <c r="AD93" i="8" s="1"/>
  <c r="AD44" i="6"/>
  <c r="AD44" i="8" s="1"/>
  <c r="AD43" i="6"/>
  <c r="AD43" i="8" s="1"/>
  <c r="AD94" i="8" s="1"/>
  <c r="AU26" i="5"/>
  <c r="AU26" i="9" s="1"/>
  <c r="AU34" i="5"/>
  <c r="AU34" i="9" s="1"/>
  <c r="AU37" i="5"/>
  <c r="AU37" i="9" s="1"/>
  <c r="AU39" i="5"/>
  <c r="AU39" i="9" s="1"/>
  <c r="AU30" i="5"/>
  <c r="AU30" i="9" s="1"/>
  <c r="AU36" i="5"/>
  <c r="AU36" i="9" s="1"/>
  <c r="AU38" i="5"/>
  <c r="AU38" i="9" s="1"/>
  <c r="AU90" i="9" s="1"/>
  <c r="AU40" i="5"/>
  <c r="AU40" i="9" s="1"/>
  <c r="AU25" i="5"/>
  <c r="AU25" i="9" s="1"/>
  <c r="AU84" i="9" s="1"/>
  <c r="AM18" i="5"/>
  <c r="AM18" i="9" s="1"/>
  <c r="AM20" i="5"/>
  <c r="AM20" i="9" s="1"/>
  <c r="AM28" i="5"/>
  <c r="AM28" i="9" s="1"/>
  <c r="AM29" i="5"/>
  <c r="AM29" i="9" s="1"/>
  <c r="AM32" i="5"/>
  <c r="AM32" i="9" s="1"/>
  <c r="AM17" i="5"/>
  <c r="AM17" i="9" s="1"/>
  <c r="AM24" i="5"/>
  <c r="AM24" i="9" s="1"/>
  <c r="AM50" i="5"/>
  <c r="AM50" i="9" s="1"/>
  <c r="AM22" i="5"/>
  <c r="AM22" i="9" s="1"/>
  <c r="AM31" i="5"/>
  <c r="AM31" i="9" s="1"/>
  <c r="AM19" i="5"/>
  <c r="AM19" i="9" s="1"/>
  <c r="AM51" i="5"/>
  <c r="AM51" i="9" s="1"/>
  <c r="AM100" i="9" s="1"/>
  <c r="AM49" i="5"/>
  <c r="AM49" i="9" s="1"/>
  <c r="AM27" i="5"/>
  <c r="AM27" i="9" s="1"/>
  <c r="AM21" i="5"/>
  <c r="AM21" i="9" s="1"/>
  <c r="AM23" i="5"/>
  <c r="AM23" i="9" s="1"/>
  <c r="AM16" i="5"/>
  <c r="AM16" i="9" s="1"/>
  <c r="AA26" i="6"/>
  <c r="AA26" i="8" s="1"/>
  <c r="AA30" i="6"/>
  <c r="AA30" i="8" s="1"/>
  <c r="AA34" i="6"/>
  <c r="AA34" i="8" s="1"/>
  <c r="AA37" i="6"/>
  <c r="AA37" i="8" s="1"/>
  <c r="AA40" i="6"/>
  <c r="AA40" i="8" s="1"/>
  <c r="AA36" i="6"/>
  <c r="AA36" i="8" s="1"/>
  <c r="AA38" i="6"/>
  <c r="AA38" i="8" s="1"/>
  <c r="AA90" i="8" s="1"/>
  <c r="AA25" i="6"/>
  <c r="AA25" i="8" s="1"/>
  <c r="AA84" i="8" s="1"/>
  <c r="AA39" i="6"/>
  <c r="AA39" i="8" s="1"/>
  <c r="AZ41" i="6"/>
  <c r="AZ41" i="8" s="1"/>
  <c r="AZ92" i="8" s="1"/>
  <c r="AZ42" i="6"/>
  <c r="AZ42" i="8" s="1"/>
  <c r="AZ93" i="8" s="1"/>
  <c r="AZ43" i="6"/>
  <c r="AZ43" i="8" s="1"/>
  <c r="AZ94" i="8" s="1"/>
  <c r="AZ45" i="6"/>
  <c r="AZ45" i="8" s="1"/>
  <c r="AZ44" i="6"/>
  <c r="AZ44" i="8" s="1"/>
  <c r="AZ46" i="6"/>
  <c r="AZ46" i="8" s="1"/>
  <c r="AZ96" i="8" s="1"/>
  <c r="AA41" i="5"/>
  <c r="AA41" i="9" s="1"/>
  <c r="AA92" i="9" s="1"/>
  <c r="AA43" i="5"/>
  <c r="AA43" i="9" s="1"/>
  <c r="AA94" i="9" s="1"/>
  <c r="AA44" i="5"/>
  <c r="AA44" i="9" s="1"/>
  <c r="AA42" i="5"/>
  <c r="AA42" i="9" s="1"/>
  <c r="AA93" i="9" s="1"/>
  <c r="AA45" i="5"/>
  <c r="AA45" i="9" s="1"/>
  <c r="AA46" i="5"/>
  <c r="AA46" i="9" s="1"/>
  <c r="AA96" i="9" s="1"/>
  <c r="AU47" i="1"/>
  <c r="AU47" i="7" s="1"/>
  <c r="AU97" i="7" s="1"/>
  <c r="AU35" i="1"/>
  <c r="AU35" i="7" s="1"/>
  <c r="AU48" i="1"/>
  <c r="AU48" i="7" s="1"/>
  <c r="AU98" i="7" s="1"/>
  <c r="AQ23" i="6"/>
  <c r="AQ23" i="8" s="1"/>
  <c r="AQ49" i="6"/>
  <c r="AQ49" i="8" s="1"/>
  <c r="AQ24" i="6"/>
  <c r="AQ24" i="8" s="1"/>
  <c r="AQ32" i="6"/>
  <c r="AQ32" i="8" s="1"/>
  <c r="AQ50" i="6"/>
  <c r="AQ50" i="8" s="1"/>
  <c r="AQ27" i="6"/>
  <c r="AQ27" i="8" s="1"/>
  <c r="AQ51" i="6"/>
  <c r="AQ51" i="8" s="1"/>
  <c r="AQ100" i="8" s="1"/>
  <c r="AQ29" i="6"/>
  <c r="AQ29" i="8" s="1"/>
  <c r="AQ17" i="6"/>
  <c r="AQ17" i="8" s="1"/>
  <c r="AQ16" i="6"/>
  <c r="AQ16" i="8" s="1"/>
  <c r="AQ22" i="6"/>
  <c r="AQ22" i="8" s="1"/>
  <c r="AQ20" i="6"/>
  <c r="AQ20" i="8" s="1"/>
  <c r="AQ28" i="6"/>
  <c r="AQ28" i="8" s="1"/>
  <c r="AQ31" i="6"/>
  <c r="AQ31" i="8" s="1"/>
  <c r="AQ19" i="6"/>
  <c r="AQ19" i="8" s="1"/>
  <c r="AQ18" i="6"/>
  <c r="AQ18" i="8" s="1"/>
  <c r="AQ21" i="6"/>
  <c r="AQ21" i="8" s="1"/>
  <c r="AI41" i="5"/>
  <c r="AI41" i="9" s="1"/>
  <c r="AI92" i="9" s="1"/>
  <c r="AI43" i="5"/>
  <c r="AI43" i="9" s="1"/>
  <c r="AI94" i="9" s="1"/>
  <c r="AI46" i="5"/>
  <c r="AI46" i="9" s="1"/>
  <c r="AI96" i="9" s="1"/>
  <c r="AI44" i="5"/>
  <c r="AI44" i="9" s="1"/>
  <c r="AI45" i="5"/>
  <c r="AI45" i="9" s="1"/>
  <c r="AI42" i="5"/>
  <c r="AI42" i="9" s="1"/>
  <c r="AI93" i="9" s="1"/>
  <c r="Y41" i="1"/>
  <c r="Y41" i="7" s="1"/>
  <c r="Y92" i="7" s="1"/>
  <c r="Y44" i="1"/>
  <c r="Y44" i="7" s="1"/>
  <c r="Y45" i="1"/>
  <c r="Y45" i="7" s="1"/>
  <c r="Y46" i="1"/>
  <c r="Y46" i="7" s="1"/>
  <c r="Y96" i="7" s="1"/>
  <c r="Y42" i="1"/>
  <c r="Y42" i="7" s="1"/>
  <c r="Y93" i="7" s="1"/>
  <c r="Y43" i="1"/>
  <c r="Y43" i="7" s="1"/>
  <c r="Y94" i="7" s="1"/>
  <c r="BD27" i="1"/>
  <c r="BD27" i="7" s="1"/>
  <c r="BD19" i="1"/>
  <c r="BD19" i="7" s="1"/>
  <c r="BD31" i="1"/>
  <c r="BD31" i="7" s="1"/>
  <c r="BD50" i="1"/>
  <c r="BD50" i="7" s="1"/>
  <c r="BD21" i="1"/>
  <c r="BD21" i="7" s="1"/>
  <c r="BD32" i="1"/>
  <c r="BD32" i="7" s="1"/>
  <c r="BD51" i="1"/>
  <c r="BD51" i="7" s="1"/>
  <c r="BD100" i="7" s="1"/>
  <c r="BD22" i="1"/>
  <c r="BD22" i="7" s="1"/>
  <c r="BD16" i="1"/>
  <c r="BD16" i="7" s="1"/>
  <c r="BD24" i="1"/>
  <c r="BD24" i="7" s="1"/>
  <c r="BD18" i="1"/>
  <c r="BD18" i="7" s="1"/>
  <c r="BD20" i="1"/>
  <c r="BD20" i="7" s="1"/>
  <c r="BD23" i="1"/>
  <c r="BD23" i="7" s="1"/>
  <c r="BD28" i="1"/>
  <c r="BD28" i="7" s="1"/>
  <c r="BD49" i="1"/>
  <c r="BD49" i="7" s="1"/>
  <c r="BD17" i="1"/>
  <c r="BD17" i="7" s="1"/>
  <c r="BD29" i="1"/>
  <c r="BD29" i="7" s="1"/>
  <c r="AN35" i="1"/>
  <c r="AN35" i="7" s="1"/>
  <c r="AN48" i="1"/>
  <c r="AN48" i="7" s="1"/>
  <c r="AN98" i="7" s="1"/>
  <c r="AN47" i="1"/>
  <c r="AN47" i="7" s="1"/>
  <c r="AN97" i="7" s="1"/>
  <c r="AF48" i="1"/>
  <c r="AF48" i="7" s="1"/>
  <c r="AF98" i="7" s="1"/>
  <c r="AF47" i="1"/>
  <c r="AF47" i="7" s="1"/>
  <c r="AF97" i="7" s="1"/>
  <c r="AF35" i="1"/>
  <c r="AF35" i="7" s="1"/>
  <c r="X36" i="1"/>
  <c r="X36" i="7" s="1"/>
  <c r="X39" i="1"/>
  <c r="X39" i="7" s="1"/>
  <c r="X40" i="1"/>
  <c r="X40" i="7" s="1"/>
  <c r="X26" i="1"/>
  <c r="X26" i="7" s="1"/>
  <c r="X25" i="1"/>
  <c r="X25" i="7" s="1"/>
  <c r="X84" i="7" s="1"/>
  <c r="X34" i="1"/>
  <c r="X34" i="7" s="1"/>
  <c r="X30" i="1"/>
  <c r="X30" i="7" s="1"/>
  <c r="X37" i="1"/>
  <c r="X37" i="7" s="1"/>
  <c r="X38" i="1"/>
  <c r="X38" i="7" s="1"/>
  <c r="X90" i="7" s="1"/>
  <c r="BB30" i="1"/>
  <c r="BB30" i="7" s="1"/>
  <c r="BB37" i="1"/>
  <c r="BB37" i="7" s="1"/>
  <c r="BB38" i="1"/>
  <c r="BB38" i="7" s="1"/>
  <c r="BB90" i="7" s="1"/>
  <c r="BB39" i="1"/>
  <c r="BB39" i="7" s="1"/>
  <c r="BB26" i="1"/>
  <c r="BB26" i="7" s="1"/>
  <c r="BB34" i="1"/>
  <c r="BB34" i="7" s="1"/>
  <c r="BB36" i="1"/>
  <c r="BB36" i="7" s="1"/>
  <c r="BB40" i="1"/>
  <c r="BB40" i="7" s="1"/>
  <c r="BB25" i="1"/>
  <c r="BB25" i="7" s="1"/>
  <c r="BB84" i="7" s="1"/>
  <c r="AC16" i="6"/>
  <c r="AC16" i="8" s="1"/>
  <c r="AC19" i="6"/>
  <c r="AC19" i="8" s="1"/>
  <c r="AC22" i="6"/>
  <c r="AC22" i="8" s="1"/>
  <c r="AC17" i="6"/>
  <c r="AC17" i="8" s="1"/>
  <c r="AC21" i="6"/>
  <c r="AC21" i="8" s="1"/>
  <c r="AC18" i="6"/>
  <c r="AC18" i="8" s="1"/>
  <c r="AC51" i="6"/>
  <c r="AC51" i="8" s="1"/>
  <c r="AC100" i="8" s="1"/>
  <c r="AC31" i="6"/>
  <c r="AC31" i="8" s="1"/>
  <c r="AC32" i="6"/>
  <c r="AC32" i="8" s="1"/>
  <c r="AC29" i="6"/>
  <c r="AC29" i="8" s="1"/>
  <c r="AC50" i="6"/>
  <c r="AC50" i="8" s="1"/>
  <c r="AC27" i="6"/>
  <c r="AC27" i="8" s="1"/>
  <c r="AC49" i="6"/>
  <c r="AC49" i="8" s="1"/>
  <c r="AC24" i="6"/>
  <c r="AC24" i="8" s="1"/>
  <c r="AC20" i="6"/>
  <c r="AC20" i="8" s="1"/>
  <c r="AC28" i="6"/>
  <c r="AC28" i="8" s="1"/>
  <c r="AC23" i="6"/>
  <c r="AC23" i="8" s="1"/>
  <c r="AL15" i="6"/>
  <c r="AL15" i="8" s="1"/>
  <c r="AL80" i="8" s="1"/>
  <c r="AL33" i="6"/>
  <c r="AL33" i="8" s="1"/>
  <c r="AL88" i="8" s="1"/>
  <c r="AL53" i="6"/>
  <c r="AL53" i="8" s="1"/>
  <c r="AL102" i="8" s="1"/>
  <c r="AL54" i="6"/>
  <c r="AL54" i="8" s="1"/>
  <c r="AL103" i="8" s="1"/>
  <c r="AL14" i="6"/>
  <c r="AL14" i="8" s="1"/>
  <c r="AL79" i="8" s="1"/>
  <c r="BA41" i="6"/>
  <c r="BA41" i="8" s="1"/>
  <c r="BA92" i="8" s="1"/>
  <c r="BA42" i="6"/>
  <c r="BA42" i="8" s="1"/>
  <c r="BA93" i="8" s="1"/>
  <c r="BA44" i="6"/>
  <c r="BA44" i="8" s="1"/>
  <c r="BA43" i="6"/>
  <c r="BA43" i="8" s="1"/>
  <c r="BA94" i="8" s="1"/>
  <c r="BA46" i="6"/>
  <c r="BA46" i="8" s="1"/>
  <c r="BA96" i="8" s="1"/>
  <c r="BA45" i="6"/>
  <c r="BA45" i="8" s="1"/>
  <c r="BA31" i="1"/>
  <c r="BA31" i="7" s="1"/>
  <c r="BA50" i="1"/>
  <c r="BA50" i="7" s="1"/>
  <c r="BA21" i="1"/>
  <c r="BA21" i="7" s="1"/>
  <c r="BA22" i="1"/>
  <c r="BA22" i="7" s="1"/>
  <c r="BA23" i="1"/>
  <c r="BA23" i="7" s="1"/>
  <c r="BA17" i="1"/>
  <c r="BA17" i="7" s="1"/>
  <c r="BA24" i="1"/>
  <c r="BA24" i="7" s="1"/>
  <c r="BA18" i="1"/>
  <c r="BA18" i="7" s="1"/>
  <c r="BA27" i="1"/>
  <c r="BA27" i="7" s="1"/>
  <c r="BA19" i="1"/>
  <c r="BA19" i="7" s="1"/>
  <c r="BA29" i="1"/>
  <c r="BA29" i="7" s="1"/>
  <c r="BA49" i="1"/>
  <c r="BA49" i="7" s="1"/>
  <c r="BA16" i="1"/>
  <c r="BA16" i="7" s="1"/>
  <c r="BA20" i="1"/>
  <c r="BA20" i="7" s="1"/>
  <c r="BA32" i="1"/>
  <c r="BA32" i="7" s="1"/>
  <c r="BA28" i="1"/>
  <c r="BA28" i="7" s="1"/>
  <c r="BA51" i="1"/>
  <c r="BA51" i="7" s="1"/>
  <c r="BA100" i="7" s="1"/>
  <c r="AQ48" i="5"/>
  <c r="AQ48" i="9" s="1"/>
  <c r="AQ98" i="9" s="1"/>
  <c r="AQ35" i="5"/>
  <c r="AQ35" i="9" s="1"/>
  <c r="AQ47" i="5"/>
  <c r="AQ47" i="9" s="1"/>
  <c r="AQ97" i="9" s="1"/>
  <c r="BF23" i="5"/>
  <c r="BF23" i="9" s="1"/>
  <c r="BF18" i="5"/>
  <c r="BF18" i="9" s="1"/>
  <c r="BF28" i="5"/>
  <c r="BF28" i="9" s="1"/>
  <c r="BF49" i="5"/>
  <c r="BF49" i="9" s="1"/>
  <c r="BF32" i="5"/>
  <c r="BF32" i="9" s="1"/>
  <c r="BF21" i="5"/>
  <c r="BF21" i="9" s="1"/>
  <c r="BF31" i="5"/>
  <c r="BF31" i="9" s="1"/>
  <c r="BF20" i="5"/>
  <c r="BF20" i="9" s="1"/>
  <c r="BF17" i="5"/>
  <c r="BF17" i="9" s="1"/>
  <c r="BF19" i="5"/>
  <c r="BF19" i="9" s="1"/>
  <c r="BF50" i="5"/>
  <c r="BF50" i="9" s="1"/>
  <c r="BF24" i="5"/>
  <c r="BF24" i="9" s="1"/>
  <c r="BF22" i="5"/>
  <c r="BF22" i="9" s="1"/>
  <c r="BF51" i="5"/>
  <c r="BF51" i="9" s="1"/>
  <c r="BF100" i="9" s="1"/>
  <c r="BF16" i="5"/>
  <c r="BF16" i="9" s="1"/>
  <c r="BF27" i="5"/>
  <c r="BF27" i="9" s="1"/>
  <c r="BF29" i="5"/>
  <c r="BF29" i="9" s="1"/>
  <c r="AC47" i="5"/>
  <c r="AC47" i="9" s="1"/>
  <c r="AC97" i="9" s="1"/>
  <c r="AC35" i="5"/>
  <c r="AC35" i="9" s="1"/>
  <c r="AC48" i="5"/>
  <c r="AC48" i="9" s="1"/>
  <c r="AC98" i="9" s="1"/>
  <c r="AG36" i="6"/>
  <c r="AG36" i="8" s="1"/>
  <c r="AG37" i="6"/>
  <c r="AG37" i="8" s="1"/>
  <c r="AG38" i="6"/>
  <c r="AG38" i="8" s="1"/>
  <c r="AG90" i="8" s="1"/>
  <c r="AG25" i="6"/>
  <c r="AG25" i="8" s="1"/>
  <c r="AG84" i="8" s="1"/>
  <c r="AG40" i="6"/>
  <c r="AG40" i="8" s="1"/>
  <c r="AG39" i="6"/>
  <c r="AG39" i="8" s="1"/>
  <c r="AG34" i="6"/>
  <c r="AG34" i="8" s="1"/>
  <c r="AG26" i="6"/>
  <c r="AG26" i="8" s="1"/>
  <c r="AG30" i="6"/>
  <c r="AG30" i="8" s="1"/>
  <c r="AW17" i="5"/>
  <c r="AW17" i="9" s="1"/>
  <c r="AW24" i="5"/>
  <c r="AW24" i="9" s="1"/>
  <c r="AW28" i="5"/>
  <c r="AW28" i="9" s="1"/>
  <c r="AW27" i="5"/>
  <c r="AW27" i="9" s="1"/>
  <c r="AW49" i="5"/>
  <c r="AW49" i="9" s="1"/>
  <c r="AW21" i="5"/>
  <c r="AW21" i="9" s="1"/>
  <c r="AW31" i="5"/>
  <c r="AW31" i="9" s="1"/>
  <c r="AW32" i="5"/>
  <c r="AW32" i="9" s="1"/>
  <c r="AW50" i="5"/>
  <c r="AW50" i="9" s="1"/>
  <c r="AW18" i="5"/>
  <c r="AW18" i="9" s="1"/>
  <c r="AW29" i="5"/>
  <c r="AW29" i="9" s="1"/>
  <c r="AW19" i="5"/>
  <c r="AW19" i="9" s="1"/>
  <c r="AW22" i="5"/>
  <c r="AW22" i="9" s="1"/>
  <c r="AW20" i="5"/>
  <c r="AW20" i="9" s="1"/>
  <c r="AW51" i="5"/>
  <c r="AW51" i="9" s="1"/>
  <c r="AW100" i="9" s="1"/>
  <c r="AW23" i="5"/>
  <c r="AW23" i="9" s="1"/>
  <c r="AW16" i="5"/>
  <c r="AW16" i="9" s="1"/>
  <c r="AL47" i="1"/>
  <c r="AL47" i="7" s="1"/>
  <c r="AL97" i="7" s="1"/>
  <c r="AL48" i="1"/>
  <c r="AL48" i="7" s="1"/>
  <c r="AL98" i="7" s="1"/>
  <c r="AL35" i="1"/>
  <c r="AL35" i="7" s="1"/>
  <c r="AQ35" i="1"/>
  <c r="AQ35" i="7" s="1"/>
  <c r="AQ48" i="1"/>
  <c r="AQ48" i="7" s="1"/>
  <c r="AQ98" i="7" s="1"/>
  <c r="AQ47" i="1"/>
  <c r="AQ47" i="7" s="1"/>
  <c r="AQ97" i="7" s="1"/>
  <c r="AK59" i="5"/>
  <c r="AK58" i="5"/>
  <c r="BF6" i="5"/>
  <c r="BF6" i="9" s="1"/>
  <c r="BF57" i="9"/>
  <c r="AS64" i="5"/>
  <c r="AS64" i="9" s="1"/>
  <c r="AS62" i="5"/>
  <c r="AS70" i="5"/>
  <c r="AS70" i="9" s="1"/>
  <c r="AS67" i="5"/>
  <c r="AS67" i="9" s="1"/>
  <c r="AS60" i="5"/>
  <c r="AS61" i="5"/>
  <c r="AS68" i="5"/>
  <c r="AS68" i="9" s="1"/>
  <c r="AS63" i="5"/>
  <c r="AS63" i="9" s="1"/>
  <c r="AS66" i="5"/>
  <c r="AS66" i="9" s="1"/>
  <c r="AS65" i="5"/>
  <c r="AS65" i="9" s="1"/>
  <c r="AS69" i="5"/>
  <c r="AS69" i="9" s="1"/>
  <c r="AL59" i="6"/>
  <c r="AL58" i="6"/>
  <c r="AV59" i="9"/>
  <c r="AV8" i="5"/>
  <c r="AV8" i="9" s="1"/>
  <c r="AR57" i="8"/>
  <c r="AR6" i="6"/>
  <c r="AR6" i="8" s="1"/>
  <c r="AF63" i="6"/>
  <c r="AF63" i="8" s="1"/>
  <c r="AF68" i="6"/>
  <c r="AF68" i="8" s="1"/>
  <c r="AF66" i="6"/>
  <c r="AF66" i="8" s="1"/>
  <c r="AF70" i="6"/>
  <c r="AF70" i="8" s="1"/>
  <c r="AF60" i="6"/>
  <c r="AF62" i="6"/>
  <c r="AF65" i="6"/>
  <c r="AF65" i="8" s="1"/>
  <c r="AF64" i="6"/>
  <c r="AF64" i="8" s="1"/>
  <c r="AF67" i="6"/>
  <c r="AF67" i="8" s="1"/>
  <c r="AF61" i="6"/>
  <c r="AF69" i="6"/>
  <c r="AF69" i="8" s="1"/>
  <c r="AG62" i="9"/>
  <c r="AG11" i="5"/>
  <c r="AG11" i="9" s="1"/>
  <c r="AF60" i="9"/>
  <c r="AF9" i="5"/>
  <c r="AF9" i="9" s="1"/>
  <c r="AL59" i="5"/>
  <c r="AL58" i="5"/>
  <c r="AD66" i="6"/>
  <c r="AD66" i="8" s="1"/>
  <c r="AD62" i="6"/>
  <c r="AD68" i="6"/>
  <c r="AD68" i="8" s="1"/>
  <c r="AD63" i="6"/>
  <c r="AD63" i="8" s="1"/>
  <c r="AD70" i="6"/>
  <c r="AD70" i="8" s="1"/>
  <c r="AD65" i="6"/>
  <c r="AD65" i="8" s="1"/>
  <c r="AD64" i="6"/>
  <c r="AD64" i="8" s="1"/>
  <c r="AD67" i="6"/>
  <c r="AD67" i="8" s="1"/>
  <c r="AD69" i="6"/>
  <c r="AD69" i="8" s="1"/>
  <c r="AD60" i="6"/>
  <c r="AD61" i="6"/>
  <c r="AM6" i="6"/>
  <c r="AM6" i="8" s="1"/>
  <c r="AM57" i="8"/>
  <c r="AV10" i="5"/>
  <c r="AV10" i="9" s="1"/>
  <c r="AV61" i="9"/>
  <c r="AI63" i="6"/>
  <c r="AI63" i="8" s="1"/>
  <c r="AI65" i="6"/>
  <c r="AI65" i="8" s="1"/>
  <c r="AI61" i="6"/>
  <c r="AI60" i="6"/>
  <c r="AI69" i="6"/>
  <c r="AI69" i="8" s="1"/>
  <c r="AI67" i="6"/>
  <c r="AI67" i="8" s="1"/>
  <c r="AI62" i="6"/>
  <c r="AI64" i="6"/>
  <c r="AI64" i="8" s="1"/>
  <c r="AI70" i="6"/>
  <c r="AI70" i="8" s="1"/>
  <c r="AI68" i="6"/>
  <c r="AI68" i="8" s="1"/>
  <c r="AI66" i="6"/>
  <c r="AI66" i="8" s="1"/>
  <c r="AG58" i="9"/>
  <c r="AG7" i="5"/>
  <c r="AG7" i="9" s="1"/>
  <c r="AR58" i="9"/>
  <c r="AR7" i="5"/>
  <c r="AR7" i="9" s="1"/>
  <c r="AX62" i="9"/>
  <c r="AX11" i="5"/>
  <c r="AX11" i="9" s="1"/>
  <c r="BB61" i="9"/>
  <c r="BB10" i="5"/>
  <c r="BB10" i="9" s="1"/>
  <c r="BA9" i="5"/>
  <c r="BA9" i="9" s="1"/>
  <c r="BA60" i="9"/>
  <c r="AU59" i="9"/>
  <c r="AU8" i="5"/>
  <c r="AU8" i="9" s="1"/>
  <c r="AB58" i="6"/>
  <c r="AB59" i="6"/>
  <c r="BA64" i="6"/>
  <c r="BA64" i="8" s="1"/>
  <c r="BA62" i="6"/>
  <c r="BA69" i="6"/>
  <c r="BA69" i="8" s="1"/>
  <c r="BA60" i="6"/>
  <c r="BA65" i="6"/>
  <c r="BA65" i="8" s="1"/>
  <c r="BA70" i="6"/>
  <c r="BA70" i="8" s="1"/>
  <c r="BA63" i="6"/>
  <c r="BA63" i="8" s="1"/>
  <c r="BA68" i="6"/>
  <c r="BA68" i="8" s="1"/>
  <c r="BA67" i="6"/>
  <c r="BA67" i="8" s="1"/>
  <c r="BA61" i="6"/>
  <c r="BA66" i="6"/>
  <c r="BA66" i="8" s="1"/>
  <c r="AA58" i="6"/>
  <c r="AA59" i="6"/>
  <c r="BG65" i="6"/>
  <c r="BG65" i="8" s="1"/>
  <c r="BG69" i="6"/>
  <c r="BG69" i="8" s="1"/>
  <c r="BG67" i="6"/>
  <c r="BG67" i="8" s="1"/>
  <c r="BG70" i="6"/>
  <c r="BG70" i="8" s="1"/>
  <c r="BG68" i="6"/>
  <c r="BG68" i="8" s="1"/>
  <c r="BG66" i="6"/>
  <c r="BG66" i="8" s="1"/>
  <c r="BG64" i="6"/>
  <c r="BG64" i="8" s="1"/>
  <c r="BG60" i="6"/>
  <c r="BG61" i="6"/>
  <c r="BG62" i="6"/>
  <c r="BG63" i="6"/>
  <c r="BG63" i="8" s="1"/>
  <c r="AG63" i="6"/>
  <c r="AG63" i="8" s="1"/>
  <c r="AG70" i="6"/>
  <c r="AG70" i="8" s="1"/>
  <c r="AG60" i="6"/>
  <c r="AG68" i="6"/>
  <c r="AG68" i="8" s="1"/>
  <c r="AG69" i="6"/>
  <c r="AG69" i="8" s="1"/>
  <c r="AG65" i="6"/>
  <c r="AG65" i="8" s="1"/>
  <c r="AG66" i="6"/>
  <c r="AG66" i="8" s="1"/>
  <c r="AG67" i="6"/>
  <c r="AG67" i="8" s="1"/>
  <c r="AG62" i="6"/>
  <c r="AG64" i="6"/>
  <c r="AG64" i="8" s="1"/>
  <c r="AG61" i="6"/>
  <c r="AU57" i="8"/>
  <c r="AU6" i="6"/>
  <c r="AU6" i="8" s="1"/>
  <c r="AS58" i="1"/>
  <c r="AS59" i="1"/>
  <c r="AP62" i="1"/>
  <c r="AP67" i="1"/>
  <c r="AP67" i="7" s="1"/>
  <c r="AP68" i="1"/>
  <c r="AP68" i="7" s="1"/>
  <c r="AP70" i="1"/>
  <c r="AP70" i="7" s="1"/>
  <c r="AP61" i="1"/>
  <c r="AP65" i="1"/>
  <c r="AP65" i="7" s="1"/>
  <c r="AP63" i="1"/>
  <c r="AP63" i="7" s="1"/>
  <c r="AP69" i="1"/>
  <c r="AP69" i="7" s="1"/>
  <c r="AP66" i="1"/>
  <c r="AP66" i="7" s="1"/>
  <c r="AP60" i="1"/>
  <c r="AP64" i="1"/>
  <c r="AP64" i="7" s="1"/>
  <c r="BE70" i="1"/>
  <c r="BE70" i="7" s="1"/>
  <c r="BE65" i="1"/>
  <c r="BE65" i="7" s="1"/>
  <c r="BE63" i="1"/>
  <c r="BE63" i="7" s="1"/>
  <c r="BE64" i="1"/>
  <c r="BE64" i="7" s="1"/>
  <c r="BE67" i="1"/>
  <c r="BE67" i="7" s="1"/>
  <c r="BE60" i="1"/>
  <c r="BE61" i="1"/>
  <c r="BE68" i="1"/>
  <c r="BE68" i="7" s="1"/>
  <c r="BE66" i="1"/>
  <c r="BE66" i="7" s="1"/>
  <c r="BE69" i="1"/>
  <c r="BE69" i="7" s="1"/>
  <c r="BE62" i="1"/>
  <c r="AW62" i="1"/>
  <c r="AW63" i="1"/>
  <c r="AW63" i="7" s="1"/>
  <c r="AW68" i="1"/>
  <c r="AW68" i="7" s="1"/>
  <c r="AW69" i="1"/>
  <c r="AW69" i="7" s="1"/>
  <c r="AW70" i="1"/>
  <c r="AW70" i="7" s="1"/>
  <c r="AW66" i="1"/>
  <c r="AW66" i="7" s="1"/>
  <c r="AW64" i="1"/>
  <c r="AW64" i="7" s="1"/>
  <c r="AW67" i="1"/>
  <c r="AW67" i="7" s="1"/>
  <c r="AW60" i="1"/>
  <c r="AW61" i="1"/>
  <c r="AW65" i="1"/>
  <c r="AW65" i="7" s="1"/>
  <c r="AR41" i="6"/>
  <c r="AR41" i="8" s="1"/>
  <c r="AR92" i="8" s="1"/>
  <c r="AR42" i="6"/>
  <c r="AR42" i="8" s="1"/>
  <c r="AR93" i="8" s="1"/>
  <c r="AR43" i="6"/>
  <c r="AR43" i="8" s="1"/>
  <c r="AR94" i="8" s="1"/>
  <c r="AR45" i="6"/>
  <c r="AR45" i="8" s="1"/>
  <c r="AR44" i="6"/>
  <c r="AR44" i="8" s="1"/>
  <c r="AR46" i="6"/>
  <c r="AR46" i="8" s="1"/>
  <c r="AR96" i="8" s="1"/>
  <c r="BC66" i="1"/>
  <c r="BC66" i="7" s="1"/>
  <c r="BC63" i="1"/>
  <c r="BC63" i="7" s="1"/>
  <c r="BC64" i="1"/>
  <c r="BC64" i="7" s="1"/>
  <c r="BC67" i="1"/>
  <c r="BC67" i="7" s="1"/>
  <c r="BC62" i="1"/>
  <c r="BC60" i="1"/>
  <c r="BC61" i="1"/>
  <c r="BC68" i="1"/>
  <c r="BC68" i="7" s="1"/>
  <c r="BC69" i="1"/>
  <c r="BC69" i="7" s="1"/>
  <c r="BC70" i="1"/>
  <c r="BC70" i="7" s="1"/>
  <c r="BC65" i="1"/>
  <c r="BC65" i="7" s="1"/>
  <c r="AU6" i="1"/>
  <c r="AU6" i="7" s="1"/>
  <c r="AU57" i="7"/>
  <c r="BA61" i="1"/>
  <c r="BA69" i="1"/>
  <c r="BA69" i="7" s="1"/>
  <c r="BA68" i="1"/>
  <c r="BA68" i="7" s="1"/>
  <c r="BA62" i="1"/>
  <c r="BA64" i="1"/>
  <c r="BA64" i="7" s="1"/>
  <c r="BA67" i="1"/>
  <c r="BA67" i="7" s="1"/>
  <c r="BA65" i="1"/>
  <c r="BA65" i="7" s="1"/>
  <c r="BA66" i="1"/>
  <c r="BA66" i="7" s="1"/>
  <c r="BA63" i="1"/>
  <c r="BA63" i="7" s="1"/>
  <c r="BA60" i="1"/>
  <c r="BA70" i="1"/>
  <c r="BA70" i="7" s="1"/>
  <c r="BH61" i="1"/>
  <c r="BH69" i="1"/>
  <c r="BH69" i="7" s="1"/>
  <c r="BH60" i="1"/>
  <c r="BH65" i="1"/>
  <c r="BH65" i="7" s="1"/>
  <c r="BH70" i="1"/>
  <c r="BH70" i="7" s="1"/>
  <c r="BH64" i="1"/>
  <c r="BH64" i="7" s="1"/>
  <c r="BH68" i="1"/>
  <c r="BH68" i="7" s="1"/>
  <c r="BH67" i="1"/>
  <c r="BH67" i="7" s="1"/>
  <c r="BH63" i="1"/>
  <c r="BH63" i="7" s="1"/>
  <c r="BH66" i="1"/>
  <c r="BH66" i="7" s="1"/>
  <c r="BH62" i="1"/>
  <c r="BC47" i="5"/>
  <c r="BC47" i="9" s="1"/>
  <c r="BC97" i="9" s="1"/>
  <c r="BC35" i="5"/>
  <c r="BC35" i="9" s="1"/>
  <c r="BC48" i="5"/>
  <c r="BC48" i="9" s="1"/>
  <c r="BC98" i="9" s="1"/>
  <c r="BC47" i="1"/>
  <c r="BC47" i="7" s="1"/>
  <c r="BC97" i="7" s="1"/>
  <c r="BC35" i="1"/>
  <c r="BC35" i="7" s="1"/>
  <c r="BC48" i="1"/>
  <c r="BC48" i="7" s="1"/>
  <c r="BC98" i="7" s="1"/>
  <c r="AM29" i="6"/>
  <c r="AM29" i="8" s="1"/>
  <c r="AM17" i="6"/>
  <c r="AM17" i="8" s="1"/>
  <c r="AM18" i="6"/>
  <c r="AM18" i="8" s="1"/>
  <c r="AM21" i="6"/>
  <c r="AM21" i="8" s="1"/>
  <c r="AM31" i="6"/>
  <c r="AM31" i="8" s="1"/>
  <c r="AM19" i="6"/>
  <c r="AM19" i="8" s="1"/>
  <c r="AM23" i="6"/>
  <c r="AM23" i="8" s="1"/>
  <c r="AM49" i="6"/>
  <c r="AM49" i="8" s="1"/>
  <c r="AM22" i="6"/>
  <c r="AM22" i="8" s="1"/>
  <c r="AM20" i="6"/>
  <c r="AM20" i="8" s="1"/>
  <c r="AM28" i="6"/>
  <c r="AM28" i="8" s="1"/>
  <c r="AM16" i="6"/>
  <c r="AM16" i="8" s="1"/>
  <c r="AM27" i="6"/>
  <c r="AM27" i="8" s="1"/>
  <c r="AM51" i="6"/>
  <c r="AM51" i="8" s="1"/>
  <c r="AM100" i="8" s="1"/>
  <c r="AM24" i="6"/>
  <c r="AM24" i="8" s="1"/>
  <c r="AM32" i="6"/>
  <c r="AM32" i="8" s="1"/>
  <c r="AM50" i="6"/>
  <c r="AM50" i="8" s="1"/>
  <c r="AI47" i="6"/>
  <c r="AI47" i="8" s="1"/>
  <c r="AI97" i="8" s="1"/>
  <c r="AI48" i="6"/>
  <c r="AI48" i="8" s="1"/>
  <c r="AI98" i="8" s="1"/>
  <c r="AI35" i="6"/>
  <c r="AI35" i="8" s="1"/>
  <c r="X44" i="6"/>
  <c r="X44" i="8" s="1"/>
  <c r="X45" i="6"/>
  <c r="X45" i="8" s="1"/>
  <c r="X46" i="6"/>
  <c r="X46" i="8" s="1"/>
  <c r="X96" i="8" s="1"/>
  <c r="X41" i="6"/>
  <c r="X41" i="8" s="1"/>
  <c r="X92" i="8" s="1"/>
  <c r="X43" i="6"/>
  <c r="X43" i="8" s="1"/>
  <c r="X94" i="8" s="1"/>
  <c r="X42" i="6"/>
  <c r="X42" i="8" s="1"/>
  <c r="X93" i="8" s="1"/>
  <c r="AV38" i="6"/>
  <c r="AV38" i="8" s="1"/>
  <c r="AV90" i="8" s="1"/>
  <c r="AV39" i="6"/>
  <c r="AV39" i="8" s="1"/>
  <c r="AV25" i="6"/>
  <c r="AV25" i="8" s="1"/>
  <c r="AV84" i="8" s="1"/>
  <c r="AV30" i="6"/>
  <c r="AV30" i="8" s="1"/>
  <c r="AV40" i="6"/>
  <c r="AV40" i="8" s="1"/>
  <c r="AV26" i="6"/>
  <c r="AV26" i="8" s="1"/>
  <c r="AV37" i="6"/>
  <c r="AV37" i="8" s="1"/>
  <c r="AV34" i="6"/>
  <c r="AV34" i="8" s="1"/>
  <c r="AV36" i="6"/>
  <c r="AV36" i="8" s="1"/>
  <c r="AV35" i="5"/>
  <c r="AV35" i="9" s="1"/>
  <c r="AV48" i="5"/>
  <c r="AV48" i="9" s="1"/>
  <c r="AV98" i="9" s="1"/>
  <c r="AV47" i="5"/>
  <c r="AV47" i="9" s="1"/>
  <c r="AV97" i="9" s="1"/>
  <c r="BG34" i="6"/>
  <c r="BG34" i="8" s="1"/>
  <c r="BG36" i="6"/>
  <c r="BG36" i="8" s="1"/>
  <c r="BG37" i="6"/>
  <c r="BG37" i="8" s="1"/>
  <c r="BG39" i="6"/>
  <c r="BG39" i="8" s="1"/>
  <c r="BG38" i="6"/>
  <c r="BG38" i="8" s="1"/>
  <c r="BG90" i="8" s="1"/>
  <c r="BG26" i="6"/>
  <c r="BG26" i="8" s="1"/>
  <c r="BG30" i="6"/>
  <c r="BG30" i="8" s="1"/>
  <c r="BG25" i="6"/>
  <c r="BG25" i="8" s="1"/>
  <c r="BG84" i="8" s="1"/>
  <c r="BG40" i="6"/>
  <c r="BG40" i="8" s="1"/>
  <c r="AC28" i="1"/>
  <c r="AC28" i="7" s="1"/>
  <c r="AC20" i="1"/>
  <c r="AC20" i="7" s="1"/>
  <c r="AC21" i="1"/>
  <c r="AC21" i="7" s="1"/>
  <c r="AC32" i="1"/>
  <c r="AC32" i="7" s="1"/>
  <c r="AC51" i="1"/>
  <c r="AC51" i="7" s="1"/>
  <c r="AC100" i="7" s="1"/>
  <c r="AC22" i="1"/>
  <c r="AC22" i="7" s="1"/>
  <c r="AC16" i="1"/>
  <c r="AC16" i="7" s="1"/>
  <c r="AC23" i="1"/>
  <c r="AC23" i="7" s="1"/>
  <c r="AC17" i="1"/>
  <c r="AC17" i="7" s="1"/>
  <c r="AC27" i="1"/>
  <c r="AC27" i="7" s="1"/>
  <c r="AC19" i="1"/>
  <c r="AC19" i="7" s="1"/>
  <c r="AC18" i="1"/>
  <c r="AC18" i="7" s="1"/>
  <c r="AC29" i="1"/>
  <c r="AC29" i="7" s="1"/>
  <c r="AC50" i="1"/>
  <c r="AC50" i="7" s="1"/>
  <c r="AC31" i="1"/>
  <c r="AC31" i="7" s="1"/>
  <c r="AC24" i="1"/>
  <c r="AC24" i="7" s="1"/>
  <c r="AC49" i="1"/>
  <c r="AC49" i="7" s="1"/>
  <c r="AH48" i="5"/>
  <c r="AH48" i="9" s="1"/>
  <c r="AH98" i="9" s="1"/>
  <c r="AH47" i="5"/>
  <c r="AH47" i="9" s="1"/>
  <c r="AH97" i="9" s="1"/>
  <c r="AH35" i="5"/>
  <c r="AH35" i="9" s="1"/>
  <c r="AS47" i="6"/>
  <c r="AS47" i="8" s="1"/>
  <c r="AS97" i="8" s="1"/>
  <c r="AS48" i="6"/>
  <c r="AS48" i="8" s="1"/>
  <c r="AS98" i="8" s="1"/>
  <c r="AS35" i="6"/>
  <c r="AS35" i="8" s="1"/>
  <c r="AB29" i="1"/>
  <c r="AB29" i="7" s="1"/>
  <c r="AB49" i="1"/>
  <c r="AB49" i="7" s="1"/>
  <c r="AB21" i="1"/>
  <c r="AB21" i="7" s="1"/>
  <c r="AB22" i="1"/>
  <c r="AB22" i="7" s="1"/>
  <c r="AB16" i="1"/>
  <c r="AB16" i="7" s="1"/>
  <c r="AB23" i="1"/>
  <c r="AB23" i="7" s="1"/>
  <c r="AB17" i="1"/>
  <c r="AB17" i="7" s="1"/>
  <c r="AB24" i="1"/>
  <c r="AB24" i="7" s="1"/>
  <c r="AB18" i="1"/>
  <c r="AB18" i="7" s="1"/>
  <c r="AB28" i="1"/>
  <c r="AB28" i="7" s="1"/>
  <c r="AB20" i="1"/>
  <c r="AB20" i="7" s="1"/>
  <c r="AB50" i="1"/>
  <c r="AB50" i="7" s="1"/>
  <c r="AB32" i="1"/>
  <c r="AB32" i="7" s="1"/>
  <c r="AB31" i="1"/>
  <c r="AB31" i="7" s="1"/>
  <c r="AB51" i="1"/>
  <c r="AB51" i="7" s="1"/>
  <c r="AB100" i="7" s="1"/>
  <c r="AB27" i="1"/>
  <c r="AB27" i="7" s="1"/>
  <c r="AB19" i="1"/>
  <c r="AB19" i="7" s="1"/>
  <c r="AG48" i="5"/>
  <c r="AG48" i="9" s="1"/>
  <c r="AG98" i="9" s="1"/>
  <c r="AG47" i="5"/>
  <c r="AG47" i="9" s="1"/>
  <c r="AG97" i="9" s="1"/>
  <c r="AG35" i="5"/>
  <c r="AG35" i="9" s="1"/>
  <c r="AX28" i="6"/>
  <c r="AX28" i="8" s="1"/>
  <c r="AX16" i="6"/>
  <c r="AX16" i="8" s="1"/>
  <c r="AX17" i="6"/>
  <c r="AX17" i="8" s="1"/>
  <c r="AX29" i="6"/>
  <c r="AX29" i="8" s="1"/>
  <c r="AX18" i="6"/>
  <c r="AX18" i="8" s="1"/>
  <c r="AX22" i="6"/>
  <c r="AX22" i="8" s="1"/>
  <c r="AX31" i="6"/>
  <c r="AX31" i="8" s="1"/>
  <c r="AX20" i="6"/>
  <c r="AX20" i="8" s="1"/>
  <c r="AX21" i="6"/>
  <c r="AX21" i="8" s="1"/>
  <c r="AX19" i="6"/>
  <c r="AX19" i="8" s="1"/>
  <c r="AX27" i="6"/>
  <c r="AX27" i="8" s="1"/>
  <c r="AX51" i="6"/>
  <c r="AX51" i="8" s="1"/>
  <c r="AX100" i="8" s="1"/>
  <c r="AX23" i="6"/>
  <c r="AX23" i="8" s="1"/>
  <c r="AX49" i="6"/>
  <c r="AX49" i="8" s="1"/>
  <c r="AX24" i="6"/>
  <c r="AX24" i="8" s="1"/>
  <c r="AX32" i="6"/>
  <c r="AX32" i="8" s="1"/>
  <c r="AX50" i="6"/>
  <c r="AX50" i="8" s="1"/>
  <c r="AW39" i="1"/>
  <c r="AW39" i="7" s="1"/>
  <c r="AW30" i="1"/>
  <c r="AW30" i="7" s="1"/>
  <c r="AW34" i="1"/>
  <c r="AW34" i="7" s="1"/>
  <c r="AW36" i="1"/>
  <c r="AW36" i="7" s="1"/>
  <c r="AW38" i="1"/>
  <c r="AW38" i="7" s="1"/>
  <c r="AW90" i="7" s="1"/>
  <c r="AW37" i="1"/>
  <c r="AW37" i="7" s="1"/>
  <c r="AW25" i="1"/>
  <c r="AW25" i="7" s="1"/>
  <c r="AW84" i="7" s="1"/>
  <c r="AW26" i="1"/>
  <c r="AW26" i="7" s="1"/>
  <c r="AW40" i="1"/>
  <c r="AW40" i="7" s="1"/>
  <c r="AH42" i="6"/>
  <c r="AH42" i="8" s="1"/>
  <c r="AH93" i="8" s="1"/>
  <c r="AH43" i="6"/>
  <c r="AH43" i="8" s="1"/>
  <c r="AH94" i="8" s="1"/>
  <c r="AH44" i="6"/>
  <c r="AH44" i="8" s="1"/>
  <c r="AH46" i="6"/>
  <c r="AH46" i="8" s="1"/>
  <c r="AH96" i="8" s="1"/>
  <c r="AH45" i="6"/>
  <c r="AH45" i="8" s="1"/>
  <c r="AH41" i="6"/>
  <c r="AH41" i="8" s="1"/>
  <c r="AH92" i="8" s="1"/>
  <c r="AX41" i="5"/>
  <c r="AX41" i="9" s="1"/>
  <c r="AX92" i="9" s="1"/>
  <c r="AX43" i="5"/>
  <c r="AX43" i="9" s="1"/>
  <c r="AX94" i="9" s="1"/>
  <c r="AX42" i="5"/>
  <c r="AX42" i="9" s="1"/>
  <c r="AX93" i="9" s="1"/>
  <c r="AX44" i="5"/>
  <c r="AX44" i="9" s="1"/>
  <c r="AX45" i="5"/>
  <c r="AX45" i="9" s="1"/>
  <c r="AX46" i="5"/>
  <c r="AX46" i="9" s="1"/>
  <c r="AX96" i="9" s="1"/>
  <c r="BE44" i="6"/>
  <c r="BE44" i="8" s="1"/>
  <c r="BE45" i="6"/>
  <c r="BE45" i="8" s="1"/>
  <c r="BE46" i="6"/>
  <c r="BE46" i="8" s="1"/>
  <c r="BE96" i="8" s="1"/>
  <c r="BE43" i="6"/>
  <c r="BE43" i="8" s="1"/>
  <c r="BE94" i="8" s="1"/>
  <c r="BE42" i="6"/>
  <c r="BE42" i="8" s="1"/>
  <c r="BE93" i="8" s="1"/>
  <c r="BE41" i="6"/>
  <c r="BE41" i="8" s="1"/>
  <c r="BE92" i="8" s="1"/>
  <c r="BF47" i="1"/>
  <c r="BF47" i="7" s="1"/>
  <c r="BF97" i="7" s="1"/>
  <c r="BF35" i="1"/>
  <c r="BF35" i="7" s="1"/>
  <c r="BF48" i="1"/>
  <c r="BF48" i="7" s="1"/>
  <c r="BF98" i="7" s="1"/>
  <c r="AP35" i="6"/>
  <c r="AP35" i="8" s="1"/>
  <c r="AP48" i="6"/>
  <c r="AP48" i="8" s="1"/>
  <c r="AP98" i="8" s="1"/>
  <c r="AP47" i="6"/>
  <c r="AP47" i="8" s="1"/>
  <c r="AP97" i="8" s="1"/>
  <c r="AH53" i="1"/>
  <c r="AH53" i="7" s="1"/>
  <c r="AH102" i="7" s="1"/>
  <c r="AH54" i="1"/>
  <c r="AH54" i="7" s="1"/>
  <c r="AH103" i="7" s="1"/>
  <c r="AH33" i="1"/>
  <c r="AH33" i="7" s="1"/>
  <c r="AH88" i="7" s="1"/>
  <c r="AH14" i="1"/>
  <c r="AH14" i="7" s="1"/>
  <c r="AH79" i="7" s="1"/>
  <c r="AH15" i="1"/>
  <c r="AH15" i="7" s="1"/>
  <c r="AH80" i="7" s="1"/>
  <c r="AP33" i="1"/>
  <c r="AP33" i="7" s="1"/>
  <c r="AP88" i="7" s="1"/>
  <c r="AP53" i="1"/>
  <c r="AP53" i="7" s="1"/>
  <c r="AP102" i="7" s="1"/>
  <c r="AP54" i="1"/>
  <c r="AP54" i="7" s="1"/>
  <c r="AP103" i="7" s="1"/>
  <c r="AP15" i="1"/>
  <c r="AP15" i="7" s="1"/>
  <c r="AP80" i="7" s="1"/>
  <c r="AP14" i="1"/>
  <c r="AP14" i="7" s="1"/>
  <c r="AP79" i="7" s="1"/>
  <c r="AR28" i="5"/>
  <c r="AR28" i="9" s="1"/>
  <c r="AR17" i="5"/>
  <c r="AR17" i="9" s="1"/>
  <c r="AR20" i="5"/>
  <c r="AR20" i="9" s="1"/>
  <c r="AR23" i="5"/>
  <c r="AR23" i="9" s="1"/>
  <c r="AR21" i="5"/>
  <c r="AR21" i="9" s="1"/>
  <c r="AR51" i="5"/>
  <c r="AR51" i="9" s="1"/>
  <c r="AR100" i="9" s="1"/>
  <c r="AR19" i="5"/>
  <c r="AR19" i="9" s="1"/>
  <c r="AR32" i="5"/>
  <c r="AR32" i="9" s="1"/>
  <c r="AR49" i="5"/>
  <c r="AR49" i="9" s="1"/>
  <c r="AR31" i="5"/>
  <c r="AR31" i="9" s="1"/>
  <c r="AR18" i="5"/>
  <c r="AR18" i="9" s="1"/>
  <c r="AR29" i="5"/>
  <c r="AR29" i="9" s="1"/>
  <c r="AR27" i="5"/>
  <c r="AR27" i="9" s="1"/>
  <c r="AR22" i="5"/>
  <c r="AR22" i="9" s="1"/>
  <c r="AR50" i="5"/>
  <c r="AR50" i="9" s="1"/>
  <c r="AR24" i="5"/>
  <c r="AR24" i="9" s="1"/>
  <c r="AR16" i="5"/>
  <c r="AR16" i="9" s="1"/>
  <c r="BB53" i="5"/>
  <c r="BB53" i="9" s="1"/>
  <c r="BB102" i="9" s="1"/>
  <c r="BB54" i="5"/>
  <c r="BB54" i="9" s="1"/>
  <c r="BB103" i="9" s="1"/>
  <c r="BB15" i="5"/>
  <c r="BB15" i="9" s="1"/>
  <c r="BB80" i="9" s="1"/>
  <c r="BB33" i="5"/>
  <c r="BB33" i="9" s="1"/>
  <c r="BB88" i="9" s="1"/>
  <c r="BB14" i="5"/>
  <c r="BB14" i="9" s="1"/>
  <c r="BB79" i="9" s="1"/>
  <c r="AL47" i="5"/>
  <c r="AL47" i="9" s="1"/>
  <c r="AL97" i="9" s="1"/>
  <c r="AL35" i="5"/>
  <c r="AL35" i="9" s="1"/>
  <c r="AL48" i="5"/>
  <c r="AL48" i="9" s="1"/>
  <c r="AL98" i="9" s="1"/>
  <c r="AT42" i="1"/>
  <c r="AT42" i="7" s="1"/>
  <c r="AT93" i="7" s="1"/>
  <c r="AT43" i="1"/>
  <c r="AT43" i="7" s="1"/>
  <c r="AT94" i="7" s="1"/>
  <c r="AT44" i="1"/>
  <c r="AT44" i="7" s="1"/>
  <c r="AT46" i="1"/>
  <c r="AT46" i="7" s="1"/>
  <c r="AT96" i="7" s="1"/>
  <c r="AT45" i="1"/>
  <c r="AT45" i="7" s="1"/>
  <c r="AT41" i="1"/>
  <c r="AT41" i="7" s="1"/>
  <c r="AT92" i="7" s="1"/>
  <c r="AU42" i="5"/>
  <c r="AU42" i="9" s="1"/>
  <c r="AU93" i="9" s="1"/>
  <c r="AU45" i="5"/>
  <c r="AU45" i="9" s="1"/>
  <c r="AU43" i="5"/>
  <c r="AU43" i="9" s="1"/>
  <c r="AU94" i="9" s="1"/>
  <c r="AU44" i="5"/>
  <c r="AU44" i="9" s="1"/>
  <c r="AU41" i="5"/>
  <c r="AU41" i="9" s="1"/>
  <c r="AU92" i="9" s="1"/>
  <c r="AU46" i="5"/>
  <c r="AU46" i="9" s="1"/>
  <c r="AU96" i="9" s="1"/>
  <c r="AM14" i="5"/>
  <c r="AM14" i="9" s="1"/>
  <c r="AM79" i="9" s="1"/>
  <c r="AM33" i="5"/>
  <c r="AM33" i="9" s="1"/>
  <c r="AM88" i="9" s="1"/>
  <c r="AM54" i="5"/>
  <c r="AM54" i="9" s="1"/>
  <c r="AM103" i="9" s="1"/>
  <c r="AM15" i="5"/>
  <c r="AM15" i="9" s="1"/>
  <c r="AM80" i="9" s="1"/>
  <c r="AM53" i="5"/>
  <c r="AM53" i="9" s="1"/>
  <c r="AM102" i="9" s="1"/>
  <c r="AA41" i="6"/>
  <c r="AA41" i="8" s="1"/>
  <c r="AA92" i="8" s="1"/>
  <c r="AA42" i="6"/>
  <c r="AA42" i="8" s="1"/>
  <c r="AA93" i="8" s="1"/>
  <c r="AA44" i="6"/>
  <c r="AA44" i="8" s="1"/>
  <c r="AA43" i="6"/>
  <c r="AA43" i="8" s="1"/>
  <c r="AA94" i="8" s="1"/>
  <c r="AA45" i="6"/>
  <c r="AA45" i="8" s="1"/>
  <c r="AA46" i="6"/>
  <c r="AA46" i="8" s="1"/>
  <c r="AA96" i="8" s="1"/>
  <c r="AZ47" i="6"/>
  <c r="AZ47" i="8" s="1"/>
  <c r="AZ97" i="8" s="1"/>
  <c r="AZ48" i="6"/>
  <c r="AZ48" i="8" s="1"/>
  <c r="AZ98" i="8" s="1"/>
  <c r="AZ35" i="6"/>
  <c r="AZ35" i="8" s="1"/>
  <c r="AA30" i="5"/>
  <c r="AA30" i="9" s="1"/>
  <c r="AA36" i="5"/>
  <c r="AA36" i="9" s="1"/>
  <c r="AA38" i="5"/>
  <c r="AA38" i="9" s="1"/>
  <c r="AA90" i="9" s="1"/>
  <c r="AA40" i="5"/>
  <c r="AA40" i="9" s="1"/>
  <c r="AA34" i="5"/>
  <c r="AA34" i="9" s="1"/>
  <c r="AA37" i="5"/>
  <c r="AA37" i="9" s="1"/>
  <c r="AA39" i="5"/>
  <c r="AA39" i="9" s="1"/>
  <c r="AA26" i="5"/>
  <c r="AA26" i="9" s="1"/>
  <c r="AA25" i="5"/>
  <c r="AA25" i="9" s="1"/>
  <c r="AA84" i="9" s="1"/>
  <c r="AU14" i="1"/>
  <c r="AU14" i="7" s="1"/>
  <c r="AU79" i="7" s="1"/>
  <c r="AU53" i="1"/>
  <c r="AU53" i="7" s="1"/>
  <c r="AU102" i="7" s="1"/>
  <c r="AU54" i="1"/>
  <c r="AU54" i="7" s="1"/>
  <c r="AU103" i="7" s="1"/>
  <c r="AU33" i="1"/>
  <c r="AU33" i="7" s="1"/>
  <c r="AU88" i="7" s="1"/>
  <c r="AU15" i="1"/>
  <c r="AU15" i="7" s="1"/>
  <c r="AU80" i="7" s="1"/>
  <c r="AD45" i="1"/>
  <c r="AD45" i="7" s="1"/>
  <c r="AD41" i="1"/>
  <c r="AD41" i="7" s="1"/>
  <c r="AD92" i="7" s="1"/>
  <c r="AD42" i="1"/>
  <c r="AD42" i="7" s="1"/>
  <c r="AD93" i="7" s="1"/>
  <c r="AD44" i="1"/>
  <c r="AD44" i="7" s="1"/>
  <c r="AD43" i="1"/>
  <c r="AD43" i="7" s="1"/>
  <c r="AD94" i="7" s="1"/>
  <c r="AD46" i="1"/>
  <c r="AD46" i="7" s="1"/>
  <c r="AD96" i="7" s="1"/>
  <c r="AI48" i="1"/>
  <c r="AI48" i="7" s="1"/>
  <c r="AI98" i="7" s="1"/>
  <c r="AI35" i="1"/>
  <c r="AI35" i="7" s="1"/>
  <c r="AI47" i="1"/>
  <c r="AI47" i="7" s="1"/>
  <c r="AI97" i="7" s="1"/>
  <c r="AQ42" i="6"/>
  <c r="AQ42" i="8" s="1"/>
  <c r="AQ93" i="8" s="1"/>
  <c r="AQ43" i="6"/>
  <c r="AQ43" i="8" s="1"/>
  <c r="AQ94" i="8" s="1"/>
  <c r="AQ44" i="6"/>
  <c r="AQ44" i="8" s="1"/>
  <c r="AQ46" i="6"/>
  <c r="AQ46" i="8" s="1"/>
  <c r="AQ96" i="8" s="1"/>
  <c r="AQ41" i="6"/>
  <c r="AQ41" i="8" s="1"/>
  <c r="AQ92" i="8" s="1"/>
  <c r="AQ45" i="6"/>
  <c r="AQ45" i="8" s="1"/>
  <c r="AI24" i="5"/>
  <c r="AI24" i="9" s="1"/>
  <c r="AI50" i="5"/>
  <c r="AI50" i="9" s="1"/>
  <c r="AI16" i="5"/>
  <c r="AI16" i="9" s="1"/>
  <c r="AI22" i="5"/>
  <c r="AI22" i="9" s="1"/>
  <c r="AI21" i="5"/>
  <c r="AI21" i="9" s="1"/>
  <c r="AI27" i="5"/>
  <c r="AI27" i="9" s="1"/>
  <c r="AI49" i="5"/>
  <c r="AI49" i="9" s="1"/>
  <c r="AI23" i="5"/>
  <c r="AI23" i="9" s="1"/>
  <c r="AI20" i="5"/>
  <c r="AI20" i="9" s="1"/>
  <c r="AI28" i="5"/>
  <c r="AI28" i="9" s="1"/>
  <c r="AI29" i="5"/>
  <c r="AI29" i="9" s="1"/>
  <c r="AI31" i="5"/>
  <c r="AI31" i="9" s="1"/>
  <c r="AI32" i="5"/>
  <c r="AI32" i="9" s="1"/>
  <c r="AI17" i="5"/>
  <c r="AI17" i="9" s="1"/>
  <c r="AI19" i="5"/>
  <c r="AI19" i="9" s="1"/>
  <c r="AI51" i="5"/>
  <c r="AI51" i="9" s="1"/>
  <c r="AI100" i="9" s="1"/>
  <c r="AI18" i="5"/>
  <c r="AI18" i="9" s="1"/>
  <c r="Y33" i="1"/>
  <c r="Y33" i="7" s="1"/>
  <c r="Y88" i="7" s="1"/>
  <c r="Y53" i="1"/>
  <c r="Y53" i="7" s="1"/>
  <c r="Y102" i="7" s="1"/>
  <c r="Y54" i="1"/>
  <c r="Y54" i="7" s="1"/>
  <c r="Y103" i="7" s="1"/>
  <c r="Y14" i="1"/>
  <c r="Y14" i="7" s="1"/>
  <c r="Y79" i="7" s="1"/>
  <c r="Y15" i="1"/>
  <c r="Y15" i="7" s="1"/>
  <c r="Y80" i="7" s="1"/>
  <c r="Y41" i="6"/>
  <c r="Y41" i="8" s="1"/>
  <c r="Y92" i="8" s="1"/>
  <c r="Y42" i="6"/>
  <c r="Y42" i="8" s="1"/>
  <c r="Y93" i="8" s="1"/>
  <c r="Y43" i="6"/>
  <c r="Y43" i="8" s="1"/>
  <c r="Y94" i="8" s="1"/>
  <c r="Y45" i="6"/>
  <c r="Y45" i="8" s="1"/>
  <c r="Y44" i="6"/>
  <c r="Y44" i="8" s="1"/>
  <c r="Y46" i="6"/>
  <c r="Y46" i="8" s="1"/>
  <c r="Y96" i="8" s="1"/>
  <c r="BD25" i="1"/>
  <c r="BD25" i="7" s="1"/>
  <c r="BD84" i="7" s="1"/>
  <c r="BD40" i="1"/>
  <c r="BD40" i="7" s="1"/>
  <c r="BD34" i="1"/>
  <c r="BD34" i="7" s="1"/>
  <c r="BD36" i="1"/>
  <c r="BD36" i="7" s="1"/>
  <c r="BD37" i="1"/>
  <c r="BD37" i="7" s="1"/>
  <c r="BD39" i="1"/>
  <c r="BD39" i="7" s="1"/>
  <c r="BD26" i="1"/>
  <c r="BD26" i="7" s="1"/>
  <c r="BD38" i="1"/>
  <c r="BD38" i="7" s="1"/>
  <c r="BD90" i="7" s="1"/>
  <c r="BD30" i="1"/>
  <c r="BD30" i="7" s="1"/>
  <c r="AN27" i="1"/>
  <c r="AN27" i="7" s="1"/>
  <c r="AN19" i="1"/>
  <c r="AN19" i="7" s="1"/>
  <c r="AN31" i="1"/>
  <c r="AN31" i="7" s="1"/>
  <c r="AN50" i="1"/>
  <c r="AN50" i="7" s="1"/>
  <c r="AN21" i="1"/>
  <c r="AN21" i="7" s="1"/>
  <c r="AN32" i="1"/>
  <c r="AN32" i="7" s="1"/>
  <c r="AN51" i="1"/>
  <c r="AN51" i="7" s="1"/>
  <c r="AN100" i="7" s="1"/>
  <c r="AN22" i="1"/>
  <c r="AN22" i="7" s="1"/>
  <c r="AN16" i="1"/>
  <c r="AN16" i="7" s="1"/>
  <c r="AN24" i="1"/>
  <c r="AN24" i="7" s="1"/>
  <c r="AN18" i="1"/>
  <c r="AN18" i="7" s="1"/>
  <c r="AN49" i="1"/>
  <c r="AN49" i="7" s="1"/>
  <c r="AN28" i="1"/>
  <c r="AN28" i="7" s="1"/>
  <c r="AN23" i="1"/>
  <c r="AN23" i="7" s="1"/>
  <c r="AN17" i="1"/>
  <c r="AN17" i="7" s="1"/>
  <c r="AN29" i="1"/>
  <c r="AN29" i="7" s="1"/>
  <c r="AN20" i="1"/>
  <c r="AN20" i="7" s="1"/>
  <c r="AN45" i="6"/>
  <c r="AN45" i="8" s="1"/>
  <c r="AN46" i="6"/>
  <c r="AN46" i="8" s="1"/>
  <c r="AN96" i="8" s="1"/>
  <c r="AN41" i="6"/>
  <c r="AN41" i="8" s="1"/>
  <c r="AN92" i="8" s="1"/>
  <c r="AN44" i="6"/>
  <c r="AN44" i="8" s="1"/>
  <c r="AN43" i="6"/>
  <c r="AN43" i="8" s="1"/>
  <c r="AN94" i="8" s="1"/>
  <c r="AN42" i="6"/>
  <c r="AN42" i="8" s="1"/>
  <c r="AN93" i="8" s="1"/>
  <c r="AF24" i="1"/>
  <c r="AF24" i="7" s="1"/>
  <c r="AF18" i="1"/>
  <c r="AF18" i="7" s="1"/>
  <c r="AF27" i="1"/>
  <c r="AF27" i="7" s="1"/>
  <c r="AF29" i="1"/>
  <c r="AF29" i="7" s="1"/>
  <c r="AF49" i="1"/>
  <c r="AF49" i="7" s="1"/>
  <c r="AF31" i="1"/>
  <c r="AF31" i="7" s="1"/>
  <c r="AF50" i="1"/>
  <c r="AF50" i="7" s="1"/>
  <c r="AF21" i="1"/>
  <c r="AF21" i="7" s="1"/>
  <c r="AF32" i="1"/>
  <c r="AF32" i="7" s="1"/>
  <c r="AF51" i="1"/>
  <c r="AF51" i="7" s="1"/>
  <c r="AF100" i="7" s="1"/>
  <c r="AF23" i="1"/>
  <c r="AF23" i="7" s="1"/>
  <c r="AF17" i="1"/>
  <c r="AF17" i="7" s="1"/>
  <c r="AF22" i="1"/>
  <c r="AF22" i="7" s="1"/>
  <c r="AF16" i="1"/>
  <c r="AF16" i="7" s="1"/>
  <c r="AF20" i="1"/>
  <c r="AF20" i="7" s="1"/>
  <c r="AF28" i="1"/>
  <c r="AF28" i="7" s="1"/>
  <c r="AF19" i="1"/>
  <c r="AF19" i="7" s="1"/>
  <c r="X44" i="1"/>
  <c r="X44" i="7" s="1"/>
  <c r="X41" i="1"/>
  <c r="X41" i="7" s="1"/>
  <c r="X92" i="7" s="1"/>
  <c r="X43" i="1"/>
  <c r="X43" i="7" s="1"/>
  <c r="X94" i="7" s="1"/>
  <c r="X42" i="1"/>
  <c r="X42" i="7" s="1"/>
  <c r="X93" i="7" s="1"/>
  <c r="X45" i="1"/>
  <c r="X45" i="7" s="1"/>
  <c r="X46" i="1"/>
  <c r="X46" i="7" s="1"/>
  <c r="X96" i="7" s="1"/>
  <c r="AN35" i="5"/>
  <c r="AN35" i="9" s="1"/>
  <c r="AN48" i="5"/>
  <c r="AN48" i="9" s="1"/>
  <c r="AN98" i="9" s="1"/>
  <c r="AN47" i="5"/>
  <c r="AN47" i="9" s="1"/>
  <c r="AN97" i="9" s="1"/>
  <c r="BB42" i="1"/>
  <c r="BB42" i="7" s="1"/>
  <c r="BB93" i="7" s="1"/>
  <c r="BB43" i="1"/>
  <c r="BB43" i="7" s="1"/>
  <c r="BB94" i="7" s="1"/>
  <c r="BB44" i="1"/>
  <c r="BB44" i="7" s="1"/>
  <c r="BB46" i="1"/>
  <c r="BB46" i="7" s="1"/>
  <c r="BB96" i="7" s="1"/>
  <c r="BB41" i="1"/>
  <c r="BB41" i="7" s="1"/>
  <c r="BB92" i="7" s="1"/>
  <c r="BB45" i="1"/>
  <c r="BB45" i="7" s="1"/>
  <c r="AB47" i="6"/>
  <c r="AB47" i="8" s="1"/>
  <c r="AB97" i="8" s="1"/>
  <c r="AB35" i="6"/>
  <c r="AB35" i="8" s="1"/>
  <c r="AB48" i="6"/>
  <c r="AB48" i="8" s="1"/>
  <c r="AB98" i="8" s="1"/>
  <c r="BA14" i="6"/>
  <c r="BA14" i="8" s="1"/>
  <c r="BA79" i="8" s="1"/>
  <c r="BA53" i="6"/>
  <c r="BA53" i="8" s="1"/>
  <c r="BA102" i="8" s="1"/>
  <c r="BA54" i="6"/>
  <c r="BA54" i="8" s="1"/>
  <c r="BA103" i="8" s="1"/>
  <c r="BA15" i="6"/>
  <c r="BA15" i="8" s="1"/>
  <c r="BA80" i="8" s="1"/>
  <c r="BA33" i="6"/>
  <c r="BA33" i="8" s="1"/>
  <c r="BA88" i="8" s="1"/>
  <c r="AR48" i="1"/>
  <c r="AR48" i="7" s="1"/>
  <c r="AR98" i="7" s="1"/>
  <c r="AR35" i="1"/>
  <c r="AR35" i="7" s="1"/>
  <c r="AR47" i="1"/>
  <c r="AR47" i="7" s="1"/>
  <c r="AR97" i="7" s="1"/>
  <c r="AQ27" i="5"/>
  <c r="AQ27" i="9" s="1"/>
  <c r="AQ49" i="5"/>
  <c r="AQ49" i="9" s="1"/>
  <c r="AQ51" i="5"/>
  <c r="AQ51" i="9" s="1"/>
  <c r="AQ100" i="9" s="1"/>
  <c r="AQ21" i="5"/>
  <c r="AQ21" i="9" s="1"/>
  <c r="AQ23" i="5"/>
  <c r="AQ23" i="9" s="1"/>
  <c r="AQ24" i="5"/>
  <c r="AQ24" i="9" s="1"/>
  <c r="AQ50" i="5"/>
  <c r="AQ50" i="9" s="1"/>
  <c r="AQ29" i="5"/>
  <c r="AQ29" i="9" s="1"/>
  <c r="AQ18" i="5"/>
  <c r="AQ18" i="9" s="1"/>
  <c r="AQ20" i="5"/>
  <c r="AQ20" i="9" s="1"/>
  <c r="AQ19" i="5"/>
  <c r="AQ19" i="9" s="1"/>
  <c r="AQ28" i="5"/>
  <c r="AQ28" i="9" s="1"/>
  <c r="AQ22" i="5"/>
  <c r="AQ22" i="9" s="1"/>
  <c r="AQ16" i="5"/>
  <c r="AQ16" i="9" s="1"/>
  <c r="AQ32" i="5"/>
  <c r="AQ32" i="9" s="1"/>
  <c r="AQ31" i="5"/>
  <c r="AQ31" i="9" s="1"/>
  <c r="AQ17" i="5"/>
  <c r="AQ17" i="9" s="1"/>
  <c r="BE44" i="1"/>
  <c r="BE44" i="7" s="1"/>
  <c r="BE41" i="1"/>
  <c r="BE41" i="7" s="1"/>
  <c r="BE92" i="7" s="1"/>
  <c r="BE43" i="1"/>
  <c r="BE43" i="7" s="1"/>
  <c r="BE94" i="7" s="1"/>
  <c r="BE45" i="1"/>
  <c r="BE45" i="7" s="1"/>
  <c r="BE46" i="1"/>
  <c r="BE46" i="7" s="1"/>
  <c r="BE96" i="7" s="1"/>
  <c r="BE42" i="1"/>
  <c r="BE42" i="7" s="1"/>
  <c r="BE93" i="7" s="1"/>
  <c r="AP41" i="5"/>
  <c r="AP41" i="9" s="1"/>
  <c r="AP92" i="9" s="1"/>
  <c r="AP43" i="5"/>
  <c r="AP43" i="9" s="1"/>
  <c r="AP94" i="9" s="1"/>
  <c r="AP42" i="5"/>
  <c r="AP42" i="9" s="1"/>
  <c r="AP93" i="9" s="1"/>
  <c r="AP44" i="5"/>
  <c r="AP44" i="9" s="1"/>
  <c r="AP46" i="5"/>
  <c r="AP46" i="9" s="1"/>
  <c r="AP96" i="9" s="1"/>
  <c r="AP45" i="5"/>
  <c r="AP45" i="9" s="1"/>
  <c r="AW17" i="6"/>
  <c r="AW17" i="8" s="1"/>
  <c r="AW29" i="6"/>
  <c r="AW29" i="8" s="1"/>
  <c r="AW18" i="6"/>
  <c r="AW18" i="8" s="1"/>
  <c r="AW21" i="6"/>
  <c r="AW21" i="8" s="1"/>
  <c r="AW19" i="6"/>
  <c r="AW19" i="8" s="1"/>
  <c r="AW23" i="6"/>
  <c r="AW23" i="8" s="1"/>
  <c r="AW49" i="6"/>
  <c r="AW49" i="8" s="1"/>
  <c r="AW31" i="6"/>
  <c r="AW31" i="8" s="1"/>
  <c r="AW16" i="6"/>
  <c r="AW16" i="8" s="1"/>
  <c r="AW22" i="6"/>
  <c r="AW22" i="8" s="1"/>
  <c r="AW20" i="6"/>
  <c r="AW20" i="8" s="1"/>
  <c r="AW24" i="6"/>
  <c r="AW24" i="8" s="1"/>
  <c r="AW32" i="6"/>
  <c r="AW32" i="8" s="1"/>
  <c r="AW50" i="6"/>
  <c r="AW50" i="8" s="1"/>
  <c r="AW28" i="6"/>
  <c r="AW28" i="8" s="1"/>
  <c r="AW27" i="6"/>
  <c r="AW27" i="8" s="1"/>
  <c r="AW51" i="6"/>
  <c r="AW51" i="8" s="1"/>
  <c r="AW100" i="8" s="1"/>
  <c r="BF35" i="6"/>
  <c r="BF35" i="8" s="1"/>
  <c r="BF48" i="6"/>
  <c r="BF48" i="8" s="1"/>
  <c r="BF98" i="8" s="1"/>
  <c r="BF47" i="6"/>
  <c r="BF47" i="8" s="1"/>
  <c r="BF97" i="8" s="1"/>
  <c r="AO44" i="1"/>
  <c r="AO44" i="7" s="1"/>
  <c r="AO41" i="1"/>
  <c r="AO41" i="7" s="1"/>
  <c r="AO92" i="7" s="1"/>
  <c r="AO43" i="1"/>
  <c r="AO43" i="7" s="1"/>
  <c r="AO94" i="7" s="1"/>
  <c r="AO46" i="1"/>
  <c r="AO46" i="7" s="1"/>
  <c r="AO96" i="7" s="1"/>
  <c r="AO42" i="1"/>
  <c r="AO42" i="7" s="1"/>
  <c r="AO93" i="7" s="1"/>
  <c r="AO45" i="1"/>
  <c r="AO45" i="7" s="1"/>
  <c r="AG35" i="6"/>
  <c r="AG35" i="8" s="1"/>
  <c r="AG48" i="6"/>
  <c r="AG48" i="8" s="1"/>
  <c r="AG98" i="8" s="1"/>
  <c r="AG47" i="6"/>
  <c r="AG47" i="8" s="1"/>
  <c r="AG97" i="8" s="1"/>
  <c r="AG38" i="1"/>
  <c r="AG38" i="7" s="1"/>
  <c r="AG90" i="7" s="1"/>
  <c r="AG26" i="1"/>
  <c r="AG26" i="7" s="1"/>
  <c r="AG30" i="1"/>
  <c r="AG30" i="7" s="1"/>
  <c r="AG34" i="1"/>
  <c r="AG34" i="7" s="1"/>
  <c r="AG37" i="1"/>
  <c r="AG37" i="7" s="1"/>
  <c r="AG40" i="1"/>
  <c r="AG40" i="7" s="1"/>
  <c r="AG39" i="1"/>
  <c r="AG39" i="7" s="1"/>
  <c r="AG25" i="1"/>
  <c r="AG25" i="7" s="1"/>
  <c r="AG84" i="7" s="1"/>
  <c r="AG36" i="1"/>
  <c r="AG36" i="7" s="1"/>
  <c r="AM6" i="5"/>
  <c r="AM6" i="9" s="1"/>
  <c r="AM57" i="9"/>
  <c r="X6" i="5"/>
  <c r="X6" i="9" s="1"/>
  <c r="X57" i="9"/>
  <c r="AW58" i="5"/>
  <c r="AW59" i="5"/>
  <c r="AS58" i="5"/>
  <c r="AS59" i="5"/>
  <c r="AU66" i="5"/>
  <c r="AU66" i="9" s="1"/>
  <c r="AU64" i="5"/>
  <c r="AU64" i="9" s="1"/>
  <c r="AU63" i="5"/>
  <c r="AU63" i="9" s="1"/>
  <c r="AU67" i="5"/>
  <c r="AU67" i="9" s="1"/>
  <c r="AU69" i="5"/>
  <c r="AU69" i="9" s="1"/>
  <c r="AU60" i="5"/>
  <c r="AU61" i="5"/>
  <c r="AU62" i="5"/>
  <c r="AU65" i="5"/>
  <c r="AU65" i="9" s="1"/>
  <c r="AU68" i="5"/>
  <c r="AU68" i="9" s="1"/>
  <c r="AU70" i="5"/>
  <c r="AU70" i="9" s="1"/>
  <c r="AK57" i="8"/>
  <c r="AK6" i="6"/>
  <c r="AK6" i="8" s="1"/>
  <c r="AL65" i="6"/>
  <c r="AL65" i="8" s="1"/>
  <c r="AL63" i="6"/>
  <c r="AL63" i="8" s="1"/>
  <c r="AL67" i="6"/>
  <c r="AL67" i="8" s="1"/>
  <c r="AL69" i="6"/>
  <c r="AL69" i="8" s="1"/>
  <c r="AL62" i="6"/>
  <c r="AL66" i="6"/>
  <c r="AL66" i="8" s="1"/>
  <c r="AL68" i="6"/>
  <c r="AL68" i="8" s="1"/>
  <c r="AL60" i="6"/>
  <c r="AL70" i="6"/>
  <c r="AL70" i="8" s="1"/>
  <c r="AL61" i="6"/>
  <c r="AL64" i="6"/>
  <c r="AL64" i="8" s="1"/>
  <c r="AI58" i="5"/>
  <c r="AI59" i="5"/>
  <c r="AN58" i="5"/>
  <c r="AN59" i="5"/>
  <c r="BE6" i="6"/>
  <c r="BE6" i="8" s="1"/>
  <c r="BE57" i="8"/>
  <c r="Y62" i="9"/>
  <c r="Y11" i="5"/>
  <c r="Y11" i="9" s="1"/>
  <c r="AV58" i="9"/>
  <c r="AV7" i="5"/>
  <c r="AV7" i="9" s="1"/>
  <c r="AR58" i="6"/>
  <c r="AR59" i="6"/>
  <c r="AF59" i="6"/>
  <c r="AF58" i="6"/>
  <c r="AG10" i="5"/>
  <c r="AG10" i="9" s="1"/>
  <c r="AG61" i="9"/>
  <c r="BC58" i="9"/>
  <c r="BC7" i="5"/>
  <c r="BC7" i="9" s="1"/>
  <c r="AD59" i="6"/>
  <c r="AD58" i="6"/>
  <c r="AM59" i="6"/>
  <c r="AM58" i="6"/>
  <c r="Y58" i="5"/>
  <c r="Y59" i="5"/>
  <c r="AI58" i="6"/>
  <c r="AI59" i="6"/>
  <c r="AG59" i="9"/>
  <c r="AG8" i="5"/>
  <c r="AG8" i="9" s="1"/>
  <c r="AR59" i="9"/>
  <c r="AR8" i="5"/>
  <c r="AR8" i="9" s="1"/>
  <c r="BB60" i="9"/>
  <c r="BB9" i="5"/>
  <c r="BB9" i="9" s="1"/>
  <c r="AW6" i="6"/>
  <c r="AW6" i="8" s="1"/>
  <c r="AW57" i="8"/>
  <c r="BF59" i="6"/>
  <c r="BF58" i="6"/>
  <c r="AH7" i="5"/>
  <c r="AH7" i="9" s="1"/>
  <c r="AH58" i="9"/>
  <c r="AX8" i="5"/>
  <c r="AX8" i="9" s="1"/>
  <c r="AX59" i="9"/>
  <c r="BG58" i="6"/>
  <c r="BG59" i="6"/>
  <c r="BG10" i="5"/>
  <c r="BG10" i="9" s="1"/>
  <c r="BG61" i="9"/>
  <c r="AU59" i="6"/>
  <c r="AU58" i="6"/>
  <c r="AL59" i="1"/>
  <c r="AL58" i="1"/>
  <c r="BF6" i="1"/>
  <c r="BF6" i="7" s="1"/>
  <c r="BF57" i="7"/>
  <c r="AC58" i="1"/>
  <c r="AC59" i="1"/>
  <c r="AY64" i="1"/>
  <c r="AY64" i="7" s="1"/>
  <c r="AY60" i="1"/>
  <c r="AY61" i="1"/>
  <c r="AY69" i="1"/>
  <c r="AY69" i="7" s="1"/>
  <c r="AY70" i="1"/>
  <c r="AY70" i="7" s="1"/>
  <c r="AY68" i="1"/>
  <c r="AY68" i="7" s="1"/>
  <c r="AY65" i="1"/>
  <c r="AY65" i="7" s="1"/>
  <c r="AY66" i="1"/>
  <c r="AY66" i="7" s="1"/>
  <c r="AY62" i="1"/>
  <c r="AY67" i="1"/>
  <c r="AY67" i="7" s="1"/>
  <c r="AY63" i="1"/>
  <c r="AY63" i="7" s="1"/>
  <c r="AZ41" i="1"/>
  <c r="AZ41" i="7" s="1"/>
  <c r="AZ92" i="7" s="1"/>
  <c r="AZ44" i="1"/>
  <c r="AZ44" i="7" s="1"/>
  <c r="AZ45" i="1"/>
  <c r="AZ45" i="7" s="1"/>
  <c r="AZ46" i="1"/>
  <c r="AZ46" i="7" s="1"/>
  <c r="AZ96" i="7" s="1"/>
  <c r="AZ43" i="1"/>
  <c r="AZ43" i="7" s="1"/>
  <c r="AZ94" i="7" s="1"/>
  <c r="AZ42" i="1"/>
  <c r="AZ42" i="7" s="1"/>
  <c r="AZ93" i="7" s="1"/>
  <c r="AM46" i="6"/>
  <c r="AM46" i="8" s="1"/>
  <c r="AM96" i="8" s="1"/>
  <c r="AM42" i="6"/>
  <c r="AM42" i="8" s="1"/>
  <c r="AM93" i="8" s="1"/>
  <c r="AM41" i="6"/>
  <c r="AM41" i="8" s="1"/>
  <c r="AM92" i="8" s="1"/>
  <c r="AM45" i="6"/>
  <c r="AM45" i="8" s="1"/>
  <c r="AM43" i="6"/>
  <c r="AM43" i="8" s="1"/>
  <c r="AM94" i="8" s="1"/>
  <c r="AM44" i="6"/>
  <c r="AM44" i="8" s="1"/>
  <c r="AR58" i="1"/>
  <c r="AR59" i="1"/>
  <c r="AQ58" i="1"/>
  <c r="AQ59" i="1"/>
  <c r="AD58" i="1"/>
  <c r="AD59" i="1"/>
  <c r="AM6" i="1"/>
  <c r="AM6" i="7" s="1"/>
  <c r="AM57" i="7"/>
  <c r="AZ14" i="1"/>
  <c r="AZ14" i="7" s="1"/>
  <c r="AZ79" i="7" s="1"/>
  <c r="AZ15" i="1"/>
  <c r="AZ15" i="7" s="1"/>
  <c r="AZ80" i="7" s="1"/>
  <c r="AZ54" i="1"/>
  <c r="AZ54" i="7" s="1"/>
  <c r="AZ103" i="7" s="1"/>
  <c r="AZ33" i="1"/>
  <c r="AZ33" i="7" s="1"/>
  <c r="AZ88" i="7" s="1"/>
  <c r="AZ53" i="1"/>
  <c r="AZ53" i="7" s="1"/>
  <c r="AZ102" i="7" s="1"/>
  <c r="AF47" i="5"/>
  <c r="AF47" i="9" s="1"/>
  <c r="AF97" i="9" s="1"/>
  <c r="AF48" i="5"/>
  <c r="AF48" i="9" s="1"/>
  <c r="AF98" i="9" s="1"/>
  <c r="AF35" i="5"/>
  <c r="AF35" i="9" s="1"/>
  <c r="Y48" i="5"/>
  <c r="Y48" i="9" s="1"/>
  <c r="Y98" i="9" s="1"/>
  <c r="Y47" i="5"/>
  <c r="Y47" i="9" s="1"/>
  <c r="Y97" i="9" s="1"/>
  <c r="Y35" i="5"/>
  <c r="Y35" i="9" s="1"/>
  <c r="AF69" i="1"/>
  <c r="AF69" i="7" s="1"/>
  <c r="AF70" i="1"/>
  <c r="AF70" i="7" s="1"/>
  <c r="AF65" i="1"/>
  <c r="AF65" i="7" s="1"/>
  <c r="AF63" i="1"/>
  <c r="AF63" i="7" s="1"/>
  <c r="AF64" i="1"/>
  <c r="AF64" i="7" s="1"/>
  <c r="AF62" i="1"/>
  <c r="AF60" i="1"/>
  <c r="AF61" i="1"/>
  <c r="AF68" i="1"/>
  <c r="AF68" i="7" s="1"/>
  <c r="AF66" i="1"/>
  <c r="AF66" i="7" s="1"/>
  <c r="AF67" i="1"/>
  <c r="AF67" i="7" s="1"/>
  <c r="X62" i="1"/>
  <c r="X70" i="1"/>
  <c r="X70" i="7" s="1"/>
  <c r="X67" i="1"/>
  <c r="X67" i="7" s="1"/>
  <c r="X65" i="1"/>
  <c r="X65" i="7" s="1"/>
  <c r="X66" i="1"/>
  <c r="X66" i="7" s="1"/>
  <c r="X68" i="1"/>
  <c r="X68" i="7" s="1"/>
  <c r="X69" i="1"/>
  <c r="X69" i="7" s="1"/>
  <c r="X60" i="1"/>
  <c r="X61" i="1"/>
  <c r="X63" i="1"/>
  <c r="X63" i="7" s="1"/>
  <c r="X64" i="1"/>
  <c r="X64" i="7" s="1"/>
  <c r="AQ6" i="1"/>
  <c r="AQ6" i="7" s="1"/>
  <c r="AQ57" i="7"/>
  <c r="AI66" i="1"/>
  <c r="AI66" i="7" s="1"/>
  <c r="AI65" i="1"/>
  <c r="AI65" i="7" s="1"/>
  <c r="AI67" i="1"/>
  <c r="AI67" i="7" s="1"/>
  <c r="AI62" i="1"/>
  <c r="AI63" i="1"/>
  <c r="AI63" i="7" s="1"/>
  <c r="AI64" i="1"/>
  <c r="AI64" i="7" s="1"/>
  <c r="AI68" i="1"/>
  <c r="AI68" i="7" s="1"/>
  <c r="AI60" i="1"/>
  <c r="AI61" i="1"/>
  <c r="AI69" i="1"/>
  <c r="AI69" i="7" s="1"/>
  <c r="AI70" i="1"/>
  <c r="AI70" i="7" s="1"/>
  <c r="BG58" i="1"/>
  <c r="BG59" i="1"/>
  <c r="BA57" i="7"/>
  <c r="BA6" i="1"/>
  <c r="BA6" i="7" s="1"/>
  <c r="AM64" i="1"/>
  <c r="AM64" i="7" s="1"/>
  <c r="AM60" i="1"/>
  <c r="AM61" i="1"/>
  <c r="AM68" i="1"/>
  <c r="AM68" i="7" s="1"/>
  <c r="AM69" i="1"/>
  <c r="AM69" i="7" s="1"/>
  <c r="AM70" i="1"/>
  <c r="AM70" i="7" s="1"/>
  <c r="AM66" i="1"/>
  <c r="AM66" i="7" s="1"/>
  <c r="AM65" i="1"/>
  <c r="AM65" i="7" s="1"/>
  <c r="AM67" i="1"/>
  <c r="AM67" i="7" s="1"/>
  <c r="AM63" i="1"/>
  <c r="AM63" i="7" s="1"/>
  <c r="AM62" i="1"/>
  <c r="BC26" i="5"/>
  <c r="BC26" i="9" s="1"/>
  <c r="BC34" i="5"/>
  <c r="BC34" i="9" s="1"/>
  <c r="BC37" i="5"/>
  <c r="BC37" i="9" s="1"/>
  <c r="BC39" i="5"/>
  <c r="BC39" i="9" s="1"/>
  <c r="BC30" i="5"/>
  <c r="BC30" i="9" s="1"/>
  <c r="BC36" i="5"/>
  <c r="BC36" i="9" s="1"/>
  <c r="BC38" i="5"/>
  <c r="BC38" i="9" s="1"/>
  <c r="BC90" i="9" s="1"/>
  <c r="BC40" i="5"/>
  <c r="BC40" i="9" s="1"/>
  <c r="BC25" i="5"/>
  <c r="BC25" i="9" s="1"/>
  <c r="BC84" i="9" s="1"/>
  <c r="BH26" i="5"/>
  <c r="BH26" i="9" s="1"/>
  <c r="BH34" i="5"/>
  <c r="BH34" i="9" s="1"/>
  <c r="BH37" i="5"/>
  <c r="BH37" i="9" s="1"/>
  <c r="BH39" i="5"/>
  <c r="BH39" i="9" s="1"/>
  <c r="BH30" i="5"/>
  <c r="BH30" i="9" s="1"/>
  <c r="BH36" i="5"/>
  <c r="BH36" i="9" s="1"/>
  <c r="BH38" i="5"/>
  <c r="BH38" i="9" s="1"/>
  <c r="BH90" i="9" s="1"/>
  <c r="BH40" i="5"/>
  <c r="BH40" i="9" s="1"/>
  <c r="BH25" i="5"/>
  <c r="BH25" i="9" s="1"/>
  <c r="BH84" i="9" s="1"/>
  <c r="BC14" i="1"/>
  <c r="BC14" i="7" s="1"/>
  <c r="BC79" i="7" s="1"/>
  <c r="BC53" i="1"/>
  <c r="BC53" i="7" s="1"/>
  <c r="BC102" i="7" s="1"/>
  <c r="BC15" i="1"/>
  <c r="BC15" i="7" s="1"/>
  <c r="BC80" i="7" s="1"/>
  <c r="BC33" i="1"/>
  <c r="BC33" i="7" s="1"/>
  <c r="BC88" i="7" s="1"/>
  <c r="BC54" i="1"/>
  <c r="BC54" i="7" s="1"/>
  <c r="BC103" i="7" s="1"/>
  <c r="BC23" i="6"/>
  <c r="BC23" i="8" s="1"/>
  <c r="BC49" i="6"/>
  <c r="BC49" i="8" s="1"/>
  <c r="BC24" i="6"/>
  <c r="BC24" i="8" s="1"/>
  <c r="BC32" i="6"/>
  <c r="BC32" i="8" s="1"/>
  <c r="BC50" i="6"/>
  <c r="BC50" i="8" s="1"/>
  <c r="BC27" i="6"/>
  <c r="BC27" i="8" s="1"/>
  <c r="BC51" i="6"/>
  <c r="BC51" i="8" s="1"/>
  <c r="BC100" i="8" s="1"/>
  <c r="BC17" i="6"/>
  <c r="BC17" i="8" s="1"/>
  <c r="BC28" i="6"/>
  <c r="BC28" i="8" s="1"/>
  <c r="BC31" i="6"/>
  <c r="BC31" i="8" s="1"/>
  <c r="BC16" i="6"/>
  <c r="BC16" i="8" s="1"/>
  <c r="BC29" i="6"/>
  <c r="BC29" i="8" s="1"/>
  <c r="BC18" i="6"/>
  <c r="BC18" i="8" s="1"/>
  <c r="BC22" i="6"/>
  <c r="BC22" i="8" s="1"/>
  <c r="BC20" i="6"/>
  <c r="BC20" i="8" s="1"/>
  <c r="BC21" i="6"/>
  <c r="BC21" i="8" s="1"/>
  <c r="BC19" i="6"/>
  <c r="BC19" i="8" s="1"/>
  <c r="Y41" i="5"/>
  <c r="Y41" i="9" s="1"/>
  <c r="Y92" i="9" s="1"/>
  <c r="Y43" i="5"/>
  <c r="Y43" i="9" s="1"/>
  <c r="Y94" i="9" s="1"/>
  <c r="Y45" i="5"/>
  <c r="Y45" i="9" s="1"/>
  <c r="Y42" i="5"/>
  <c r="Y42" i="9" s="1"/>
  <c r="Y93" i="9" s="1"/>
  <c r="Y44" i="5"/>
  <c r="Y44" i="9" s="1"/>
  <c r="Y46" i="5"/>
  <c r="Y46" i="9" s="1"/>
  <c r="Y96" i="9" s="1"/>
  <c r="AA43" i="1"/>
  <c r="AA43" i="7" s="1"/>
  <c r="AA94" i="7" s="1"/>
  <c r="AA44" i="1"/>
  <c r="AA44" i="7" s="1"/>
  <c r="AA45" i="1"/>
  <c r="AA45" i="7" s="1"/>
  <c r="AA42" i="1"/>
  <c r="AA42" i="7" s="1"/>
  <c r="AA93" i="7" s="1"/>
  <c r="AA46" i="1"/>
  <c r="AA46" i="7" s="1"/>
  <c r="AA96" i="7" s="1"/>
  <c r="AA41" i="1"/>
  <c r="AA41" i="7" s="1"/>
  <c r="AA92" i="7" s="1"/>
  <c r="AI21" i="6"/>
  <c r="AI21" i="8" s="1"/>
  <c r="AI31" i="6"/>
  <c r="AI31" i="8" s="1"/>
  <c r="AI19" i="6"/>
  <c r="AI19" i="8" s="1"/>
  <c r="AI22" i="6"/>
  <c r="AI22" i="8" s="1"/>
  <c r="AI20" i="6"/>
  <c r="AI20" i="8" s="1"/>
  <c r="AI23" i="6"/>
  <c r="AI23" i="8" s="1"/>
  <c r="AI32" i="6"/>
  <c r="AI32" i="8" s="1"/>
  <c r="AI49" i="6"/>
  <c r="AI49" i="8" s="1"/>
  <c r="AI27" i="6"/>
  <c r="AI27" i="8" s="1"/>
  <c r="AI16" i="6"/>
  <c r="AI16" i="8" s="1"/>
  <c r="AI51" i="6"/>
  <c r="AI51" i="8" s="1"/>
  <c r="AI100" i="8" s="1"/>
  <c r="AI24" i="6"/>
  <c r="AI24" i="8" s="1"/>
  <c r="AI50" i="6"/>
  <c r="AI50" i="8" s="1"/>
  <c r="AI18" i="6"/>
  <c r="AI18" i="8" s="1"/>
  <c r="AI29" i="6"/>
  <c r="AI29" i="8" s="1"/>
  <c r="AI28" i="6"/>
  <c r="AI28" i="8" s="1"/>
  <c r="AI17" i="6"/>
  <c r="AI17" i="8" s="1"/>
  <c r="AV14" i="6"/>
  <c r="AV14" i="8" s="1"/>
  <c r="AV79" i="8" s="1"/>
  <c r="AV15" i="6"/>
  <c r="AV15" i="8" s="1"/>
  <c r="AV80" i="8" s="1"/>
  <c r="AV33" i="6"/>
  <c r="AV33" i="8" s="1"/>
  <c r="AV88" i="8" s="1"/>
  <c r="AV53" i="6"/>
  <c r="AV53" i="8" s="1"/>
  <c r="AV102" i="8" s="1"/>
  <c r="AV54" i="6"/>
  <c r="AV54" i="8" s="1"/>
  <c r="AV103" i="8" s="1"/>
  <c r="AV29" i="5"/>
  <c r="AV29" i="9" s="1"/>
  <c r="AV22" i="5"/>
  <c r="AV22" i="9" s="1"/>
  <c r="AV16" i="5"/>
  <c r="AV16" i="9" s="1"/>
  <c r="AV31" i="5"/>
  <c r="AV31" i="9" s="1"/>
  <c r="AV19" i="5"/>
  <c r="AV19" i="9" s="1"/>
  <c r="AV51" i="5"/>
  <c r="AV51" i="9" s="1"/>
  <c r="AV100" i="9" s="1"/>
  <c r="AV23" i="5"/>
  <c r="AV23" i="9" s="1"/>
  <c r="AV18" i="5"/>
  <c r="AV18" i="9" s="1"/>
  <c r="AV20" i="5"/>
  <c r="AV20" i="9" s="1"/>
  <c r="AV49" i="5"/>
  <c r="AV49" i="9" s="1"/>
  <c r="AV50" i="5"/>
  <c r="AV50" i="9" s="1"/>
  <c r="AV24" i="5"/>
  <c r="AV24" i="9" s="1"/>
  <c r="AV27" i="5"/>
  <c r="AV27" i="9" s="1"/>
  <c r="AV21" i="5"/>
  <c r="AV21" i="9" s="1"/>
  <c r="AV28" i="5"/>
  <c r="AV28" i="9" s="1"/>
  <c r="AV32" i="5"/>
  <c r="AV32" i="9" s="1"/>
  <c r="AV17" i="5"/>
  <c r="AV17" i="9" s="1"/>
  <c r="BH48" i="1"/>
  <c r="BH48" i="7" s="1"/>
  <c r="BH98" i="7" s="1"/>
  <c r="BH35" i="1"/>
  <c r="BH35" i="7" s="1"/>
  <c r="BH47" i="1"/>
  <c r="BH47" i="7" s="1"/>
  <c r="BH97" i="7" s="1"/>
  <c r="AD42" i="5"/>
  <c r="AD42" i="9" s="1"/>
  <c r="AD93" i="9" s="1"/>
  <c r="AD44" i="5"/>
  <c r="AD44" i="9" s="1"/>
  <c r="AD41" i="5"/>
  <c r="AD41" i="9" s="1"/>
  <c r="AD92" i="9" s="1"/>
  <c r="AD43" i="5"/>
  <c r="AD43" i="9" s="1"/>
  <c r="AD94" i="9" s="1"/>
  <c r="AD45" i="5"/>
  <c r="AD45" i="9" s="1"/>
  <c r="AD46" i="5"/>
  <c r="AD46" i="9" s="1"/>
  <c r="AD96" i="9" s="1"/>
  <c r="AC47" i="1"/>
  <c r="AC47" i="7" s="1"/>
  <c r="AC97" i="7" s="1"/>
  <c r="AC35" i="1"/>
  <c r="AC35" i="7" s="1"/>
  <c r="AC48" i="1"/>
  <c r="AC48" i="7" s="1"/>
  <c r="AC98" i="7" s="1"/>
  <c r="AS47" i="1"/>
  <c r="AS47" i="7" s="1"/>
  <c r="AS97" i="7" s="1"/>
  <c r="AS48" i="1"/>
  <c r="AS48" i="7" s="1"/>
  <c r="AS98" i="7" s="1"/>
  <c r="AS35" i="1"/>
  <c r="AS35" i="7" s="1"/>
  <c r="AB30" i="1"/>
  <c r="AB30" i="7" s="1"/>
  <c r="AB37" i="1"/>
  <c r="AB37" i="7" s="1"/>
  <c r="AB38" i="1"/>
  <c r="AB38" i="7" s="1"/>
  <c r="AB90" i="7" s="1"/>
  <c r="AB39" i="1"/>
  <c r="AB39" i="7" s="1"/>
  <c r="AB26" i="1"/>
  <c r="AB26" i="7" s="1"/>
  <c r="AB34" i="1"/>
  <c r="AB34" i="7" s="1"/>
  <c r="AB25" i="1"/>
  <c r="AB25" i="7" s="1"/>
  <c r="AB84" i="7" s="1"/>
  <c r="AB36" i="1"/>
  <c r="AB36" i="7" s="1"/>
  <c r="AB40" i="1"/>
  <c r="AB40" i="7" s="1"/>
  <c r="AY53" i="1"/>
  <c r="AY53" i="7" s="1"/>
  <c r="AY102" i="7" s="1"/>
  <c r="AY54" i="1"/>
  <c r="AY54" i="7" s="1"/>
  <c r="AY103" i="7" s="1"/>
  <c r="AY33" i="1"/>
  <c r="AY33" i="7" s="1"/>
  <c r="AY88" i="7" s="1"/>
  <c r="AY14" i="1"/>
  <c r="AY14" i="7" s="1"/>
  <c r="AY79" i="7" s="1"/>
  <c r="AY15" i="1"/>
  <c r="AY15" i="7" s="1"/>
  <c r="AY80" i="7" s="1"/>
  <c r="AX23" i="1"/>
  <c r="AX23" i="7" s="1"/>
  <c r="AX17" i="1"/>
  <c r="AX17" i="7" s="1"/>
  <c r="AX24" i="1"/>
  <c r="AX24" i="7" s="1"/>
  <c r="AX28" i="1"/>
  <c r="AX28" i="7" s="1"/>
  <c r="AX20" i="1"/>
  <c r="AX20" i="7" s="1"/>
  <c r="AX29" i="1"/>
  <c r="AX29" i="7" s="1"/>
  <c r="AX49" i="1"/>
  <c r="AX49" i="7" s="1"/>
  <c r="AX31" i="1"/>
  <c r="AX31" i="7" s="1"/>
  <c r="AX50" i="1"/>
  <c r="AX50" i="7" s="1"/>
  <c r="AX22" i="1"/>
  <c r="AX22" i="7" s="1"/>
  <c r="AX16" i="1"/>
  <c r="AX16" i="7" s="1"/>
  <c r="AX27" i="1"/>
  <c r="AX27" i="7" s="1"/>
  <c r="AX32" i="1"/>
  <c r="AX32" i="7" s="1"/>
  <c r="AX19" i="1"/>
  <c r="AX19" i="7" s="1"/>
  <c r="AX51" i="1"/>
  <c r="AX51" i="7" s="1"/>
  <c r="AX100" i="7" s="1"/>
  <c r="AX21" i="1"/>
  <c r="AX21" i="7" s="1"/>
  <c r="AX18" i="1"/>
  <c r="AX18" i="7" s="1"/>
  <c r="AX15" i="6"/>
  <c r="AX15" i="8" s="1"/>
  <c r="AX80" i="8" s="1"/>
  <c r="AX33" i="6"/>
  <c r="AX33" i="8" s="1"/>
  <c r="AX88" i="8" s="1"/>
  <c r="AX14" i="6"/>
  <c r="AX14" i="8" s="1"/>
  <c r="AX79" i="8" s="1"/>
  <c r="AX53" i="6"/>
  <c r="AX53" i="8" s="1"/>
  <c r="AX102" i="8" s="1"/>
  <c r="AX54" i="6"/>
  <c r="AX54" i="8" s="1"/>
  <c r="AX103" i="8" s="1"/>
  <c r="AB35" i="5"/>
  <c r="AB35" i="9" s="1"/>
  <c r="AB48" i="5"/>
  <c r="AB48" i="9" s="1"/>
  <c r="AB98" i="9" s="1"/>
  <c r="AB47" i="5"/>
  <c r="AB47" i="9" s="1"/>
  <c r="AB97" i="9" s="1"/>
  <c r="AH34" i="6"/>
  <c r="AH34" i="8" s="1"/>
  <c r="AH36" i="6"/>
  <c r="AH36" i="8" s="1"/>
  <c r="AH37" i="6"/>
  <c r="AH37" i="8" s="1"/>
  <c r="AH39" i="6"/>
  <c r="AH39" i="8" s="1"/>
  <c r="AH38" i="6"/>
  <c r="AH38" i="8" s="1"/>
  <c r="AH90" i="8" s="1"/>
  <c r="AH40" i="6"/>
  <c r="AH40" i="8" s="1"/>
  <c r="AH30" i="6"/>
  <c r="AH30" i="8" s="1"/>
  <c r="AH26" i="6"/>
  <c r="AH26" i="8" s="1"/>
  <c r="AH25" i="6"/>
  <c r="AH25" i="8" s="1"/>
  <c r="AH84" i="8" s="1"/>
  <c r="AX27" i="5"/>
  <c r="AX27" i="9" s="1"/>
  <c r="AX49" i="5"/>
  <c r="AX49" i="9" s="1"/>
  <c r="AX21" i="5"/>
  <c r="AX21" i="9" s="1"/>
  <c r="AX19" i="5"/>
  <c r="AX19" i="9" s="1"/>
  <c r="AX50" i="5"/>
  <c r="AX50" i="9" s="1"/>
  <c r="AX24" i="5"/>
  <c r="AX24" i="9" s="1"/>
  <c r="AX29" i="5"/>
  <c r="AX29" i="9" s="1"/>
  <c r="AX16" i="5"/>
  <c r="AX16" i="9" s="1"/>
  <c r="AX17" i="5"/>
  <c r="AX17" i="9" s="1"/>
  <c r="AX31" i="5"/>
  <c r="AX31" i="9" s="1"/>
  <c r="AX32" i="5"/>
  <c r="AX32" i="9" s="1"/>
  <c r="AX22" i="5"/>
  <c r="AX22" i="9" s="1"/>
  <c r="AX20" i="5"/>
  <c r="AX20" i="9" s="1"/>
  <c r="AX51" i="5"/>
  <c r="AX51" i="9" s="1"/>
  <c r="AX100" i="9" s="1"/>
  <c r="AX18" i="5"/>
  <c r="AX18" i="9" s="1"/>
  <c r="AX28" i="5"/>
  <c r="AX28" i="9" s="1"/>
  <c r="AX23" i="5"/>
  <c r="AX23" i="9" s="1"/>
  <c r="AP43" i="6"/>
  <c r="AP43" i="8" s="1"/>
  <c r="AP94" i="8" s="1"/>
  <c r="AP44" i="6"/>
  <c r="AP44" i="8" s="1"/>
  <c r="AP45" i="6"/>
  <c r="AP45" i="8" s="1"/>
  <c r="AP42" i="6"/>
  <c r="AP42" i="8" s="1"/>
  <c r="AP93" i="8" s="1"/>
  <c r="AP46" i="6"/>
  <c r="AP46" i="8" s="1"/>
  <c r="AP96" i="8" s="1"/>
  <c r="AP41" i="6"/>
  <c r="AP41" i="8" s="1"/>
  <c r="AP92" i="8" s="1"/>
  <c r="BE25" i="5"/>
  <c r="BE25" i="9" s="1"/>
  <c r="BE84" i="9" s="1"/>
  <c r="BE26" i="5"/>
  <c r="BE26" i="9" s="1"/>
  <c r="BE34" i="5"/>
  <c r="BE34" i="9" s="1"/>
  <c r="BE37" i="5"/>
  <c r="BE37" i="9" s="1"/>
  <c r="BE39" i="5"/>
  <c r="BE39" i="9" s="1"/>
  <c r="BE40" i="5"/>
  <c r="BE40" i="9" s="1"/>
  <c r="BE38" i="5"/>
  <c r="BE38" i="9" s="1"/>
  <c r="BE90" i="9" s="1"/>
  <c r="BE36" i="5"/>
  <c r="BE36" i="9" s="1"/>
  <c r="BE30" i="5"/>
  <c r="BE30" i="9" s="1"/>
  <c r="AP38" i="1"/>
  <c r="AP38" i="7" s="1"/>
  <c r="AP90" i="7" s="1"/>
  <c r="AP26" i="1"/>
  <c r="AP26" i="7" s="1"/>
  <c r="AP30" i="1"/>
  <c r="AP30" i="7" s="1"/>
  <c r="AP34" i="1"/>
  <c r="AP34" i="7" s="1"/>
  <c r="AP37" i="1"/>
  <c r="AP37" i="7" s="1"/>
  <c r="AP25" i="1"/>
  <c r="AP25" i="7" s="1"/>
  <c r="AP84" i="7" s="1"/>
  <c r="AP36" i="1"/>
  <c r="AP36" i="7" s="1"/>
  <c r="AP40" i="1"/>
  <c r="AP40" i="7" s="1"/>
  <c r="AP39" i="1"/>
  <c r="AP39" i="7" s="1"/>
  <c r="AR48" i="5"/>
  <c r="AR48" i="9" s="1"/>
  <c r="AR98" i="9" s="1"/>
  <c r="AR35" i="5"/>
  <c r="AR35" i="9" s="1"/>
  <c r="AR47" i="5"/>
  <c r="AR47" i="9" s="1"/>
  <c r="AR97" i="9" s="1"/>
  <c r="AL28" i="5"/>
  <c r="AL28" i="9" s="1"/>
  <c r="AL29" i="5"/>
  <c r="AL29" i="9" s="1"/>
  <c r="AL32" i="5"/>
  <c r="AL32" i="9" s="1"/>
  <c r="AL17" i="5"/>
  <c r="AL17" i="9" s="1"/>
  <c r="AL24" i="5"/>
  <c r="AL24" i="9" s="1"/>
  <c r="AL50" i="5"/>
  <c r="AL50" i="9" s="1"/>
  <c r="AL16" i="5"/>
  <c r="AL16" i="9" s="1"/>
  <c r="AL31" i="5"/>
  <c r="AL31" i="9" s="1"/>
  <c r="AL19" i="5"/>
  <c r="AL19" i="9" s="1"/>
  <c r="AL51" i="5"/>
  <c r="AL51" i="9" s="1"/>
  <c r="AL100" i="9" s="1"/>
  <c r="AL27" i="5"/>
  <c r="AL27" i="9" s="1"/>
  <c r="AL49" i="5"/>
  <c r="AL49" i="9" s="1"/>
  <c r="AL21" i="5"/>
  <c r="AL21" i="9" s="1"/>
  <c r="AL23" i="5"/>
  <c r="AL23" i="9" s="1"/>
  <c r="AL22" i="5"/>
  <c r="AL22" i="9" s="1"/>
  <c r="AL18" i="5"/>
  <c r="AL18" i="9" s="1"/>
  <c r="AL20" i="5"/>
  <c r="AL20" i="9" s="1"/>
  <c r="BG15" i="5"/>
  <c r="BG15" i="9" s="1"/>
  <c r="BG80" i="9" s="1"/>
  <c r="BG53" i="5"/>
  <c r="BG53" i="9" s="1"/>
  <c r="BG102" i="9" s="1"/>
  <c r="BG14" i="5"/>
  <c r="BG14" i="9" s="1"/>
  <c r="BG79" i="9" s="1"/>
  <c r="BG33" i="5"/>
  <c r="BG33" i="9" s="1"/>
  <c r="BG88" i="9" s="1"/>
  <c r="BG54" i="5"/>
  <c r="BG54" i="9" s="1"/>
  <c r="BG103" i="9" s="1"/>
  <c r="AZ17" i="5"/>
  <c r="AZ17" i="9" s="1"/>
  <c r="AZ20" i="5"/>
  <c r="AZ20" i="9" s="1"/>
  <c r="AZ28" i="5"/>
  <c r="AZ28" i="9" s="1"/>
  <c r="AZ23" i="5"/>
  <c r="AZ23" i="9" s="1"/>
  <c r="AZ51" i="5"/>
  <c r="AZ51" i="9" s="1"/>
  <c r="AZ100" i="9" s="1"/>
  <c r="AZ19" i="5"/>
  <c r="AZ19" i="9" s="1"/>
  <c r="AZ32" i="5"/>
  <c r="AZ32" i="9" s="1"/>
  <c r="AZ49" i="5"/>
  <c r="AZ49" i="9" s="1"/>
  <c r="AZ21" i="5"/>
  <c r="AZ21" i="9" s="1"/>
  <c r="AZ31" i="5"/>
  <c r="AZ31" i="9" s="1"/>
  <c r="AZ18" i="5"/>
  <c r="AZ18" i="9" s="1"/>
  <c r="AZ29" i="5"/>
  <c r="AZ29" i="9" s="1"/>
  <c r="AZ27" i="5"/>
  <c r="AZ27" i="9" s="1"/>
  <c r="AZ22" i="5"/>
  <c r="AZ22" i="9" s="1"/>
  <c r="AZ50" i="5"/>
  <c r="AZ50" i="9" s="1"/>
  <c r="AZ24" i="5"/>
  <c r="AZ24" i="9" s="1"/>
  <c r="AZ16" i="5"/>
  <c r="AZ16" i="9" s="1"/>
  <c r="AT30" i="1"/>
  <c r="AT30" i="7" s="1"/>
  <c r="AT37" i="1"/>
  <c r="AT37" i="7" s="1"/>
  <c r="AT38" i="1"/>
  <c r="AT38" i="7" s="1"/>
  <c r="AT90" i="7" s="1"/>
  <c r="AT39" i="1"/>
  <c r="AT39" i="7" s="1"/>
  <c r="AT26" i="1"/>
  <c r="AT26" i="7" s="1"/>
  <c r="AT25" i="1"/>
  <c r="AT25" i="7" s="1"/>
  <c r="AT84" i="7" s="1"/>
  <c r="AT36" i="1"/>
  <c r="AT36" i="7" s="1"/>
  <c r="AT34" i="1"/>
  <c r="AT34" i="7" s="1"/>
  <c r="AT40" i="1"/>
  <c r="AT40" i="7" s="1"/>
  <c r="AU47" i="5"/>
  <c r="AU47" i="9" s="1"/>
  <c r="AU97" i="9" s="1"/>
  <c r="AU35" i="5"/>
  <c r="AU35" i="9" s="1"/>
  <c r="AU48" i="5"/>
  <c r="AU48" i="9" s="1"/>
  <c r="AU98" i="9" s="1"/>
  <c r="AM42" i="5"/>
  <c r="AM42" i="9" s="1"/>
  <c r="AM93" i="9" s="1"/>
  <c r="AM41" i="5"/>
  <c r="AM41" i="9" s="1"/>
  <c r="AM92" i="9" s="1"/>
  <c r="AM45" i="5"/>
  <c r="AM45" i="9" s="1"/>
  <c r="AM46" i="5"/>
  <c r="AM46" i="9" s="1"/>
  <c r="AM96" i="9" s="1"/>
  <c r="AM44" i="5"/>
  <c r="AM44" i="9" s="1"/>
  <c r="AM43" i="5"/>
  <c r="AM43" i="9" s="1"/>
  <c r="AM94" i="9" s="1"/>
  <c r="AK26" i="6"/>
  <c r="AK26" i="8" s="1"/>
  <c r="AK30" i="6"/>
  <c r="AK30" i="8" s="1"/>
  <c r="AK34" i="6"/>
  <c r="AK34" i="8" s="1"/>
  <c r="AK37" i="6"/>
  <c r="AK37" i="8" s="1"/>
  <c r="AK36" i="6"/>
  <c r="AK36" i="8" s="1"/>
  <c r="AK25" i="6"/>
  <c r="AK25" i="8" s="1"/>
  <c r="AK84" i="8" s="1"/>
  <c r="AK38" i="6"/>
  <c r="AK38" i="8" s="1"/>
  <c r="AK90" i="8" s="1"/>
  <c r="AK40" i="6"/>
  <c r="AK40" i="8" s="1"/>
  <c r="AK39" i="6"/>
  <c r="AK39" i="8" s="1"/>
  <c r="AZ54" i="6"/>
  <c r="AZ54" i="8" s="1"/>
  <c r="AZ103" i="8" s="1"/>
  <c r="AZ15" i="6"/>
  <c r="AZ15" i="8" s="1"/>
  <c r="AZ80" i="8" s="1"/>
  <c r="AZ33" i="6"/>
  <c r="AZ33" i="8" s="1"/>
  <c r="AZ88" i="8" s="1"/>
  <c r="AZ14" i="6"/>
  <c r="AZ14" i="8" s="1"/>
  <c r="AZ79" i="8" s="1"/>
  <c r="AZ53" i="6"/>
  <c r="AZ53" i="8" s="1"/>
  <c r="AZ102" i="8" s="1"/>
  <c r="AA15" i="5"/>
  <c r="AA15" i="9" s="1"/>
  <c r="AA80" i="9" s="1"/>
  <c r="AA53" i="5"/>
  <c r="AA53" i="9" s="1"/>
  <c r="AA102" i="9" s="1"/>
  <c r="AA14" i="5"/>
  <c r="AA14" i="9" s="1"/>
  <c r="AA79" i="9" s="1"/>
  <c r="AA33" i="5"/>
  <c r="AA33" i="9" s="1"/>
  <c r="AA88" i="9" s="1"/>
  <c r="AA54" i="5"/>
  <c r="AA54" i="9" s="1"/>
  <c r="AA103" i="9" s="1"/>
  <c r="AD14" i="1"/>
  <c r="AD14" i="7" s="1"/>
  <c r="AD79" i="7" s="1"/>
  <c r="AD53" i="1"/>
  <c r="AD53" i="7" s="1"/>
  <c r="AD102" i="7" s="1"/>
  <c r="AD54" i="1"/>
  <c r="AD54" i="7" s="1"/>
  <c r="AD103" i="7" s="1"/>
  <c r="AD15" i="1"/>
  <c r="AD15" i="7" s="1"/>
  <c r="AD80" i="7" s="1"/>
  <c r="AD33" i="1"/>
  <c r="AD33" i="7" s="1"/>
  <c r="AD88" i="7" s="1"/>
  <c r="AI14" i="1"/>
  <c r="AI14" i="7" s="1"/>
  <c r="AI79" i="7" s="1"/>
  <c r="AI15" i="1"/>
  <c r="AI15" i="7" s="1"/>
  <c r="AI80" i="7" s="1"/>
  <c r="AI54" i="1"/>
  <c r="AI54" i="7" s="1"/>
  <c r="AI103" i="7" s="1"/>
  <c r="AI53" i="1"/>
  <c r="AI53" i="7" s="1"/>
  <c r="AI102" i="7" s="1"/>
  <c r="AI33" i="1"/>
  <c r="AI33" i="7" s="1"/>
  <c r="AI88" i="7" s="1"/>
  <c r="AK15" i="5"/>
  <c r="AK15" i="9" s="1"/>
  <c r="AK80" i="9" s="1"/>
  <c r="AK53" i="5"/>
  <c r="AK53" i="9" s="1"/>
  <c r="AK102" i="9" s="1"/>
  <c r="AK54" i="5"/>
  <c r="AK54" i="9" s="1"/>
  <c r="AK103" i="9" s="1"/>
  <c r="AK33" i="5"/>
  <c r="AK33" i="9" s="1"/>
  <c r="AK88" i="9" s="1"/>
  <c r="AK14" i="5"/>
  <c r="AK14" i="9" s="1"/>
  <c r="AK79" i="9" s="1"/>
  <c r="AI25" i="5"/>
  <c r="AI25" i="9" s="1"/>
  <c r="AI84" i="9" s="1"/>
  <c r="AI26" i="5"/>
  <c r="AI26" i="9" s="1"/>
  <c r="AI30" i="5"/>
  <c r="AI30" i="9" s="1"/>
  <c r="AI36" i="5"/>
  <c r="AI36" i="9" s="1"/>
  <c r="AI38" i="5"/>
  <c r="AI38" i="9" s="1"/>
  <c r="AI90" i="9" s="1"/>
  <c r="AI40" i="5"/>
  <c r="AI40" i="9" s="1"/>
  <c r="AI34" i="5"/>
  <c r="AI34" i="9" s="1"/>
  <c r="AI37" i="5"/>
  <c r="AI37" i="9" s="1"/>
  <c r="AI39" i="5"/>
  <c r="AI39" i="9" s="1"/>
  <c r="Y21" i="1"/>
  <c r="Y21" i="7" s="1"/>
  <c r="Y32" i="1"/>
  <c r="Y32" i="7" s="1"/>
  <c r="Y51" i="1"/>
  <c r="Y51" i="7" s="1"/>
  <c r="Y100" i="7" s="1"/>
  <c r="Y22" i="1"/>
  <c r="Y22" i="7" s="1"/>
  <c r="Y24" i="1"/>
  <c r="Y24" i="7" s="1"/>
  <c r="Y18" i="1"/>
  <c r="Y18" i="7" s="1"/>
  <c r="Y27" i="1"/>
  <c r="Y27" i="7" s="1"/>
  <c r="Y19" i="1"/>
  <c r="Y19" i="7" s="1"/>
  <c r="Y28" i="1"/>
  <c r="Y28" i="7" s="1"/>
  <c r="Y20" i="1"/>
  <c r="Y20" i="7" s="1"/>
  <c r="Y31" i="1"/>
  <c r="Y31" i="7" s="1"/>
  <c r="Y50" i="1"/>
  <c r="Y50" i="7" s="1"/>
  <c r="Y29" i="1"/>
  <c r="Y29" i="7" s="1"/>
  <c r="Y17" i="1"/>
  <c r="Y17" i="7" s="1"/>
  <c r="Y49" i="1"/>
  <c r="Y49" i="7" s="1"/>
  <c r="Y16" i="1"/>
  <c r="Y16" i="7" s="1"/>
  <c r="Y23" i="1"/>
  <c r="Y23" i="7" s="1"/>
  <c r="Y30" i="6"/>
  <c r="Y30" i="8" s="1"/>
  <c r="Y34" i="6"/>
  <c r="Y34" i="8" s="1"/>
  <c r="Y36" i="6"/>
  <c r="Y36" i="8" s="1"/>
  <c r="Y38" i="6"/>
  <c r="Y38" i="8" s="1"/>
  <c r="Y90" i="8" s="1"/>
  <c r="Y37" i="6"/>
  <c r="Y37" i="8" s="1"/>
  <c r="Y40" i="6"/>
  <c r="Y40" i="8" s="1"/>
  <c r="Y25" i="6"/>
  <c r="Y25" i="8" s="1"/>
  <c r="Y84" i="8" s="1"/>
  <c r="Y39" i="6"/>
  <c r="Y39" i="8" s="1"/>
  <c r="Y26" i="6"/>
  <c r="Y26" i="8" s="1"/>
  <c r="BD45" i="1"/>
  <c r="BD45" i="7" s="1"/>
  <c r="BD41" i="1"/>
  <c r="BD41" i="7" s="1"/>
  <c r="BD92" i="7" s="1"/>
  <c r="BD42" i="1"/>
  <c r="BD42" i="7" s="1"/>
  <c r="BD93" i="7" s="1"/>
  <c r="BD44" i="1"/>
  <c r="BD44" i="7" s="1"/>
  <c r="BD43" i="1"/>
  <c r="BD43" i="7" s="1"/>
  <c r="BD94" i="7" s="1"/>
  <c r="BD46" i="1"/>
  <c r="BD46" i="7" s="1"/>
  <c r="BD96" i="7" s="1"/>
  <c r="AF15" i="1"/>
  <c r="AF15" i="7" s="1"/>
  <c r="AF80" i="7" s="1"/>
  <c r="AF33" i="1"/>
  <c r="AF33" i="7" s="1"/>
  <c r="AF88" i="7" s="1"/>
  <c r="AF14" i="1"/>
  <c r="AF14" i="7" s="1"/>
  <c r="AF79" i="7" s="1"/>
  <c r="AF54" i="1"/>
  <c r="AF54" i="7" s="1"/>
  <c r="AF103" i="7" s="1"/>
  <c r="AF53" i="1"/>
  <c r="AF53" i="7" s="1"/>
  <c r="AF102" i="7" s="1"/>
  <c r="X48" i="1"/>
  <c r="X48" i="7" s="1"/>
  <c r="X98" i="7" s="1"/>
  <c r="X47" i="1"/>
  <c r="X47" i="7" s="1"/>
  <c r="X97" i="7" s="1"/>
  <c r="X35" i="1"/>
  <c r="X35" i="7" s="1"/>
  <c r="AC48" i="6"/>
  <c r="AC48" i="8" s="1"/>
  <c r="AC98" i="8" s="1"/>
  <c r="AC47" i="6"/>
  <c r="AC47" i="8" s="1"/>
  <c r="AC97" i="8" s="1"/>
  <c r="AC35" i="6"/>
  <c r="AC35" i="8" s="1"/>
  <c r="BA26" i="6"/>
  <c r="BA26" i="8" s="1"/>
  <c r="BA30" i="6"/>
  <c r="BA30" i="8" s="1"/>
  <c r="BA34" i="6"/>
  <c r="BA34" i="8" s="1"/>
  <c r="BA37" i="6"/>
  <c r="BA37" i="8" s="1"/>
  <c r="BA36" i="6"/>
  <c r="BA36" i="8" s="1"/>
  <c r="BA40" i="6"/>
  <c r="BA40" i="8" s="1"/>
  <c r="BA25" i="6"/>
  <c r="BA25" i="8" s="1"/>
  <c r="BA84" i="8" s="1"/>
  <c r="BA38" i="6"/>
  <c r="BA38" i="8" s="1"/>
  <c r="BA90" i="8" s="1"/>
  <c r="BA39" i="6"/>
  <c r="BA39" i="8" s="1"/>
  <c r="AR21" i="1"/>
  <c r="AR21" i="7" s="1"/>
  <c r="AR32" i="1"/>
  <c r="AR32" i="7" s="1"/>
  <c r="AR51" i="1"/>
  <c r="AR51" i="7" s="1"/>
  <c r="AR100" i="7" s="1"/>
  <c r="AR22" i="1"/>
  <c r="AR22" i="7" s="1"/>
  <c r="AR24" i="1"/>
  <c r="AR24" i="7" s="1"/>
  <c r="AR18" i="1"/>
  <c r="AR18" i="7" s="1"/>
  <c r="AR27" i="1"/>
  <c r="AR27" i="7" s="1"/>
  <c r="AR19" i="1"/>
  <c r="AR19" i="7" s="1"/>
  <c r="AR28" i="1"/>
  <c r="AR28" i="7" s="1"/>
  <c r="AR20" i="1"/>
  <c r="AR20" i="7" s="1"/>
  <c r="AR31" i="1"/>
  <c r="AR31" i="7" s="1"/>
  <c r="AR50" i="1"/>
  <c r="AR50" i="7" s="1"/>
  <c r="AR23" i="1"/>
  <c r="AR23" i="7" s="1"/>
  <c r="AR49" i="1"/>
  <c r="AR49" i="7" s="1"/>
  <c r="AR17" i="1"/>
  <c r="AR17" i="7" s="1"/>
  <c r="AR29" i="1"/>
  <c r="AR29" i="7" s="1"/>
  <c r="AR16" i="1"/>
  <c r="AR16" i="7" s="1"/>
  <c r="AS30" i="5"/>
  <c r="AS30" i="9" s="1"/>
  <c r="AS36" i="5"/>
  <c r="AS36" i="9" s="1"/>
  <c r="AS38" i="5"/>
  <c r="AS38" i="9" s="1"/>
  <c r="AS90" i="9" s="1"/>
  <c r="AS40" i="5"/>
  <c r="AS40" i="9" s="1"/>
  <c r="AS34" i="5"/>
  <c r="AS34" i="9" s="1"/>
  <c r="AS26" i="5"/>
  <c r="AS26" i="9" s="1"/>
  <c r="AS25" i="5"/>
  <c r="AS25" i="9" s="1"/>
  <c r="AS84" i="9" s="1"/>
  <c r="AS39" i="5"/>
  <c r="AS39" i="9" s="1"/>
  <c r="AS37" i="5"/>
  <c r="AS37" i="9" s="1"/>
  <c r="AQ41" i="5"/>
  <c r="AQ41" i="9" s="1"/>
  <c r="AQ92" i="9" s="1"/>
  <c r="AQ43" i="5"/>
  <c r="AQ43" i="9" s="1"/>
  <c r="AQ94" i="9" s="1"/>
  <c r="AQ44" i="5"/>
  <c r="AQ44" i="9" s="1"/>
  <c r="AQ42" i="5"/>
  <c r="AQ42" i="9" s="1"/>
  <c r="AQ93" i="9" s="1"/>
  <c r="AQ45" i="5"/>
  <c r="AQ45" i="9" s="1"/>
  <c r="AQ46" i="5"/>
  <c r="AQ46" i="9" s="1"/>
  <c r="AQ96" i="9" s="1"/>
  <c r="BE39" i="1"/>
  <c r="BE39" i="7" s="1"/>
  <c r="BE30" i="1"/>
  <c r="BE30" i="7" s="1"/>
  <c r="BE34" i="1"/>
  <c r="BE34" i="7" s="1"/>
  <c r="BE36" i="1"/>
  <c r="BE36" i="7" s="1"/>
  <c r="BE38" i="1"/>
  <c r="BE38" i="7" s="1"/>
  <c r="BE90" i="7" s="1"/>
  <c r="BE40" i="1"/>
  <c r="BE40" i="7" s="1"/>
  <c r="BE26" i="1"/>
  <c r="BE26" i="7" s="1"/>
  <c r="BE37" i="1"/>
  <c r="BE37" i="7" s="1"/>
  <c r="BE25" i="1"/>
  <c r="BE25" i="7" s="1"/>
  <c r="BE84" i="7" s="1"/>
  <c r="AP48" i="5"/>
  <c r="AP48" i="9" s="1"/>
  <c r="AP98" i="9" s="1"/>
  <c r="AP47" i="5"/>
  <c r="AP47" i="9" s="1"/>
  <c r="AP97" i="9" s="1"/>
  <c r="AP35" i="5"/>
  <c r="AP35" i="9" s="1"/>
  <c r="AW44" i="6"/>
  <c r="AW44" i="8" s="1"/>
  <c r="AW45" i="6"/>
  <c r="AW45" i="8" s="1"/>
  <c r="AW46" i="6"/>
  <c r="AW46" i="8" s="1"/>
  <c r="AW96" i="8" s="1"/>
  <c r="AW41" i="6"/>
  <c r="AW41" i="8" s="1"/>
  <c r="AW92" i="8" s="1"/>
  <c r="AW43" i="6"/>
  <c r="AW43" i="8" s="1"/>
  <c r="AW94" i="8" s="1"/>
  <c r="AW42" i="6"/>
  <c r="AW42" i="8" s="1"/>
  <c r="AW93" i="8" s="1"/>
  <c r="AO15" i="1"/>
  <c r="AO15" i="7" s="1"/>
  <c r="AO80" i="7" s="1"/>
  <c r="AO33" i="1"/>
  <c r="AO33" i="7" s="1"/>
  <c r="AO88" i="7" s="1"/>
  <c r="AO14" i="1"/>
  <c r="AO14" i="7" s="1"/>
  <c r="AO79" i="7" s="1"/>
  <c r="AO53" i="1"/>
  <c r="AO53" i="7" s="1"/>
  <c r="AO102" i="7" s="1"/>
  <c r="AO54" i="1"/>
  <c r="AO54" i="7" s="1"/>
  <c r="AO103" i="7" s="1"/>
  <c r="AG15" i="6"/>
  <c r="AG15" i="8" s="1"/>
  <c r="AG80" i="8" s="1"/>
  <c r="AG33" i="6"/>
  <c r="AG33" i="8" s="1"/>
  <c r="AG88" i="8" s="1"/>
  <c r="AG53" i="6"/>
  <c r="AG53" i="8" s="1"/>
  <c r="AG102" i="8" s="1"/>
  <c r="AG54" i="6"/>
  <c r="AG54" i="8" s="1"/>
  <c r="AG103" i="8" s="1"/>
  <c r="AG14" i="6"/>
  <c r="AG14" i="8" s="1"/>
  <c r="AG79" i="8" s="1"/>
  <c r="AL42" i="1"/>
  <c r="AL42" i="7" s="1"/>
  <c r="AL93" i="7" s="1"/>
  <c r="AL43" i="1"/>
  <c r="AL43" i="7" s="1"/>
  <c r="AL94" i="7" s="1"/>
  <c r="AL44" i="1"/>
  <c r="AL44" i="7" s="1"/>
  <c r="AL46" i="1"/>
  <c r="AL46" i="7" s="1"/>
  <c r="AL96" i="7" s="1"/>
  <c r="AL41" i="1"/>
  <c r="AL41" i="7" s="1"/>
  <c r="AL92" i="7" s="1"/>
  <c r="AL45" i="1"/>
  <c r="AL45" i="7" s="1"/>
  <c r="AK57" i="9"/>
  <c r="AK6" i="5"/>
  <c r="AK6" i="9" s="1"/>
  <c r="AD66" i="5"/>
  <c r="AD66" i="9" s="1"/>
  <c r="AD64" i="5"/>
  <c r="AD64" i="9" s="1"/>
  <c r="AD62" i="5"/>
  <c r="AD65" i="5"/>
  <c r="AD65" i="9" s="1"/>
  <c r="AD68" i="5"/>
  <c r="AD68" i="9" s="1"/>
  <c r="AD70" i="5"/>
  <c r="AD70" i="9" s="1"/>
  <c r="AD60" i="5"/>
  <c r="AD63" i="5"/>
  <c r="AD63" i="9" s="1"/>
  <c r="AD67" i="5"/>
  <c r="AD67" i="9" s="1"/>
  <c r="AD69" i="5"/>
  <c r="AD69" i="9" s="1"/>
  <c r="AD61" i="5"/>
  <c r="AZ57" i="9"/>
  <c r="AZ6" i="5"/>
  <c r="AZ6" i="9" s="1"/>
  <c r="AK61" i="6"/>
  <c r="AK68" i="6"/>
  <c r="AK68" i="8" s="1"/>
  <c r="AK66" i="6"/>
  <c r="AK66" i="8" s="1"/>
  <c r="AK60" i="6"/>
  <c r="AK64" i="6"/>
  <c r="AK64" i="8" s="1"/>
  <c r="AK67" i="6"/>
  <c r="AK67" i="8" s="1"/>
  <c r="AK62" i="6"/>
  <c r="AK65" i="6"/>
  <c r="AK65" i="8" s="1"/>
  <c r="AK63" i="6"/>
  <c r="AK63" i="8" s="1"/>
  <c r="AK69" i="6"/>
  <c r="AK69" i="8" s="1"/>
  <c r="AK70" i="6"/>
  <c r="AK70" i="8" s="1"/>
  <c r="BB7" i="5"/>
  <c r="BB7" i="9" s="1"/>
  <c r="BB58" i="9"/>
  <c r="Y6" i="1"/>
  <c r="Y6" i="7" s="1"/>
  <c r="Y57" i="7"/>
  <c r="BE58" i="6"/>
  <c r="BE59" i="6"/>
  <c r="AB58" i="9"/>
  <c r="AB7" i="5"/>
  <c r="AB7" i="9" s="1"/>
  <c r="BC59" i="9"/>
  <c r="BC8" i="5"/>
  <c r="BC8" i="9" s="1"/>
  <c r="AB60" i="9"/>
  <c r="AB9" i="5"/>
  <c r="AB9" i="9" s="1"/>
  <c r="AF62" i="9"/>
  <c r="AF11" i="5"/>
  <c r="AF11" i="9" s="1"/>
  <c r="BE10" i="5"/>
  <c r="BE10" i="9" s="1"/>
  <c r="BE61" i="9"/>
  <c r="BH62" i="9"/>
  <c r="BH11" i="5"/>
  <c r="BH11" i="9" s="1"/>
  <c r="AD57" i="8"/>
  <c r="AD6" i="6"/>
  <c r="AD6" i="8" s="1"/>
  <c r="AM66" i="6"/>
  <c r="AM66" i="8" s="1"/>
  <c r="AM70" i="6"/>
  <c r="AM70" i="8" s="1"/>
  <c r="AM68" i="6"/>
  <c r="AM68" i="8" s="1"/>
  <c r="AM63" i="6"/>
  <c r="AM63" i="8" s="1"/>
  <c r="AM60" i="6"/>
  <c r="AM69" i="6"/>
  <c r="AM69" i="8" s="1"/>
  <c r="AM67" i="6"/>
  <c r="AM67" i="8" s="1"/>
  <c r="AM65" i="6"/>
  <c r="AM65" i="8" s="1"/>
  <c r="AM64" i="6"/>
  <c r="AM64" i="8" s="1"/>
  <c r="AM61" i="6"/>
  <c r="AM62" i="6"/>
  <c r="AW58" i="6"/>
  <c r="AW59" i="6"/>
  <c r="BF6" i="6"/>
  <c r="BF6" i="8" s="1"/>
  <c r="BF57" i="8"/>
  <c r="AQ63" i="6"/>
  <c r="AQ63" i="8" s="1"/>
  <c r="AQ65" i="6"/>
  <c r="AQ65" i="8" s="1"/>
  <c r="AQ60" i="6"/>
  <c r="AQ62" i="6"/>
  <c r="AQ64" i="6"/>
  <c r="AQ64" i="8" s="1"/>
  <c r="AQ69" i="6"/>
  <c r="AQ69" i="8" s="1"/>
  <c r="AQ67" i="6"/>
  <c r="AQ67" i="8" s="1"/>
  <c r="AQ70" i="6"/>
  <c r="AQ70" i="8" s="1"/>
  <c r="AQ68" i="6"/>
  <c r="AQ68" i="8" s="1"/>
  <c r="AQ66" i="6"/>
  <c r="AQ66" i="8" s="1"/>
  <c r="AQ61" i="6"/>
  <c r="AH8" i="5"/>
  <c r="AH8" i="9" s="1"/>
  <c r="AH59" i="9"/>
  <c r="AX7" i="5"/>
  <c r="AX7" i="9" s="1"/>
  <c r="AX58" i="9"/>
  <c r="AC70" i="6"/>
  <c r="AC70" i="8" s="1"/>
  <c r="AC66" i="6"/>
  <c r="AC66" i="8" s="1"/>
  <c r="AC61" i="6"/>
  <c r="AC60" i="6"/>
  <c r="AC68" i="6"/>
  <c r="AC68" i="8" s="1"/>
  <c r="AC63" i="6"/>
  <c r="AC63" i="8" s="1"/>
  <c r="AC69" i="6"/>
  <c r="AC69" i="8" s="1"/>
  <c r="AC65" i="6"/>
  <c r="AC65" i="8" s="1"/>
  <c r="AC67" i="6"/>
  <c r="AC67" i="8" s="1"/>
  <c r="AC62" i="6"/>
  <c r="AC64" i="6"/>
  <c r="AC64" i="8" s="1"/>
  <c r="AS57" i="9"/>
  <c r="AS6" i="5"/>
  <c r="AS6" i="9" s="1"/>
  <c r="BG6" i="6"/>
  <c r="BG6" i="8" s="1"/>
  <c r="BG57" i="8"/>
  <c r="BG60" i="9"/>
  <c r="BG9" i="5"/>
  <c r="BG9" i="9" s="1"/>
  <c r="AU66" i="6"/>
  <c r="AU66" i="8" s="1"/>
  <c r="AU69" i="6"/>
  <c r="AU69" i="8" s="1"/>
  <c r="AU67" i="6"/>
  <c r="AU67" i="8" s="1"/>
  <c r="AU65" i="6"/>
  <c r="AU65" i="8" s="1"/>
  <c r="AU60" i="6"/>
  <c r="AU64" i="6"/>
  <c r="AU64" i="8" s="1"/>
  <c r="AU62" i="6"/>
  <c r="AU61" i="6"/>
  <c r="AU63" i="6"/>
  <c r="AU63" i="8" s="1"/>
  <c r="AU70" i="6"/>
  <c r="AU70" i="8" s="1"/>
  <c r="AU68" i="6"/>
  <c r="AU68" i="8" s="1"/>
  <c r="AZ10" i="5"/>
  <c r="AZ10" i="9" s="1"/>
  <c r="AZ61" i="9"/>
  <c r="Z43" i="1"/>
  <c r="Z43" i="7" s="1"/>
  <c r="Z94" i="7" s="1"/>
  <c r="Z46" i="1"/>
  <c r="Z46" i="7" s="1"/>
  <c r="Z96" i="7" s="1"/>
  <c r="Z41" i="1"/>
  <c r="Z41" i="7" s="1"/>
  <c r="Z92" i="7" s="1"/>
  <c r="Z44" i="1"/>
  <c r="Z44" i="7" s="1"/>
  <c r="Z45" i="1"/>
  <c r="Z45" i="7" s="1"/>
  <c r="Z26" i="1"/>
  <c r="Z26" i="7" s="1"/>
  <c r="Z36" i="1"/>
  <c r="Z36" i="7" s="1"/>
  <c r="Z39" i="1"/>
  <c r="Z39" i="7" s="1"/>
  <c r="Z40" i="1"/>
  <c r="Z40" i="7" s="1"/>
  <c r="Z30" i="1"/>
  <c r="Z30" i="7" s="1"/>
  <c r="Z37" i="1"/>
  <c r="Z37" i="7" s="1"/>
  <c r="Z38" i="1"/>
  <c r="Z38" i="7" s="1"/>
  <c r="Z90" i="7" s="1"/>
  <c r="AE4" i="8"/>
  <c r="AE13" i="6"/>
  <c r="AE13" i="8" s="1"/>
  <c r="AE78" i="8" s="1"/>
  <c r="L85" i="2"/>
  <c r="L498" i="2" s="1"/>
  <c r="L87" i="2"/>
  <c r="AE56" i="6"/>
  <c r="AE56" i="8" s="1"/>
  <c r="L86" i="2"/>
  <c r="T404" i="2"/>
  <c r="T406" i="2"/>
  <c r="T405" i="2"/>
  <c r="T397" i="2"/>
  <c r="T399" i="2"/>
  <c r="T401" i="2"/>
  <c r="T402" i="2"/>
  <c r="T400" i="2"/>
  <c r="T398" i="2"/>
  <c r="T387" i="2"/>
  <c r="T391" i="2"/>
  <c r="T389" i="2"/>
  <c r="T395" i="2"/>
  <c r="T393" i="2"/>
  <c r="T394" i="2"/>
  <c r="T388" i="2"/>
  <c r="T392" i="2"/>
  <c r="T390" i="2"/>
  <c r="T439" i="2"/>
  <c r="T435" i="2"/>
  <c r="T434" i="2"/>
  <c r="T442" i="2"/>
  <c r="T436" i="2"/>
  <c r="T432" i="2"/>
  <c r="T433" i="2"/>
  <c r="T438" i="2"/>
  <c r="T437" i="2"/>
  <c r="T441" i="2"/>
  <c r="T440" i="2"/>
  <c r="T428" i="2"/>
  <c r="T429" i="2"/>
  <c r="T385" i="2"/>
  <c r="T382" i="2"/>
  <c r="T384" i="2"/>
  <c r="T381" i="2"/>
  <c r="T383" i="2"/>
  <c r="Z6" i="6"/>
  <c r="Z6" i="8" s="1"/>
  <c r="Z57" i="8"/>
  <c r="T108" i="2"/>
  <c r="T111" i="2"/>
  <c r="T110" i="2"/>
  <c r="T109" i="2"/>
  <c r="T132" i="2"/>
  <c r="T131" i="2"/>
  <c r="T130" i="2"/>
  <c r="T127" i="2"/>
  <c r="T123" i="2"/>
  <c r="T126" i="2"/>
  <c r="T125" i="2"/>
  <c r="T124" i="2"/>
  <c r="T128" i="2"/>
  <c r="T115" i="2"/>
  <c r="T116" i="2"/>
  <c r="T113" i="2"/>
  <c r="T117" i="2"/>
  <c r="T118" i="2"/>
  <c r="T121" i="2"/>
  <c r="T120" i="2"/>
  <c r="T114" i="2"/>
  <c r="T119" i="2"/>
  <c r="U155" i="2"/>
  <c r="U156" i="2"/>
  <c r="U167" i="2"/>
  <c r="U159" i="2"/>
  <c r="U161" i="2"/>
  <c r="U165" i="2"/>
  <c r="U163" i="2"/>
  <c r="U162" i="2"/>
  <c r="U160" i="2"/>
  <c r="U166" i="2"/>
  <c r="U168" i="2"/>
  <c r="U164" i="2"/>
  <c r="U169" i="2"/>
  <c r="L99" i="2"/>
  <c r="L358" i="2" s="1"/>
  <c r="L100" i="2"/>
  <c r="L362" i="2" s="1"/>
  <c r="L98" i="2"/>
  <c r="L361" i="2" s="1"/>
  <c r="L90" i="2"/>
  <c r="L310" i="2" s="1"/>
  <c r="Q73" i="2"/>
  <c r="Q222" i="2" s="1"/>
  <c r="Q74" i="2"/>
  <c r="Q226" i="2" s="1"/>
  <c r="Q33" i="2"/>
  <c r="AD17" i="2" s="1"/>
  <c r="Q34" i="2"/>
  <c r="AD18" i="2" s="1"/>
  <c r="Q35" i="2"/>
  <c r="Q36" i="2"/>
  <c r="Q39" i="2"/>
  <c r="AJ56" i="5"/>
  <c r="AJ56" i="9" s="1"/>
  <c r="AJ3" i="1"/>
  <c r="AJ3" i="7" s="1"/>
  <c r="Q28" i="2"/>
  <c r="Y18" i="2" s="1"/>
  <c r="Q29" i="2"/>
  <c r="AJ2" i="1"/>
  <c r="AJ2" i="7" s="1"/>
  <c r="BI56" i="1"/>
  <c r="BI56" i="7" s="1"/>
  <c r="L370" i="2" l="1"/>
  <c r="L367" i="2"/>
  <c r="L369" i="2"/>
  <c r="L366" i="2"/>
  <c r="L373" i="2"/>
  <c r="L371" i="2"/>
  <c r="L368" i="2"/>
  <c r="L363" i="2"/>
  <c r="L364" i="2"/>
  <c r="L365" i="2"/>
  <c r="L372" i="2"/>
  <c r="L360" i="2"/>
  <c r="AE59" i="5" s="1"/>
  <c r="L359" i="2"/>
  <c r="AE58" i="5" s="1"/>
  <c r="Z52" i="9"/>
  <c r="Z101" i="9" s="1"/>
  <c r="G360" i="2"/>
  <c r="Z59" i="5" s="1"/>
  <c r="G359" i="2"/>
  <c r="Z58" i="5" s="1"/>
  <c r="BD85" i="7"/>
  <c r="Z52" i="7"/>
  <c r="Z101" i="7" s="1"/>
  <c r="AV85" i="8"/>
  <c r="AK50" i="2"/>
  <c r="L356" i="2"/>
  <c r="G363" i="2"/>
  <c r="Z60" i="5" s="1"/>
  <c r="G371" i="2"/>
  <c r="G368" i="2"/>
  <c r="Z65" i="5" s="1"/>
  <c r="Z65" i="9" s="1"/>
  <c r="G370" i="2"/>
  <c r="G367" i="2"/>
  <c r="G365" i="2"/>
  <c r="G364" i="2"/>
  <c r="Z61" i="5" s="1"/>
  <c r="G372" i="2"/>
  <c r="G369" i="2"/>
  <c r="Z66" i="5" s="1"/>
  <c r="Z66" i="9" s="1"/>
  <c r="G366" i="2"/>
  <c r="G373" i="2"/>
  <c r="Z70" i="5" s="1"/>
  <c r="Z70" i="9" s="1"/>
  <c r="Q228" i="2"/>
  <c r="Q236" i="2"/>
  <c r="Q233" i="2"/>
  <c r="Q230" i="2"/>
  <c r="Q235" i="2"/>
  <c r="Q232" i="2"/>
  <c r="Q227" i="2"/>
  <c r="AJ60" i="1" s="1"/>
  <c r="Q229" i="2"/>
  <c r="AJ62" i="1" s="1"/>
  <c r="Q237" i="2"/>
  <c r="Q231" i="2"/>
  <c r="Q234" i="2"/>
  <c r="L331" i="2"/>
  <c r="L328" i="2"/>
  <c r="L330" i="2"/>
  <c r="L332" i="2"/>
  <c r="L329" i="2"/>
  <c r="L327" i="2"/>
  <c r="G341" i="2"/>
  <c r="G349" i="2"/>
  <c r="G338" i="2"/>
  <c r="Z21" i="5" s="1"/>
  <c r="Z21" i="9" s="1"/>
  <c r="G346" i="2"/>
  <c r="G343" i="2"/>
  <c r="Z28" i="5" s="1"/>
  <c r="Z28" i="9" s="1"/>
  <c r="G351" i="2"/>
  <c r="G340" i="2"/>
  <c r="Z23" i="5" s="1"/>
  <c r="Z23" i="9" s="1"/>
  <c r="G348" i="2"/>
  <c r="G345" i="2"/>
  <c r="G342" i="2"/>
  <c r="G350" i="2"/>
  <c r="Z19" i="5" s="1"/>
  <c r="Z19" i="9" s="1"/>
  <c r="G339" i="2"/>
  <c r="G347" i="2"/>
  <c r="Z16" i="5" s="1"/>
  <c r="Z16" i="9" s="1"/>
  <c r="G352" i="2"/>
  <c r="G344" i="2"/>
  <c r="Z29" i="5" s="1"/>
  <c r="Z29" i="9" s="1"/>
  <c r="G353" i="2"/>
  <c r="G354" i="2"/>
  <c r="L340" i="2"/>
  <c r="L348" i="2"/>
  <c r="L345" i="2"/>
  <c r="L342" i="2"/>
  <c r="L350" i="2"/>
  <c r="L339" i="2"/>
  <c r="L347" i="2"/>
  <c r="L344" i="2"/>
  <c r="L352" i="2"/>
  <c r="L341" i="2"/>
  <c r="L349" i="2"/>
  <c r="L338" i="2"/>
  <c r="L346" i="2"/>
  <c r="L353" i="2"/>
  <c r="L354" i="2"/>
  <c r="L351" i="2"/>
  <c r="L343" i="2"/>
  <c r="G334" i="2"/>
  <c r="Z47" i="5" s="1"/>
  <c r="Z47" i="9" s="1"/>
  <c r="Z97" i="9" s="1"/>
  <c r="G336" i="2"/>
  <c r="G335" i="2"/>
  <c r="Z48" i="5" s="1"/>
  <c r="Z48" i="9" s="1"/>
  <c r="Z98" i="9" s="1"/>
  <c r="AK51" i="2"/>
  <c r="L316" i="2"/>
  <c r="Z10" i="1"/>
  <c r="Z10" i="7" s="1"/>
  <c r="Z61" i="7"/>
  <c r="L223" i="2"/>
  <c r="AE58" i="1" s="1"/>
  <c r="L224" i="2"/>
  <c r="AE59" i="1" s="1"/>
  <c r="L314" i="2"/>
  <c r="AE53" i="5" s="1"/>
  <c r="AE53" i="9" s="1"/>
  <c r="AE102" i="9" s="1"/>
  <c r="L311" i="2"/>
  <c r="AE14" i="5" s="1"/>
  <c r="AE14" i="9" s="1"/>
  <c r="AE79" i="9" s="1"/>
  <c r="L313" i="2"/>
  <c r="AE33" i="5" s="1"/>
  <c r="AE33" i="9" s="1"/>
  <c r="AE88" i="9" s="1"/>
  <c r="L315" i="2"/>
  <c r="AE54" i="5" s="1"/>
  <c r="AE54" i="9" s="1"/>
  <c r="AE103" i="9" s="1"/>
  <c r="L312" i="2"/>
  <c r="AE15" i="5" s="1"/>
  <c r="AE15" i="9" s="1"/>
  <c r="AE80" i="9" s="1"/>
  <c r="Z7" i="1"/>
  <c r="Z7" i="7" s="1"/>
  <c r="Z58" i="7"/>
  <c r="G317" i="2"/>
  <c r="Z25" i="5" s="1"/>
  <c r="Z25" i="9" s="1"/>
  <c r="Z84" i="9" s="1"/>
  <c r="G320" i="2"/>
  <c r="G321" i="2"/>
  <c r="Z36" i="5" s="1"/>
  <c r="Z36" i="9" s="1"/>
  <c r="G325" i="2"/>
  <c r="G322" i="2"/>
  <c r="Z37" i="5" s="1"/>
  <c r="Z37" i="9" s="1"/>
  <c r="G324" i="2"/>
  <c r="G318" i="2"/>
  <c r="G319" i="2"/>
  <c r="G323" i="2"/>
  <c r="Z38" i="5" s="1"/>
  <c r="Z38" i="9" s="1"/>
  <c r="Z90" i="9" s="1"/>
  <c r="Z60" i="7"/>
  <c r="Z9" i="1"/>
  <c r="Z9" i="7" s="1"/>
  <c r="Z8" i="1"/>
  <c r="Z8" i="7" s="1"/>
  <c r="Z59" i="7"/>
  <c r="Q224" i="2"/>
  <c r="Q223" i="2"/>
  <c r="Y50" i="2"/>
  <c r="L220" i="2"/>
  <c r="L229" i="2"/>
  <c r="AE62" i="1" s="1"/>
  <c r="L237" i="2"/>
  <c r="AE70" i="1" s="1"/>
  <c r="AE70" i="7" s="1"/>
  <c r="L227" i="2"/>
  <c r="AE60" i="1" s="1"/>
  <c r="L234" i="2"/>
  <c r="AE67" i="1" s="1"/>
  <c r="AE67" i="7" s="1"/>
  <c r="L231" i="2"/>
  <c r="AE64" i="1" s="1"/>
  <c r="AE64" i="7" s="1"/>
  <c r="L228" i="2"/>
  <c r="AE61" i="1" s="1"/>
  <c r="L236" i="2"/>
  <c r="AE69" i="1" s="1"/>
  <c r="AE69" i="7" s="1"/>
  <c r="L233" i="2"/>
  <c r="AE66" i="1" s="1"/>
  <c r="AE66" i="7" s="1"/>
  <c r="L230" i="2"/>
  <c r="AE63" i="1" s="1"/>
  <c r="AE63" i="7" s="1"/>
  <c r="L232" i="2"/>
  <c r="AE65" i="1" s="1"/>
  <c r="AE65" i="7" s="1"/>
  <c r="L235" i="2"/>
  <c r="AE68" i="1" s="1"/>
  <c r="AE68" i="7" s="1"/>
  <c r="AK53" i="2"/>
  <c r="L333" i="2"/>
  <c r="Z62" i="7"/>
  <c r="Z11" i="1"/>
  <c r="Z11" i="7" s="1"/>
  <c r="Y51" i="2"/>
  <c r="L180" i="2"/>
  <c r="G449" i="2"/>
  <c r="Z15" i="6" s="1"/>
  <c r="Z15" i="8" s="1"/>
  <c r="Z80" i="8" s="1"/>
  <c r="G448" i="2"/>
  <c r="G450" i="2"/>
  <c r="Z33" i="6" s="1"/>
  <c r="Z33" i="8" s="1"/>
  <c r="Z88" i="8" s="1"/>
  <c r="G452" i="2"/>
  <c r="G451" i="2"/>
  <c r="AE57" i="2"/>
  <c r="L495" i="2"/>
  <c r="V41" i="2"/>
  <c r="AO5" i="5" s="1"/>
  <c r="AO5" i="9" s="1"/>
  <c r="V40" i="2"/>
  <c r="V42" i="2"/>
  <c r="V39" i="2"/>
  <c r="AO3" i="5" s="1"/>
  <c r="AO3" i="9" s="1"/>
  <c r="G454" i="2"/>
  <c r="G456" i="2"/>
  <c r="G458" i="2"/>
  <c r="G460" i="2"/>
  <c r="G462" i="2"/>
  <c r="G455" i="2"/>
  <c r="G457" i="2"/>
  <c r="G459" i="2"/>
  <c r="Z37" i="6" s="1"/>
  <c r="Z37" i="8" s="1"/>
  <c r="G461" i="2"/>
  <c r="G501" i="2"/>
  <c r="G508" i="2"/>
  <c r="G502" i="2"/>
  <c r="G504" i="2"/>
  <c r="G507" i="2"/>
  <c r="G510" i="2"/>
  <c r="G505" i="2"/>
  <c r="Z65" i="6" s="1"/>
  <c r="Z65" i="8" s="1"/>
  <c r="G506" i="2"/>
  <c r="G500" i="2"/>
  <c r="G509" i="2"/>
  <c r="Z69" i="6" s="1"/>
  <c r="Z69" i="8" s="1"/>
  <c r="G503" i="2"/>
  <c r="Y48" i="2"/>
  <c r="L174" i="2"/>
  <c r="G464" i="2"/>
  <c r="G466" i="2"/>
  <c r="Z43" i="6" s="1"/>
  <c r="Z43" i="8" s="1"/>
  <c r="Z94" i="8" s="1"/>
  <c r="G468" i="2"/>
  <c r="G465" i="2"/>
  <c r="G467" i="2"/>
  <c r="Z44" i="6" s="1"/>
  <c r="Z44" i="8" s="1"/>
  <c r="G469" i="2"/>
  <c r="G496" i="2"/>
  <c r="G497" i="2"/>
  <c r="AE58" i="2"/>
  <c r="L499" i="2"/>
  <c r="AJ4" i="5"/>
  <c r="AD50" i="2"/>
  <c r="G493" i="2"/>
  <c r="Z52" i="6" s="1"/>
  <c r="Z52" i="8" s="1"/>
  <c r="Z101" i="8" s="1"/>
  <c r="L204" i="2"/>
  <c r="L212" i="2"/>
  <c r="L209" i="2"/>
  <c r="L206" i="2"/>
  <c r="L214" i="2"/>
  <c r="L203" i="2"/>
  <c r="L211" i="2"/>
  <c r="L208" i="2"/>
  <c r="L216" i="2"/>
  <c r="L205" i="2"/>
  <c r="L213" i="2"/>
  <c r="L202" i="2"/>
  <c r="L210" i="2"/>
  <c r="L215" i="2"/>
  <c r="L217" i="2"/>
  <c r="L218" i="2"/>
  <c r="L207" i="2"/>
  <c r="Y53" i="2"/>
  <c r="L197" i="2"/>
  <c r="G472" i="2"/>
  <c r="G471" i="2"/>
  <c r="Z47" i="6" s="1"/>
  <c r="Z47" i="8" s="1"/>
  <c r="Z97" i="8" s="1"/>
  <c r="G473" i="2"/>
  <c r="G199" i="2"/>
  <c r="Z48" i="1" s="1"/>
  <c r="Z48" i="7" s="1"/>
  <c r="Z98" i="7" s="1"/>
  <c r="G198" i="2"/>
  <c r="Z47" i="1" s="1"/>
  <c r="Z47" i="7" s="1"/>
  <c r="Z97" i="7" s="1"/>
  <c r="G200" i="2"/>
  <c r="Z35" i="1" s="1"/>
  <c r="Z35" i="7" s="1"/>
  <c r="Y52" i="2"/>
  <c r="L190" i="2"/>
  <c r="AK87" i="7"/>
  <c r="AP85" i="9"/>
  <c r="AE48" i="2"/>
  <c r="L447" i="2"/>
  <c r="AE53" i="2"/>
  <c r="L470" i="2"/>
  <c r="AE52" i="2"/>
  <c r="L463" i="2"/>
  <c r="AE51" i="2"/>
  <c r="L453" i="2"/>
  <c r="V35" i="2"/>
  <c r="AO5" i="6" s="1"/>
  <c r="AO5" i="8" s="1"/>
  <c r="V34" i="2"/>
  <c r="V33" i="2"/>
  <c r="AO3" i="6" s="1"/>
  <c r="AO3" i="8" s="1"/>
  <c r="V36" i="2"/>
  <c r="Z6" i="5"/>
  <c r="Z6" i="9" s="1"/>
  <c r="AE6" i="1"/>
  <c r="AE6" i="7" s="1"/>
  <c r="AK57" i="2"/>
  <c r="AE57" i="5"/>
  <c r="AE57" i="9" s="1"/>
  <c r="AK56" i="2"/>
  <c r="AK58" i="2"/>
  <c r="AK52" i="2"/>
  <c r="L355" i="2"/>
  <c r="AK48" i="2"/>
  <c r="AJ54" i="2"/>
  <c r="AK54" i="2"/>
  <c r="Z58" i="2"/>
  <c r="AA58" i="2"/>
  <c r="AJ5" i="5"/>
  <c r="AJ5" i="9" s="1"/>
  <c r="AJ19" i="2"/>
  <c r="AE50" i="2"/>
  <c r="Z57" i="2"/>
  <c r="AA57" i="2"/>
  <c r="L492" i="2"/>
  <c r="AE49" i="2"/>
  <c r="AE57" i="6"/>
  <c r="AE57" i="8" s="1"/>
  <c r="AE56" i="2"/>
  <c r="AJ57" i="1"/>
  <c r="AJ6" i="1" s="1"/>
  <c r="AJ6" i="7" s="1"/>
  <c r="Z56" i="2"/>
  <c r="AA56" i="2"/>
  <c r="L219" i="2"/>
  <c r="X18" i="2"/>
  <c r="AJ5" i="6"/>
  <c r="AJ5" i="8" s="1"/>
  <c r="AD19" i="2"/>
  <c r="X19" i="2"/>
  <c r="Y19" i="2"/>
  <c r="AE4" i="9"/>
  <c r="AJ3" i="5"/>
  <c r="AJ3" i="9" s="1"/>
  <c r="AJ17" i="2"/>
  <c r="AA99" i="9"/>
  <c r="AJ3" i="6"/>
  <c r="AJ3" i="8" s="1"/>
  <c r="AJ20" i="2"/>
  <c r="AD20" i="2"/>
  <c r="AN99" i="7"/>
  <c r="AJ5" i="1"/>
  <c r="AJ5" i="7" s="1"/>
  <c r="AA85" i="8"/>
  <c r="V168" i="2"/>
  <c r="V161" i="2"/>
  <c r="V167" i="2"/>
  <c r="V164" i="2"/>
  <c r="V162" i="2"/>
  <c r="V160" i="2"/>
  <c r="V165" i="2"/>
  <c r="V169" i="2"/>
  <c r="V166" i="2"/>
  <c r="V163" i="2"/>
  <c r="T50" i="2"/>
  <c r="Q92" i="2" s="1"/>
  <c r="Q95" i="2"/>
  <c r="Q91" i="2"/>
  <c r="Q355" i="2" s="1"/>
  <c r="Q94" i="2"/>
  <c r="Q326" i="2" s="1"/>
  <c r="Q93" i="2"/>
  <c r="Q316" i="2" s="1"/>
  <c r="AA85" i="9"/>
  <c r="AW85" i="7"/>
  <c r="AG85" i="9"/>
  <c r="AJ4" i="6"/>
  <c r="AJ4" i="8" s="1"/>
  <c r="Q78" i="2"/>
  <c r="AF49" i="2" s="1"/>
  <c r="Q80" i="2"/>
  <c r="Q81" i="2"/>
  <c r="Q82" i="2"/>
  <c r="AJ4" i="1"/>
  <c r="AJ4" i="7" s="1"/>
  <c r="Q64" i="2"/>
  <c r="Q174" i="2" s="1"/>
  <c r="Q65" i="2"/>
  <c r="Q66" i="2"/>
  <c r="Q67" i="2"/>
  <c r="Q180" i="2" s="1"/>
  <c r="Q68" i="2"/>
  <c r="Q190" i="2" s="1"/>
  <c r="Q70" i="2"/>
  <c r="Q201" i="2" s="1"/>
  <c r="Q69" i="2"/>
  <c r="Q197" i="2" s="1"/>
  <c r="AC85" i="8"/>
  <c r="AA10" i="2"/>
  <c r="AO2" i="6"/>
  <c r="AO2" i="8" s="1"/>
  <c r="AA11" i="2"/>
  <c r="AO2" i="5"/>
  <c r="AO2" i="9" s="1"/>
  <c r="AF99" i="8"/>
  <c r="AJ4" i="9"/>
  <c r="AJ13" i="5"/>
  <c r="AJ13" i="9" s="1"/>
  <c r="AJ78" i="9" s="1"/>
  <c r="AE13" i="1"/>
  <c r="AE13" i="7" s="1"/>
  <c r="AE78" i="7" s="1"/>
  <c r="AE4" i="7"/>
  <c r="X81" i="8"/>
  <c r="U292" i="2"/>
  <c r="U291" i="2"/>
  <c r="U246" i="2"/>
  <c r="U248" i="2"/>
  <c r="U245" i="2"/>
  <c r="U247" i="2"/>
  <c r="U244" i="2"/>
  <c r="BH85" i="9"/>
  <c r="AD87" i="9"/>
  <c r="AK85" i="7"/>
  <c r="BG85" i="7"/>
  <c r="AI87" i="7"/>
  <c r="BF85" i="7"/>
  <c r="AT85" i="7"/>
  <c r="BB85" i="7"/>
  <c r="BG86" i="8"/>
  <c r="AB85" i="7"/>
  <c r="AW87" i="7"/>
  <c r="AI85" i="7"/>
  <c r="AY85" i="7"/>
  <c r="BD87" i="7"/>
  <c r="BC85" i="7"/>
  <c r="AN95" i="7"/>
  <c r="BH87" i="7"/>
  <c r="AP82" i="7"/>
  <c r="AB91" i="7"/>
  <c r="AC99" i="7"/>
  <c r="AH91" i="7"/>
  <c r="BC91" i="7"/>
  <c r="AS99" i="7"/>
  <c r="AL81" i="7"/>
  <c r="AA91" i="7"/>
  <c r="AM91" i="7"/>
  <c r="AI95" i="7"/>
  <c r="BA99" i="7"/>
  <c r="AM85" i="7"/>
  <c r="AD86" i="7"/>
  <c r="AP85" i="7"/>
  <c r="BF81" i="7"/>
  <c r="BC87" i="7"/>
  <c r="AC86" i="7"/>
  <c r="AW81" i="7"/>
  <c r="AV91" i="7"/>
  <c r="AZ99" i="7"/>
  <c r="AS95" i="7"/>
  <c r="AF81" i="7"/>
  <c r="BE82" i="7"/>
  <c r="AM95" i="7"/>
  <c r="Y82" i="7"/>
  <c r="BB91" i="7"/>
  <c r="AO81" i="7"/>
  <c r="AI99" i="7"/>
  <c r="BE91" i="7"/>
  <c r="AF86" i="7"/>
  <c r="AO86" i="7"/>
  <c r="AO91" i="7"/>
  <c r="AK99" i="7"/>
  <c r="BE85" i="9"/>
  <c r="AG91" i="7"/>
  <c r="AU85" i="9"/>
  <c r="AZ85" i="7"/>
  <c r="BG87" i="8"/>
  <c r="BE89" i="7"/>
  <c r="AP87" i="7"/>
  <c r="AZ95" i="7"/>
  <c r="X95" i="7"/>
  <c r="AB81" i="7"/>
  <c r="BA86" i="7"/>
  <c r="Y95" i="7"/>
  <c r="AP81" i="7"/>
  <c r="AH85" i="7"/>
  <c r="AZ91" i="7"/>
  <c r="AU95" i="7"/>
  <c r="AQ87" i="7"/>
  <c r="AU87" i="7"/>
  <c r="BF95" i="7"/>
  <c r="BD95" i="7"/>
  <c r="AG87" i="7"/>
  <c r="AD95" i="7"/>
  <c r="AR81" i="7"/>
  <c r="BF87" i="7"/>
  <c r="AA85" i="7"/>
  <c r="AT87" i="7"/>
  <c r="AB86" i="7"/>
  <c r="AB99" i="7"/>
  <c r="AI82" i="7"/>
  <c r="AY86" i="7"/>
  <c r="AA81" i="8"/>
  <c r="U304" i="2"/>
  <c r="U302" i="2"/>
  <c r="U301" i="2"/>
  <c r="U303" i="2"/>
  <c r="U296" i="2"/>
  <c r="U295" i="2"/>
  <c r="U298" i="2"/>
  <c r="U305" i="2"/>
  <c r="U297" i="2"/>
  <c r="U299" i="2"/>
  <c r="U300" i="2"/>
  <c r="Z62" i="5"/>
  <c r="Z63" i="5"/>
  <c r="Z63" i="9" s="1"/>
  <c r="Z67" i="5"/>
  <c r="Z67" i="9" s="1"/>
  <c r="Z64" i="5"/>
  <c r="Z64" i="9" s="1"/>
  <c r="Z68" i="5"/>
  <c r="Z68" i="9" s="1"/>
  <c r="Z69" i="5"/>
  <c r="Z69" i="9" s="1"/>
  <c r="AB87" i="7"/>
  <c r="BC95" i="7"/>
  <c r="AG95" i="7"/>
  <c r="AH87" i="7"/>
  <c r="BH85" i="7"/>
  <c r="AB89" i="7"/>
  <c r="BG91" i="7"/>
  <c r="BE99" i="7"/>
  <c r="Y91" i="7"/>
  <c r="AQ85" i="7"/>
  <c r="AK91" i="7"/>
  <c r="BE87" i="7"/>
  <c r="AR83" i="7"/>
  <c r="AG85" i="7"/>
  <c r="AF83" i="7"/>
  <c r="AB83" i="7"/>
  <c r="X91" i="7"/>
  <c r="AZ87" i="7"/>
  <c r="AW86" i="7"/>
  <c r="BC86" i="7"/>
  <c r="AY87" i="7"/>
  <c r="BE85" i="7"/>
  <c r="AO95" i="7"/>
  <c r="BB87" i="7"/>
  <c r="BF91" i="7"/>
  <c r="AV95" i="7"/>
  <c r="AM87" i="7"/>
  <c r="AA87" i="7"/>
  <c r="AR99" i="7"/>
  <c r="BG87" i="7"/>
  <c r="AM85" i="8"/>
  <c r="AS85" i="9"/>
  <c r="AZ81" i="9"/>
  <c r="BA86" i="8"/>
  <c r="U269" i="2"/>
  <c r="U268" i="2"/>
  <c r="U267" i="2"/>
  <c r="U260" i="2"/>
  <c r="U265" i="2"/>
  <c r="U263" i="2"/>
  <c r="U261" i="2"/>
  <c r="U264" i="2"/>
  <c r="U262" i="2"/>
  <c r="Z35" i="5"/>
  <c r="Z35" i="9" s="1"/>
  <c r="AU87" i="9"/>
  <c r="AV86" i="8"/>
  <c r="BC87" i="9"/>
  <c r="Y87" i="8"/>
  <c r="Z43" i="5"/>
  <c r="Z43" i="9" s="1"/>
  <c r="Z94" i="9" s="1"/>
  <c r="Z46" i="5"/>
  <c r="Z46" i="9" s="1"/>
  <c r="Z96" i="9" s="1"/>
  <c r="Z41" i="5"/>
  <c r="Z41" i="9" s="1"/>
  <c r="Z92" i="9" s="1"/>
  <c r="Z44" i="5"/>
  <c r="Z44" i="9" s="1"/>
  <c r="Z42" i="5"/>
  <c r="Z42" i="9" s="1"/>
  <c r="Z93" i="9" s="1"/>
  <c r="Z45" i="5"/>
  <c r="Z45" i="9" s="1"/>
  <c r="AN87" i="9"/>
  <c r="AZ87" i="8"/>
  <c r="BB85" i="9"/>
  <c r="X87" i="9"/>
  <c r="AN85" i="9"/>
  <c r="AU85" i="8"/>
  <c r="AC87" i="9"/>
  <c r="BA87" i="9"/>
  <c r="Y85" i="8"/>
  <c r="BE87" i="9"/>
  <c r="AH87" i="9"/>
  <c r="BG85" i="8"/>
  <c r="BH85" i="8"/>
  <c r="U278" i="2"/>
  <c r="U271" i="2"/>
  <c r="U281" i="2"/>
  <c r="U282" i="2"/>
  <c r="U287" i="2"/>
  <c r="U272" i="2"/>
  <c r="U277" i="2"/>
  <c r="U275" i="2"/>
  <c r="U284" i="2"/>
  <c r="U279" i="2"/>
  <c r="U283" i="2"/>
  <c r="U274" i="2"/>
  <c r="U285" i="2"/>
  <c r="U276" i="2"/>
  <c r="U280" i="2"/>
  <c r="U273" i="2"/>
  <c r="U286" i="2"/>
  <c r="AV87" i="8"/>
  <c r="U251" i="2"/>
  <c r="U250" i="2"/>
  <c r="U255" i="2"/>
  <c r="U256" i="2"/>
  <c r="U252" i="2"/>
  <c r="U257" i="2"/>
  <c r="U254" i="2"/>
  <c r="U258" i="2"/>
  <c r="U253" i="2"/>
  <c r="AR95" i="9"/>
  <c r="AD81" i="8"/>
  <c r="BE91" i="9"/>
  <c r="BE95" i="8"/>
  <c r="AD85" i="9"/>
  <c r="AU99" i="9"/>
  <c r="AW81" i="8"/>
  <c r="AL99" i="9"/>
  <c r="AP99" i="8"/>
  <c r="AH85" i="9"/>
  <c r="AU82" i="9"/>
  <c r="BH91" i="8"/>
  <c r="Z39" i="5"/>
  <c r="Z39" i="9" s="1"/>
  <c r="Z30" i="5"/>
  <c r="Z30" i="9" s="1"/>
  <c r="Z40" i="5"/>
  <c r="Z40" i="9" s="1"/>
  <c r="Z34" i="5"/>
  <c r="Z34" i="9" s="1"/>
  <c r="Z26" i="5"/>
  <c r="Z26" i="9" s="1"/>
  <c r="AS81" i="9"/>
  <c r="AL81" i="8"/>
  <c r="BC95" i="8"/>
  <c r="Z17" i="5"/>
  <c r="Z17" i="9" s="1"/>
  <c r="Z18" i="5"/>
  <c r="Z18" i="9" s="1"/>
  <c r="Z27" i="5"/>
  <c r="Z27" i="9" s="1"/>
  <c r="Z24" i="5"/>
  <c r="Z24" i="9" s="1"/>
  <c r="Z50" i="5"/>
  <c r="Z50" i="9" s="1"/>
  <c r="Z51" i="5"/>
  <c r="Z51" i="9" s="1"/>
  <c r="Z100" i="9" s="1"/>
  <c r="Z22" i="5"/>
  <c r="Z22" i="9" s="1"/>
  <c r="Z31" i="5"/>
  <c r="Z31" i="9" s="1"/>
  <c r="Z49" i="5"/>
  <c r="Z49" i="9" s="1"/>
  <c r="Z32" i="5"/>
  <c r="Z32" i="9" s="1"/>
  <c r="Z20" i="5"/>
  <c r="Z20" i="9" s="1"/>
  <c r="BE81" i="8"/>
  <c r="AA87" i="8"/>
  <c r="AM86" i="9"/>
  <c r="BH99" i="8"/>
  <c r="X86" i="8"/>
  <c r="Y99" i="9"/>
  <c r="AI81" i="8"/>
  <c r="AW99" i="8"/>
  <c r="Y95" i="8"/>
  <c r="AC91" i="8"/>
  <c r="BB87" i="8"/>
  <c r="AG82" i="9"/>
  <c r="AS86" i="8"/>
  <c r="AN81" i="8"/>
  <c r="BB91" i="9"/>
  <c r="AK99" i="8"/>
  <c r="AF87" i="9"/>
  <c r="BH86" i="9"/>
  <c r="AN81" i="9"/>
  <c r="AW81" i="9"/>
  <c r="AI85" i="9"/>
  <c r="AG87" i="8"/>
  <c r="AZ95" i="8"/>
  <c r="AR85" i="8"/>
  <c r="Z33" i="5"/>
  <c r="Z33" i="9" s="1"/>
  <c r="Z88" i="9" s="1"/>
  <c r="Z14" i="5"/>
  <c r="Z14" i="9" s="1"/>
  <c r="Z79" i="9" s="1"/>
  <c r="Z54" i="5"/>
  <c r="Z54" i="9" s="1"/>
  <c r="Z103" i="9" s="1"/>
  <c r="Z53" i="5"/>
  <c r="Z53" i="9" s="1"/>
  <c r="Z102" i="9" s="1"/>
  <c r="Z15" i="5"/>
  <c r="Z15" i="9" s="1"/>
  <c r="Z80" i="9" s="1"/>
  <c r="BD89" i="7"/>
  <c r="AG85" i="8"/>
  <c r="AU85" i="7"/>
  <c r="AX95" i="8"/>
  <c r="BH95" i="7"/>
  <c r="BG86" i="7"/>
  <c r="AR95" i="7"/>
  <c r="AY91" i="7"/>
  <c r="BF95" i="8"/>
  <c r="AB86" i="8"/>
  <c r="AN86" i="9"/>
  <c r="AN81" i="7"/>
  <c r="AC82" i="7"/>
  <c r="BA82" i="7"/>
  <c r="BE81" i="7"/>
  <c r="BG95" i="7"/>
  <c r="BB86" i="7"/>
  <c r="BB99" i="7"/>
  <c r="AY99" i="7"/>
  <c r="AD91" i="7"/>
  <c r="BF86" i="7"/>
  <c r="AD86" i="9"/>
  <c r="AK81" i="7"/>
  <c r="AQ86" i="7"/>
  <c r="AG86" i="7"/>
  <c r="AD99" i="7"/>
  <c r="AM86" i="7"/>
  <c r="AZ86" i="7"/>
  <c r="AZ83" i="7"/>
  <c r="AF83" i="9"/>
  <c r="AL91" i="7"/>
  <c r="AU86" i="9"/>
  <c r="AA83" i="7"/>
  <c r="AK95" i="7"/>
  <c r="AZ82" i="9"/>
  <c r="AW86" i="8"/>
  <c r="AI81" i="9"/>
  <c r="AX99" i="8"/>
  <c r="BA81" i="7"/>
  <c r="BA95" i="8"/>
  <c r="BD81" i="7"/>
  <c r="AX91" i="8"/>
  <c r="AI91" i="7"/>
  <c r="AV82" i="7"/>
  <c r="AD99" i="8"/>
  <c r="AW83" i="7"/>
  <c r="BG83" i="7"/>
  <c r="BG81" i="7"/>
  <c r="AU82" i="7"/>
  <c r="AU86" i="7"/>
  <c r="BG86" i="9"/>
  <c r="BB81" i="8"/>
  <c r="BA86" i="9"/>
  <c r="AS95" i="8"/>
  <c r="AF83" i="8"/>
  <c r="AF82" i="8"/>
  <c r="AL82" i="7"/>
  <c r="BF82" i="8"/>
  <c r="AW91" i="8"/>
  <c r="AK81" i="9"/>
  <c r="AP95" i="7"/>
  <c r="Y91" i="9"/>
  <c r="AF91" i="8"/>
  <c r="AT89" i="7"/>
  <c r="AP99" i="7"/>
  <c r="AO99" i="7"/>
  <c r="AC91" i="7"/>
  <c r="AB95" i="7"/>
  <c r="BH99" i="7"/>
  <c r="AH85" i="8"/>
  <c r="AV86" i="9"/>
  <c r="BC99" i="8"/>
  <c r="BC85" i="9"/>
  <c r="AX86" i="8"/>
  <c r="AM86" i="8"/>
  <c r="AM82" i="8"/>
  <c r="AW83" i="9"/>
  <c r="BF99" i="9"/>
  <c r="AQ83" i="8"/>
  <c r="AM99" i="9"/>
  <c r="AG87" i="9"/>
  <c r="BG95" i="8"/>
  <c r="AC85" i="9"/>
  <c r="AQ91" i="8"/>
  <c r="AL91" i="9"/>
  <c r="AB99" i="9"/>
  <c r="AG81" i="9"/>
  <c r="AS99" i="8"/>
  <c r="AS81" i="8"/>
  <c r="AH99" i="9"/>
  <c r="AS99" i="9"/>
  <c r="AD82" i="8"/>
  <c r="BH81" i="8"/>
  <c r="BH83" i="8"/>
  <c r="BB87" i="9"/>
  <c r="Y81" i="8"/>
  <c r="AU82" i="8"/>
  <c r="BG99" i="9"/>
  <c r="BB81" i="9"/>
  <c r="BA83" i="9"/>
  <c r="BG99" i="8"/>
  <c r="X86" i="9"/>
  <c r="BE82" i="9"/>
  <c r="AX91" i="9"/>
  <c r="AS87" i="9"/>
  <c r="AH87" i="8"/>
  <c r="AD95" i="9"/>
  <c r="BC86" i="8"/>
  <c r="AQ81" i="9"/>
  <c r="AQ95" i="8"/>
  <c r="AA95" i="8"/>
  <c r="AW99" i="9"/>
  <c r="AG81" i="8"/>
  <c r="AG99" i="9"/>
  <c r="AA81" i="9"/>
  <c r="BH87" i="8"/>
  <c r="BA85" i="9"/>
  <c r="AV91" i="9"/>
  <c r="AK86" i="8"/>
  <c r="BA81" i="9"/>
  <c r="AB81" i="8"/>
  <c r="AB95" i="9"/>
  <c r="AF81" i="9"/>
  <c r="AS95" i="9"/>
  <c r="BB95" i="9"/>
  <c r="AX81" i="9"/>
  <c r="AX81" i="8"/>
  <c r="BF85" i="8"/>
  <c r="AM89" i="8"/>
  <c r="AC99" i="9"/>
  <c r="Y86" i="8"/>
  <c r="AK95" i="9"/>
  <c r="AB91" i="9"/>
  <c r="BA99" i="9"/>
  <c r="X91" i="9"/>
  <c r="X83" i="9"/>
  <c r="Y86" i="9"/>
  <c r="AM95" i="9"/>
  <c r="AZ86" i="9"/>
  <c r="AP95" i="8"/>
  <c r="BH87" i="9"/>
  <c r="AQ86" i="9"/>
  <c r="AQ83" i="9"/>
  <c r="AU95" i="9"/>
  <c r="AM99" i="8"/>
  <c r="AA91" i="8"/>
  <c r="AZ95" i="9"/>
  <c r="AQ89" i="8"/>
  <c r="AZ91" i="9"/>
  <c r="BA95" i="9"/>
  <c r="BF91" i="8"/>
  <c r="AP87" i="9"/>
  <c r="AL99" i="8"/>
  <c r="AD83" i="8"/>
  <c r="BH82" i="8"/>
  <c r="AR91" i="9"/>
  <c r="X99" i="8"/>
  <c r="AF95" i="8"/>
  <c r="BC99" i="9"/>
  <c r="AW91" i="9"/>
  <c r="AC86" i="9"/>
  <c r="AU81" i="8"/>
  <c r="BG82" i="9"/>
  <c r="BG81" i="8"/>
  <c r="BG83" i="8"/>
  <c r="BA83" i="8"/>
  <c r="BA81" i="8"/>
  <c r="AB99" i="8"/>
  <c r="AN91" i="9"/>
  <c r="AF85" i="9"/>
  <c r="AN83" i="9"/>
  <c r="AZ83" i="8"/>
  <c r="AD82" i="9"/>
  <c r="AL82" i="9"/>
  <c r="AS91" i="9"/>
  <c r="BC83" i="8"/>
  <c r="AA87" i="9"/>
  <c r="AU91" i="9"/>
  <c r="BA91" i="8"/>
  <c r="AH91" i="8"/>
  <c r="AV81" i="9"/>
  <c r="Y95" i="9"/>
  <c r="AN95" i="8"/>
  <c r="AA91" i="9"/>
  <c r="AC86" i="8"/>
  <c r="AQ86" i="8"/>
  <c r="AM81" i="9"/>
  <c r="AG82" i="8"/>
  <c r="AK95" i="8"/>
  <c r="BB85" i="8"/>
  <c r="AH81" i="9"/>
  <c r="AN86" i="8"/>
  <c r="AK85" i="9"/>
  <c r="AK87" i="9"/>
  <c r="AA99" i="8"/>
  <c r="BA91" i="9"/>
  <c r="AB91" i="8"/>
  <c r="AU86" i="8"/>
  <c r="AU99" i="8"/>
  <c r="BG81" i="9"/>
  <c r="BB99" i="9"/>
  <c r="AF86" i="8"/>
  <c r="AD91" i="9"/>
  <c r="AN91" i="8"/>
  <c r="AZ81" i="8"/>
  <c r="BB95" i="8"/>
  <c r="AG95" i="9"/>
  <c r="AI87" i="9"/>
  <c r="AI86" i="8"/>
  <c r="AI82" i="9"/>
  <c r="AR95" i="8"/>
  <c r="AV99" i="8"/>
  <c r="AG86" i="8"/>
  <c r="AL95" i="8"/>
  <c r="BF87" i="8"/>
  <c r="AC95" i="8"/>
  <c r="X85" i="9"/>
  <c r="AQ62" i="8"/>
  <c r="AQ11" i="6"/>
  <c r="AQ11" i="8" s="1"/>
  <c r="AM9" i="6"/>
  <c r="AM9" i="8" s="1"/>
  <c r="AM60" i="8"/>
  <c r="AK60" i="8"/>
  <c r="AK9" i="6"/>
  <c r="AK9" i="8" s="1"/>
  <c r="Y81" i="7"/>
  <c r="AI91" i="9"/>
  <c r="AK89" i="8"/>
  <c r="AP89" i="7"/>
  <c r="AX86" i="9"/>
  <c r="AH89" i="8"/>
  <c r="AV82" i="9"/>
  <c r="AI82" i="8"/>
  <c r="BC81" i="8"/>
  <c r="BC89" i="9"/>
  <c r="BG7" i="1"/>
  <c r="BG7" i="7" s="1"/>
  <c r="BG58" i="7"/>
  <c r="AI62" i="7"/>
  <c r="AI11" i="1"/>
  <c r="AI11" i="7" s="1"/>
  <c r="X10" i="1"/>
  <c r="X10" i="7" s="1"/>
  <c r="X61" i="7"/>
  <c r="X62" i="7"/>
  <c r="X11" i="1"/>
  <c r="X11" i="7" s="1"/>
  <c r="BG8" i="6"/>
  <c r="BG8" i="8" s="1"/>
  <c r="BG59" i="8"/>
  <c r="AI8" i="6"/>
  <c r="AI8" i="8" s="1"/>
  <c r="AI59" i="8"/>
  <c r="AN59" i="9"/>
  <c r="AN8" i="5"/>
  <c r="AN8" i="9" s="1"/>
  <c r="AW82" i="8"/>
  <c r="AI99" i="9"/>
  <c r="AW91" i="7"/>
  <c r="AV91" i="8"/>
  <c r="AM81" i="8"/>
  <c r="AM83" i="8"/>
  <c r="BC62" i="7"/>
  <c r="BC11" i="1"/>
  <c r="BC11" i="7" s="1"/>
  <c r="AG10" i="6"/>
  <c r="AG10" i="8" s="1"/>
  <c r="AG61" i="8"/>
  <c r="AG9" i="6"/>
  <c r="AG9" i="8" s="1"/>
  <c r="AG60" i="8"/>
  <c r="AI9" i="6"/>
  <c r="AI9" i="8" s="1"/>
  <c r="AI60" i="8"/>
  <c r="AD10" i="6"/>
  <c r="AD10" i="8" s="1"/>
  <c r="AD61" i="8"/>
  <c r="AC99" i="8"/>
  <c r="AC83" i="8"/>
  <c r="BB89" i="7"/>
  <c r="BD83" i="7"/>
  <c r="AQ81" i="8"/>
  <c r="AQ99" i="8"/>
  <c r="AD95" i="8"/>
  <c r="AP86" i="7"/>
  <c r="BE82" i="8"/>
  <c r="BE99" i="8"/>
  <c r="AW95" i="7"/>
  <c r="AG89" i="9"/>
  <c r="AC95" i="7"/>
  <c r="AV82" i="8"/>
  <c r="AM8" i="1"/>
  <c r="AM8" i="7" s="1"/>
  <c r="AM59" i="7"/>
  <c r="AD9" i="1"/>
  <c r="AD9" i="7" s="1"/>
  <c r="AD60" i="7"/>
  <c r="AI7" i="1"/>
  <c r="AI7" i="7" s="1"/>
  <c r="AI58" i="7"/>
  <c r="BF8" i="1"/>
  <c r="BF8" i="7" s="1"/>
  <c r="BF59" i="7"/>
  <c r="AH60" i="8"/>
  <c r="AH9" i="6"/>
  <c r="AH9" i="8" s="1"/>
  <c r="AO82" i="7"/>
  <c r="BA89" i="7"/>
  <c r="AC89" i="8"/>
  <c r="AI89" i="7"/>
  <c r="AM91" i="9"/>
  <c r="BB91" i="8"/>
  <c r="BE87" i="8"/>
  <c r="AG83" i="9"/>
  <c r="AS82" i="7"/>
  <c r="AS85" i="8"/>
  <c r="AS83" i="8"/>
  <c r="AH86" i="9"/>
  <c r="AI95" i="8"/>
  <c r="AO7" i="1"/>
  <c r="AO7" i="7" s="1"/>
  <c r="AO58" i="7"/>
  <c r="AV58" i="8"/>
  <c r="AV7" i="6"/>
  <c r="AV7" i="8" s="1"/>
  <c r="AP7" i="5"/>
  <c r="AP7" i="9" s="1"/>
  <c r="AP58" i="9"/>
  <c r="AC95" i="9"/>
  <c r="BF95" i="9"/>
  <c r="AK91" i="9"/>
  <c r="AU89" i="7"/>
  <c r="AT86" i="7"/>
  <c r="AT99" i="7"/>
  <c r="BB89" i="9"/>
  <c r="AP85" i="8"/>
  <c r="AS89" i="7"/>
  <c r="X82" i="8"/>
  <c r="AI91" i="8"/>
  <c r="BG82" i="7"/>
  <c r="AR81" i="8"/>
  <c r="AK10" i="1"/>
  <c r="AK10" i="7" s="1"/>
  <c r="AK61" i="7"/>
  <c r="BF61" i="9"/>
  <c r="BF10" i="5"/>
  <c r="BF10" i="9" s="1"/>
  <c r="AM62" i="9"/>
  <c r="AM11" i="5"/>
  <c r="AM11" i="9" s="1"/>
  <c r="AQ82" i="7"/>
  <c r="Y99" i="8"/>
  <c r="AK85" i="8"/>
  <c r="BB83" i="9"/>
  <c r="AH99" i="7"/>
  <c r="AN60" i="9"/>
  <c r="AN9" i="5"/>
  <c r="AN9" i="9" s="1"/>
  <c r="AR89" i="8"/>
  <c r="BB62" i="7"/>
  <c r="BB11" i="1"/>
  <c r="BB11" i="7" s="1"/>
  <c r="AH62" i="7"/>
  <c r="AH11" i="1"/>
  <c r="AH11" i="7" s="1"/>
  <c r="AO10" i="1"/>
  <c r="AO10" i="7" s="1"/>
  <c r="AO61" i="7"/>
  <c r="BB7" i="6"/>
  <c r="BB7" i="8" s="1"/>
  <c r="BB58" i="8"/>
  <c r="BA82" i="8"/>
  <c r="BA99" i="8"/>
  <c r="AL85" i="8"/>
  <c r="BB83" i="7"/>
  <c r="AD82" i="7"/>
  <c r="BH95" i="8"/>
  <c r="BE99" i="9"/>
  <c r="AH95" i="7"/>
  <c r="AY83" i="7"/>
  <c r="AY81" i="7"/>
  <c r="AD89" i="9"/>
  <c r="AM99" i="7"/>
  <c r="AF89" i="9"/>
  <c r="BH81" i="9"/>
  <c r="BH99" i="9"/>
  <c r="BB8" i="1"/>
  <c r="BB8" i="7" s="1"/>
  <c r="BB59" i="7"/>
  <c r="AF86" i="9"/>
  <c r="AC58" i="8"/>
  <c r="AC7" i="6"/>
  <c r="AC7" i="8" s="1"/>
  <c r="X59" i="8"/>
  <c r="X8" i="6"/>
  <c r="X8" i="8" s="1"/>
  <c r="Y62" i="8"/>
  <c r="Y11" i="6"/>
  <c r="Y11" i="8" s="1"/>
  <c r="X58" i="9"/>
  <c r="X7" i="5"/>
  <c r="X7" i="9" s="1"/>
  <c r="AW89" i="8"/>
  <c r="AP83" i="9"/>
  <c r="BF87" i="9"/>
  <c r="AK82" i="9"/>
  <c r="AD85" i="7"/>
  <c r="AZ82" i="8"/>
  <c r="AU81" i="9"/>
  <c r="BF82" i="7"/>
  <c r="AD99" i="9"/>
  <c r="AQ10" i="1"/>
  <c r="AQ10" i="7" s="1"/>
  <c r="AQ61" i="7"/>
  <c r="AF7" i="1"/>
  <c r="AF7" i="7" s="1"/>
  <c r="AF58" i="7"/>
  <c r="AF87" i="8"/>
  <c r="AK82" i="7"/>
  <c r="BH59" i="7"/>
  <c r="BH8" i="1"/>
  <c r="BH8" i="7" s="1"/>
  <c r="AW7" i="1"/>
  <c r="AW7" i="7" s="1"/>
  <c r="AW58" i="7"/>
  <c r="Y99" i="7"/>
  <c r="AT91" i="7"/>
  <c r="AL81" i="9"/>
  <c r="AX82" i="9"/>
  <c r="AX82" i="7"/>
  <c r="X9" i="1"/>
  <c r="X9" i="7" s="1"/>
  <c r="X60" i="7"/>
  <c r="AD8" i="1"/>
  <c r="AD8" i="7" s="1"/>
  <c r="AD59" i="7"/>
  <c r="BG7" i="6"/>
  <c r="BG7" i="8" s="1"/>
  <c r="BG58" i="8"/>
  <c r="AI7" i="6"/>
  <c r="AI7" i="8" s="1"/>
  <c r="AI58" i="8"/>
  <c r="AN58" i="9"/>
  <c r="AN7" i="5"/>
  <c r="AN7" i="9" s="1"/>
  <c r="AG89" i="7"/>
  <c r="AF82" i="7"/>
  <c r="AX83" i="8"/>
  <c r="BA10" i="6"/>
  <c r="BA10" i="8" s="1"/>
  <c r="BA61" i="8"/>
  <c r="BA62" i="8"/>
  <c r="BA11" i="6"/>
  <c r="BA11" i="8" s="1"/>
  <c r="AI10" i="6"/>
  <c r="AI10" i="8" s="1"/>
  <c r="AI61" i="8"/>
  <c r="AD9" i="6"/>
  <c r="AD9" i="8" s="1"/>
  <c r="AD60" i="8"/>
  <c r="AD62" i="8"/>
  <c r="AD11" i="6"/>
  <c r="AD11" i="8" s="1"/>
  <c r="AS61" i="9"/>
  <c r="AS10" i="5"/>
  <c r="AS10" i="9" s="1"/>
  <c r="AK58" i="9"/>
  <c r="AK7" i="5"/>
  <c r="AK7" i="9" s="1"/>
  <c r="AG89" i="8"/>
  <c r="AC81" i="8"/>
  <c r="AX85" i="8"/>
  <c r="AH89" i="9"/>
  <c r="AX60" i="7"/>
  <c r="AX9" i="1"/>
  <c r="AX9" i="7" s="1"/>
  <c r="BF58" i="7"/>
  <c r="BF7" i="1"/>
  <c r="BF7" i="7" s="1"/>
  <c r="AC10" i="1"/>
  <c r="AC10" i="7" s="1"/>
  <c r="AC61" i="7"/>
  <c r="BA8" i="6"/>
  <c r="BA8" i="8" s="1"/>
  <c r="BA59" i="8"/>
  <c r="AX61" i="8"/>
  <c r="AX10" i="6"/>
  <c r="AX10" i="8" s="1"/>
  <c r="BH59" i="8"/>
  <c r="BH8" i="6"/>
  <c r="BH8" i="8" s="1"/>
  <c r="X60" i="9"/>
  <c r="X9" i="5"/>
  <c r="X9" i="9" s="1"/>
  <c r="AK62" i="9"/>
  <c r="AK11" i="5"/>
  <c r="AK11" i="9" s="1"/>
  <c r="AQ89" i="9"/>
  <c r="AF85" i="7"/>
  <c r="AO8" i="1"/>
  <c r="AO8" i="7" s="1"/>
  <c r="AO59" i="7"/>
  <c r="AG7" i="6"/>
  <c r="AG7" i="8" s="1"/>
  <c r="AG58" i="8"/>
  <c r="AN62" i="8"/>
  <c r="AN11" i="6"/>
  <c r="AN11" i="8" s="1"/>
  <c r="AV59" i="8"/>
  <c r="AV8" i="6"/>
  <c r="AV8" i="8" s="1"/>
  <c r="BC10" i="6"/>
  <c r="BC10" i="8" s="1"/>
  <c r="BC61" i="8"/>
  <c r="AS8" i="6"/>
  <c r="AS8" i="8" s="1"/>
  <c r="AS59" i="8"/>
  <c r="AP59" i="9"/>
  <c r="AP8" i="5"/>
  <c r="AP8" i="9" s="1"/>
  <c r="AN82" i="8"/>
  <c r="AT82" i="7"/>
  <c r="AP89" i="8"/>
  <c r="AS85" i="7"/>
  <c r="BC83" i="7"/>
  <c r="AK62" i="7"/>
  <c r="AK11" i="1"/>
  <c r="AK11" i="7" s="1"/>
  <c r="BC58" i="8"/>
  <c r="BC7" i="6"/>
  <c r="BC7" i="8" s="1"/>
  <c r="AP61" i="8"/>
  <c r="AP10" i="6"/>
  <c r="AP10" i="8" s="1"/>
  <c r="BH10" i="6"/>
  <c r="BH10" i="8" s="1"/>
  <c r="BH61" i="8"/>
  <c r="AC58" i="9"/>
  <c r="AC7" i="5"/>
  <c r="AC7" i="9" s="1"/>
  <c r="AW87" i="9"/>
  <c r="AC83" i="9"/>
  <c r="BB82" i="9"/>
  <c r="AY89" i="7"/>
  <c r="AN61" i="9"/>
  <c r="AN10" i="5"/>
  <c r="AN10" i="9" s="1"/>
  <c r="AR87" i="8"/>
  <c r="AH10" i="1"/>
  <c r="AH10" i="7" s="1"/>
  <c r="AH61" i="7"/>
  <c r="AO60" i="7"/>
  <c r="AO9" i="1"/>
  <c r="AO9" i="7" s="1"/>
  <c r="X89" i="9"/>
  <c r="AZ60" i="8"/>
  <c r="AZ9" i="6"/>
  <c r="AZ9" i="8" s="1"/>
  <c r="BB59" i="8"/>
  <c r="BB8" i="6"/>
  <c r="BB8" i="8" s="1"/>
  <c r="AO89" i="7"/>
  <c r="BA87" i="8"/>
  <c r="AB85" i="8"/>
  <c r="AI86" i="7"/>
  <c r="AI83" i="7"/>
  <c r="AI60" i="9"/>
  <c r="AI9" i="5"/>
  <c r="AI9" i="9" s="1"/>
  <c r="AV85" i="7"/>
  <c r="Y82" i="9"/>
  <c r="AM83" i="7"/>
  <c r="BB7" i="1"/>
  <c r="BB7" i="7" s="1"/>
  <c r="BB58" i="7"/>
  <c r="AS10" i="1"/>
  <c r="AS10" i="7" s="1"/>
  <c r="AS61" i="7"/>
  <c r="BF9" i="6"/>
  <c r="BF9" i="8" s="1"/>
  <c r="BF60" i="8"/>
  <c r="BE62" i="8"/>
  <c r="BE11" i="6"/>
  <c r="BE11" i="8" s="1"/>
  <c r="BE61" i="8"/>
  <c r="BE10" i="6"/>
  <c r="BE10" i="8" s="1"/>
  <c r="AK8" i="6"/>
  <c r="AK8" i="8" s="1"/>
  <c r="AK59" i="8"/>
  <c r="BF99" i="8"/>
  <c r="BF85" i="9"/>
  <c r="BG89" i="9"/>
  <c r="AF95" i="9"/>
  <c r="BD61" i="7"/>
  <c r="BD10" i="1"/>
  <c r="BD10" i="7" s="1"/>
  <c r="AQ9" i="1"/>
  <c r="AQ9" i="7" s="1"/>
  <c r="AQ60" i="7"/>
  <c r="BH58" i="7"/>
  <c r="BH7" i="1"/>
  <c r="BH7" i="7" s="1"/>
  <c r="AG62" i="7"/>
  <c r="AG11" i="1"/>
  <c r="AG11" i="7" s="1"/>
  <c r="AG10" i="1"/>
  <c r="AG10" i="7" s="1"/>
  <c r="AG61" i="7"/>
  <c r="BC91" i="8"/>
  <c r="AV59" i="7"/>
  <c r="AV8" i="1"/>
  <c r="AV8" i="7" s="1"/>
  <c r="AQ9" i="6"/>
  <c r="AQ9" i="8" s="1"/>
  <c r="AQ60" i="8"/>
  <c r="AC61" i="8"/>
  <c r="AC10" i="6"/>
  <c r="AC10" i="8" s="1"/>
  <c r="AM62" i="8"/>
  <c r="AM11" i="6"/>
  <c r="AM11" i="8" s="1"/>
  <c r="AD60" i="9"/>
  <c r="AD9" i="5"/>
  <c r="AD9" i="9" s="1"/>
  <c r="BA89" i="8"/>
  <c r="AI89" i="9"/>
  <c r="AK91" i="8"/>
  <c r="AX83" i="7"/>
  <c r="AV83" i="9"/>
  <c r="AA95" i="7"/>
  <c r="AM62" i="7"/>
  <c r="AM11" i="1"/>
  <c r="AM11" i="7" s="1"/>
  <c r="AM61" i="7"/>
  <c r="AM10" i="1"/>
  <c r="AM10" i="7" s="1"/>
  <c r="AD58" i="7"/>
  <c r="AD7" i="1"/>
  <c r="AD7" i="7" s="1"/>
  <c r="AL7" i="1"/>
  <c r="AL7" i="7" s="1"/>
  <c r="AL58" i="7"/>
  <c r="Y8" i="5"/>
  <c r="Y8" i="9" s="1"/>
  <c r="Y59" i="9"/>
  <c r="AI8" i="5"/>
  <c r="AI8" i="9" s="1"/>
  <c r="AI59" i="9"/>
  <c r="AL62" i="8"/>
  <c r="AL11" i="6"/>
  <c r="AL11" i="8" s="1"/>
  <c r="AI83" i="9"/>
  <c r="AC83" i="7"/>
  <c r="BG91" i="8"/>
  <c r="AV89" i="8"/>
  <c r="BH62" i="7"/>
  <c r="BH11" i="1"/>
  <c r="BH11" i="7" s="1"/>
  <c r="BH9" i="1"/>
  <c r="BH9" i="7" s="1"/>
  <c r="BH60" i="7"/>
  <c r="BE10" i="1"/>
  <c r="BE10" i="7" s="1"/>
  <c r="BE61" i="7"/>
  <c r="AP60" i="7"/>
  <c r="AP9" i="1"/>
  <c r="AP9" i="7" s="1"/>
  <c r="AG62" i="8"/>
  <c r="AG11" i="6"/>
  <c r="AG11" i="8" s="1"/>
  <c r="AF10" i="6"/>
  <c r="AF10" i="8" s="1"/>
  <c r="AF61" i="8"/>
  <c r="AL7" i="6"/>
  <c r="AL7" i="8" s="1"/>
  <c r="AL58" i="8"/>
  <c r="AS60" i="9"/>
  <c r="AS9" i="5"/>
  <c r="AS9" i="9" s="1"/>
  <c r="AK8" i="5"/>
  <c r="AK8" i="9" s="1"/>
  <c r="AK59" i="9"/>
  <c r="AG91" i="8"/>
  <c r="BF86" i="9"/>
  <c r="BD82" i="7"/>
  <c r="AQ82" i="8"/>
  <c r="AA89" i="8"/>
  <c r="BF89" i="7"/>
  <c r="AH83" i="8"/>
  <c r="AX87" i="8"/>
  <c r="AD62" i="7"/>
  <c r="AD11" i="1"/>
  <c r="AD11" i="7" s="1"/>
  <c r="BA58" i="8"/>
  <c r="BA7" i="6"/>
  <c r="BA7" i="8" s="1"/>
  <c r="AP60" i="9"/>
  <c r="AP9" i="5"/>
  <c r="AP9" i="9" s="1"/>
  <c r="AV9" i="6"/>
  <c r="AV9" i="8" s="1"/>
  <c r="AV60" i="8"/>
  <c r="AH62" i="8"/>
  <c r="AH11" i="6"/>
  <c r="AH11" i="8" s="1"/>
  <c r="BH58" i="8"/>
  <c r="BH7" i="6"/>
  <c r="BH7" i="8" s="1"/>
  <c r="X62" i="9"/>
  <c r="X11" i="5"/>
  <c r="X11" i="9" s="1"/>
  <c r="AK9" i="5"/>
  <c r="AK9" i="9" s="1"/>
  <c r="AK60" i="9"/>
  <c r="AG83" i="8"/>
  <c r="AO83" i="7"/>
  <c r="BE86" i="7"/>
  <c r="AQ85" i="9"/>
  <c r="BA85" i="7"/>
  <c r="AM89" i="9"/>
  <c r="BB89" i="8"/>
  <c r="AP83" i="8"/>
  <c r="AB86" i="9"/>
  <c r="AG86" i="9"/>
  <c r="AS86" i="7"/>
  <c r="AV83" i="7"/>
  <c r="AG59" i="8"/>
  <c r="AG8" i="6"/>
  <c r="AG8" i="8" s="1"/>
  <c r="BC62" i="8"/>
  <c r="BC11" i="6"/>
  <c r="BC11" i="8" s="1"/>
  <c r="AS58" i="8"/>
  <c r="AS7" i="6"/>
  <c r="AS7" i="8" s="1"/>
  <c r="AA60" i="9"/>
  <c r="AA9" i="5"/>
  <c r="AA9" i="9" s="1"/>
  <c r="AP91" i="9"/>
  <c r="AS86" i="9"/>
  <c r="AR87" i="7"/>
  <c r="AN99" i="8"/>
  <c r="AN89" i="7"/>
  <c r="AU91" i="7"/>
  <c r="AA82" i="8"/>
  <c r="AP91" i="8"/>
  <c r="AW82" i="7"/>
  <c r="AV87" i="9"/>
  <c r="AI85" i="8"/>
  <c r="AM87" i="8"/>
  <c r="AR99" i="8"/>
  <c r="BC83" i="9"/>
  <c r="BF60" i="9"/>
  <c r="BF9" i="5"/>
  <c r="BF9" i="9" s="1"/>
  <c r="BC59" i="8"/>
  <c r="BC8" i="6"/>
  <c r="BC8" i="8" s="1"/>
  <c r="X9" i="6"/>
  <c r="X9" i="8" s="1"/>
  <c r="X60" i="8"/>
  <c r="AH7" i="6"/>
  <c r="AH7" i="8" s="1"/>
  <c r="AH58" i="8"/>
  <c r="AC59" i="9"/>
  <c r="AC8" i="5"/>
  <c r="AC8" i="9" s="1"/>
  <c r="AC81" i="9"/>
  <c r="AU83" i="7"/>
  <c r="AK87" i="8"/>
  <c r="BB86" i="9"/>
  <c r="BB82" i="8"/>
  <c r="AB87" i="9"/>
  <c r="AX95" i="7"/>
  <c r="AR91" i="8"/>
  <c r="AY8" i="1"/>
  <c r="AY8" i="7" s="1"/>
  <c r="AY59" i="7"/>
  <c r="AQ8" i="6"/>
  <c r="AQ8" i="8" s="1"/>
  <c r="AQ59" i="8"/>
  <c r="AL83" i="7"/>
  <c r="AG82" i="7"/>
  <c r="AO87" i="7"/>
  <c r="AB83" i="8"/>
  <c r="BB82" i="7"/>
  <c r="AD81" i="7"/>
  <c r="AD85" i="8"/>
  <c r="AA89" i="7"/>
  <c r="AA10" i="1"/>
  <c r="AA10" i="7" s="1"/>
  <c r="AA61" i="7"/>
  <c r="AS62" i="7"/>
  <c r="AS11" i="1"/>
  <c r="AS11" i="7" s="1"/>
  <c r="BF62" i="8"/>
  <c r="BF11" i="6"/>
  <c r="BF11" i="8" s="1"/>
  <c r="Y10" i="6"/>
  <c r="Y10" i="8" s="1"/>
  <c r="Y61" i="8"/>
  <c r="AL85" i="7"/>
  <c r="AN82" i="9"/>
  <c r="AN85" i="8"/>
  <c r="AU83" i="9"/>
  <c r="BG85" i="9"/>
  <c r="BE95" i="9"/>
  <c r="AX87" i="9"/>
  <c r="BH86" i="7"/>
  <c r="BH83" i="7"/>
  <c r="AA99" i="7"/>
  <c r="Y85" i="9"/>
  <c r="BG60" i="7"/>
  <c r="BG9" i="1"/>
  <c r="BG9" i="7" s="1"/>
  <c r="BG61" i="7"/>
  <c r="BG10" i="1"/>
  <c r="BG10" i="7" s="1"/>
  <c r="BD7" i="1"/>
  <c r="BD7" i="7" s="1"/>
  <c r="BD58" i="7"/>
  <c r="AG9" i="1"/>
  <c r="AG9" i="7" s="1"/>
  <c r="AG60" i="7"/>
  <c r="BC87" i="8"/>
  <c r="AV58" i="7"/>
  <c r="AV7" i="1"/>
  <c r="AV7" i="7" s="1"/>
  <c r="AK7" i="6"/>
  <c r="AK7" i="8" s="1"/>
  <c r="AK58" i="1"/>
  <c r="AC62" i="8"/>
  <c r="AC11" i="6"/>
  <c r="AC11" i="8" s="1"/>
  <c r="AM61" i="8"/>
  <c r="AM10" i="6"/>
  <c r="AM10" i="8" s="1"/>
  <c r="BE8" i="6"/>
  <c r="BE8" i="8" s="1"/>
  <c r="BE59" i="8"/>
  <c r="AK61" i="8"/>
  <c r="AK10" i="6"/>
  <c r="AK10" i="8" s="1"/>
  <c r="AR86" i="7"/>
  <c r="AL83" i="9"/>
  <c r="AP91" i="7"/>
  <c r="AX99" i="7"/>
  <c r="AM9" i="1"/>
  <c r="AM9" i="7" s="1"/>
  <c r="AM60" i="7"/>
  <c r="AI10" i="1"/>
  <c r="AI10" i="7" s="1"/>
  <c r="AI61" i="7"/>
  <c r="AQ8" i="1"/>
  <c r="AQ8" i="7" s="1"/>
  <c r="AQ59" i="7"/>
  <c r="AY10" i="1"/>
  <c r="AY10" i="7" s="1"/>
  <c r="AY61" i="7"/>
  <c r="AL8" i="1"/>
  <c r="AL8" i="7" s="1"/>
  <c r="AL59" i="7"/>
  <c r="Y7" i="5"/>
  <c r="Y7" i="9" s="1"/>
  <c r="Y58" i="9"/>
  <c r="AI7" i="5"/>
  <c r="AI7" i="9" s="1"/>
  <c r="AI58" i="9"/>
  <c r="AT95" i="7"/>
  <c r="AR83" i="9"/>
  <c r="BE9" i="1"/>
  <c r="BE9" i="7" s="1"/>
  <c r="BE60" i="7"/>
  <c r="AP62" i="7"/>
  <c r="AP11" i="1"/>
  <c r="AP11" i="7" s="1"/>
  <c r="AB8" i="6"/>
  <c r="AB8" i="8" s="1"/>
  <c r="AB59" i="8"/>
  <c r="AL7" i="5"/>
  <c r="AL7" i="9" s="1"/>
  <c r="AL58" i="9"/>
  <c r="AL59" i="8"/>
  <c r="AL8" i="6"/>
  <c r="AL8" i="8" s="1"/>
  <c r="BF82" i="9"/>
  <c r="AA95" i="9"/>
  <c r="AP83" i="7"/>
  <c r="AH82" i="8"/>
  <c r="AH86" i="8"/>
  <c r="AX89" i="8"/>
  <c r="AV81" i="8"/>
  <c r="BG89" i="7"/>
  <c r="BF61" i="7"/>
  <c r="BF10" i="1"/>
  <c r="BF10" i="7" s="1"/>
  <c r="AA9" i="6"/>
  <c r="AA9" i="8" s="1"/>
  <c r="AA60" i="8"/>
  <c r="AR9" i="6"/>
  <c r="AR9" i="8" s="1"/>
  <c r="AR60" i="8"/>
  <c r="AK61" i="9"/>
  <c r="AK10" i="5"/>
  <c r="AK10" i="9" s="1"/>
  <c r="AC91" i="9"/>
  <c r="BA87" i="7"/>
  <c r="AZ87" i="9"/>
  <c r="BE85" i="8"/>
  <c r="AH82" i="9"/>
  <c r="BH91" i="7"/>
  <c r="AL10" i="1"/>
  <c r="AL10" i="7" s="1"/>
  <c r="AL61" i="7"/>
  <c r="AZ8" i="6"/>
  <c r="AZ8" i="8" s="1"/>
  <c r="AZ59" i="8"/>
  <c r="AN60" i="8"/>
  <c r="AN9" i="6"/>
  <c r="AN9" i="8" s="1"/>
  <c r="BC60" i="8"/>
  <c r="BC9" i="6"/>
  <c r="BC9" i="8" s="1"/>
  <c r="AC62" i="9"/>
  <c r="AC11" i="5"/>
  <c r="AC11" i="9" s="1"/>
  <c r="AS82" i="9"/>
  <c r="AR89" i="7"/>
  <c r="AB95" i="8"/>
  <c r="AR87" i="9"/>
  <c r="BA89" i="9"/>
  <c r="AS87" i="7"/>
  <c r="BC99" i="7"/>
  <c r="AR82" i="8"/>
  <c r="BC82" i="9"/>
  <c r="BF62" i="9"/>
  <c r="BF11" i="5"/>
  <c r="BF11" i="9" s="1"/>
  <c r="AH8" i="6"/>
  <c r="AH8" i="8" s="1"/>
  <c r="AH59" i="8"/>
  <c r="AP62" i="8"/>
  <c r="AP11" i="6"/>
  <c r="AP11" i="8" s="1"/>
  <c r="AX58" i="8"/>
  <c r="AX7" i="6"/>
  <c r="AX7" i="8" s="1"/>
  <c r="AQ7" i="5"/>
  <c r="AQ7" i="9" s="1"/>
  <c r="AQ58" i="9"/>
  <c r="AU83" i="8"/>
  <c r="AK82" i="8"/>
  <c r="AH82" i="7"/>
  <c r="AH86" i="7"/>
  <c r="AM89" i="7"/>
  <c r="BC95" i="9"/>
  <c r="AY7" i="1"/>
  <c r="AY7" i="7" s="1"/>
  <c r="AY58" i="7"/>
  <c r="AO62" i="7"/>
  <c r="AO11" i="1"/>
  <c r="AO11" i="7" s="1"/>
  <c r="AN10" i="1"/>
  <c r="AN10" i="7" s="1"/>
  <c r="AN61" i="7"/>
  <c r="AZ61" i="8"/>
  <c r="AZ10" i="6"/>
  <c r="AZ10" i="8" s="1"/>
  <c r="AQ7" i="6"/>
  <c r="AQ7" i="8" s="1"/>
  <c r="AQ58" i="8"/>
  <c r="BC60" i="9"/>
  <c r="BC9" i="5"/>
  <c r="BC9" i="9" s="1"/>
  <c r="AL86" i="7"/>
  <c r="AL99" i="7"/>
  <c r="AG81" i="7"/>
  <c r="AB87" i="8"/>
  <c r="AL91" i="8"/>
  <c r="AU95" i="8"/>
  <c r="AD87" i="8"/>
  <c r="AX91" i="7"/>
  <c r="X89" i="8"/>
  <c r="AV87" i="7"/>
  <c r="Y61" i="7"/>
  <c r="Y10" i="1"/>
  <c r="Y10" i="7" s="1"/>
  <c r="AA9" i="1"/>
  <c r="AA9" i="7" s="1"/>
  <c r="AA60" i="7"/>
  <c r="AX7" i="1"/>
  <c r="AX7" i="7" s="1"/>
  <c r="AX58" i="7"/>
  <c r="AZ58" i="9"/>
  <c r="AZ7" i="5"/>
  <c r="AZ7" i="9" s="1"/>
  <c r="BF83" i="8"/>
  <c r="AW85" i="8"/>
  <c r="AP86" i="9"/>
  <c r="BF89" i="9"/>
  <c r="AN87" i="8"/>
  <c r="AU87" i="8"/>
  <c r="AZ86" i="8"/>
  <c r="AX85" i="9"/>
  <c r="BD9" i="1"/>
  <c r="BD9" i="7" s="1"/>
  <c r="BD60" i="7"/>
  <c r="AB7" i="1"/>
  <c r="AB7" i="7" s="1"/>
  <c r="AB58" i="7"/>
  <c r="AF85" i="8"/>
  <c r="AK86" i="7"/>
  <c r="BD8" i="1"/>
  <c r="BD8" i="7" s="1"/>
  <c r="BD59" i="7"/>
  <c r="AB62" i="7"/>
  <c r="AB11" i="1"/>
  <c r="AB11" i="7" s="1"/>
  <c r="BC89" i="8"/>
  <c r="BE7" i="1"/>
  <c r="BE7" i="7" s="1"/>
  <c r="BE58" i="7"/>
  <c r="AK8" i="1"/>
  <c r="AK8" i="7" s="1"/>
  <c r="AK59" i="7"/>
  <c r="AU61" i="8"/>
  <c r="AU10" i="6"/>
  <c r="AU10" i="8" s="1"/>
  <c r="AI9" i="1"/>
  <c r="AI9" i="7" s="1"/>
  <c r="AI60" i="7"/>
  <c r="AF10" i="1"/>
  <c r="AF10" i="7" s="1"/>
  <c r="AF61" i="7"/>
  <c r="AQ7" i="1"/>
  <c r="AQ7" i="7" s="1"/>
  <c r="AQ58" i="7"/>
  <c r="AY9" i="1"/>
  <c r="AY9" i="7" s="1"/>
  <c r="AY60" i="7"/>
  <c r="AU58" i="8"/>
  <c r="AU7" i="6"/>
  <c r="AU7" i="8" s="1"/>
  <c r="AM58" i="8"/>
  <c r="AM7" i="6"/>
  <c r="AM7" i="8" s="1"/>
  <c r="AF58" i="8"/>
  <c r="AF7" i="6"/>
  <c r="AF7" i="8" s="1"/>
  <c r="AU62" i="9"/>
  <c r="AU11" i="5"/>
  <c r="AU11" i="9" s="1"/>
  <c r="AS8" i="5"/>
  <c r="AS8" i="9" s="1"/>
  <c r="AS59" i="9"/>
  <c r="BH10" i="1"/>
  <c r="BH10" i="7" s="1"/>
  <c r="BH61" i="7"/>
  <c r="BA62" i="7"/>
  <c r="BA11" i="1"/>
  <c r="BA11" i="7" s="1"/>
  <c r="AW10" i="1"/>
  <c r="AW10" i="7" s="1"/>
  <c r="AW61" i="7"/>
  <c r="AS59" i="7"/>
  <c r="AS8" i="1"/>
  <c r="AS8" i="7" s="1"/>
  <c r="BG62" i="8"/>
  <c r="BG11" i="6"/>
  <c r="BG11" i="8" s="1"/>
  <c r="AB58" i="8"/>
  <c r="AB7" i="6"/>
  <c r="AB7" i="8" s="1"/>
  <c r="AL59" i="9"/>
  <c r="AL8" i="5"/>
  <c r="AL8" i="9" s="1"/>
  <c r="AW86" i="9"/>
  <c r="AS89" i="8"/>
  <c r="AT10" i="1"/>
  <c r="AT10" i="7" s="1"/>
  <c r="AT61" i="7"/>
  <c r="AV10" i="1"/>
  <c r="AV10" i="7" s="1"/>
  <c r="AV61" i="7"/>
  <c r="AX10" i="1"/>
  <c r="AX10" i="7" s="1"/>
  <c r="AX61" i="7"/>
  <c r="AR9" i="1"/>
  <c r="AR9" i="7" s="1"/>
  <c r="AR60" i="7"/>
  <c r="AZ8" i="1"/>
  <c r="AZ8" i="7" s="1"/>
  <c r="AZ59" i="7"/>
  <c r="BF9" i="1"/>
  <c r="BF9" i="7" s="1"/>
  <c r="BF60" i="7"/>
  <c r="AB10" i="6"/>
  <c r="AB10" i="8" s="1"/>
  <c r="AB61" i="8"/>
  <c r="AP61" i="9"/>
  <c r="AP10" i="5"/>
  <c r="AP10" i="9" s="1"/>
  <c r="AV61" i="8"/>
  <c r="AV10" i="6"/>
  <c r="AV10" i="8" s="1"/>
  <c r="AH61" i="8"/>
  <c r="AH10" i="6"/>
  <c r="AH10" i="8" s="1"/>
  <c r="AS60" i="8"/>
  <c r="AS9" i="6"/>
  <c r="AS9" i="8" s="1"/>
  <c r="AC89" i="9"/>
  <c r="AF89" i="7"/>
  <c r="Y87" i="7"/>
  <c r="AL85" i="9"/>
  <c r="BE91" i="8"/>
  <c r="AB83" i="9"/>
  <c r="AH83" i="9"/>
  <c r="AL9" i="1"/>
  <c r="AL9" i="7" s="1"/>
  <c r="AL60" i="7"/>
  <c r="AL62" i="7"/>
  <c r="AL11" i="1"/>
  <c r="AL11" i="7" s="1"/>
  <c r="AZ58" i="8"/>
  <c r="AZ7" i="6"/>
  <c r="AZ7" i="8" s="1"/>
  <c r="AN10" i="6"/>
  <c r="AN10" i="8" s="1"/>
  <c r="AN61" i="8"/>
  <c r="AA62" i="9"/>
  <c r="AA11" i="5"/>
  <c r="AA11" i="9" s="1"/>
  <c r="AR85" i="7"/>
  <c r="AN85" i="7"/>
  <c r="AV89" i="9"/>
  <c r="AZ60" i="7"/>
  <c r="AZ9" i="1"/>
  <c r="AZ9" i="7" s="1"/>
  <c r="AN58" i="8"/>
  <c r="AN7" i="6"/>
  <c r="AN7" i="8" s="1"/>
  <c r="X61" i="8"/>
  <c r="X10" i="6"/>
  <c r="X10" i="8" s="1"/>
  <c r="BB10" i="6"/>
  <c r="BB10" i="8" s="1"/>
  <c r="BB61" i="8"/>
  <c r="AX8" i="6"/>
  <c r="AX8" i="8" s="1"/>
  <c r="AX59" i="8"/>
  <c r="AM61" i="9"/>
  <c r="AM10" i="5"/>
  <c r="AM10" i="9" s="1"/>
  <c r="AQ8" i="5"/>
  <c r="AQ8" i="9" s="1"/>
  <c r="AQ59" i="9"/>
  <c r="AZ89" i="8"/>
  <c r="AP7" i="1"/>
  <c r="AP7" i="7" s="1"/>
  <c r="AP58" i="7"/>
  <c r="AA7" i="1"/>
  <c r="AA7" i="7" s="1"/>
  <c r="AA58" i="7"/>
  <c r="AN9" i="1"/>
  <c r="AN9" i="7" s="1"/>
  <c r="AN60" i="7"/>
  <c r="AZ62" i="8"/>
  <c r="AZ11" i="6"/>
  <c r="AZ11" i="8" s="1"/>
  <c r="AM59" i="9"/>
  <c r="AM8" i="5"/>
  <c r="AM8" i="9" s="1"/>
  <c r="AC87" i="7"/>
  <c r="AC85" i="7"/>
  <c r="X85" i="8"/>
  <c r="AK89" i="7"/>
  <c r="Y9" i="1"/>
  <c r="Y9" i="7" s="1"/>
  <c r="Y60" i="7"/>
  <c r="AN8" i="1"/>
  <c r="AN8" i="7" s="1"/>
  <c r="AN59" i="7"/>
  <c r="AX8" i="1"/>
  <c r="AX8" i="7" s="1"/>
  <c r="AX59" i="7"/>
  <c r="BF61" i="8"/>
  <c r="BF10" i="6"/>
  <c r="BF10" i="8" s="1"/>
  <c r="AW62" i="8"/>
  <c r="AW11" i="6"/>
  <c r="AW11" i="8" s="1"/>
  <c r="AZ59" i="9"/>
  <c r="AZ8" i="5"/>
  <c r="AZ8" i="9" s="1"/>
  <c r="AD89" i="7"/>
  <c r="AU89" i="8"/>
  <c r="BA7" i="1"/>
  <c r="BA7" i="7" s="1"/>
  <c r="BA58" i="7"/>
  <c r="AU10" i="1"/>
  <c r="AU10" i="7" s="1"/>
  <c r="AU61" i="7"/>
  <c r="AB8" i="1"/>
  <c r="AB8" i="7" s="1"/>
  <c r="AB59" i="7"/>
  <c r="BC85" i="8"/>
  <c r="BE8" i="1"/>
  <c r="BE8" i="7" s="1"/>
  <c r="BE59" i="7"/>
  <c r="AQ61" i="8"/>
  <c r="AQ10" i="6"/>
  <c r="AQ10" i="8" s="1"/>
  <c r="BE58" i="8"/>
  <c r="BE7" i="6"/>
  <c r="BE7" i="8" s="1"/>
  <c r="AK62" i="8"/>
  <c r="AK11" i="6"/>
  <c r="AK11" i="8" s="1"/>
  <c r="Y89" i="8"/>
  <c r="BE89" i="9"/>
  <c r="AX83" i="9"/>
  <c r="AI83" i="8"/>
  <c r="BH91" i="9"/>
  <c r="AF9" i="1"/>
  <c r="AF9" i="7" s="1"/>
  <c r="AF60" i="7"/>
  <c r="AR8" i="1"/>
  <c r="AR8" i="7" s="1"/>
  <c r="AR59" i="7"/>
  <c r="AY62" i="7"/>
  <c r="AY11" i="1"/>
  <c r="AY11" i="7" s="1"/>
  <c r="AU59" i="8"/>
  <c r="AU8" i="6"/>
  <c r="AU8" i="8" s="1"/>
  <c r="AM59" i="8"/>
  <c r="AM8" i="6"/>
  <c r="AM8" i="8" s="1"/>
  <c r="AF59" i="8"/>
  <c r="AF8" i="6"/>
  <c r="AF8" i="8" s="1"/>
  <c r="AL10" i="6"/>
  <c r="AL10" i="8" s="1"/>
  <c r="AL61" i="8"/>
  <c r="AU61" i="9"/>
  <c r="AU10" i="5"/>
  <c r="AU10" i="9" s="1"/>
  <c r="AS58" i="9"/>
  <c r="AS7" i="5"/>
  <c r="AS7" i="9" s="1"/>
  <c r="AP95" i="9"/>
  <c r="AN86" i="7"/>
  <c r="AN83" i="7"/>
  <c r="BD91" i="7"/>
  <c r="AI86" i="9"/>
  <c r="AR82" i="9"/>
  <c r="AH95" i="8"/>
  <c r="AX82" i="8"/>
  <c r="AB82" i="7"/>
  <c r="BG89" i="8"/>
  <c r="AW9" i="1"/>
  <c r="AW9" i="7" s="1"/>
  <c r="AW60" i="7"/>
  <c r="AW62" i="7"/>
  <c r="AW11" i="1"/>
  <c r="AW11" i="7" s="1"/>
  <c r="AS7" i="1"/>
  <c r="AS7" i="7" s="1"/>
  <c r="AS58" i="7"/>
  <c r="BG61" i="8"/>
  <c r="BG10" i="6"/>
  <c r="BG10" i="8" s="1"/>
  <c r="AI62" i="8"/>
  <c r="AI11" i="6"/>
  <c r="AI11" i="8" s="1"/>
  <c r="AS62" i="9"/>
  <c r="AS11" i="5"/>
  <c r="AS11" i="9" s="1"/>
  <c r="AW82" i="9"/>
  <c r="AI95" i="9"/>
  <c r="AM82" i="9"/>
  <c r="AU89" i="9"/>
  <c r="AH91" i="9"/>
  <c r="AZ89" i="7"/>
  <c r="AT9" i="1"/>
  <c r="AT9" i="7" s="1"/>
  <c r="AT60" i="7"/>
  <c r="AR62" i="7"/>
  <c r="AR11" i="1"/>
  <c r="AR11" i="7" s="1"/>
  <c r="BC89" i="7"/>
  <c r="AZ7" i="1"/>
  <c r="AZ7" i="7" s="1"/>
  <c r="AZ58" i="7"/>
  <c r="AC60" i="7"/>
  <c r="AC9" i="1"/>
  <c r="AC9" i="7" s="1"/>
  <c r="BF62" i="7"/>
  <c r="BF11" i="1"/>
  <c r="BF11" i="7" s="1"/>
  <c r="AB60" i="8"/>
  <c r="AB9" i="6"/>
  <c r="AB9" i="8" s="1"/>
  <c r="AW62" i="9"/>
  <c r="AW11" i="5"/>
  <c r="AW11" i="9" s="1"/>
  <c r="AV62" i="8"/>
  <c r="AV11" i="6"/>
  <c r="AV11" i="8" s="1"/>
  <c r="AS62" i="8"/>
  <c r="AS11" i="6"/>
  <c r="AS11" i="8" s="1"/>
  <c r="AQ60" i="9"/>
  <c r="AQ9" i="5"/>
  <c r="AQ9" i="9" s="1"/>
  <c r="AF87" i="7"/>
  <c r="X95" i="9"/>
  <c r="AQ87" i="8"/>
  <c r="AL89" i="9"/>
  <c r="AP82" i="8"/>
  <c r="AB81" i="9"/>
  <c r="AS83" i="7"/>
  <c r="AS87" i="8"/>
  <c r="AQ89" i="7"/>
  <c r="BF89" i="8"/>
  <c r="AP89" i="9"/>
  <c r="AA83" i="9"/>
  <c r="AA82" i="9"/>
  <c r="AA86" i="8"/>
  <c r="AT81" i="7"/>
  <c r="AV85" i="9"/>
  <c r="BG99" i="7"/>
  <c r="BC81" i="7"/>
  <c r="BC81" i="9"/>
  <c r="AN59" i="8"/>
  <c r="AN8" i="6"/>
  <c r="AN8" i="8" s="1"/>
  <c r="X62" i="8"/>
  <c r="X11" i="6"/>
  <c r="X11" i="8" s="1"/>
  <c r="AA58" i="9"/>
  <c r="AA7" i="5"/>
  <c r="AA7" i="9" s="1"/>
  <c r="AG95" i="8"/>
  <c r="Y83" i="8"/>
  <c r="BB86" i="8"/>
  <c r="AB89" i="9"/>
  <c r="BG82" i="8"/>
  <c r="Y7" i="1"/>
  <c r="Y7" i="7" s="1"/>
  <c r="Y58" i="7"/>
  <c r="AP8" i="1"/>
  <c r="AP8" i="7" s="1"/>
  <c r="AP59" i="7"/>
  <c r="AA8" i="1"/>
  <c r="AA8" i="7" s="1"/>
  <c r="AA59" i="7"/>
  <c r="BC62" i="9"/>
  <c r="BC11" i="5"/>
  <c r="BC11" i="9" s="1"/>
  <c r="AM58" i="9"/>
  <c r="AM7" i="5"/>
  <c r="AM7" i="9" s="1"/>
  <c r="AO85" i="7"/>
  <c r="BA95" i="7"/>
  <c r="AB82" i="8"/>
  <c r="AL89" i="8"/>
  <c r="AI81" i="7"/>
  <c r="AD91" i="8"/>
  <c r="AX89" i="7"/>
  <c r="AY82" i="7"/>
  <c r="AM81" i="7"/>
  <c r="AZ81" i="7"/>
  <c r="Y62" i="7"/>
  <c r="Y11" i="1"/>
  <c r="Y11" i="7" s="1"/>
  <c r="AN58" i="7"/>
  <c r="AN7" i="1"/>
  <c r="AN7" i="7" s="1"/>
  <c r="AF99" i="9"/>
  <c r="BC7" i="1"/>
  <c r="BC7" i="7" s="1"/>
  <c r="BC58" i="7"/>
  <c r="AW10" i="6"/>
  <c r="AW10" i="8" s="1"/>
  <c r="AW61" i="8"/>
  <c r="AW9" i="6"/>
  <c r="AW9" i="8" s="1"/>
  <c r="AW60" i="8"/>
  <c r="AP7" i="6"/>
  <c r="AP7" i="8" s="1"/>
  <c r="AP58" i="8"/>
  <c r="AD59" i="9"/>
  <c r="AD8" i="5"/>
  <c r="AD8" i="9" s="1"/>
  <c r="BF81" i="8"/>
  <c r="AF95" i="7"/>
  <c r="AZ85" i="8"/>
  <c r="AX89" i="9"/>
  <c r="BH81" i="7"/>
  <c r="BH82" i="7"/>
  <c r="BH95" i="9"/>
  <c r="BA8" i="1"/>
  <c r="BA8" i="7" s="1"/>
  <c r="BA59" i="7"/>
  <c r="AU9" i="1"/>
  <c r="AU9" i="7" s="1"/>
  <c r="AU60" i="7"/>
  <c r="X8" i="1"/>
  <c r="X8" i="7" s="1"/>
  <c r="X59" i="7"/>
  <c r="AK83" i="7"/>
  <c r="AB61" i="7"/>
  <c r="AB10" i="1"/>
  <c r="AB10" i="7" s="1"/>
  <c r="AC60" i="8"/>
  <c r="AC9" i="6"/>
  <c r="AC9" i="8" s="1"/>
  <c r="AD62" i="9"/>
  <c r="AD11" i="5"/>
  <c r="AD11" i="9" s="1"/>
  <c r="AS89" i="9"/>
  <c r="AR82" i="7"/>
  <c r="AZ83" i="9"/>
  <c r="AX99" i="9"/>
  <c r="AX86" i="7"/>
  <c r="AV99" i="9"/>
  <c r="AI99" i="8"/>
  <c r="BC82" i="8"/>
  <c r="BC91" i="9"/>
  <c r="AF62" i="7"/>
  <c r="AF11" i="1"/>
  <c r="AF11" i="7" s="1"/>
  <c r="AR7" i="1"/>
  <c r="AR7" i="7" s="1"/>
  <c r="AR58" i="7"/>
  <c r="AC8" i="1"/>
  <c r="AC8" i="7" s="1"/>
  <c r="AC59" i="7"/>
  <c r="BF7" i="6"/>
  <c r="BF7" i="8" s="1"/>
  <c r="BF58" i="8"/>
  <c r="AD58" i="8"/>
  <c r="AD7" i="6"/>
  <c r="AD7" i="8" s="1"/>
  <c r="AR59" i="8"/>
  <c r="AR8" i="6"/>
  <c r="AR8" i="8" s="1"/>
  <c r="AU60" i="9"/>
  <c r="AU9" i="5"/>
  <c r="AU9" i="9" s="1"/>
  <c r="AW59" i="9"/>
  <c r="AW8" i="5"/>
  <c r="AW8" i="9" s="1"/>
  <c r="BE95" i="7"/>
  <c r="AQ99" i="9"/>
  <c r="BB95" i="7"/>
  <c r="AF99" i="7"/>
  <c r="AX95" i="9"/>
  <c r="AW89" i="7"/>
  <c r="AC81" i="7"/>
  <c r="BA9" i="1"/>
  <c r="BA9" i="7" s="1"/>
  <c r="BA60" i="7"/>
  <c r="BC10" i="1"/>
  <c r="BC10" i="7" s="1"/>
  <c r="BC61" i="7"/>
  <c r="BE62" i="7"/>
  <c r="BE11" i="1"/>
  <c r="BE11" i="7" s="1"/>
  <c r="BG9" i="6"/>
  <c r="BG9" i="8" s="1"/>
  <c r="BG60" i="8"/>
  <c r="AA59" i="8"/>
  <c r="AA8" i="6"/>
  <c r="AA8" i="8" s="1"/>
  <c r="AF62" i="8"/>
  <c r="AF11" i="6"/>
  <c r="AF11" i="8" s="1"/>
  <c r="BF81" i="9"/>
  <c r="BA83" i="7"/>
  <c r="BD99" i="7"/>
  <c r="AL95" i="9"/>
  <c r="AH89" i="7"/>
  <c r="BE83" i="8"/>
  <c r="AH81" i="8"/>
  <c r="AH99" i="8"/>
  <c r="AG91" i="9"/>
  <c r="AV9" i="1"/>
  <c r="AV9" i="7" s="1"/>
  <c r="AV60" i="7"/>
  <c r="AV62" i="7"/>
  <c r="AV11" i="1"/>
  <c r="AV11" i="7" s="1"/>
  <c r="AX62" i="7"/>
  <c r="AX11" i="1"/>
  <c r="AX11" i="7" s="1"/>
  <c r="AT8" i="1"/>
  <c r="AT8" i="7" s="1"/>
  <c r="AT59" i="7"/>
  <c r="AA62" i="8"/>
  <c r="AA11" i="6"/>
  <c r="AA11" i="8" s="1"/>
  <c r="AB62" i="8"/>
  <c r="AB11" i="6"/>
  <c r="AB11" i="8" s="1"/>
  <c r="AW10" i="5"/>
  <c r="AW10" i="9" s="1"/>
  <c r="AW61" i="9"/>
  <c r="AW9" i="5"/>
  <c r="AW9" i="9" s="1"/>
  <c r="AW60" i="9"/>
  <c r="AR62" i="8"/>
  <c r="AR11" i="6"/>
  <c r="AR11" i="8" s="1"/>
  <c r="AX62" i="8"/>
  <c r="AX11" i="6"/>
  <c r="AX11" i="8" s="1"/>
  <c r="AS10" i="6"/>
  <c r="AS10" i="8" s="1"/>
  <c r="AS61" i="8"/>
  <c r="AQ62" i="9"/>
  <c r="AQ11" i="5"/>
  <c r="AQ11" i="9" s="1"/>
  <c r="AG99" i="8"/>
  <c r="BA91" i="7"/>
  <c r="AF91" i="7"/>
  <c r="Y89" i="7"/>
  <c r="AQ85" i="8"/>
  <c r="AM87" i="9"/>
  <c r="AZ89" i="9"/>
  <c r="AL87" i="9"/>
  <c r="AP81" i="8"/>
  <c r="AV99" i="7"/>
  <c r="AV81" i="7"/>
  <c r="AC61" i="9"/>
  <c r="AC10" i="5"/>
  <c r="AC10" i="9" s="1"/>
  <c r="AA10" i="5"/>
  <c r="AA10" i="9" s="1"/>
  <c r="AA61" i="9"/>
  <c r="AQ91" i="7"/>
  <c r="AW95" i="9"/>
  <c r="AL83" i="8"/>
  <c r="AN95" i="9"/>
  <c r="AN83" i="8"/>
  <c r="AN87" i="7"/>
  <c r="AK89" i="9"/>
  <c r="BG95" i="9"/>
  <c r="AR89" i="9"/>
  <c r="AS91" i="7"/>
  <c r="X83" i="8"/>
  <c r="AI89" i="8"/>
  <c r="AM91" i="8"/>
  <c r="AR83" i="8"/>
  <c r="AR86" i="8"/>
  <c r="BC86" i="9"/>
  <c r="BB9" i="6"/>
  <c r="BB9" i="8" s="1"/>
  <c r="BB60" i="8"/>
  <c r="BH62" i="8"/>
  <c r="BH11" i="6"/>
  <c r="BH11" i="8" s="1"/>
  <c r="AA8" i="5"/>
  <c r="AA8" i="9" s="1"/>
  <c r="AA59" i="9"/>
  <c r="AQ83" i="7"/>
  <c r="AQ81" i="7"/>
  <c r="AW89" i="9"/>
  <c r="AC82" i="9"/>
  <c r="AB89" i="8"/>
  <c r="Y82" i="8"/>
  <c r="AU99" i="7"/>
  <c r="AU81" i="7"/>
  <c r="AK81" i="8"/>
  <c r="BB83" i="8"/>
  <c r="AB85" i="9"/>
  <c r="BA82" i="9"/>
  <c r="Y59" i="7"/>
  <c r="Y8" i="1"/>
  <c r="Y8" i="7" s="1"/>
  <c r="BB10" i="1"/>
  <c r="BB10" i="7" s="1"/>
  <c r="BB61" i="7"/>
  <c r="Y8" i="6"/>
  <c r="Y8" i="8" s="1"/>
  <c r="Y59" i="8"/>
  <c r="AG83" i="7"/>
  <c r="BB81" i="7"/>
  <c r="AN89" i="9"/>
  <c r="X81" i="9"/>
  <c r="AD83" i="7"/>
  <c r="AI10" i="5"/>
  <c r="AI10" i="9" s="1"/>
  <c r="AI61" i="9"/>
  <c r="BE83" i="9"/>
  <c r="AX87" i="7"/>
  <c r="AC89" i="7"/>
  <c r="X87" i="8"/>
  <c r="Y83" i="9"/>
  <c r="AM82" i="7"/>
  <c r="AF91" i="9"/>
  <c r="BH82" i="9"/>
  <c r="AZ82" i="7"/>
  <c r="AA62" i="7"/>
  <c r="AA11" i="1"/>
  <c r="AA11" i="7" s="1"/>
  <c r="AF82" i="9"/>
  <c r="BC8" i="1"/>
  <c r="BC8" i="7" s="1"/>
  <c r="BC59" i="7"/>
  <c r="AP8" i="6"/>
  <c r="AP8" i="8" s="1"/>
  <c r="AP59" i="8"/>
  <c r="AD7" i="5"/>
  <c r="AD7" i="9" s="1"/>
  <c r="AD58" i="9"/>
  <c r="AL87" i="7"/>
  <c r="BF86" i="8"/>
  <c r="AW87" i="8"/>
  <c r="AP81" i="9"/>
  <c r="AN99" i="9"/>
  <c r="AN89" i="8"/>
  <c r="AK86" i="9"/>
  <c r="AK99" i="9"/>
  <c r="AD87" i="7"/>
  <c r="BF83" i="7"/>
  <c r="BF99" i="7"/>
  <c r="AD81" i="9"/>
  <c r="AD83" i="9"/>
  <c r="AV95" i="8"/>
  <c r="AA81" i="7"/>
  <c r="AA82" i="7"/>
  <c r="Y87" i="9"/>
  <c r="Y89" i="9"/>
  <c r="BD62" i="7"/>
  <c r="BD11" i="1"/>
  <c r="BD11" i="7" s="1"/>
  <c r="AH59" i="7"/>
  <c r="AH8" i="1"/>
  <c r="AH8" i="7" s="1"/>
  <c r="BG62" i="7"/>
  <c r="BG11" i="1"/>
  <c r="BG11" i="7" s="1"/>
  <c r="AG8" i="1"/>
  <c r="AG8" i="7" s="1"/>
  <c r="AG59" i="7"/>
  <c r="X58" i="7"/>
  <c r="X7" i="1"/>
  <c r="X7" i="7" s="1"/>
  <c r="AF89" i="8"/>
  <c r="AU58" i="7"/>
  <c r="AU7" i="1"/>
  <c r="AU7" i="7" s="1"/>
  <c r="AB60" i="7"/>
  <c r="AB9" i="1"/>
  <c r="AB9" i="7" s="1"/>
  <c r="AU62" i="8"/>
  <c r="AU11" i="6"/>
  <c r="AU11" i="8" s="1"/>
  <c r="AW8" i="6"/>
  <c r="AW8" i="8" s="1"/>
  <c r="AW59" i="8"/>
  <c r="AD61" i="9"/>
  <c r="AD10" i="5"/>
  <c r="AD10" i="9" s="1"/>
  <c r="AU9" i="6"/>
  <c r="AU9" i="8" s="1"/>
  <c r="AU60" i="8"/>
  <c r="AW58" i="8"/>
  <c r="AW7" i="6"/>
  <c r="AW7" i="8" s="1"/>
  <c r="AL95" i="7"/>
  <c r="AW95" i="8"/>
  <c r="AQ95" i="9"/>
  <c r="Y91" i="8"/>
  <c r="Y86" i="7"/>
  <c r="Y83" i="7"/>
  <c r="AZ99" i="9"/>
  <c r="AL86" i="9"/>
  <c r="AX81" i="7"/>
  <c r="BH89" i="9"/>
  <c r="BG8" i="1"/>
  <c r="BG8" i="7" s="1"/>
  <c r="BG59" i="7"/>
  <c r="AM95" i="8"/>
  <c r="AC7" i="1"/>
  <c r="AC7" i="7" s="1"/>
  <c r="AC58" i="7"/>
  <c r="BF8" i="6"/>
  <c r="BF8" i="8" s="1"/>
  <c r="BF59" i="8"/>
  <c r="AD59" i="8"/>
  <c r="AD8" i="6"/>
  <c r="AD8" i="8" s="1"/>
  <c r="AR58" i="8"/>
  <c r="AR7" i="6"/>
  <c r="AR7" i="8" s="1"/>
  <c r="AL9" i="6"/>
  <c r="AL9" i="8" s="1"/>
  <c r="AL60" i="8"/>
  <c r="AW58" i="9"/>
  <c r="AW7" i="5"/>
  <c r="AW7" i="9" s="1"/>
  <c r="AW83" i="8"/>
  <c r="AQ82" i="9"/>
  <c r="AN82" i="7"/>
  <c r="AA89" i="9"/>
  <c r="AR81" i="9"/>
  <c r="AR99" i="9"/>
  <c r="AR86" i="9"/>
  <c r="X95" i="8"/>
  <c r="BA10" i="1"/>
  <c r="BA10" i="7" s="1"/>
  <c r="BA61" i="7"/>
  <c r="BC9" i="1"/>
  <c r="BC9" i="7" s="1"/>
  <c r="BC60" i="7"/>
  <c r="AP61" i="7"/>
  <c r="AP10" i="1"/>
  <c r="AP10" i="7" s="1"/>
  <c r="AA58" i="8"/>
  <c r="AA7" i="6"/>
  <c r="AA7" i="8" s="1"/>
  <c r="BA60" i="8"/>
  <c r="BA9" i="6"/>
  <c r="BA9" i="8" s="1"/>
  <c r="AF9" i="6"/>
  <c r="AF9" i="8" s="1"/>
  <c r="AF60" i="8"/>
  <c r="BF83" i="9"/>
  <c r="AC82" i="8"/>
  <c r="X89" i="7"/>
  <c r="BD86" i="7"/>
  <c r="AM83" i="9"/>
  <c r="BE86" i="8"/>
  <c r="AS91" i="8"/>
  <c r="AV83" i="8"/>
  <c r="AM58" i="7"/>
  <c r="AM7" i="1"/>
  <c r="AM7" i="7" s="1"/>
  <c r="AT62" i="7"/>
  <c r="AT11" i="1"/>
  <c r="AT11" i="7" s="1"/>
  <c r="AD10" i="1"/>
  <c r="AD10" i="7" s="1"/>
  <c r="AD61" i="7"/>
  <c r="AI59" i="7"/>
  <c r="AI8" i="1"/>
  <c r="AI8" i="7" s="1"/>
  <c r="AR61" i="7"/>
  <c r="AR10" i="1"/>
  <c r="AR10" i="7" s="1"/>
  <c r="AT7" i="1"/>
  <c r="AT7" i="7" s="1"/>
  <c r="AT58" i="7"/>
  <c r="AC62" i="7"/>
  <c r="AC11" i="1"/>
  <c r="AC11" i="7" s="1"/>
  <c r="AA10" i="6"/>
  <c r="AA10" i="8" s="1"/>
  <c r="AA61" i="8"/>
  <c r="AP62" i="9"/>
  <c r="AP11" i="5"/>
  <c r="AP11" i="9" s="1"/>
  <c r="AR61" i="8"/>
  <c r="AR10" i="6"/>
  <c r="AR10" i="8" s="1"/>
  <c r="AX60" i="8"/>
  <c r="AX9" i="6"/>
  <c r="AX9" i="8" s="1"/>
  <c r="X61" i="9"/>
  <c r="X10" i="5"/>
  <c r="X10" i="9" s="1"/>
  <c r="AQ10" i="5"/>
  <c r="AQ10" i="9" s="1"/>
  <c r="AQ61" i="9"/>
  <c r="BE83" i="7"/>
  <c r="AQ91" i="9"/>
  <c r="AQ87" i="9"/>
  <c r="AC87" i="8"/>
  <c r="Y85" i="7"/>
  <c r="AM85" i="9"/>
  <c r="AZ85" i="9"/>
  <c r="AP86" i="8"/>
  <c r="BE89" i="8"/>
  <c r="AB82" i="9"/>
  <c r="AS81" i="7"/>
  <c r="AS82" i="8"/>
  <c r="BH89" i="7"/>
  <c r="AV95" i="9"/>
  <c r="AV86" i="7"/>
  <c r="AC9" i="5"/>
  <c r="AC9" i="9" s="1"/>
  <c r="AC60" i="9"/>
  <c r="AS83" i="9"/>
  <c r="AR91" i="7"/>
  <c r="AL86" i="8"/>
  <c r="AL82" i="8"/>
  <c r="AN91" i="7"/>
  <c r="AA86" i="9"/>
  <c r="AA83" i="8"/>
  <c r="AT83" i="7"/>
  <c r="AD86" i="8"/>
  <c r="BH86" i="8"/>
  <c r="AR85" i="9"/>
  <c r="AP87" i="8"/>
  <c r="AW99" i="7"/>
  <c r="AI87" i="8"/>
  <c r="BC82" i="7"/>
  <c r="AZ10" i="1"/>
  <c r="AZ10" i="7" s="1"/>
  <c r="AZ61" i="7"/>
  <c r="AZ62" i="7"/>
  <c r="AZ11" i="1"/>
  <c r="AZ11" i="7" s="1"/>
  <c r="AK9" i="1"/>
  <c r="AK9" i="7" s="1"/>
  <c r="AK60" i="7"/>
  <c r="BB62" i="8"/>
  <c r="BB11" i="6"/>
  <c r="BB11" i="8" s="1"/>
  <c r="AP60" i="8"/>
  <c r="AP9" i="6"/>
  <c r="AP9" i="8" s="1"/>
  <c r="BH60" i="8"/>
  <c r="BH9" i="6"/>
  <c r="BH9" i="8" s="1"/>
  <c r="AM60" i="9"/>
  <c r="AM9" i="5"/>
  <c r="AM9" i="9" s="1"/>
  <c r="AQ99" i="7"/>
  <c r="AW85" i="9"/>
  <c r="AZ91" i="8"/>
  <c r="AK83" i="8"/>
  <c r="BG83" i="9"/>
  <c r="BB99" i="8"/>
  <c r="AH83" i="7"/>
  <c r="AH81" i="7"/>
  <c r="AN62" i="9"/>
  <c r="AN11" i="5"/>
  <c r="AN11" i="9" s="1"/>
  <c r="AF81" i="8"/>
  <c r="BB9" i="1"/>
  <c r="BB9" i="7" s="1"/>
  <c r="BB60" i="7"/>
  <c r="AH9" i="1"/>
  <c r="AH9" i="7" s="1"/>
  <c r="AH60" i="7"/>
  <c r="AN62" i="7"/>
  <c r="AN11" i="1"/>
  <c r="AN11" i="7" s="1"/>
  <c r="BC61" i="9"/>
  <c r="BC10" i="5"/>
  <c r="BC10" i="9" s="1"/>
  <c r="Y58" i="8"/>
  <c r="Y7" i="6"/>
  <c r="Y7" i="8" s="1"/>
  <c r="AQ95" i="7"/>
  <c r="AG99" i="7"/>
  <c r="BA85" i="8"/>
  <c r="AL87" i="8"/>
  <c r="X82" i="9"/>
  <c r="X99" i="9"/>
  <c r="AD89" i="8"/>
  <c r="AI62" i="9"/>
  <c r="AI11" i="5"/>
  <c r="AI11" i="9" s="1"/>
  <c r="BE86" i="9"/>
  <c r="BE81" i="9"/>
  <c r="AX85" i="7"/>
  <c r="X91" i="8"/>
  <c r="AV89" i="7"/>
  <c r="Y81" i="9"/>
  <c r="BH83" i="9"/>
  <c r="AS60" i="7"/>
  <c r="AS9" i="1"/>
  <c r="AS9" i="7" s="1"/>
  <c r="AC8" i="6"/>
  <c r="AC8" i="8" s="1"/>
  <c r="AC59" i="8"/>
  <c r="BE60" i="8"/>
  <c r="BE9" i="6"/>
  <c r="BE9" i="8" s="1"/>
  <c r="Y9" i="6"/>
  <c r="Y9" i="8" s="1"/>
  <c r="Y60" i="8"/>
  <c r="X59" i="9"/>
  <c r="X8" i="5"/>
  <c r="X8" i="9" s="1"/>
  <c r="AL89" i="7"/>
  <c r="AP99" i="9"/>
  <c r="AP82" i="9"/>
  <c r="BF91" i="9"/>
  <c r="AK83" i="9"/>
  <c r="AU91" i="8"/>
  <c r="AZ99" i="8"/>
  <c r="BG91" i="9"/>
  <c r="BG87" i="9"/>
  <c r="BH89" i="8"/>
  <c r="AY95" i="7"/>
  <c r="AH95" i="9"/>
  <c r="AA86" i="7"/>
  <c r="AH7" i="1"/>
  <c r="AH7" i="7" s="1"/>
  <c r="AH58" i="7"/>
  <c r="AU62" i="7"/>
  <c r="AU11" i="1"/>
  <c r="AU11" i="7" s="1"/>
  <c r="AG7" i="1"/>
  <c r="AG7" i="7" s="1"/>
  <c r="AG58" i="7"/>
  <c r="AQ62" i="7"/>
  <c r="AQ11" i="1"/>
  <c r="AQ11" i="7" s="1"/>
  <c r="AF59" i="7"/>
  <c r="AF8" i="1"/>
  <c r="AF8" i="7" s="1"/>
  <c r="AU59" i="7"/>
  <c r="AU8" i="1"/>
  <c r="AU8" i="7" s="1"/>
  <c r="AW8" i="1"/>
  <c r="AW8" i="7" s="1"/>
  <c r="AW59" i="7"/>
  <c r="Z95" i="7"/>
  <c r="Z91" i="7"/>
  <c r="Z89" i="7"/>
  <c r="AJ66" i="1"/>
  <c r="AJ66" i="7" s="1"/>
  <c r="AJ63" i="1"/>
  <c r="AJ63" i="7" s="1"/>
  <c r="AJ65" i="1"/>
  <c r="AJ65" i="7" s="1"/>
  <c r="AJ64" i="1"/>
  <c r="AJ64" i="7" s="1"/>
  <c r="AJ70" i="1"/>
  <c r="AJ70" i="7" s="1"/>
  <c r="AJ67" i="1"/>
  <c r="AJ67" i="7" s="1"/>
  <c r="AJ69" i="1"/>
  <c r="AJ69" i="7" s="1"/>
  <c r="AJ61" i="1"/>
  <c r="AJ68" i="1"/>
  <c r="AJ68" i="7" s="1"/>
  <c r="AJ58" i="1"/>
  <c r="AJ59" i="1"/>
  <c r="Q85" i="2"/>
  <c r="Q498" i="2" s="1"/>
  <c r="Q87" i="2"/>
  <c r="Q86" i="2"/>
  <c r="AJ56" i="6"/>
  <c r="AJ56" i="8" s="1"/>
  <c r="U402" i="2"/>
  <c r="U400" i="2"/>
  <c r="U399" i="2"/>
  <c r="U398" i="2"/>
  <c r="U401" i="2"/>
  <c r="U397" i="2"/>
  <c r="U387" i="2"/>
  <c r="U391" i="2"/>
  <c r="U394" i="2"/>
  <c r="U393" i="2"/>
  <c r="U388" i="2"/>
  <c r="U392" i="2"/>
  <c r="U390" i="2"/>
  <c r="U389" i="2"/>
  <c r="U395" i="2"/>
  <c r="U429" i="2"/>
  <c r="U428" i="2"/>
  <c r="U404" i="2"/>
  <c r="U406" i="2"/>
  <c r="U405" i="2"/>
  <c r="U439" i="2"/>
  <c r="U441" i="2"/>
  <c r="U432" i="2"/>
  <c r="U436" i="2"/>
  <c r="U434" i="2"/>
  <c r="U433" i="2"/>
  <c r="U442" i="2"/>
  <c r="U438" i="2"/>
  <c r="U437" i="2"/>
  <c r="U440" i="2"/>
  <c r="U435" i="2"/>
  <c r="U385" i="2"/>
  <c r="U381" i="2"/>
  <c r="U383" i="2"/>
  <c r="U384" i="2"/>
  <c r="U382" i="2"/>
  <c r="Z54" i="6"/>
  <c r="Z54" i="8" s="1"/>
  <c r="Z103" i="8" s="1"/>
  <c r="Z53" i="6"/>
  <c r="Z53" i="8" s="1"/>
  <c r="Z102" i="8" s="1"/>
  <c r="Z14" i="6"/>
  <c r="Z14" i="8" s="1"/>
  <c r="Z79" i="8" s="1"/>
  <c r="Z42" i="6"/>
  <c r="Z42" i="8" s="1"/>
  <c r="Z93" i="8" s="1"/>
  <c r="Z41" i="6"/>
  <c r="Z41" i="8" s="1"/>
  <c r="Z92" i="8" s="1"/>
  <c r="Z46" i="6"/>
  <c r="Z46" i="8" s="1"/>
  <c r="Z96" i="8" s="1"/>
  <c r="Z45" i="6"/>
  <c r="Z45" i="8" s="1"/>
  <c r="Z36" i="6"/>
  <c r="Z36" i="8" s="1"/>
  <c r="Z26" i="6"/>
  <c r="Z26" i="8" s="1"/>
  <c r="Z30" i="6"/>
  <c r="Z30" i="8" s="1"/>
  <c r="Z38" i="6"/>
  <c r="Z38" i="8" s="1"/>
  <c r="Z90" i="8" s="1"/>
  <c r="Z34" i="6"/>
  <c r="Z34" i="8" s="1"/>
  <c r="Z40" i="6"/>
  <c r="Z40" i="8" s="1"/>
  <c r="Z25" i="6"/>
  <c r="Z25" i="8" s="1"/>
  <c r="Z84" i="8" s="1"/>
  <c r="Z39" i="6"/>
  <c r="Z39" i="8" s="1"/>
  <c r="Z59" i="6"/>
  <c r="Z58" i="6"/>
  <c r="Z66" i="6"/>
  <c r="Z66" i="8" s="1"/>
  <c r="Z62" i="6"/>
  <c r="Z61" i="6"/>
  <c r="Z68" i="6"/>
  <c r="Z68" i="8" s="1"/>
  <c r="Z60" i="6"/>
  <c r="Z67" i="6"/>
  <c r="Z67" i="8" s="1"/>
  <c r="Z64" i="6"/>
  <c r="Z64" i="8" s="1"/>
  <c r="Z70" i="6"/>
  <c r="Z70" i="8" s="1"/>
  <c r="Z63" i="6"/>
  <c r="Z63" i="8" s="1"/>
  <c r="Z48" i="6"/>
  <c r="Z48" i="8" s="1"/>
  <c r="Z98" i="8" s="1"/>
  <c r="Z35" i="6"/>
  <c r="Z35" i="8" s="1"/>
  <c r="U132" i="2"/>
  <c r="U131" i="2"/>
  <c r="U130" i="2"/>
  <c r="U108" i="2"/>
  <c r="U111" i="2"/>
  <c r="U110" i="2"/>
  <c r="U107" i="2"/>
  <c r="U109" i="2"/>
  <c r="V159" i="2"/>
  <c r="V156" i="2"/>
  <c r="V155" i="2"/>
  <c r="U128" i="2"/>
  <c r="U127" i="2"/>
  <c r="U126" i="2"/>
  <c r="U123" i="2"/>
  <c r="U125" i="2"/>
  <c r="U124" i="2"/>
  <c r="U119" i="2"/>
  <c r="U121" i="2"/>
  <c r="U115" i="2"/>
  <c r="U120" i="2"/>
  <c r="U114" i="2"/>
  <c r="U118" i="2"/>
  <c r="U113" i="2"/>
  <c r="U116" i="2"/>
  <c r="U117" i="2"/>
  <c r="Q99" i="2"/>
  <c r="Q100" i="2"/>
  <c r="Q98" i="2"/>
  <c r="Q77" i="2"/>
  <c r="Q90" i="2"/>
  <c r="Q310" i="2" s="1"/>
  <c r="Q219" i="2"/>
  <c r="AP74" i="2"/>
  <c r="AP72" i="2"/>
  <c r="AP225" i="2" s="1"/>
  <c r="BI2" i="1"/>
  <c r="BI2" i="7" s="1"/>
  <c r="BI4" i="1"/>
  <c r="BI5" i="1"/>
  <c r="BI5" i="7" s="1"/>
  <c r="BI3" i="1"/>
  <c r="BI3" i="7" s="1"/>
  <c r="AJ13" i="6" l="1"/>
  <c r="AJ13" i="8" s="1"/>
  <c r="AJ78" i="8" s="1"/>
  <c r="Z8" i="5"/>
  <c r="Z8" i="9" s="1"/>
  <c r="Z59" i="9"/>
  <c r="AL56" i="2"/>
  <c r="Q361" i="2"/>
  <c r="AE52" i="9"/>
  <c r="AE101" i="9" s="1"/>
  <c r="AE52" i="5"/>
  <c r="AE52" i="1"/>
  <c r="AE52" i="7" s="1"/>
  <c r="AE101" i="7" s="1"/>
  <c r="AL58" i="2"/>
  <c r="Q362" i="2"/>
  <c r="AE58" i="9"/>
  <c r="AE7" i="5"/>
  <c r="AE7" i="9" s="1"/>
  <c r="AE59" i="9"/>
  <c r="AE8" i="5"/>
  <c r="AE8" i="9" s="1"/>
  <c r="AJ52" i="7"/>
  <c r="AJ101" i="7" s="1"/>
  <c r="AL57" i="2"/>
  <c r="Q358" i="2"/>
  <c r="Q220" i="2"/>
  <c r="AJ52" i="1"/>
  <c r="AJ52" i="5"/>
  <c r="AJ52" i="9" s="1"/>
  <c r="AJ101" i="9" s="1"/>
  <c r="Q356" i="2"/>
  <c r="Z7" i="5"/>
  <c r="Z7" i="9" s="1"/>
  <c r="Z58" i="9"/>
  <c r="L318" i="2"/>
  <c r="AE26" i="5" s="1"/>
  <c r="AE26" i="9" s="1"/>
  <c r="L317" i="2"/>
  <c r="L324" i="2"/>
  <c r="L319" i="2"/>
  <c r="L320" i="2"/>
  <c r="L321" i="2"/>
  <c r="AE36" i="5" s="1"/>
  <c r="AE36" i="9" s="1"/>
  <c r="L323" i="2"/>
  <c r="AE38" i="5" s="1"/>
  <c r="AE38" i="9" s="1"/>
  <c r="AE90" i="9" s="1"/>
  <c r="L325" i="2"/>
  <c r="L322" i="2"/>
  <c r="AE37" i="5" s="1"/>
  <c r="AE37" i="9" s="1"/>
  <c r="Q313" i="2"/>
  <c r="AJ33" i="5" s="1"/>
  <c r="AJ33" i="9" s="1"/>
  <c r="AJ88" i="9" s="1"/>
  <c r="Q315" i="2"/>
  <c r="AJ54" i="5" s="1"/>
  <c r="AJ54" i="9" s="1"/>
  <c r="AJ103" i="9" s="1"/>
  <c r="Q312" i="2"/>
  <c r="AJ15" i="5" s="1"/>
  <c r="AJ15" i="9" s="1"/>
  <c r="AJ80" i="9" s="1"/>
  <c r="Q314" i="2"/>
  <c r="AJ53" i="5" s="1"/>
  <c r="AJ53" i="9" s="1"/>
  <c r="AJ102" i="9" s="1"/>
  <c r="Q311" i="2"/>
  <c r="AJ14" i="5" s="1"/>
  <c r="AJ14" i="9" s="1"/>
  <c r="AJ79" i="9" s="1"/>
  <c r="AE60" i="7"/>
  <c r="AE9" i="1"/>
  <c r="AE9" i="7" s="1"/>
  <c r="AE62" i="7"/>
  <c r="AE11" i="1"/>
  <c r="AE11" i="7" s="1"/>
  <c r="Q317" i="2"/>
  <c r="Q319" i="2"/>
  <c r="Q320" i="2"/>
  <c r="Q318" i="2"/>
  <c r="Q321" i="2"/>
  <c r="Q323" i="2"/>
  <c r="Q325" i="2"/>
  <c r="Q322" i="2"/>
  <c r="Q324" i="2"/>
  <c r="AE8" i="1"/>
  <c r="AE8" i="7" s="1"/>
  <c r="AE59" i="7"/>
  <c r="Q330" i="2"/>
  <c r="Q327" i="2"/>
  <c r="Q332" i="2"/>
  <c r="Q329" i="2"/>
  <c r="Q331" i="2"/>
  <c r="Q328" i="2"/>
  <c r="AE7" i="1"/>
  <c r="AE7" i="7" s="1"/>
  <c r="AE58" i="7"/>
  <c r="AE10" i="1"/>
  <c r="AE10" i="7" s="1"/>
  <c r="AE61" i="7"/>
  <c r="AB58" i="2"/>
  <c r="AP226" i="2"/>
  <c r="AL53" i="2"/>
  <c r="Q333" i="2"/>
  <c r="L335" i="2"/>
  <c r="L334" i="2"/>
  <c r="L336" i="2"/>
  <c r="AE35" i="5" s="1"/>
  <c r="AE35" i="9" s="1"/>
  <c r="AE52" i="6"/>
  <c r="AE52" i="8" s="1"/>
  <c r="AE101" i="8" s="1"/>
  <c r="Q177" i="2"/>
  <c r="AJ33" i="1" s="1"/>
  <c r="AJ33" i="7" s="1"/>
  <c r="AJ88" i="7" s="1"/>
  <c r="Q179" i="2"/>
  <c r="AJ54" i="1" s="1"/>
  <c r="AJ54" i="7" s="1"/>
  <c r="AJ103" i="7" s="1"/>
  <c r="Q176" i="2"/>
  <c r="Q175" i="2"/>
  <c r="Q178" i="2"/>
  <c r="L465" i="2"/>
  <c r="L467" i="2"/>
  <c r="AE44" i="6" s="1"/>
  <c r="AE44" i="8" s="1"/>
  <c r="L469" i="2"/>
  <c r="AE46" i="6" s="1"/>
  <c r="AE46" i="8" s="1"/>
  <c r="AE96" i="8" s="1"/>
  <c r="L464" i="2"/>
  <c r="L466" i="2"/>
  <c r="AE43" i="6" s="1"/>
  <c r="AE43" i="8" s="1"/>
  <c r="AE94" i="8" s="1"/>
  <c r="L468" i="2"/>
  <c r="L455" i="2"/>
  <c r="L457" i="2"/>
  <c r="L459" i="2"/>
  <c r="AE37" i="6" s="1"/>
  <c r="AE37" i="8" s="1"/>
  <c r="L461" i="2"/>
  <c r="AE39" i="6" s="1"/>
  <c r="AE39" i="8" s="1"/>
  <c r="L456" i="2"/>
  <c r="L460" i="2"/>
  <c r="L454" i="2"/>
  <c r="AE25" i="6" s="1"/>
  <c r="AE25" i="8" s="1"/>
  <c r="AE84" i="8" s="1"/>
  <c r="L458" i="2"/>
  <c r="L462" i="2"/>
  <c r="AF57" i="2"/>
  <c r="Q495" i="2"/>
  <c r="AF58" i="2"/>
  <c r="Q499" i="2"/>
  <c r="L502" i="2"/>
  <c r="L500" i="2"/>
  <c r="AE60" i="6" s="1"/>
  <c r="L506" i="2"/>
  <c r="L503" i="2"/>
  <c r="L509" i="2"/>
  <c r="L501" i="2"/>
  <c r="L504" i="2"/>
  <c r="AE64" i="6" s="1"/>
  <c r="AE64" i="8" s="1"/>
  <c r="L507" i="2"/>
  <c r="AE67" i="6" s="1"/>
  <c r="AE67" i="8" s="1"/>
  <c r="L510" i="2"/>
  <c r="L505" i="2"/>
  <c r="L508" i="2"/>
  <c r="AA40" i="2"/>
  <c r="AA42" i="2"/>
  <c r="AA39" i="2"/>
  <c r="AT3" i="5" s="1"/>
  <c r="AT3" i="9" s="1"/>
  <c r="AA41" i="2"/>
  <c r="AT5" i="5" s="1"/>
  <c r="AT5" i="9" s="1"/>
  <c r="Q200" i="2"/>
  <c r="AJ35" i="1" s="1"/>
  <c r="AJ35" i="7" s="1"/>
  <c r="Q199" i="2"/>
  <c r="AJ48" i="1" s="1"/>
  <c r="AJ48" i="7" s="1"/>
  <c r="AJ98" i="7" s="1"/>
  <c r="Q198" i="2"/>
  <c r="AJ47" i="1" s="1"/>
  <c r="AJ47" i="7" s="1"/>
  <c r="AJ97" i="7" s="1"/>
  <c r="AO56" i="6"/>
  <c r="AO56" i="8" s="1"/>
  <c r="V87" i="2"/>
  <c r="V499" i="2" s="1"/>
  <c r="V85" i="2"/>
  <c r="V498" i="2" s="1"/>
  <c r="AO57" i="6" s="1"/>
  <c r="AO6" i="6" s="1"/>
  <c r="V86" i="2"/>
  <c r="V495" i="2" s="1"/>
  <c r="L471" i="2"/>
  <c r="AE47" i="6" s="1"/>
  <c r="AE47" i="8" s="1"/>
  <c r="AE97" i="8" s="1"/>
  <c r="L473" i="2"/>
  <c r="L472" i="2"/>
  <c r="V99" i="2"/>
  <c r="V358" i="2" s="1"/>
  <c r="V98" i="2"/>
  <c r="V100" i="2"/>
  <c r="V362" i="2" s="1"/>
  <c r="AO56" i="5"/>
  <c r="AO56" i="9" s="1"/>
  <c r="Q203" i="2"/>
  <c r="Q211" i="2"/>
  <c r="Q208" i="2"/>
  <c r="Q205" i="2"/>
  <c r="Q213" i="2"/>
  <c r="Q202" i="2"/>
  <c r="Q210" i="2"/>
  <c r="Q207" i="2"/>
  <c r="Q215" i="2"/>
  <c r="Q204" i="2"/>
  <c r="Q212" i="2"/>
  <c r="Q209" i="2"/>
  <c r="Q216" i="2"/>
  <c r="Q206" i="2"/>
  <c r="Q214" i="2"/>
  <c r="Q217" i="2"/>
  <c r="Q218" i="2"/>
  <c r="L194" i="2"/>
  <c r="AE44" i="1" s="1"/>
  <c r="AE44" i="7" s="1"/>
  <c r="AE95" i="7" s="1"/>
  <c r="L191" i="2"/>
  <c r="AE41" i="1" s="1"/>
  <c r="AE41" i="7" s="1"/>
  <c r="AE92" i="7" s="1"/>
  <c r="L196" i="2"/>
  <c r="AE46" i="1" s="1"/>
  <c r="AE46" i="7" s="1"/>
  <c r="AE96" i="7" s="1"/>
  <c r="L193" i="2"/>
  <c r="AE43" i="1" s="1"/>
  <c r="AE43" i="7" s="1"/>
  <c r="AE94" i="7" s="1"/>
  <c r="L192" i="2"/>
  <c r="AE42" i="1" s="1"/>
  <c r="AE42" i="7" s="1"/>
  <c r="AE93" i="7" s="1"/>
  <c r="L195" i="2"/>
  <c r="AE45" i="1" s="1"/>
  <c r="AE45" i="7" s="1"/>
  <c r="L198" i="2"/>
  <c r="AE47" i="1" s="1"/>
  <c r="AE47" i="7" s="1"/>
  <c r="AE97" i="7" s="1"/>
  <c r="L200" i="2"/>
  <c r="AE35" i="1" s="1"/>
  <c r="AE35" i="7" s="1"/>
  <c r="L199" i="2"/>
  <c r="AE48" i="1" s="1"/>
  <c r="AE48" i="7" s="1"/>
  <c r="AE98" i="7" s="1"/>
  <c r="L178" i="2"/>
  <c r="AE53" i="1" s="1"/>
  <c r="AE53" i="7" s="1"/>
  <c r="AE102" i="7" s="1"/>
  <c r="L175" i="2"/>
  <c r="AE14" i="1" s="1"/>
  <c r="AE14" i="7" s="1"/>
  <c r="AE79" i="7" s="1"/>
  <c r="L177" i="2"/>
  <c r="AE33" i="1" s="1"/>
  <c r="AE33" i="7" s="1"/>
  <c r="AE88" i="7" s="1"/>
  <c r="L176" i="2"/>
  <c r="AE15" i="1" s="1"/>
  <c r="AE15" i="7" s="1"/>
  <c r="AE80" i="7" s="1"/>
  <c r="L179" i="2"/>
  <c r="AE54" i="1" s="1"/>
  <c r="AE54" i="7" s="1"/>
  <c r="AE103" i="7" s="1"/>
  <c r="V91" i="2"/>
  <c r="V355" i="2" s="1"/>
  <c r="V96" i="2"/>
  <c r="V337" i="2" s="1"/>
  <c r="V93" i="2"/>
  <c r="V316" i="2" s="1"/>
  <c r="V90" i="2"/>
  <c r="V310" i="2" s="1"/>
  <c r="V95" i="2"/>
  <c r="V333" i="2" s="1"/>
  <c r="V92" i="2"/>
  <c r="V94" i="2"/>
  <c r="V326" i="2" s="1"/>
  <c r="AO4" i="5"/>
  <c r="Q193" i="2"/>
  <c r="Q195" i="2"/>
  <c r="AJ45" i="1" s="1"/>
  <c r="AJ45" i="7" s="1"/>
  <c r="Q192" i="2"/>
  <c r="AJ42" i="1" s="1"/>
  <c r="AJ42" i="7" s="1"/>
  <c r="AJ93" i="7" s="1"/>
  <c r="Q191" i="2"/>
  <c r="AJ41" i="1" s="1"/>
  <c r="AJ41" i="7" s="1"/>
  <c r="AJ92" i="7" s="1"/>
  <c r="Q194" i="2"/>
  <c r="AJ44" i="1" s="1"/>
  <c r="AJ44" i="7" s="1"/>
  <c r="Q196" i="2"/>
  <c r="L450" i="2"/>
  <c r="L449" i="2"/>
  <c r="L451" i="2"/>
  <c r="L448" i="2"/>
  <c r="AE14" i="6" s="1"/>
  <c r="AE14" i="8" s="1"/>
  <c r="AE79" i="8" s="1"/>
  <c r="L452" i="2"/>
  <c r="AE54" i="6" s="1"/>
  <c r="AE54" i="8" s="1"/>
  <c r="AE103" i="8" s="1"/>
  <c r="L184" i="2"/>
  <c r="AE34" i="1" s="1"/>
  <c r="AE34" i="7" s="1"/>
  <c r="L188" i="2"/>
  <c r="AE39" i="1" s="1"/>
  <c r="AE39" i="7" s="1"/>
  <c r="L183" i="2"/>
  <c r="AE30" i="1" s="1"/>
  <c r="AE30" i="7" s="1"/>
  <c r="L182" i="2"/>
  <c r="AE26" i="1" s="1"/>
  <c r="AE26" i="7" s="1"/>
  <c r="L185" i="2"/>
  <c r="AE36" i="1" s="1"/>
  <c r="AE36" i="7" s="1"/>
  <c r="L186" i="2"/>
  <c r="AE37" i="1" s="1"/>
  <c r="AE37" i="7" s="1"/>
  <c r="L187" i="2"/>
  <c r="AE38" i="1" s="1"/>
  <c r="AE38" i="7" s="1"/>
  <c r="AE90" i="7" s="1"/>
  <c r="L189" i="2"/>
  <c r="AE40" i="1" s="1"/>
  <c r="AE40" i="7" s="1"/>
  <c r="L181" i="2"/>
  <c r="AE25" i="1" s="1"/>
  <c r="AE25" i="7" s="1"/>
  <c r="AE84" i="7" s="1"/>
  <c r="Q181" i="2"/>
  <c r="Q183" i="2"/>
  <c r="AJ30" i="1" s="1"/>
  <c r="AJ30" i="7" s="1"/>
  <c r="Q186" i="2"/>
  <c r="Q187" i="2"/>
  <c r="Q189" i="2"/>
  <c r="Q188" i="2"/>
  <c r="AJ39" i="1" s="1"/>
  <c r="AJ39" i="7" s="1"/>
  <c r="Q182" i="2"/>
  <c r="AJ26" i="1" s="1"/>
  <c r="AJ26" i="7" s="1"/>
  <c r="Q185" i="2"/>
  <c r="Q184" i="2"/>
  <c r="AJ34" i="1" s="1"/>
  <c r="AJ34" i="7" s="1"/>
  <c r="L497" i="2"/>
  <c r="AE59" i="6" s="1"/>
  <c r="L496" i="2"/>
  <c r="AA34" i="2"/>
  <c r="AA33" i="2"/>
  <c r="AT3" i="6" s="1"/>
  <c r="AT3" i="8" s="1"/>
  <c r="AA36" i="2"/>
  <c r="AA35" i="2"/>
  <c r="AT5" i="6" s="1"/>
  <c r="AT5" i="8" s="1"/>
  <c r="AF53" i="2"/>
  <c r="Q470" i="2"/>
  <c r="AF52" i="2"/>
  <c r="Q463" i="2"/>
  <c r="AF51" i="2"/>
  <c r="Q453" i="2"/>
  <c r="AF48" i="2"/>
  <c r="Q447" i="2"/>
  <c r="V79" i="2"/>
  <c r="V493" i="2" s="1"/>
  <c r="V81" i="2"/>
  <c r="V463" i="2" s="1"/>
  <c r="V78" i="2"/>
  <c r="V492" i="2" s="1"/>
  <c r="V83" i="2"/>
  <c r="V474" i="2" s="1"/>
  <c r="V80" i="2"/>
  <c r="V453" i="2" s="1"/>
  <c r="V77" i="2"/>
  <c r="V447" i="2" s="1"/>
  <c r="V82" i="2"/>
  <c r="V470" i="2" s="1"/>
  <c r="AO4" i="6"/>
  <c r="AJ57" i="7"/>
  <c r="AE6" i="5"/>
  <c r="AE6" i="9" s="1"/>
  <c r="AL50" i="2"/>
  <c r="AJ57" i="5"/>
  <c r="AJ6" i="5" s="1"/>
  <c r="AJ6" i="9" s="1"/>
  <c r="AL52" i="2"/>
  <c r="AL51" i="2"/>
  <c r="AL49" i="2"/>
  <c r="Q492" i="2"/>
  <c r="AE6" i="6"/>
  <c r="AE6" i="8" s="1"/>
  <c r="AL48" i="2"/>
  <c r="Z53" i="2"/>
  <c r="AA53" i="2"/>
  <c r="AJ57" i="6"/>
  <c r="AJ57" i="8" s="1"/>
  <c r="AF56" i="2"/>
  <c r="Z54" i="2"/>
  <c r="AA54" i="2"/>
  <c r="Z52" i="2"/>
  <c r="AA52" i="2"/>
  <c r="Z51" i="2"/>
  <c r="AA51" i="2"/>
  <c r="Z50" i="2"/>
  <c r="AA50" i="2"/>
  <c r="Z49" i="2"/>
  <c r="AA49" i="2"/>
  <c r="BI57" i="1"/>
  <c r="BI6" i="1" s="1"/>
  <c r="BI6" i="7" s="1"/>
  <c r="AB56" i="2"/>
  <c r="V107" i="2"/>
  <c r="Z48" i="2"/>
  <c r="AA48" i="2"/>
  <c r="AJ13" i="1"/>
  <c r="AJ13" i="7" s="1"/>
  <c r="AJ78" i="7" s="1"/>
  <c r="M50" i="2"/>
  <c r="Q79" i="2" s="1"/>
  <c r="T54" i="2"/>
  <c r="Q96" i="2" s="1"/>
  <c r="V141" i="2"/>
  <c r="V146" i="2"/>
  <c r="V137" i="2"/>
  <c r="V150" i="2"/>
  <c r="V139" i="2"/>
  <c r="V136" i="2"/>
  <c r="V149" i="2"/>
  <c r="V147" i="2"/>
  <c r="V145" i="2"/>
  <c r="V138" i="2"/>
  <c r="V135" i="2"/>
  <c r="V143" i="2"/>
  <c r="V148" i="2"/>
  <c r="V144" i="2"/>
  <c r="V140" i="2"/>
  <c r="V142" i="2"/>
  <c r="V118" i="2"/>
  <c r="V119" i="2"/>
  <c r="V120" i="2"/>
  <c r="V121" i="2"/>
  <c r="V117" i="2"/>
  <c r="V114" i="2"/>
  <c r="V115" i="2"/>
  <c r="V116" i="2"/>
  <c r="V132" i="2"/>
  <c r="V131" i="2"/>
  <c r="AF11" i="2"/>
  <c r="AT2" i="5"/>
  <c r="AT2" i="9" s="1"/>
  <c r="AF10" i="2"/>
  <c r="AT2" i="6"/>
  <c r="AT2" i="8" s="1"/>
  <c r="V247" i="2"/>
  <c r="V245" i="2"/>
  <c r="V246" i="2"/>
  <c r="V244" i="2"/>
  <c r="V248" i="2"/>
  <c r="AE65" i="5"/>
  <c r="AE65" i="9" s="1"/>
  <c r="AE61" i="5"/>
  <c r="AE66" i="5"/>
  <c r="AE66" i="9" s="1"/>
  <c r="AE67" i="5"/>
  <c r="AE67" i="9" s="1"/>
  <c r="AE63" i="5"/>
  <c r="AE63" i="9" s="1"/>
  <c r="AE60" i="5"/>
  <c r="AE68" i="5"/>
  <c r="AE68" i="9" s="1"/>
  <c r="AE62" i="5"/>
  <c r="AE70" i="5"/>
  <c r="AE70" i="9" s="1"/>
  <c r="AE64" i="5"/>
  <c r="AE64" i="9" s="1"/>
  <c r="AE69" i="5"/>
  <c r="AE69" i="9" s="1"/>
  <c r="Z62" i="9"/>
  <c r="Z11" i="5"/>
  <c r="Z11" i="9" s="1"/>
  <c r="Z60" i="9"/>
  <c r="Z9" i="5"/>
  <c r="Z9" i="9" s="1"/>
  <c r="Z61" i="9"/>
  <c r="Z10" i="5"/>
  <c r="Z10" i="9" s="1"/>
  <c r="V269" i="2"/>
  <c r="V268" i="2"/>
  <c r="V267" i="2"/>
  <c r="V263" i="2"/>
  <c r="V265" i="2"/>
  <c r="V262" i="2"/>
  <c r="V264" i="2"/>
  <c r="V261" i="2"/>
  <c r="V260" i="2"/>
  <c r="AE47" i="5"/>
  <c r="AE47" i="9" s="1"/>
  <c r="AE97" i="9" s="1"/>
  <c r="AE48" i="5"/>
  <c r="AE48" i="9" s="1"/>
  <c r="AE98" i="9" s="1"/>
  <c r="AE44" i="5"/>
  <c r="AE44" i="9" s="1"/>
  <c r="AE41" i="5"/>
  <c r="AE41" i="9" s="1"/>
  <c r="AE92" i="9" s="1"/>
  <c r="AE45" i="5"/>
  <c r="AE45" i="9" s="1"/>
  <c r="AE42" i="5"/>
  <c r="AE42" i="9" s="1"/>
  <c r="AE93" i="9" s="1"/>
  <c r="AE46" i="5"/>
  <c r="AE46" i="9" s="1"/>
  <c r="AE96" i="9" s="1"/>
  <c r="AE43" i="5"/>
  <c r="AE43" i="9" s="1"/>
  <c r="AE94" i="9" s="1"/>
  <c r="Z95" i="9"/>
  <c r="Z99" i="9"/>
  <c r="V255" i="2"/>
  <c r="V250" i="2"/>
  <c r="V256" i="2"/>
  <c r="V253" i="2"/>
  <c r="V251" i="2"/>
  <c r="V252" i="2"/>
  <c r="V257" i="2"/>
  <c r="V254" i="2"/>
  <c r="V258" i="2"/>
  <c r="AE34" i="5"/>
  <c r="AE34" i="9" s="1"/>
  <c r="AE39" i="5"/>
  <c r="AE39" i="9" s="1"/>
  <c r="AE25" i="5"/>
  <c r="AE25" i="9" s="1"/>
  <c r="AE84" i="9" s="1"/>
  <c r="AE40" i="5"/>
  <c r="AE40" i="9" s="1"/>
  <c r="AE30" i="5"/>
  <c r="AE30" i="9" s="1"/>
  <c r="Z91" i="9"/>
  <c r="Z85" i="9"/>
  <c r="AE23" i="5"/>
  <c r="AE23" i="9" s="1"/>
  <c r="AE16" i="5"/>
  <c r="AE16" i="9" s="1"/>
  <c r="AE50" i="5"/>
  <c r="AE50" i="9" s="1"/>
  <c r="AE24" i="5"/>
  <c r="AE24" i="9" s="1"/>
  <c r="AE17" i="5"/>
  <c r="AE17" i="9" s="1"/>
  <c r="AE51" i="5"/>
  <c r="AE51" i="9" s="1"/>
  <c r="AE100" i="9" s="1"/>
  <c r="AE27" i="5"/>
  <c r="AE27" i="9" s="1"/>
  <c r="AE28" i="5"/>
  <c r="AE28" i="9" s="1"/>
  <c r="AE18" i="5"/>
  <c r="AE18" i="9" s="1"/>
  <c r="AE49" i="5"/>
  <c r="AE49" i="9" s="1"/>
  <c r="AE19" i="5"/>
  <c r="AE19" i="9" s="1"/>
  <c r="AE32" i="5"/>
  <c r="AE32" i="9" s="1"/>
  <c r="AE21" i="5"/>
  <c r="AE21" i="9" s="1"/>
  <c r="AE29" i="5"/>
  <c r="AE29" i="9" s="1"/>
  <c r="AE20" i="5"/>
  <c r="AE20" i="9" s="1"/>
  <c r="AE31" i="5"/>
  <c r="AE31" i="9" s="1"/>
  <c r="AE22" i="5"/>
  <c r="AE22" i="9" s="1"/>
  <c r="Z81" i="9"/>
  <c r="Z87" i="9"/>
  <c r="Z89" i="9"/>
  <c r="Z82" i="9"/>
  <c r="Z86" i="9"/>
  <c r="Z83" i="9"/>
  <c r="AK7" i="1"/>
  <c r="AK7" i="7" s="1"/>
  <c r="AK58" i="7"/>
  <c r="V303" i="2"/>
  <c r="V298" i="2"/>
  <c r="V304" i="2"/>
  <c r="V295" i="2"/>
  <c r="V300" i="2"/>
  <c r="V302" i="2"/>
  <c r="V305" i="2"/>
  <c r="V296" i="2"/>
  <c r="V297" i="2"/>
  <c r="V301" i="2"/>
  <c r="V299" i="2"/>
  <c r="V292" i="2"/>
  <c r="V291" i="2"/>
  <c r="BI58" i="1"/>
  <c r="BI59" i="1"/>
  <c r="AJ62" i="7"/>
  <c r="AJ11" i="1"/>
  <c r="AJ11" i="7" s="1"/>
  <c r="AJ8" i="1"/>
  <c r="AJ8" i="7" s="1"/>
  <c r="AJ59" i="7"/>
  <c r="AJ7" i="1"/>
  <c r="AJ7" i="7" s="1"/>
  <c r="AJ58" i="7"/>
  <c r="AJ9" i="1"/>
  <c r="AJ9" i="7" s="1"/>
  <c r="AJ60" i="7"/>
  <c r="AJ10" i="1"/>
  <c r="AJ10" i="7" s="1"/>
  <c r="AJ61" i="7"/>
  <c r="BI13" i="1"/>
  <c r="BI13" i="7" s="1"/>
  <c r="BI78" i="7" s="1"/>
  <c r="BI4" i="7"/>
  <c r="AJ37" i="1"/>
  <c r="AJ37" i="7" s="1"/>
  <c r="AJ36" i="1"/>
  <c r="AJ36" i="7" s="1"/>
  <c r="AJ38" i="1"/>
  <c r="AJ38" i="7" s="1"/>
  <c r="AJ90" i="7" s="1"/>
  <c r="AJ25" i="1"/>
  <c r="AJ25" i="7" s="1"/>
  <c r="AJ84" i="7" s="1"/>
  <c r="AJ40" i="1"/>
  <c r="AJ40" i="7" s="1"/>
  <c r="AJ43" i="1"/>
  <c r="AJ43" i="7" s="1"/>
  <c r="AJ94" i="7" s="1"/>
  <c r="AJ46" i="1"/>
  <c r="AJ46" i="7" s="1"/>
  <c r="AJ96" i="7" s="1"/>
  <c r="AJ15" i="1"/>
  <c r="AJ15" i="7" s="1"/>
  <c r="AJ80" i="7" s="1"/>
  <c r="AJ14" i="1"/>
  <c r="AJ14" i="7" s="1"/>
  <c r="AJ79" i="7" s="1"/>
  <c r="AJ53" i="1"/>
  <c r="AJ53" i="7" s="1"/>
  <c r="AJ102" i="7" s="1"/>
  <c r="AE66" i="6"/>
  <c r="AE66" i="8" s="1"/>
  <c r="AE61" i="6"/>
  <c r="AE63" i="6"/>
  <c r="AE63" i="8" s="1"/>
  <c r="AE62" i="6"/>
  <c r="AE65" i="6"/>
  <c r="AE65" i="8" s="1"/>
  <c r="AE70" i="6"/>
  <c r="AE70" i="8" s="1"/>
  <c r="AE68" i="6"/>
  <c r="AE68" i="8" s="1"/>
  <c r="AE69" i="6"/>
  <c r="AE69" i="8" s="1"/>
  <c r="AE30" i="6"/>
  <c r="AE30" i="8" s="1"/>
  <c r="AE36" i="6"/>
  <c r="AE36" i="8" s="1"/>
  <c r="AE38" i="6"/>
  <c r="AE38" i="8" s="1"/>
  <c r="AE90" i="8" s="1"/>
  <c r="AE40" i="6"/>
  <c r="AE40" i="8" s="1"/>
  <c r="AE26" i="6"/>
  <c r="AE26" i="8" s="1"/>
  <c r="AE34" i="6"/>
  <c r="AE34" i="8" s="1"/>
  <c r="AE58" i="6"/>
  <c r="AE15" i="6"/>
  <c r="AE15" i="8" s="1"/>
  <c r="AE80" i="8" s="1"/>
  <c r="AE33" i="6"/>
  <c r="AE33" i="8" s="1"/>
  <c r="AE88" i="8" s="1"/>
  <c r="AE53" i="6"/>
  <c r="AE53" i="8" s="1"/>
  <c r="AE102" i="8" s="1"/>
  <c r="AE42" i="6"/>
  <c r="AE42" i="8" s="1"/>
  <c r="AE93" i="8" s="1"/>
  <c r="AE41" i="6"/>
  <c r="AE41" i="8" s="1"/>
  <c r="AE92" i="8" s="1"/>
  <c r="AE45" i="6"/>
  <c r="AE45" i="8" s="1"/>
  <c r="V401" i="2"/>
  <c r="V398" i="2"/>
  <c r="V399" i="2"/>
  <c r="V402" i="2"/>
  <c r="V400" i="2"/>
  <c r="V397" i="2"/>
  <c r="V387" i="2"/>
  <c r="V388" i="2"/>
  <c r="V394" i="2"/>
  <c r="V389" i="2"/>
  <c r="V395" i="2"/>
  <c r="V393" i="2"/>
  <c r="V392" i="2"/>
  <c r="V391" i="2"/>
  <c r="V390" i="2"/>
  <c r="Z95" i="8"/>
  <c r="AE35" i="6"/>
  <c r="AE35" i="8" s="1"/>
  <c r="AE48" i="6"/>
  <c r="AE48" i="8" s="1"/>
  <c r="AE98" i="8" s="1"/>
  <c r="V429" i="2"/>
  <c r="V428" i="2"/>
  <c r="V382" i="2"/>
  <c r="V385" i="2"/>
  <c r="V384" i="2"/>
  <c r="V381" i="2"/>
  <c r="V383" i="2"/>
  <c r="V405" i="2"/>
  <c r="V404" i="2"/>
  <c r="V406" i="2"/>
  <c r="V433" i="2"/>
  <c r="V437" i="2"/>
  <c r="V440" i="2"/>
  <c r="V432" i="2"/>
  <c r="V434" i="2"/>
  <c r="V436" i="2"/>
  <c r="V441" i="2"/>
  <c r="V438" i="2"/>
  <c r="V442" i="2"/>
  <c r="V439" i="2"/>
  <c r="V435" i="2"/>
  <c r="Z7" i="6"/>
  <c r="Z7" i="8" s="1"/>
  <c r="Z58" i="8"/>
  <c r="Z8" i="6"/>
  <c r="Z8" i="8" s="1"/>
  <c r="Z59" i="8"/>
  <c r="Z60" i="8"/>
  <c r="Z9" i="6"/>
  <c r="Z9" i="8" s="1"/>
  <c r="Z91" i="8"/>
  <c r="Z89" i="8"/>
  <c r="Z61" i="8"/>
  <c r="Z10" i="6"/>
  <c r="Z10" i="8" s="1"/>
  <c r="Z62" i="8"/>
  <c r="Z11" i="6"/>
  <c r="Z11" i="8" s="1"/>
  <c r="X155" i="2"/>
  <c r="X156" i="2"/>
  <c r="V130" i="2"/>
  <c r="X159" i="2"/>
  <c r="X167" i="2"/>
  <c r="X161" i="2"/>
  <c r="X165" i="2"/>
  <c r="X163" i="2"/>
  <c r="X162" i="2"/>
  <c r="X169" i="2"/>
  <c r="X164" i="2"/>
  <c r="X160" i="2"/>
  <c r="X166" i="2"/>
  <c r="X168" i="2"/>
  <c r="V126" i="2"/>
  <c r="V127" i="2"/>
  <c r="V128" i="2"/>
  <c r="V124" i="2"/>
  <c r="V125" i="2"/>
  <c r="V123" i="2"/>
  <c r="V108" i="2"/>
  <c r="V111" i="2"/>
  <c r="V109" i="2"/>
  <c r="V110" i="2"/>
  <c r="V113" i="2"/>
  <c r="AP219" i="2"/>
  <c r="BI52" i="1" l="1"/>
  <c r="BI52" i="7" s="1"/>
  <c r="BI101" i="7" s="1"/>
  <c r="V368" i="2"/>
  <c r="AO65" i="5" s="1"/>
  <c r="AO65" i="9" s="1"/>
  <c r="V365" i="2"/>
  <c r="AO62" i="5" s="1"/>
  <c r="V373" i="2"/>
  <c r="AO70" i="5" s="1"/>
  <c r="AO70" i="9" s="1"/>
  <c r="V367" i="2"/>
  <c r="AO64" i="5" s="1"/>
  <c r="AO64" i="9" s="1"/>
  <c r="V364" i="2"/>
  <c r="AO61" i="5" s="1"/>
  <c r="V372" i="2"/>
  <c r="AO69" i="5" s="1"/>
  <c r="AO69" i="9" s="1"/>
  <c r="V371" i="2"/>
  <c r="AO68" i="5" s="1"/>
  <c r="AO68" i="9" s="1"/>
  <c r="V363" i="2"/>
  <c r="AO60" i="5" s="1"/>
  <c r="V369" i="2"/>
  <c r="AO66" i="5" s="1"/>
  <c r="AO66" i="9" s="1"/>
  <c r="V366" i="2"/>
  <c r="AO63" i="5" s="1"/>
  <c r="AO63" i="9" s="1"/>
  <c r="V370" i="2"/>
  <c r="AO67" i="5" s="1"/>
  <c r="AO67" i="9" s="1"/>
  <c r="V361" i="2"/>
  <c r="AO57" i="5" s="1"/>
  <c r="Q359" i="2"/>
  <c r="Q360" i="2"/>
  <c r="Q369" i="2"/>
  <c r="AJ66" i="5" s="1"/>
  <c r="AJ66" i="9" s="1"/>
  <c r="Q366" i="2"/>
  <c r="Q368" i="2"/>
  <c r="Q365" i="2"/>
  <c r="AJ62" i="5" s="1"/>
  <c r="Q373" i="2"/>
  <c r="Q363" i="2"/>
  <c r="Q372" i="2"/>
  <c r="Q370" i="2"/>
  <c r="AJ67" i="5" s="1"/>
  <c r="AJ67" i="9" s="1"/>
  <c r="Q367" i="2"/>
  <c r="AJ64" i="5" s="1"/>
  <c r="AJ64" i="9" s="1"/>
  <c r="Q364" i="2"/>
  <c r="Q371" i="2"/>
  <c r="AO52" i="5"/>
  <c r="AO52" i="9" s="1"/>
  <c r="AO101" i="9" s="1"/>
  <c r="V356" i="2"/>
  <c r="V359" i="2"/>
  <c r="AO58" i="5" s="1"/>
  <c r="V360" i="2"/>
  <c r="AO59" i="5" s="1"/>
  <c r="AE91" i="7"/>
  <c r="V336" i="2"/>
  <c r="AO35" i="5" s="1"/>
  <c r="AO35" i="9" s="1"/>
  <c r="V335" i="2"/>
  <c r="AO48" i="5" s="1"/>
  <c r="AO48" i="9" s="1"/>
  <c r="AO98" i="9" s="1"/>
  <c r="V334" i="2"/>
  <c r="AO47" i="5" s="1"/>
  <c r="AO47" i="9" s="1"/>
  <c r="AO97" i="9" s="1"/>
  <c r="V315" i="2"/>
  <c r="AO54" i="5" s="1"/>
  <c r="AO54" i="9" s="1"/>
  <c r="AO103" i="9" s="1"/>
  <c r="V312" i="2"/>
  <c r="AO15" i="5" s="1"/>
  <c r="AO15" i="9" s="1"/>
  <c r="AO80" i="9" s="1"/>
  <c r="V314" i="2"/>
  <c r="AO53" i="5" s="1"/>
  <c r="AO53" i="9" s="1"/>
  <c r="AO102" i="9" s="1"/>
  <c r="V311" i="2"/>
  <c r="AO14" i="5" s="1"/>
  <c r="AO14" i="9" s="1"/>
  <c r="AO79" i="9" s="1"/>
  <c r="V313" i="2"/>
  <c r="AO33" i="5" s="1"/>
  <c r="AO33" i="9" s="1"/>
  <c r="AO88" i="9" s="1"/>
  <c r="V275" i="2"/>
  <c r="Q337" i="2"/>
  <c r="V317" i="2"/>
  <c r="AO25" i="5" s="1"/>
  <c r="AO25" i="9" s="1"/>
  <c r="AO84" i="9" s="1"/>
  <c r="V325" i="2"/>
  <c r="AO40" i="5" s="1"/>
  <c r="AO40" i="9" s="1"/>
  <c r="V322" i="2"/>
  <c r="AO37" i="5" s="1"/>
  <c r="AO37" i="9" s="1"/>
  <c r="V324" i="2"/>
  <c r="AO39" i="5" s="1"/>
  <c r="AO39" i="9" s="1"/>
  <c r="V319" i="2"/>
  <c r="AO30" i="5" s="1"/>
  <c r="AO30" i="9" s="1"/>
  <c r="V318" i="2"/>
  <c r="AO26" i="5" s="1"/>
  <c r="AO26" i="9" s="1"/>
  <c r="V320" i="2"/>
  <c r="AO34" i="5" s="1"/>
  <c r="AO34" i="9" s="1"/>
  <c r="V321" i="2"/>
  <c r="AO36" i="5" s="1"/>
  <c r="AO36" i="9" s="1"/>
  <c r="V323" i="2"/>
  <c r="AO38" i="5" s="1"/>
  <c r="AO38" i="9" s="1"/>
  <c r="AO90" i="9" s="1"/>
  <c r="V338" i="2"/>
  <c r="AO21" i="5" s="1"/>
  <c r="AO21" i="9" s="1"/>
  <c r="V346" i="2"/>
  <c r="AO32" i="5" s="1"/>
  <c r="AO32" i="9" s="1"/>
  <c r="V343" i="2"/>
  <c r="AO28" i="5" s="1"/>
  <c r="AO28" i="9" s="1"/>
  <c r="V351" i="2"/>
  <c r="AO20" i="5" s="1"/>
  <c r="AO20" i="9" s="1"/>
  <c r="V340" i="2"/>
  <c r="AO23" i="5" s="1"/>
  <c r="AO23" i="9" s="1"/>
  <c r="V348" i="2"/>
  <c r="AO17" i="5" s="1"/>
  <c r="AO17" i="9" s="1"/>
  <c r="V345" i="2"/>
  <c r="AO31" i="5" s="1"/>
  <c r="AO31" i="9" s="1"/>
  <c r="V342" i="2"/>
  <c r="AO27" i="5" s="1"/>
  <c r="AO27" i="9" s="1"/>
  <c r="V350" i="2"/>
  <c r="AO19" i="5" s="1"/>
  <c r="AO19" i="9" s="1"/>
  <c r="V339" i="2"/>
  <c r="AO22" i="5" s="1"/>
  <c r="AO22" i="9" s="1"/>
  <c r="V347" i="2"/>
  <c r="AO16" i="5" s="1"/>
  <c r="AO16" i="9" s="1"/>
  <c r="V344" i="2"/>
  <c r="AO29" i="5" s="1"/>
  <c r="AO29" i="9" s="1"/>
  <c r="V352" i="2"/>
  <c r="AO49" i="5" s="1"/>
  <c r="AO49" i="9" s="1"/>
  <c r="V353" i="2"/>
  <c r="AO50" i="5" s="1"/>
  <c r="AO50" i="9" s="1"/>
  <c r="V349" i="2"/>
  <c r="AO18" i="5" s="1"/>
  <c r="AO18" i="9" s="1"/>
  <c r="V354" i="2"/>
  <c r="AO51" i="5" s="1"/>
  <c r="AO51" i="9" s="1"/>
  <c r="AO100" i="9" s="1"/>
  <c r="V341" i="2"/>
  <c r="AO24" i="5" s="1"/>
  <c r="AO24" i="9" s="1"/>
  <c r="Q334" i="2"/>
  <c r="Q336" i="2"/>
  <c r="Q335" i="2"/>
  <c r="V332" i="2"/>
  <c r="AO46" i="5" s="1"/>
  <c r="AO46" i="9" s="1"/>
  <c r="AO96" i="9" s="1"/>
  <c r="V329" i="2"/>
  <c r="AO43" i="5" s="1"/>
  <c r="AO43" i="9" s="1"/>
  <c r="AO94" i="9" s="1"/>
  <c r="V331" i="2"/>
  <c r="AO45" i="5" s="1"/>
  <c r="AO45" i="9" s="1"/>
  <c r="V328" i="2"/>
  <c r="AO42" i="5" s="1"/>
  <c r="AO42" i="9" s="1"/>
  <c r="AO93" i="9" s="1"/>
  <c r="V330" i="2"/>
  <c r="AO44" i="5" s="1"/>
  <c r="AO44" i="9" s="1"/>
  <c r="V327" i="2"/>
  <c r="AO41" i="5" s="1"/>
  <c r="AO41" i="9" s="1"/>
  <c r="AO92" i="9" s="1"/>
  <c r="AP231" i="2"/>
  <c r="BI64" i="1" s="1"/>
  <c r="BI64" i="7" s="1"/>
  <c r="AP228" i="2"/>
  <c r="BI61" i="1" s="1"/>
  <c r="BI61" i="7" s="1"/>
  <c r="AP236" i="2"/>
  <c r="BI69" i="1" s="1"/>
  <c r="BI69" i="7" s="1"/>
  <c r="AP233" i="2"/>
  <c r="BI66" i="1" s="1"/>
  <c r="BI66" i="7" s="1"/>
  <c r="AP230" i="2"/>
  <c r="BI63" i="1" s="1"/>
  <c r="BI63" i="7" s="1"/>
  <c r="AP227" i="2"/>
  <c r="BI60" i="1" s="1"/>
  <c r="BI60" i="7" s="1"/>
  <c r="AP235" i="2"/>
  <c r="BI68" i="1" s="1"/>
  <c r="BI68" i="7" s="1"/>
  <c r="AP232" i="2"/>
  <c r="BI65" i="1" s="1"/>
  <c r="BI65" i="7" s="1"/>
  <c r="AP229" i="2"/>
  <c r="BI62" i="1" s="1"/>
  <c r="BI62" i="7" s="1"/>
  <c r="AP234" i="2"/>
  <c r="BI67" i="1" s="1"/>
  <c r="BI67" i="7" s="1"/>
  <c r="AP237" i="2"/>
  <c r="BI70" i="1" s="1"/>
  <c r="BI70" i="7" s="1"/>
  <c r="AE89" i="7"/>
  <c r="V449" i="2"/>
  <c r="AO15" i="6" s="1"/>
  <c r="AO15" i="8" s="1"/>
  <c r="AO80" i="8" s="1"/>
  <c r="V448" i="2"/>
  <c r="AO14" i="6" s="1"/>
  <c r="AO14" i="8" s="1"/>
  <c r="AO79" i="8" s="1"/>
  <c r="V450" i="2"/>
  <c r="AO33" i="6" s="1"/>
  <c r="AO33" i="8" s="1"/>
  <c r="AO88" i="8" s="1"/>
  <c r="V452" i="2"/>
  <c r="AO54" i="6" s="1"/>
  <c r="AO54" i="8" s="1"/>
  <c r="AO103" i="8" s="1"/>
  <c r="V451" i="2"/>
  <c r="AO53" i="6" s="1"/>
  <c r="AO53" i="8" s="1"/>
  <c r="AO102" i="8" s="1"/>
  <c r="Q455" i="2"/>
  <c r="Q457" i="2"/>
  <c r="AJ34" i="6" s="1"/>
  <c r="AJ34" i="8" s="1"/>
  <c r="Q459" i="2"/>
  <c r="AJ37" i="6" s="1"/>
  <c r="AJ37" i="8" s="1"/>
  <c r="Q461" i="2"/>
  <c r="Q454" i="2"/>
  <c r="Q456" i="2"/>
  <c r="AJ30" i="6" s="1"/>
  <c r="AJ30" i="8" s="1"/>
  <c r="Q458" i="2"/>
  <c r="Q460" i="2"/>
  <c r="Q462" i="2"/>
  <c r="AA98" i="2"/>
  <c r="AA100" i="2"/>
  <c r="AA362" i="2" s="1"/>
  <c r="AA99" i="2"/>
  <c r="AA358" i="2" s="1"/>
  <c r="AT56" i="5"/>
  <c r="AT56" i="9" s="1"/>
  <c r="AF50" i="2"/>
  <c r="Q493" i="2"/>
  <c r="V497" i="2"/>
  <c r="AO59" i="6" s="1"/>
  <c r="V496" i="2"/>
  <c r="AO58" i="6" s="1"/>
  <c r="Q496" i="2"/>
  <c r="AJ58" i="6" s="1"/>
  <c r="Q497" i="2"/>
  <c r="AJ59" i="6" s="1"/>
  <c r="V454" i="2"/>
  <c r="AO25" i="6" s="1"/>
  <c r="AO25" i="8" s="1"/>
  <c r="AO84" i="8" s="1"/>
  <c r="V456" i="2"/>
  <c r="AO30" i="6" s="1"/>
  <c r="AO30" i="8" s="1"/>
  <c r="V458" i="2"/>
  <c r="AO36" i="6" s="1"/>
  <c r="AO36" i="8" s="1"/>
  <c r="V460" i="2"/>
  <c r="AO38" i="6" s="1"/>
  <c r="AO38" i="8" s="1"/>
  <c r="AO90" i="8" s="1"/>
  <c r="V462" i="2"/>
  <c r="AO40" i="6" s="1"/>
  <c r="AO40" i="8" s="1"/>
  <c r="V455" i="2"/>
  <c r="AO26" i="6" s="1"/>
  <c r="AO26" i="8" s="1"/>
  <c r="V457" i="2"/>
  <c r="AO34" i="6" s="1"/>
  <c r="AO34" i="8" s="1"/>
  <c r="V459" i="2"/>
  <c r="AO37" i="6" s="1"/>
  <c r="AO37" i="8" s="1"/>
  <c r="V461" i="2"/>
  <c r="AO39" i="6" s="1"/>
  <c r="AO39" i="8" s="1"/>
  <c r="AO4" i="9"/>
  <c r="AO13" i="5"/>
  <c r="AO13" i="9" s="1"/>
  <c r="AO78" i="9" s="1"/>
  <c r="V502" i="2"/>
  <c r="AO62" i="6" s="1"/>
  <c r="V505" i="2"/>
  <c r="AO65" i="6" s="1"/>
  <c r="AO65" i="8" s="1"/>
  <c r="V509" i="2"/>
  <c r="AO69" i="6" s="1"/>
  <c r="AO69" i="8" s="1"/>
  <c r="V500" i="2"/>
  <c r="AO60" i="6" s="1"/>
  <c r="V503" i="2"/>
  <c r="AO63" i="6" s="1"/>
  <c r="AO63" i="8" s="1"/>
  <c r="V504" i="2"/>
  <c r="AO64" i="6" s="1"/>
  <c r="AO64" i="8" s="1"/>
  <c r="V506" i="2"/>
  <c r="AO66" i="6" s="1"/>
  <c r="AO66" i="8" s="1"/>
  <c r="V501" i="2"/>
  <c r="AO61" i="6" s="1"/>
  <c r="V510" i="2"/>
  <c r="AO70" i="6" s="1"/>
  <c r="AO70" i="8" s="1"/>
  <c r="V508" i="2"/>
  <c r="AO68" i="6" s="1"/>
  <c r="AO68" i="8" s="1"/>
  <c r="V507" i="2"/>
  <c r="AO67" i="6" s="1"/>
  <c r="AO67" i="8" s="1"/>
  <c r="AA90" i="2"/>
  <c r="AA310" i="2" s="1"/>
  <c r="AA95" i="2"/>
  <c r="AA333" i="2" s="1"/>
  <c r="AA92" i="2"/>
  <c r="AA94" i="2"/>
  <c r="AA326" i="2" s="1"/>
  <c r="AA91" i="2"/>
  <c r="AA355" i="2" s="1"/>
  <c r="AA93" i="2"/>
  <c r="AA316" i="2" s="1"/>
  <c r="AA96" i="2"/>
  <c r="AA337" i="2" s="1"/>
  <c r="AT4" i="5"/>
  <c r="V475" i="2"/>
  <c r="AO21" i="6" s="1"/>
  <c r="AO21" i="8" s="1"/>
  <c r="V477" i="2"/>
  <c r="AO23" i="6" s="1"/>
  <c r="AO23" i="8" s="1"/>
  <c r="V479" i="2"/>
  <c r="AO27" i="6" s="1"/>
  <c r="AO27" i="8" s="1"/>
  <c r="V481" i="2"/>
  <c r="AO29" i="6" s="1"/>
  <c r="AO29" i="8" s="1"/>
  <c r="V483" i="2"/>
  <c r="AO32" i="6" s="1"/>
  <c r="AO32" i="8" s="1"/>
  <c r="V485" i="2"/>
  <c r="AO17" i="6" s="1"/>
  <c r="AO17" i="8" s="1"/>
  <c r="V487" i="2"/>
  <c r="AO19" i="6" s="1"/>
  <c r="AO19" i="8" s="1"/>
  <c r="V489" i="2"/>
  <c r="AO49" i="6" s="1"/>
  <c r="AO49" i="8" s="1"/>
  <c r="V491" i="2"/>
  <c r="AO51" i="6" s="1"/>
  <c r="AO51" i="8" s="1"/>
  <c r="AO100" i="8" s="1"/>
  <c r="V476" i="2"/>
  <c r="AO22" i="6" s="1"/>
  <c r="AO22" i="8" s="1"/>
  <c r="V478" i="2"/>
  <c r="AO24" i="6" s="1"/>
  <c r="AO24" i="8" s="1"/>
  <c r="V480" i="2"/>
  <c r="AO28" i="6" s="1"/>
  <c r="AO28" i="8" s="1"/>
  <c r="AO86" i="8" s="1"/>
  <c r="V482" i="2"/>
  <c r="AO31" i="6" s="1"/>
  <c r="AO31" i="8" s="1"/>
  <c r="V484" i="2"/>
  <c r="AO16" i="6" s="1"/>
  <c r="AO16" i="8" s="1"/>
  <c r="AO81" i="8" s="1"/>
  <c r="V486" i="2"/>
  <c r="AO18" i="6" s="1"/>
  <c r="AO18" i="8" s="1"/>
  <c r="V490" i="2"/>
  <c r="AO50" i="6" s="1"/>
  <c r="AO50" i="8" s="1"/>
  <c r="V488" i="2"/>
  <c r="AO20" i="6" s="1"/>
  <c r="AO20" i="8" s="1"/>
  <c r="Q465" i="2"/>
  <c r="AJ42" i="6" s="1"/>
  <c r="AJ42" i="8" s="1"/>
  <c r="AJ93" i="8" s="1"/>
  <c r="Q467" i="2"/>
  <c r="Q469" i="2"/>
  <c r="Q464" i="2"/>
  <c r="AJ41" i="6" s="1"/>
  <c r="AJ41" i="8" s="1"/>
  <c r="AJ92" i="8" s="1"/>
  <c r="Q466" i="2"/>
  <c r="Q468" i="2"/>
  <c r="AT56" i="6"/>
  <c r="AT56" i="8" s="1"/>
  <c r="AA86" i="2"/>
  <c r="AA495" i="2" s="1"/>
  <c r="AA85" i="2"/>
  <c r="AA498" i="2" s="1"/>
  <c r="AA87" i="2"/>
  <c r="AA499" i="2" s="1"/>
  <c r="AO52" i="6"/>
  <c r="AO52" i="8" s="1"/>
  <c r="AO101" i="8" s="1"/>
  <c r="V464" i="2"/>
  <c r="AO41" i="6" s="1"/>
  <c r="AO41" i="8" s="1"/>
  <c r="AO92" i="8" s="1"/>
  <c r="V466" i="2"/>
  <c r="AO43" i="6" s="1"/>
  <c r="AO43" i="8" s="1"/>
  <c r="AO94" i="8" s="1"/>
  <c r="V468" i="2"/>
  <c r="AO45" i="6" s="1"/>
  <c r="AO45" i="8" s="1"/>
  <c r="V465" i="2"/>
  <c r="AO42" i="6" s="1"/>
  <c r="AO42" i="8" s="1"/>
  <c r="AO93" i="8" s="1"/>
  <c r="V467" i="2"/>
  <c r="AO44" i="6" s="1"/>
  <c r="AO44" i="8" s="1"/>
  <c r="V469" i="2"/>
  <c r="AO46" i="6" s="1"/>
  <c r="AO46" i="8" s="1"/>
  <c r="AO96" i="8" s="1"/>
  <c r="Q471" i="2"/>
  <c r="AJ47" i="6" s="1"/>
  <c r="AJ47" i="8" s="1"/>
  <c r="AJ97" i="8" s="1"/>
  <c r="Q473" i="2"/>
  <c r="Q472" i="2"/>
  <c r="AJ48" i="6" s="1"/>
  <c r="AJ48" i="8" s="1"/>
  <c r="AJ98" i="8" s="1"/>
  <c r="V472" i="2"/>
  <c r="AO48" i="6" s="1"/>
  <c r="AO48" i="8" s="1"/>
  <c r="AO98" i="8" s="1"/>
  <c r="V473" i="2"/>
  <c r="AO35" i="6" s="1"/>
  <c r="AO35" i="8" s="1"/>
  <c r="V471" i="2"/>
  <c r="AO47" i="6" s="1"/>
  <c r="AO47" i="8" s="1"/>
  <c r="AO97" i="8" s="1"/>
  <c r="Q502" i="2"/>
  <c r="AJ62" i="6" s="1"/>
  <c r="Q505" i="2"/>
  <c r="AJ65" i="6" s="1"/>
  <c r="AJ65" i="8" s="1"/>
  <c r="Q500" i="2"/>
  <c r="AJ60" i="6" s="1"/>
  <c r="Q504" i="2"/>
  <c r="Q503" i="2"/>
  <c r="Q506" i="2"/>
  <c r="Q508" i="2"/>
  <c r="AJ68" i="6" s="1"/>
  <c r="AJ68" i="8" s="1"/>
  <c r="Q509" i="2"/>
  <c r="AJ69" i="6" s="1"/>
  <c r="AJ69" i="8" s="1"/>
  <c r="Q507" i="2"/>
  <c r="AJ67" i="6" s="1"/>
  <c r="AJ67" i="8" s="1"/>
  <c r="Q501" i="2"/>
  <c r="AJ61" i="6" s="1"/>
  <c r="Q510" i="2"/>
  <c r="AJ70" i="6" s="1"/>
  <c r="AJ70" i="8" s="1"/>
  <c r="AJ52" i="6"/>
  <c r="AJ52" i="8" s="1"/>
  <c r="AJ101" i="8" s="1"/>
  <c r="Q448" i="2"/>
  <c r="Q449" i="2"/>
  <c r="AJ15" i="6" s="1"/>
  <c r="AJ15" i="8" s="1"/>
  <c r="AJ80" i="8" s="1"/>
  <c r="Q451" i="2"/>
  <c r="Q452" i="2"/>
  <c r="Q450" i="2"/>
  <c r="AJ33" i="6" s="1"/>
  <c r="AJ33" i="8" s="1"/>
  <c r="AJ88" i="8" s="1"/>
  <c r="AO4" i="8"/>
  <c r="AO13" i="6"/>
  <c r="AO13" i="8" s="1"/>
  <c r="AO78" i="8" s="1"/>
  <c r="AO6" i="8"/>
  <c r="AO57" i="8"/>
  <c r="AA78" i="2"/>
  <c r="AA492" i="2" s="1"/>
  <c r="AA83" i="2"/>
  <c r="AA474" i="2" s="1"/>
  <c r="AA80" i="2"/>
  <c r="AA453" i="2" s="1"/>
  <c r="AA77" i="2"/>
  <c r="AA447" i="2" s="1"/>
  <c r="AT57" i="6"/>
  <c r="AA82" i="2"/>
  <c r="AA470" i="2" s="1"/>
  <c r="AA79" i="2"/>
  <c r="AA493" i="2" s="1"/>
  <c r="AA81" i="2"/>
  <c r="AA463" i="2" s="1"/>
  <c r="AT4" i="6"/>
  <c r="AJ57" i="9"/>
  <c r="BI57" i="7"/>
  <c r="V280" i="2"/>
  <c r="AJ6" i="6"/>
  <c r="AJ6" i="8" s="1"/>
  <c r="V279" i="2"/>
  <c r="V282" i="2"/>
  <c r="V272" i="2"/>
  <c r="V271" i="2"/>
  <c r="V278" i="2"/>
  <c r="V283" i="2"/>
  <c r="AL54" i="2"/>
  <c r="V274" i="2"/>
  <c r="V281" i="2"/>
  <c r="V273" i="2"/>
  <c r="V277" i="2"/>
  <c r="V285" i="2"/>
  <c r="V284" i="2"/>
  <c r="V286" i="2"/>
  <c r="V287" i="2"/>
  <c r="V276" i="2"/>
  <c r="AF36" i="2"/>
  <c r="AF33" i="2"/>
  <c r="AF35" i="2"/>
  <c r="AF34" i="2"/>
  <c r="AF40" i="2"/>
  <c r="AF41" i="2"/>
  <c r="AF42" i="2"/>
  <c r="AF39" i="2"/>
  <c r="AK10" i="2"/>
  <c r="AY2" i="6"/>
  <c r="AY2" i="8" s="1"/>
  <c r="AK11" i="2"/>
  <c r="AY2" i="5"/>
  <c r="AY2" i="9" s="1"/>
  <c r="AE60" i="9"/>
  <c r="AE9" i="5"/>
  <c r="AE9" i="9" s="1"/>
  <c r="AE62" i="9"/>
  <c r="AE11" i="5"/>
  <c r="AE11" i="9" s="1"/>
  <c r="AE61" i="9"/>
  <c r="AE10" i="5"/>
  <c r="AE10" i="9" s="1"/>
  <c r="AJ47" i="5"/>
  <c r="AJ47" i="9" s="1"/>
  <c r="AJ97" i="9" s="1"/>
  <c r="AJ48" i="5"/>
  <c r="AJ48" i="9" s="1"/>
  <c r="AJ98" i="9" s="1"/>
  <c r="AJ35" i="5"/>
  <c r="AJ35" i="9" s="1"/>
  <c r="AJ43" i="5"/>
  <c r="AJ43" i="9" s="1"/>
  <c r="AJ94" i="9" s="1"/>
  <c r="AJ41" i="5"/>
  <c r="AJ41" i="9" s="1"/>
  <c r="AJ92" i="9" s="1"/>
  <c r="AJ44" i="5"/>
  <c r="AJ44" i="9" s="1"/>
  <c r="AJ45" i="5"/>
  <c r="AJ45" i="9" s="1"/>
  <c r="AJ46" i="5"/>
  <c r="AJ46" i="9" s="1"/>
  <c r="AJ96" i="9" s="1"/>
  <c r="AJ42" i="5"/>
  <c r="AJ42" i="9" s="1"/>
  <c r="AJ93" i="9" s="1"/>
  <c r="AE95" i="9"/>
  <c r="AE91" i="9"/>
  <c r="AE85" i="9"/>
  <c r="AJ26" i="5"/>
  <c r="AJ26" i="9" s="1"/>
  <c r="AJ30" i="5"/>
  <c r="AJ30" i="9" s="1"/>
  <c r="AJ40" i="5"/>
  <c r="AJ40" i="9" s="1"/>
  <c r="AJ34" i="5"/>
  <c r="AJ34" i="9" s="1"/>
  <c r="AJ36" i="5"/>
  <c r="AJ36" i="9" s="1"/>
  <c r="AJ37" i="5"/>
  <c r="AJ37" i="9" s="1"/>
  <c r="AJ38" i="5"/>
  <c r="AJ38" i="9" s="1"/>
  <c r="AJ90" i="9" s="1"/>
  <c r="AJ39" i="5"/>
  <c r="AJ39" i="9" s="1"/>
  <c r="AJ25" i="5"/>
  <c r="AJ25" i="9" s="1"/>
  <c r="AJ84" i="9" s="1"/>
  <c r="AE83" i="9"/>
  <c r="AE99" i="9"/>
  <c r="AE81" i="9"/>
  <c r="AE82" i="9"/>
  <c r="AE86" i="9"/>
  <c r="AE87" i="9"/>
  <c r="AE89" i="9"/>
  <c r="AJ59" i="5"/>
  <c r="AJ58" i="5"/>
  <c r="AJ63" i="5"/>
  <c r="AJ63" i="9" s="1"/>
  <c r="AJ65" i="5"/>
  <c r="AJ65" i="9" s="1"/>
  <c r="AJ69" i="5"/>
  <c r="AJ69" i="9" s="1"/>
  <c r="AJ61" i="5"/>
  <c r="AJ60" i="5"/>
  <c r="AJ68" i="5"/>
  <c r="AJ68" i="9" s="1"/>
  <c r="AJ70" i="5"/>
  <c r="AJ70" i="9" s="1"/>
  <c r="AJ95" i="7"/>
  <c r="BI8" i="1"/>
  <c r="BI8" i="7" s="1"/>
  <c r="BI59" i="7"/>
  <c r="BI7" i="1"/>
  <c r="BI7" i="7" s="1"/>
  <c r="BI58" i="7"/>
  <c r="BI9" i="1"/>
  <c r="BI9" i="7" s="1"/>
  <c r="AE91" i="8"/>
  <c r="BI15" i="1"/>
  <c r="BI15" i="7" s="1"/>
  <c r="BI80" i="7" s="1"/>
  <c r="BI14" i="1"/>
  <c r="BI14" i="7" s="1"/>
  <c r="BI79" i="7" s="1"/>
  <c r="BI33" i="1"/>
  <c r="BI33" i="7" s="1"/>
  <c r="BI88" i="7" s="1"/>
  <c r="BI54" i="1"/>
  <c r="BI54" i="7" s="1"/>
  <c r="BI103" i="7" s="1"/>
  <c r="BI53" i="1"/>
  <c r="BI53" i="7" s="1"/>
  <c r="BI102" i="7" s="1"/>
  <c r="BI47" i="1"/>
  <c r="BI47" i="7" s="1"/>
  <c r="BI97" i="7" s="1"/>
  <c r="BI48" i="1"/>
  <c r="BI48" i="7" s="1"/>
  <c r="BI98" i="7" s="1"/>
  <c r="BI35" i="1"/>
  <c r="BI35" i="7" s="1"/>
  <c r="BI42" i="1"/>
  <c r="BI42" i="7" s="1"/>
  <c r="BI93" i="7" s="1"/>
  <c r="BI44" i="1"/>
  <c r="BI44" i="7" s="1"/>
  <c r="BI46" i="1"/>
  <c r="BI46" i="7" s="1"/>
  <c r="BI96" i="7" s="1"/>
  <c r="BI41" i="1"/>
  <c r="BI41" i="7" s="1"/>
  <c r="BI92" i="7" s="1"/>
  <c r="BI43" i="1"/>
  <c r="BI43" i="7" s="1"/>
  <c r="BI94" i="7" s="1"/>
  <c r="BI45" i="1"/>
  <c r="BI45" i="7" s="1"/>
  <c r="BI26" i="1"/>
  <c r="BI26" i="7" s="1"/>
  <c r="BI34" i="1"/>
  <c r="BI34" i="7" s="1"/>
  <c r="BI37" i="1"/>
  <c r="BI37" i="7" s="1"/>
  <c r="BI39" i="1"/>
  <c r="BI39" i="7" s="1"/>
  <c r="BI25" i="1"/>
  <c r="BI25" i="7" s="1"/>
  <c r="BI84" i="7" s="1"/>
  <c r="BI30" i="1"/>
  <c r="BI30" i="7" s="1"/>
  <c r="BI36" i="1"/>
  <c r="BI36" i="7" s="1"/>
  <c r="BI38" i="1"/>
  <c r="BI38" i="7" s="1"/>
  <c r="BI90" i="7" s="1"/>
  <c r="BI40" i="1"/>
  <c r="BI40" i="7" s="1"/>
  <c r="AJ91" i="7"/>
  <c r="AJ89" i="7"/>
  <c r="AJ26" i="6"/>
  <c r="AJ26" i="8" s="1"/>
  <c r="AJ39" i="6"/>
  <c r="AJ39" i="8" s="1"/>
  <c r="AJ25" i="6"/>
  <c r="AJ25" i="8" s="1"/>
  <c r="AJ84" i="8" s="1"/>
  <c r="AJ36" i="6"/>
  <c r="AJ36" i="8" s="1"/>
  <c r="AJ38" i="6"/>
  <c r="AJ38" i="8" s="1"/>
  <c r="AJ90" i="8" s="1"/>
  <c r="AJ40" i="6"/>
  <c r="AJ40" i="8" s="1"/>
  <c r="AJ46" i="6"/>
  <c r="AJ46" i="8" s="1"/>
  <c r="AJ96" i="8" s="1"/>
  <c r="AJ43" i="6"/>
  <c r="AJ43" i="8" s="1"/>
  <c r="AJ94" i="8" s="1"/>
  <c r="AJ45" i="6"/>
  <c r="AJ45" i="8" s="1"/>
  <c r="AJ44" i="6"/>
  <c r="AJ44" i="8" s="1"/>
  <c r="AE58" i="8"/>
  <c r="AE7" i="6"/>
  <c r="AE7" i="8" s="1"/>
  <c r="AE95" i="8"/>
  <c r="AE59" i="8"/>
  <c r="AE8" i="6"/>
  <c r="AE8" i="8" s="1"/>
  <c r="AE62" i="8"/>
  <c r="AE11" i="6"/>
  <c r="AE11" i="8" s="1"/>
  <c r="AJ66" i="6"/>
  <c r="AJ66" i="8" s="1"/>
  <c r="AJ63" i="6"/>
  <c r="AJ63" i="8" s="1"/>
  <c r="AJ64" i="6"/>
  <c r="AJ64" i="8" s="1"/>
  <c r="AE89" i="8"/>
  <c r="AE10" i="6"/>
  <c r="AE10" i="8" s="1"/>
  <c r="AE61" i="8"/>
  <c r="AE9" i="6"/>
  <c r="AE9" i="8" s="1"/>
  <c r="AE60" i="8"/>
  <c r="AJ35" i="6"/>
  <c r="AJ35" i="8" s="1"/>
  <c r="AJ53" i="6"/>
  <c r="AJ53" i="8" s="1"/>
  <c r="AJ102" i="8" s="1"/>
  <c r="AJ54" i="6"/>
  <c r="AJ54" i="8" s="1"/>
  <c r="AJ103" i="8" s="1"/>
  <c r="AJ14" i="6"/>
  <c r="AJ14" i="8" s="1"/>
  <c r="AJ79" i="8" s="1"/>
  <c r="X116" i="2"/>
  <c r="X117" i="2"/>
  <c r="X113" i="2"/>
  <c r="X120" i="2"/>
  <c r="Z120" i="2" s="1"/>
  <c r="X114" i="2"/>
  <c r="X118" i="2"/>
  <c r="X115" i="2"/>
  <c r="X119" i="2"/>
  <c r="Z119" i="2" s="1"/>
  <c r="X121" i="2"/>
  <c r="X132" i="2"/>
  <c r="X130" i="2"/>
  <c r="X131" i="2"/>
  <c r="X110" i="2"/>
  <c r="X109" i="2"/>
  <c r="X107" i="2"/>
  <c r="X111" i="2"/>
  <c r="X108" i="2"/>
  <c r="X128" i="2"/>
  <c r="X127" i="2"/>
  <c r="X126" i="2"/>
  <c r="X123" i="2"/>
  <c r="X125" i="2"/>
  <c r="X124" i="2"/>
  <c r="AO6" i="5" l="1"/>
  <c r="AO6" i="9" s="1"/>
  <c r="AO57" i="9"/>
  <c r="AO7" i="5"/>
  <c r="AO7" i="9" s="1"/>
  <c r="AO58" i="9"/>
  <c r="AO61" i="9"/>
  <c r="AO10" i="5"/>
  <c r="AO10" i="9" s="1"/>
  <c r="AO62" i="9"/>
  <c r="AO11" i="5"/>
  <c r="AO11" i="9" s="1"/>
  <c r="AT52" i="5"/>
  <c r="AT52" i="9" s="1"/>
  <c r="AT101" i="9" s="1"/>
  <c r="AA356" i="2"/>
  <c r="AA359" i="2"/>
  <c r="AT58" i="5" s="1"/>
  <c r="AA360" i="2"/>
  <c r="AT59" i="5" s="1"/>
  <c r="AA367" i="2"/>
  <c r="AT64" i="5" s="1"/>
  <c r="AT64" i="9" s="1"/>
  <c r="AA364" i="2"/>
  <c r="AT61" i="5" s="1"/>
  <c r="AA372" i="2"/>
  <c r="AT69" i="5" s="1"/>
  <c r="AT69" i="9" s="1"/>
  <c r="AA366" i="2"/>
  <c r="AT63" i="5" s="1"/>
  <c r="AT63" i="9" s="1"/>
  <c r="AA363" i="2"/>
  <c r="AT60" i="5" s="1"/>
  <c r="AA371" i="2"/>
  <c r="AT68" i="5" s="1"/>
  <c r="AT68" i="9" s="1"/>
  <c r="AA370" i="2"/>
  <c r="AT67" i="5" s="1"/>
  <c r="AT67" i="9" s="1"/>
  <c r="AA368" i="2"/>
  <c r="AT65" i="5" s="1"/>
  <c r="AT65" i="9" s="1"/>
  <c r="AA373" i="2"/>
  <c r="AT70" i="5" s="1"/>
  <c r="AT70" i="9" s="1"/>
  <c r="AA365" i="2"/>
  <c r="AT62" i="5" s="1"/>
  <c r="AA369" i="2"/>
  <c r="AT66" i="5" s="1"/>
  <c r="AT66" i="9" s="1"/>
  <c r="AO9" i="5"/>
  <c r="AO9" i="9" s="1"/>
  <c r="AO60" i="9"/>
  <c r="AA361" i="2"/>
  <c r="AT57" i="5" s="1"/>
  <c r="AO59" i="9"/>
  <c r="AO8" i="5"/>
  <c r="AO8" i="9" s="1"/>
  <c r="BI10" i="1"/>
  <c r="BI10" i="7" s="1"/>
  <c r="AO99" i="9"/>
  <c r="AO91" i="9"/>
  <c r="AO85" i="9"/>
  <c r="AO82" i="9"/>
  <c r="AO87" i="9"/>
  <c r="BI11" i="1"/>
  <c r="BI11" i="7" s="1"/>
  <c r="AA345" i="2"/>
  <c r="AT31" i="5" s="1"/>
  <c r="AT31" i="9" s="1"/>
  <c r="AA342" i="2"/>
  <c r="AT27" i="5" s="1"/>
  <c r="AT27" i="9" s="1"/>
  <c r="AA350" i="2"/>
  <c r="AT19" i="5" s="1"/>
  <c r="AT19" i="9" s="1"/>
  <c r="AA339" i="2"/>
  <c r="AT22" i="5" s="1"/>
  <c r="AT22" i="9" s="1"/>
  <c r="AA347" i="2"/>
  <c r="AT16" i="5" s="1"/>
  <c r="AT16" i="9" s="1"/>
  <c r="AA344" i="2"/>
  <c r="AT29" i="5" s="1"/>
  <c r="AT29" i="9" s="1"/>
  <c r="AA341" i="2"/>
  <c r="AT24" i="5" s="1"/>
  <c r="AT24" i="9" s="1"/>
  <c r="AA349" i="2"/>
  <c r="AT18" i="5" s="1"/>
  <c r="AT18" i="9" s="1"/>
  <c r="AA338" i="2"/>
  <c r="AT21" i="5" s="1"/>
  <c r="AT21" i="9" s="1"/>
  <c r="AA346" i="2"/>
  <c r="AT32" i="5" s="1"/>
  <c r="AT32" i="9" s="1"/>
  <c r="AA343" i="2"/>
  <c r="AT28" i="5" s="1"/>
  <c r="AT28" i="9" s="1"/>
  <c r="AA351" i="2"/>
  <c r="AT20" i="5" s="1"/>
  <c r="AT20" i="9" s="1"/>
  <c r="AA348" i="2"/>
  <c r="AT17" i="5" s="1"/>
  <c r="AT17" i="9" s="1"/>
  <c r="AA353" i="2"/>
  <c r="AT50" i="5" s="1"/>
  <c r="AT50" i="9" s="1"/>
  <c r="AA354" i="2"/>
  <c r="AT51" i="5" s="1"/>
  <c r="AT51" i="9" s="1"/>
  <c r="AT100" i="9" s="1"/>
  <c r="AA340" i="2"/>
  <c r="AT23" i="5" s="1"/>
  <c r="AT23" i="9" s="1"/>
  <c r="AA352" i="2"/>
  <c r="AT49" i="5" s="1"/>
  <c r="AT49" i="9" s="1"/>
  <c r="AO81" i="9"/>
  <c r="AO86" i="9"/>
  <c r="AA321" i="2"/>
  <c r="AT36" i="5" s="1"/>
  <c r="AT36" i="9" s="1"/>
  <c r="AA318" i="2"/>
  <c r="AT26" i="5" s="1"/>
  <c r="AT26" i="9" s="1"/>
  <c r="AA324" i="2"/>
  <c r="AT39" i="5" s="1"/>
  <c r="AT39" i="9" s="1"/>
  <c r="AA319" i="2"/>
  <c r="AT30" i="5" s="1"/>
  <c r="AT30" i="9" s="1"/>
  <c r="AA320" i="2"/>
  <c r="AT34" i="5" s="1"/>
  <c r="AT34" i="9" s="1"/>
  <c r="AA323" i="2"/>
  <c r="AT38" i="5" s="1"/>
  <c r="AT38" i="9" s="1"/>
  <c r="AT90" i="9" s="1"/>
  <c r="AA325" i="2"/>
  <c r="AT40" i="5" s="1"/>
  <c r="AT40" i="9" s="1"/>
  <c r="AA317" i="2"/>
  <c r="AT25" i="5" s="1"/>
  <c r="AT25" i="9" s="1"/>
  <c r="AT84" i="9" s="1"/>
  <c r="AA322" i="2"/>
  <c r="AT37" i="5" s="1"/>
  <c r="AT37" i="9" s="1"/>
  <c r="AA314" i="2"/>
  <c r="AT53" i="5" s="1"/>
  <c r="AT53" i="9" s="1"/>
  <c r="AT102" i="9" s="1"/>
  <c r="AA311" i="2"/>
  <c r="AT14" i="5" s="1"/>
  <c r="AT14" i="9" s="1"/>
  <c r="AT79" i="9" s="1"/>
  <c r="AA313" i="2"/>
  <c r="AT33" i="5" s="1"/>
  <c r="AT33" i="9" s="1"/>
  <c r="AT88" i="9" s="1"/>
  <c r="AA315" i="2"/>
  <c r="AT54" i="5" s="1"/>
  <c r="AT54" i="9" s="1"/>
  <c r="AT103" i="9" s="1"/>
  <c r="AA312" i="2"/>
  <c r="AT15" i="5" s="1"/>
  <c r="AT15" i="9" s="1"/>
  <c r="AT80" i="9" s="1"/>
  <c r="AO95" i="9"/>
  <c r="AO83" i="9"/>
  <c r="AA331" i="2"/>
  <c r="AT45" i="5" s="1"/>
  <c r="AT45" i="9" s="1"/>
  <c r="AA328" i="2"/>
  <c r="AT42" i="5" s="1"/>
  <c r="AT42" i="9" s="1"/>
  <c r="AT93" i="9" s="1"/>
  <c r="AA330" i="2"/>
  <c r="AT44" i="5" s="1"/>
  <c r="AT44" i="9" s="1"/>
  <c r="AA327" i="2"/>
  <c r="AT41" i="5" s="1"/>
  <c r="AT41" i="9" s="1"/>
  <c r="AT92" i="9" s="1"/>
  <c r="AA329" i="2"/>
  <c r="AT43" i="5" s="1"/>
  <c r="AT43" i="9" s="1"/>
  <c r="AT94" i="9" s="1"/>
  <c r="AA332" i="2"/>
  <c r="AT46" i="5" s="1"/>
  <c r="AT46" i="9" s="1"/>
  <c r="AT96" i="9" s="1"/>
  <c r="Q339" i="2"/>
  <c r="AJ22" i="5" s="1"/>
  <c r="AJ22" i="9" s="1"/>
  <c r="Q347" i="2"/>
  <c r="AJ16" i="5" s="1"/>
  <c r="AJ16" i="9" s="1"/>
  <c r="Q344" i="2"/>
  <c r="AJ29" i="5" s="1"/>
  <c r="AJ29" i="9" s="1"/>
  <c r="Q341" i="2"/>
  <c r="AJ24" i="5" s="1"/>
  <c r="AJ24" i="9" s="1"/>
  <c r="Q349" i="2"/>
  <c r="AJ18" i="5" s="1"/>
  <c r="AJ18" i="9" s="1"/>
  <c r="Q338" i="2"/>
  <c r="AJ21" i="5" s="1"/>
  <c r="AJ21" i="9" s="1"/>
  <c r="Q346" i="2"/>
  <c r="AJ32" i="5" s="1"/>
  <c r="AJ32" i="9" s="1"/>
  <c r="Q343" i="2"/>
  <c r="AJ28" i="5" s="1"/>
  <c r="AJ28" i="9" s="1"/>
  <c r="Q351" i="2"/>
  <c r="AJ20" i="5" s="1"/>
  <c r="AJ20" i="9" s="1"/>
  <c r="Q340" i="2"/>
  <c r="AJ23" i="5" s="1"/>
  <c r="AJ23" i="9" s="1"/>
  <c r="Q348" i="2"/>
  <c r="AJ17" i="5" s="1"/>
  <c r="AJ17" i="9" s="1"/>
  <c r="Q345" i="2"/>
  <c r="AJ31" i="5" s="1"/>
  <c r="AJ31" i="9" s="1"/>
  <c r="Q350" i="2"/>
  <c r="AJ19" i="5" s="1"/>
  <c r="AJ19" i="9" s="1"/>
  <c r="Q352" i="2"/>
  <c r="AJ49" i="5" s="1"/>
  <c r="AJ49" i="9" s="1"/>
  <c r="Q342" i="2"/>
  <c r="AJ27" i="5" s="1"/>
  <c r="AJ27" i="9" s="1"/>
  <c r="AJ85" i="9" s="1"/>
  <c r="Q353" i="2"/>
  <c r="AJ50" i="5" s="1"/>
  <c r="AJ50" i="9" s="1"/>
  <c r="Q354" i="2"/>
  <c r="AJ51" i="5" s="1"/>
  <c r="AJ51" i="9" s="1"/>
  <c r="AJ100" i="9" s="1"/>
  <c r="AA335" i="2"/>
  <c r="AT48" i="5" s="1"/>
  <c r="AT48" i="9" s="1"/>
  <c r="AT98" i="9" s="1"/>
  <c r="AA334" i="2"/>
  <c r="AT47" i="5" s="1"/>
  <c r="AT47" i="9" s="1"/>
  <c r="AT97" i="9" s="1"/>
  <c r="AA336" i="2"/>
  <c r="AT35" i="5" s="1"/>
  <c r="AT35" i="9" s="1"/>
  <c r="AO89" i="9"/>
  <c r="AK39" i="2"/>
  <c r="BD3" i="5" s="1"/>
  <c r="BD3" i="9" s="1"/>
  <c r="AK40" i="2"/>
  <c r="AK41" i="2"/>
  <c r="BD5" i="5" s="1"/>
  <c r="BD5" i="9" s="1"/>
  <c r="AK42" i="2"/>
  <c r="AA465" i="2"/>
  <c r="AT42" i="6" s="1"/>
  <c r="AT42" i="8" s="1"/>
  <c r="AT93" i="8" s="1"/>
  <c r="AA467" i="2"/>
  <c r="AT44" i="6" s="1"/>
  <c r="AT44" i="8" s="1"/>
  <c r="AT95" i="8" s="1"/>
  <c r="AA469" i="2"/>
  <c r="AT46" i="6" s="1"/>
  <c r="AT46" i="8" s="1"/>
  <c r="AT96" i="8" s="1"/>
  <c r="AA464" i="2"/>
  <c r="AT41" i="6" s="1"/>
  <c r="AT41" i="8" s="1"/>
  <c r="AT92" i="8" s="1"/>
  <c r="AA466" i="2"/>
  <c r="AT43" i="6" s="1"/>
  <c r="AT43" i="8" s="1"/>
  <c r="AT94" i="8" s="1"/>
  <c r="AA468" i="2"/>
  <c r="AT45" i="6" s="1"/>
  <c r="AT45" i="8" s="1"/>
  <c r="AO83" i="8"/>
  <c r="AO60" i="8"/>
  <c r="AO9" i="6"/>
  <c r="AO9" i="8" s="1"/>
  <c r="AO89" i="8"/>
  <c r="AO99" i="8"/>
  <c r="AT13" i="5"/>
  <c r="AT13" i="9" s="1"/>
  <c r="AT78" i="9" s="1"/>
  <c r="AT4" i="9"/>
  <c r="AO85" i="8"/>
  <c r="AO58" i="8"/>
  <c r="AO7" i="6"/>
  <c r="AO7" i="8" s="1"/>
  <c r="AT52" i="6"/>
  <c r="AT52" i="8" s="1"/>
  <c r="AT101" i="8" s="1"/>
  <c r="AA471" i="2"/>
  <c r="AT47" i="6" s="1"/>
  <c r="AT47" i="8" s="1"/>
  <c r="AT97" i="8" s="1"/>
  <c r="AA473" i="2"/>
  <c r="AT35" i="6" s="1"/>
  <c r="AT35" i="8" s="1"/>
  <c r="AA472" i="2"/>
  <c r="AT48" i="6" s="1"/>
  <c r="AT48" i="8" s="1"/>
  <c r="AT98" i="8" s="1"/>
  <c r="AO82" i="8"/>
  <c r="AO8" i="6"/>
  <c r="AO8" i="8" s="1"/>
  <c r="AO59" i="8"/>
  <c r="AO62" i="8"/>
  <c r="AO11" i="6"/>
  <c r="AO11" i="8" s="1"/>
  <c r="AA448" i="2"/>
  <c r="AT14" i="6" s="1"/>
  <c r="AT14" i="8" s="1"/>
  <c r="AT79" i="8" s="1"/>
  <c r="AA449" i="2"/>
  <c r="AT15" i="6" s="1"/>
  <c r="AT15" i="8" s="1"/>
  <c r="AT80" i="8" s="1"/>
  <c r="AA451" i="2"/>
  <c r="AT53" i="6" s="1"/>
  <c r="AT53" i="8" s="1"/>
  <c r="AT102" i="8" s="1"/>
  <c r="AA450" i="2"/>
  <c r="AT33" i="6" s="1"/>
  <c r="AT33" i="8" s="1"/>
  <c r="AT88" i="8" s="1"/>
  <c r="AA452" i="2"/>
  <c r="AT54" i="6" s="1"/>
  <c r="AT54" i="8" s="1"/>
  <c r="AT103" i="8" s="1"/>
  <c r="AA501" i="2"/>
  <c r="AT61" i="6" s="1"/>
  <c r="AA504" i="2"/>
  <c r="AT64" i="6" s="1"/>
  <c r="AT64" i="8" s="1"/>
  <c r="AA507" i="2"/>
  <c r="AT67" i="6" s="1"/>
  <c r="AT67" i="8" s="1"/>
  <c r="AA500" i="2"/>
  <c r="AT60" i="6" s="1"/>
  <c r="AA510" i="2"/>
  <c r="AT70" i="6" s="1"/>
  <c r="AT70" i="8" s="1"/>
  <c r="AA509" i="2"/>
  <c r="AT69" i="6" s="1"/>
  <c r="AT69" i="8" s="1"/>
  <c r="AA503" i="2"/>
  <c r="AT63" i="6" s="1"/>
  <c r="AT63" i="8" s="1"/>
  <c r="AA508" i="2"/>
  <c r="AT68" i="6" s="1"/>
  <c r="AT68" i="8" s="1"/>
  <c r="AA505" i="2"/>
  <c r="AT65" i="6" s="1"/>
  <c r="AT65" i="8" s="1"/>
  <c r="AA502" i="2"/>
  <c r="AT62" i="6" s="1"/>
  <c r="AA506" i="2"/>
  <c r="AT66" i="6" s="1"/>
  <c r="AT66" i="8" s="1"/>
  <c r="AO10" i="6"/>
  <c r="AO10" i="8" s="1"/>
  <c r="AO61" i="8"/>
  <c r="AA455" i="2"/>
  <c r="AT26" i="6" s="1"/>
  <c r="AT26" i="8" s="1"/>
  <c r="AA457" i="2"/>
  <c r="AT34" i="6" s="1"/>
  <c r="AT34" i="8" s="1"/>
  <c r="AA459" i="2"/>
  <c r="AT37" i="6" s="1"/>
  <c r="AT37" i="8" s="1"/>
  <c r="AA461" i="2"/>
  <c r="AT39" i="6" s="1"/>
  <c r="AT39" i="8" s="1"/>
  <c r="AA454" i="2"/>
  <c r="AT25" i="6" s="1"/>
  <c r="AT25" i="8" s="1"/>
  <c r="AT84" i="8" s="1"/>
  <c r="AA456" i="2"/>
  <c r="AT30" i="6" s="1"/>
  <c r="AT30" i="8" s="1"/>
  <c r="AA458" i="2"/>
  <c r="AT36" i="6" s="1"/>
  <c r="AT36" i="8" s="1"/>
  <c r="AA460" i="2"/>
  <c r="AT38" i="6" s="1"/>
  <c r="AT38" i="8" s="1"/>
  <c r="AT90" i="8" s="1"/>
  <c r="AA462" i="2"/>
  <c r="AT40" i="6" s="1"/>
  <c r="AT40" i="8" s="1"/>
  <c r="AO95" i="8"/>
  <c r="AO87" i="8"/>
  <c r="AA476" i="2"/>
  <c r="AT22" i="6" s="1"/>
  <c r="AT22" i="8" s="1"/>
  <c r="AA478" i="2"/>
  <c r="AT24" i="6" s="1"/>
  <c r="AT24" i="8" s="1"/>
  <c r="AA480" i="2"/>
  <c r="AT28" i="6" s="1"/>
  <c r="AT28" i="8" s="1"/>
  <c r="AA482" i="2"/>
  <c r="AT31" i="6" s="1"/>
  <c r="AT31" i="8" s="1"/>
  <c r="AA484" i="2"/>
  <c r="AT16" i="6" s="1"/>
  <c r="AT16" i="8" s="1"/>
  <c r="AA486" i="2"/>
  <c r="AT18" i="6" s="1"/>
  <c r="AT18" i="8" s="1"/>
  <c r="AA488" i="2"/>
  <c r="AT20" i="6" s="1"/>
  <c r="AT20" i="8" s="1"/>
  <c r="AA490" i="2"/>
  <c r="AT50" i="6" s="1"/>
  <c r="AT50" i="8" s="1"/>
  <c r="AA475" i="2"/>
  <c r="AT21" i="6" s="1"/>
  <c r="AT21" i="8" s="1"/>
  <c r="AA477" i="2"/>
  <c r="AT23" i="6" s="1"/>
  <c r="AT23" i="8" s="1"/>
  <c r="AA485" i="2"/>
  <c r="AT17" i="6" s="1"/>
  <c r="AT17" i="8" s="1"/>
  <c r="AA489" i="2"/>
  <c r="AT49" i="6" s="1"/>
  <c r="AT49" i="8" s="1"/>
  <c r="AT99" i="8" s="1"/>
  <c r="AA479" i="2"/>
  <c r="AT27" i="6" s="1"/>
  <c r="AT27" i="8" s="1"/>
  <c r="AA483" i="2"/>
  <c r="AT32" i="6" s="1"/>
  <c r="AT32" i="8" s="1"/>
  <c r="AA487" i="2"/>
  <c r="AT19" i="6" s="1"/>
  <c r="AT19" i="8" s="1"/>
  <c r="AA491" i="2"/>
  <c r="AT51" i="6" s="1"/>
  <c r="AT51" i="8" s="1"/>
  <c r="AT100" i="8" s="1"/>
  <c r="AA481" i="2"/>
  <c r="AT29" i="6" s="1"/>
  <c r="AT29" i="8" s="1"/>
  <c r="AA496" i="2"/>
  <c r="AT58" i="6" s="1"/>
  <c r="AA497" i="2"/>
  <c r="AT59" i="6" s="1"/>
  <c r="AO91" i="8"/>
  <c r="AT4" i="8"/>
  <c r="AT13" i="6"/>
  <c r="AT13" i="8" s="1"/>
  <c r="AT78" i="8" s="1"/>
  <c r="AK35" i="2"/>
  <c r="BD5" i="6" s="1"/>
  <c r="BD5" i="8" s="1"/>
  <c r="AK36" i="2"/>
  <c r="AK33" i="2"/>
  <c r="BD3" i="6" s="1"/>
  <c r="BD3" i="8" s="1"/>
  <c r="AK34" i="2"/>
  <c r="AT6" i="6"/>
  <c r="AT6" i="8" s="1"/>
  <c r="AT57" i="8"/>
  <c r="AY3" i="5"/>
  <c r="AY3" i="9" s="1"/>
  <c r="AK17" i="2"/>
  <c r="AY5" i="5"/>
  <c r="AY5" i="9" s="1"/>
  <c r="AK19" i="2"/>
  <c r="AY5" i="6"/>
  <c r="AY5" i="8" s="1"/>
  <c r="AE19" i="2"/>
  <c r="AK20" i="2"/>
  <c r="AK18" i="2"/>
  <c r="AE18" i="2"/>
  <c r="AY3" i="6"/>
  <c r="AY3" i="8" s="1"/>
  <c r="AE17" i="2"/>
  <c r="AE20" i="2"/>
  <c r="AY56" i="5"/>
  <c r="AY56" i="9" s="1"/>
  <c r="AF99" i="2"/>
  <c r="AF100" i="2"/>
  <c r="AF98" i="2"/>
  <c r="AF361" i="2" s="1"/>
  <c r="AF95" i="2"/>
  <c r="AF333" i="2" s="1"/>
  <c r="AF90" i="2"/>
  <c r="AF310" i="2" s="1"/>
  <c r="AF93" i="2"/>
  <c r="AF316" i="2" s="1"/>
  <c r="AF94" i="2"/>
  <c r="AF91" i="2"/>
  <c r="AY4" i="6"/>
  <c r="AY4" i="8" s="1"/>
  <c r="AF77" i="2"/>
  <c r="AF78" i="2"/>
  <c r="AF82" i="2"/>
  <c r="AF80" i="2"/>
  <c r="AF81" i="2"/>
  <c r="AY56" i="6"/>
  <c r="AY56" i="8" s="1"/>
  <c r="AF86" i="2"/>
  <c r="AF87" i="2"/>
  <c r="AF85" i="2"/>
  <c r="AF498" i="2" s="1"/>
  <c r="U50" i="2"/>
  <c r="AF92" i="2" s="1"/>
  <c r="AY4" i="5"/>
  <c r="AP11" i="2"/>
  <c r="AQ11" i="2" s="1"/>
  <c r="BD2" i="5"/>
  <c r="BD2" i="9" s="1"/>
  <c r="AP10" i="2"/>
  <c r="AQ10" i="2" s="1"/>
  <c r="BD2" i="6"/>
  <c r="BD2" i="8" s="1"/>
  <c r="AJ95" i="9"/>
  <c r="AJ89" i="9"/>
  <c r="AJ91" i="9"/>
  <c r="AJ10" i="5"/>
  <c r="AJ10" i="9" s="1"/>
  <c r="AJ61" i="9"/>
  <c r="AJ62" i="9"/>
  <c r="AJ11" i="5"/>
  <c r="AJ11" i="9" s="1"/>
  <c r="AJ60" i="9"/>
  <c r="AJ9" i="5"/>
  <c r="AJ9" i="9" s="1"/>
  <c r="AJ58" i="9"/>
  <c r="AJ7" i="5"/>
  <c r="AJ7" i="9" s="1"/>
  <c r="AJ59" i="9"/>
  <c r="AJ8" i="5"/>
  <c r="AJ8" i="9" s="1"/>
  <c r="BI91" i="7"/>
  <c r="BI95" i="7"/>
  <c r="BI89" i="7"/>
  <c r="AJ62" i="8"/>
  <c r="AJ11" i="6"/>
  <c r="AJ11" i="8" s="1"/>
  <c r="AJ61" i="8"/>
  <c r="AJ10" i="6"/>
  <c r="AJ10" i="8" s="1"/>
  <c r="AJ60" i="8"/>
  <c r="AJ9" i="6"/>
  <c r="AJ9" i="8" s="1"/>
  <c r="AJ91" i="8"/>
  <c r="AJ59" i="8"/>
  <c r="AJ8" i="6"/>
  <c r="AJ8" i="8" s="1"/>
  <c r="AJ58" i="8"/>
  <c r="AJ7" i="6"/>
  <c r="AJ7" i="8" s="1"/>
  <c r="AJ89" i="8"/>
  <c r="AJ95" i="8"/>
  <c r="AT57" i="9" l="1"/>
  <c r="AT6" i="5"/>
  <c r="AT6" i="9" s="1"/>
  <c r="AT62" i="9"/>
  <c r="AT11" i="5"/>
  <c r="AT11" i="9" s="1"/>
  <c r="AT10" i="5"/>
  <c r="AT10" i="9" s="1"/>
  <c r="AT61" i="9"/>
  <c r="AT8" i="5"/>
  <c r="AT8" i="9" s="1"/>
  <c r="AT59" i="9"/>
  <c r="AT58" i="9"/>
  <c r="AT7" i="5"/>
  <c r="AT7" i="9" s="1"/>
  <c r="AM50" i="2"/>
  <c r="AF356" i="2"/>
  <c r="AM58" i="2"/>
  <c r="AF362" i="2"/>
  <c r="AT60" i="9"/>
  <c r="AT9" i="5"/>
  <c r="AT9" i="9" s="1"/>
  <c r="AM57" i="2"/>
  <c r="AF358" i="2"/>
  <c r="AJ83" i="9"/>
  <c r="AJ99" i="9"/>
  <c r="AJ87" i="9"/>
  <c r="AT85" i="9"/>
  <c r="AJ86" i="9"/>
  <c r="AT83" i="9"/>
  <c r="AJ81" i="9"/>
  <c r="AT87" i="9"/>
  <c r="AJ82" i="9"/>
  <c r="AT95" i="9"/>
  <c r="AT91" i="9"/>
  <c r="AT86" i="8"/>
  <c r="AT87" i="8"/>
  <c r="AT81" i="9"/>
  <c r="AT83" i="8"/>
  <c r="AT91" i="8"/>
  <c r="AT86" i="9"/>
  <c r="AM52" i="2"/>
  <c r="AF326" i="2"/>
  <c r="AF320" i="2"/>
  <c r="AY34" i="5" s="1"/>
  <c r="AY34" i="9" s="1"/>
  <c r="AF317" i="2"/>
  <c r="AY25" i="5" s="1"/>
  <c r="AY25" i="9" s="1"/>
  <c r="AY84" i="9" s="1"/>
  <c r="AF323" i="2"/>
  <c r="AY38" i="5" s="1"/>
  <c r="AY38" i="9" s="1"/>
  <c r="AY90" i="9" s="1"/>
  <c r="AF325" i="2"/>
  <c r="AY40" i="5" s="1"/>
  <c r="AY40" i="9" s="1"/>
  <c r="AF322" i="2"/>
  <c r="AY37" i="5" s="1"/>
  <c r="AY37" i="9" s="1"/>
  <c r="AF318" i="2"/>
  <c r="AY26" i="5" s="1"/>
  <c r="AY26" i="9" s="1"/>
  <c r="AF319" i="2"/>
  <c r="AY30" i="5" s="1"/>
  <c r="AY30" i="9" s="1"/>
  <c r="AF324" i="2"/>
  <c r="AY39" i="5" s="1"/>
  <c r="AY39" i="9" s="1"/>
  <c r="AF321" i="2"/>
  <c r="AY36" i="5" s="1"/>
  <c r="AY36" i="9" s="1"/>
  <c r="AT99" i="9"/>
  <c r="AF313" i="2"/>
  <c r="AY33" i="5" s="1"/>
  <c r="AY33" i="9" s="1"/>
  <c r="AY88" i="9" s="1"/>
  <c r="AF315" i="2"/>
  <c r="AY54" i="5" s="1"/>
  <c r="AY54" i="9" s="1"/>
  <c r="AY103" i="9" s="1"/>
  <c r="AF312" i="2"/>
  <c r="AY15" i="5" s="1"/>
  <c r="AY15" i="9" s="1"/>
  <c r="AY80" i="9" s="1"/>
  <c r="AF314" i="2"/>
  <c r="AY53" i="5" s="1"/>
  <c r="AY53" i="9" s="1"/>
  <c r="AY102" i="9" s="1"/>
  <c r="AF311" i="2"/>
  <c r="AY14" i="5" s="1"/>
  <c r="AY14" i="9" s="1"/>
  <c r="AY79" i="9" s="1"/>
  <c r="AT82" i="8"/>
  <c r="AT89" i="9"/>
  <c r="AT82" i="9"/>
  <c r="AF334" i="2"/>
  <c r="AY47" i="5" s="1"/>
  <c r="AY47" i="9" s="1"/>
  <c r="AY97" i="9" s="1"/>
  <c r="AF336" i="2"/>
  <c r="AY35" i="5" s="1"/>
  <c r="AY35" i="9" s="1"/>
  <c r="AF335" i="2"/>
  <c r="AY48" i="5" s="1"/>
  <c r="AY48" i="9" s="1"/>
  <c r="AY98" i="9" s="1"/>
  <c r="AG58" i="2"/>
  <c r="AF499" i="2"/>
  <c r="AT7" i="6"/>
  <c r="AT7" i="8" s="1"/>
  <c r="AT58" i="8"/>
  <c r="AT62" i="8"/>
  <c r="AT11" i="6"/>
  <c r="AT11" i="8" s="1"/>
  <c r="AT59" i="8"/>
  <c r="AT8" i="6"/>
  <c r="AT8" i="8" s="1"/>
  <c r="AT61" i="8"/>
  <c r="AT10" i="6"/>
  <c r="AT10" i="8" s="1"/>
  <c r="BD56" i="6"/>
  <c r="BD56" i="8" s="1"/>
  <c r="AK85" i="2"/>
  <c r="AK498" i="2" s="1"/>
  <c r="AK86" i="2"/>
  <c r="AK495" i="2" s="1"/>
  <c r="AK87" i="2"/>
  <c r="AK499" i="2" s="1"/>
  <c r="AT89" i="8"/>
  <c r="AK98" i="2"/>
  <c r="AK99" i="2"/>
  <c r="AK358" i="2" s="1"/>
  <c r="AK100" i="2"/>
  <c r="AK362" i="2" s="1"/>
  <c r="BD56" i="5"/>
  <c r="BD56" i="9" s="1"/>
  <c r="AG57" i="2"/>
  <c r="AF495" i="2"/>
  <c r="AT85" i="8"/>
  <c r="AT81" i="8"/>
  <c r="AK90" i="2"/>
  <c r="AK310" i="2" s="1"/>
  <c r="AK91" i="2"/>
  <c r="AK355" i="2" s="1"/>
  <c r="AK92" i="2"/>
  <c r="AK93" i="2"/>
  <c r="AK316" i="2" s="1"/>
  <c r="AK94" i="2"/>
  <c r="AK326" i="2" s="1"/>
  <c r="AK95" i="2"/>
  <c r="AK333" i="2" s="1"/>
  <c r="AK96" i="2"/>
  <c r="AK337" i="2" s="1"/>
  <c r="BD4" i="5"/>
  <c r="AT60" i="8"/>
  <c r="AT9" i="6"/>
  <c r="AT9" i="8" s="1"/>
  <c r="AY57" i="5"/>
  <c r="AY57" i="9" s="1"/>
  <c r="AM56" i="2"/>
  <c r="AG48" i="2"/>
  <c r="AF447" i="2"/>
  <c r="BD57" i="6"/>
  <c r="AK77" i="2"/>
  <c r="AK447" i="2" s="1"/>
  <c r="AK81" i="2"/>
  <c r="AK463" i="2" s="1"/>
  <c r="AK82" i="2"/>
  <c r="AK470" i="2" s="1"/>
  <c r="AK78" i="2"/>
  <c r="AK492" i="2" s="1"/>
  <c r="AK79" i="2"/>
  <c r="AK493" i="2" s="1"/>
  <c r="AK80" i="2"/>
  <c r="AK453" i="2" s="1"/>
  <c r="AK83" i="2"/>
  <c r="AK474" i="2" s="1"/>
  <c r="BD4" i="6"/>
  <c r="AG52" i="2"/>
  <c r="AF463" i="2"/>
  <c r="AG51" i="2"/>
  <c r="AF453" i="2"/>
  <c r="AG53" i="2"/>
  <c r="AF470" i="2"/>
  <c r="AF355" i="2"/>
  <c r="AM49" i="2"/>
  <c r="AM53" i="2"/>
  <c r="AM51" i="2"/>
  <c r="AM48" i="2"/>
  <c r="AF492" i="2"/>
  <c r="AG49" i="2"/>
  <c r="AY57" i="6"/>
  <c r="AY57" i="8" s="1"/>
  <c r="AG56" i="2"/>
  <c r="AY13" i="6"/>
  <c r="AY13" i="8" s="1"/>
  <c r="AY78" i="8" s="1"/>
  <c r="W399" i="2"/>
  <c r="W400" i="2"/>
  <c r="W401" i="2"/>
  <c r="W402" i="2"/>
  <c r="W397" i="2"/>
  <c r="W398" i="2"/>
  <c r="W385" i="2"/>
  <c r="W381" i="2"/>
  <c r="W383" i="2"/>
  <c r="W384" i="2"/>
  <c r="W382" i="2"/>
  <c r="W404" i="2"/>
  <c r="W406" i="2"/>
  <c r="W405" i="2"/>
  <c r="W435" i="2"/>
  <c r="W432" i="2"/>
  <c r="W436" i="2"/>
  <c r="W437" i="2"/>
  <c r="W440" i="2"/>
  <c r="W438" i="2"/>
  <c r="W441" i="2"/>
  <c r="W439" i="2"/>
  <c r="W434" i="2"/>
  <c r="W442" i="2"/>
  <c r="W433" i="2"/>
  <c r="W393" i="2"/>
  <c r="W394" i="2"/>
  <c r="W392" i="2"/>
  <c r="W395" i="2"/>
  <c r="W387" i="2"/>
  <c r="W391" i="2"/>
  <c r="W388" i="2"/>
  <c r="W389" i="2"/>
  <c r="W390" i="2"/>
  <c r="W429" i="2"/>
  <c r="W428" i="2"/>
  <c r="W251" i="2"/>
  <c r="W250" i="2"/>
  <c r="W254" i="2"/>
  <c r="W252" i="2"/>
  <c r="W257" i="2"/>
  <c r="W253" i="2"/>
  <c r="W258" i="2"/>
  <c r="W255" i="2"/>
  <c r="W256" i="2"/>
  <c r="W245" i="2"/>
  <c r="W248" i="2"/>
  <c r="W246" i="2"/>
  <c r="W244" i="2"/>
  <c r="W247" i="2"/>
  <c r="W269" i="2"/>
  <c r="W268" i="2"/>
  <c r="W267" i="2"/>
  <c r="W260" i="2"/>
  <c r="W263" i="2"/>
  <c r="W265" i="2"/>
  <c r="W264" i="2"/>
  <c r="W262" i="2"/>
  <c r="W261" i="2"/>
  <c r="W298" i="2"/>
  <c r="W299" i="2"/>
  <c r="W296" i="2"/>
  <c r="W297" i="2"/>
  <c r="W303" i="2"/>
  <c r="W300" i="2"/>
  <c r="W304" i="2"/>
  <c r="W295" i="2"/>
  <c r="W302" i="2"/>
  <c r="W305" i="2"/>
  <c r="W301" i="2"/>
  <c r="W291" i="2"/>
  <c r="W292" i="2"/>
  <c r="AP34" i="2"/>
  <c r="AF18" i="2" s="1"/>
  <c r="AP35" i="2"/>
  <c r="AP36" i="2"/>
  <c r="AP33" i="2"/>
  <c r="AP41" i="2"/>
  <c r="AP42" i="2"/>
  <c r="AP39" i="2"/>
  <c r="AP40" i="2"/>
  <c r="AL18" i="2" s="1"/>
  <c r="AY4" i="9"/>
  <c r="AY13" i="5"/>
  <c r="AY13" i="9" s="1"/>
  <c r="AY78" i="9" s="1"/>
  <c r="N50" i="2"/>
  <c r="AF79" i="2" s="1"/>
  <c r="U54" i="2"/>
  <c r="BI2" i="6"/>
  <c r="BI2" i="8" s="1"/>
  <c r="BI2" i="5"/>
  <c r="BI2" i="9" s="1"/>
  <c r="O54" i="2"/>
  <c r="O55" i="2" s="1"/>
  <c r="M54" i="2"/>
  <c r="D54" i="2"/>
  <c r="G70" i="2" s="1"/>
  <c r="L54" i="2"/>
  <c r="AF366" i="2" l="1"/>
  <c r="AY63" i="5" s="1"/>
  <c r="AY63" i="9" s="1"/>
  <c r="AF363" i="2"/>
  <c r="AY60" i="5" s="1"/>
  <c r="AF371" i="2"/>
  <c r="AY68" i="5" s="1"/>
  <c r="AY68" i="9" s="1"/>
  <c r="AF365" i="2"/>
  <c r="AY62" i="5" s="1"/>
  <c r="AF373" i="2"/>
  <c r="AY70" i="5" s="1"/>
  <c r="AY70" i="9" s="1"/>
  <c r="AF370" i="2"/>
  <c r="AY67" i="5" s="1"/>
  <c r="AY67" i="9" s="1"/>
  <c r="AF364" i="2"/>
  <c r="AY61" i="5" s="1"/>
  <c r="AF369" i="2"/>
  <c r="AY66" i="5" s="1"/>
  <c r="AY66" i="9" s="1"/>
  <c r="AF367" i="2"/>
  <c r="AY64" i="5" s="1"/>
  <c r="AY64" i="9" s="1"/>
  <c r="AF372" i="2"/>
  <c r="AY69" i="5" s="1"/>
  <c r="AY69" i="9" s="1"/>
  <c r="AF368" i="2"/>
  <c r="AY65" i="5" s="1"/>
  <c r="AY65" i="9" s="1"/>
  <c r="AK356" i="2"/>
  <c r="BD52" i="5"/>
  <c r="BD52" i="9" s="1"/>
  <c r="BD101" i="9" s="1"/>
  <c r="AK365" i="2"/>
  <c r="BD62" i="5" s="1"/>
  <c r="AK373" i="2"/>
  <c r="BD70" i="5" s="1"/>
  <c r="BD70" i="9" s="1"/>
  <c r="AK370" i="2"/>
  <c r="BD67" i="5" s="1"/>
  <c r="BD67" i="9" s="1"/>
  <c r="AK364" i="2"/>
  <c r="BD61" i="5" s="1"/>
  <c r="AK372" i="2"/>
  <c r="BD69" i="5" s="1"/>
  <c r="BD69" i="9" s="1"/>
  <c r="AK369" i="2"/>
  <c r="BD66" i="5" s="1"/>
  <c r="BD66" i="9" s="1"/>
  <c r="AK363" i="2"/>
  <c r="BD60" i="5" s="1"/>
  <c r="AK368" i="2"/>
  <c r="BD65" i="5" s="1"/>
  <c r="BD65" i="9" s="1"/>
  <c r="AK366" i="2"/>
  <c r="BD63" i="5" s="1"/>
  <c r="BD63" i="9" s="1"/>
  <c r="AK371" i="2"/>
  <c r="BD68" i="5" s="1"/>
  <c r="BD68" i="9" s="1"/>
  <c r="AK367" i="2"/>
  <c r="BD64" i="5" s="1"/>
  <c r="BD64" i="9" s="1"/>
  <c r="AK359" i="2"/>
  <c r="BD58" i="5" s="1"/>
  <c r="AK360" i="2"/>
  <c r="BD59" i="5" s="1"/>
  <c r="AY52" i="5"/>
  <c r="AY52" i="9" s="1"/>
  <c r="AY101" i="9" s="1"/>
  <c r="BD57" i="5"/>
  <c r="BD6" i="5" s="1"/>
  <c r="BD6" i="9" s="1"/>
  <c r="AK361" i="2"/>
  <c r="AF360" i="2"/>
  <c r="AY59" i="5" s="1"/>
  <c r="AF359" i="2"/>
  <c r="AY58" i="5" s="1"/>
  <c r="AY91" i="9"/>
  <c r="AK317" i="2"/>
  <c r="BD25" i="5" s="1"/>
  <c r="BD25" i="9" s="1"/>
  <c r="BD84" i="9" s="1"/>
  <c r="AK319" i="2"/>
  <c r="BD30" i="5" s="1"/>
  <c r="BD30" i="9" s="1"/>
  <c r="AK322" i="2"/>
  <c r="BD37" i="5" s="1"/>
  <c r="BD37" i="9" s="1"/>
  <c r="AK318" i="2"/>
  <c r="BD26" i="5" s="1"/>
  <c r="BD26" i="9" s="1"/>
  <c r="AK320" i="2"/>
  <c r="BD34" i="5" s="1"/>
  <c r="BD34" i="9" s="1"/>
  <c r="AK324" i="2"/>
  <c r="BD39" i="5" s="1"/>
  <c r="BD39" i="9" s="1"/>
  <c r="AK321" i="2"/>
  <c r="BD36" i="5" s="1"/>
  <c r="BD36" i="9" s="1"/>
  <c r="AK323" i="2"/>
  <c r="BD38" i="5" s="1"/>
  <c r="BD38" i="9" s="1"/>
  <c r="BD90" i="9" s="1"/>
  <c r="AK325" i="2"/>
  <c r="BD40" i="5" s="1"/>
  <c r="BD40" i="9" s="1"/>
  <c r="AF330" i="2"/>
  <c r="AY44" i="5" s="1"/>
  <c r="AY44" i="9" s="1"/>
  <c r="AF327" i="2"/>
  <c r="AY41" i="5" s="1"/>
  <c r="AY41" i="9" s="1"/>
  <c r="AY92" i="9" s="1"/>
  <c r="AF332" i="2"/>
  <c r="AY46" i="5" s="1"/>
  <c r="AY46" i="9" s="1"/>
  <c r="AY96" i="9" s="1"/>
  <c r="AF329" i="2"/>
  <c r="AY43" i="5" s="1"/>
  <c r="AY43" i="9" s="1"/>
  <c r="AY94" i="9" s="1"/>
  <c r="AF328" i="2"/>
  <c r="AY42" i="5" s="1"/>
  <c r="AY42" i="9" s="1"/>
  <c r="AY93" i="9" s="1"/>
  <c r="AF331" i="2"/>
  <c r="AY45" i="5" s="1"/>
  <c r="AY45" i="9" s="1"/>
  <c r="AK312" i="2"/>
  <c r="BD15" i="5" s="1"/>
  <c r="BD15" i="9" s="1"/>
  <c r="BD80" i="9" s="1"/>
  <c r="AK314" i="2"/>
  <c r="BD53" i="5" s="1"/>
  <c r="BD53" i="9" s="1"/>
  <c r="BD102" i="9" s="1"/>
  <c r="AK311" i="2"/>
  <c r="BD14" i="5" s="1"/>
  <c r="BD14" i="9" s="1"/>
  <c r="BD79" i="9" s="1"/>
  <c r="AK313" i="2"/>
  <c r="BD33" i="5" s="1"/>
  <c r="BD33" i="9" s="1"/>
  <c r="BD88" i="9" s="1"/>
  <c r="AK315" i="2"/>
  <c r="BD54" i="5" s="1"/>
  <c r="BD54" i="9" s="1"/>
  <c r="BD103" i="9" s="1"/>
  <c r="AK343" i="2"/>
  <c r="BD28" i="5" s="1"/>
  <c r="BD28" i="9" s="1"/>
  <c r="AK351" i="2"/>
  <c r="BD20" i="5" s="1"/>
  <c r="BD20" i="9" s="1"/>
  <c r="AK340" i="2"/>
  <c r="BD23" i="5" s="1"/>
  <c r="BD23" i="9" s="1"/>
  <c r="AK348" i="2"/>
  <c r="BD17" i="5" s="1"/>
  <c r="BD17" i="9" s="1"/>
  <c r="AK345" i="2"/>
  <c r="BD31" i="5" s="1"/>
  <c r="BD31" i="9" s="1"/>
  <c r="AK353" i="2"/>
  <c r="BD50" i="5" s="1"/>
  <c r="BD50" i="9" s="1"/>
  <c r="AK342" i="2"/>
  <c r="BD27" i="5" s="1"/>
  <c r="BD27" i="9" s="1"/>
  <c r="AK350" i="2"/>
  <c r="BD19" i="5" s="1"/>
  <c r="BD19" i="9" s="1"/>
  <c r="AK339" i="2"/>
  <c r="BD22" i="5" s="1"/>
  <c r="BD22" i="9" s="1"/>
  <c r="AK347" i="2"/>
  <c r="BD16" i="5" s="1"/>
  <c r="BD16" i="9" s="1"/>
  <c r="AK344" i="2"/>
  <c r="BD29" i="5" s="1"/>
  <c r="BD29" i="9" s="1"/>
  <c r="AK341" i="2"/>
  <c r="BD24" i="5" s="1"/>
  <c r="BD24" i="9" s="1"/>
  <c r="AK349" i="2"/>
  <c r="BD18" i="5" s="1"/>
  <c r="BD18" i="9" s="1"/>
  <c r="AK346" i="2"/>
  <c r="BD32" i="5" s="1"/>
  <c r="BD32" i="9" s="1"/>
  <c r="AK352" i="2"/>
  <c r="BD49" i="5" s="1"/>
  <c r="BD49" i="9" s="1"/>
  <c r="AK354" i="2"/>
  <c r="BD51" i="5" s="1"/>
  <c r="BD51" i="9" s="1"/>
  <c r="BD100" i="9" s="1"/>
  <c r="AK338" i="2"/>
  <c r="BD21" i="5" s="1"/>
  <c r="BD21" i="9" s="1"/>
  <c r="AK336" i="2"/>
  <c r="BD35" i="5" s="1"/>
  <c r="BD35" i="9" s="1"/>
  <c r="AK335" i="2"/>
  <c r="BD48" i="5" s="1"/>
  <c r="BD48" i="9" s="1"/>
  <c r="BD98" i="9" s="1"/>
  <c r="AK334" i="2"/>
  <c r="BD47" i="5" s="1"/>
  <c r="BD47" i="9" s="1"/>
  <c r="BD97" i="9" s="1"/>
  <c r="AK329" i="2"/>
  <c r="BD43" i="5" s="1"/>
  <c r="BD43" i="9" s="1"/>
  <c r="BD94" i="9" s="1"/>
  <c r="AK331" i="2"/>
  <c r="BD45" i="5" s="1"/>
  <c r="BD45" i="9" s="1"/>
  <c r="AK328" i="2"/>
  <c r="BD42" i="5" s="1"/>
  <c r="BD42" i="9" s="1"/>
  <c r="BD93" i="9" s="1"/>
  <c r="AK327" i="2"/>
  <c r="BD41" i="5" s="1"/>
  <c r="BD41" i="9" s="1"/>
  <c r="BD92" i="9" s="1"/>
  <c r="AK330" i="2"/>
  <c r="BD44" i="5" s="1"/>
  <c r="BD44" i="9" s="1"/>
  <c r="AK332" i="2"/>
  <c r="BD46" i="5" s="1"/>
  <c r="BD46" i="9" s="1"/>
  <c r="BD96" i="9" s="1"/>
  <c r="AY89" i="9"/>
  <c r="AK449" i="2"/>
  <c r="BD15" i="6" s="1"/>
  <c r="BD15" i="8" s="1"/>
  <c r="BD80" i="8" s="1"/>
  <c r="AK448" i="2"/>
  <c r="BD14" i="6" s="1"/>
  <c r="BD14" i="8" s="1"/>
  <c r="BD79" i="8" s="1"/>
  <c r="AK450" i="2"/>
  <c r="BD33" i="6" s="1"/>
  <c r="BD33" i="8" s="1"/>
  <c r="BD88" i="8" s="1"/>
  <c r="AK452" i="2"/>
  <c r="BD54" i="6" s="1"/>
  <c r="BD54" i="8" s="1"/>
  <c r="BD103" i="8" s="1"/>
  <c r="AK451" i="2"/>
  <c r="BD53" i="6" s="1"/>
  <c r="BD53" i="8" s="1"/>
  <c r="BD102" i="8" s="1"/>
  <c r="BD4" i="9"/>
  <c r="BD13" i="5"/>
  <c r="BD13" i="9" s="1"/>
  <c r="BD78" i="9" s="1"/>
  <c r="AF464" i="2"/>
  <c r="AY41" i="6" s="1"/>
  <c r="AY41" i="8" s="1"/>
  <c r="AY92" i="8" s="1"/>
  <c r="AF466" i="2"/>
  <c r="AY43" i="6" s="1"/>
  <c r="AY43" i="8" s="1"/>
  <c r="AY94" i="8" s="1"/>
  <c r="AF468" i="2"/>
  <c r="AY45" i="6" s="1"/>
  <c r="AY45" i="8" s="1"/>
  <c r="AF465" i="2"/>
  <c r="AY42" i="6" s="1"/>
  <c r="AY42" i="8" s="1"/>
  <c r="AY93" i="8" s="1"/>
  <c r="AF467" i="2"/>
  <c r="AY44" i="6" s="1"/>
  <c r="AY44" i="8" s="1"/>
  <c r="AF469" i="2"/>
  <c r="AY46" i="6" s="1"/>
  <c r="AY46" i="8" s="1"/>
  <c r="AY96" i="8" s="1"/>
  <c r="AK475" i="2"/>
  <c r="BD21" i="6" s="1"/>
  <c r="BD21" i="8" s="1"/>
  <c r="AK477" i="2"/>
  <c r="BD23" i="6" s="1"/>
  <c r="BD23" i="8" s="1"/>
  <c r="AK479" i="2"/>
  <c r="BD27" i="6" s="1"/>
  <c r="BD27" i="8" s="1"/>
  <c r="AK481" i="2"/>
  <c r="BD29" i="6" s="1"/>
  <c r="BD29" i="8" s="1"/>
  <c r="AK483" i="2"/>
  <c r="BD32" i="6" s="1"/>
  <c r="BD32" i="8" s="1"/>
  <c r="AK485" i="2"/>
  <c r="BD17" i="6" s="1"/>
  <c r="BD17" i="8" s="1"/>
  <c r="AK487" i="2"/>
  <c r="BD19" i="6" s="1"/>
  <c r="BD19" i="8" s="1"/>
  <c r="AK489" i="2"/>
  <c r="BD49" i="6" s="1"/>
  <c r="BD49" i="8" s="1"/>
  <c r="AK491" i="2"/>
  <c r="BD51" i="6" s="1"/>
  <c r="BD51" i="8" s="1"/>
  <c r="BD100" i="8" s="1"/>
  <c r="AK476" i="2"/>
  <c r="BD22" i="6" s="1"/>
  <c r="BD22" i="8" s="1"/>
  <c r="AK478" i="2"/>
  <c r="BD24" i="6" s="1"/>
  <c r="BD24" i="8" s="1"/>
  <c r="AK482" i="2"/>
  <c r="BD31" i="6" s="1"/>
  <c r="BD31" i="8" s="1"/>
  <c r="AK484" i="2"/>
  <c r="BD16" i="6" s="1"/>
  <c r="BD16" i="8" s="1"/>
  <c r="AK488" i="2"/>
  <c r="BD20" i="6" s="1"/>
  <c r="BD20" i="8" s="1"/>
  <c r="AK480" i="2"/>
  <c r="BD28" i="6" s="1"/>
  <c r="BD28" i="8" s="1"/>
  <c r="AK486" i="2"/>
  <c r="BD18" i="6" s="1"/>
  <c r="BD18" i="8" s="1"/>
  <c r="AK490" i="2"/>
  <c r="BD50" i="6" s="1"/>
  <c r="BD50" i="8" s="1"/>
  <c r="AF449" i="2"/>
  <c r="AY15" i="6" s="1"/>
  <c r="AY15" i="8" s="1"/>
  <c r="AY80" i="8" s="1"/>
  <c r="AF450" i="2"/>
  <c r="AY33" i="6" s="1"/>
  <c r="AY33" i="8" s="1"/>
  <c r="AY88" i="8" s="1"/>
  <c r="AF452" i="2"/>
  <c r="AY54" i="6" s="1"/>
  <c r="AY54" i="8" s="1"/>
  <c r="AY103" i="8" s="1"/>
  <c r="AF448" i="2"/>
  <c r="AY14" i="6" s="1"/>
  <c r="AY14" i="8" s="1"/>
  <c r="AY79" i="8" s="1"/>
  <c r="AF451" i="2"/>
  <c r="AY53" i="6" s="1"/>
  <c r="AY53" i="8" s="1"/>
  <c r="AY102" i="8" s="1"/>
  <c r="AF497" i="2"/>
  <c r="AY59" i="6" s="1"/>
  <c r="AF496" i="2"/>
  <c r="AY58" i="6" s="1"/>
  <c r="AK497" i="2"/>
  <c r="BD59" i="6" s="1"/>
  <c r="AK496" i="2"/>
  <c r="BD58" i="6" s="1"/>
  <c r="AF472" i="2"/>
  <c r="AY48" i="6" s="1"/>
  <c r="AY48" i="8" s="1"/>
  <c r="AY98" i="8" s="1"/>
  <c r="AF471" i="2"/>
  <c r="AY47" i="6" s="1"/>
  <c r="AY47" i="8" s="1"/>
  <c r="AY97" i="8" s="1"/>
  <c r="AF473" i="2"/>
  <c r="AY35" i="6" s="1"/>
  <c r="AY35" i="8" s="1"/>
  <c r="AK454" i="2"/>
  <c r="BD25" i="6" s="1"/>
  <c r="BD25" i="8" s="1"/>
  <c r="BD84" i="8" s="1"/>
  <c r="AK456" i="2"/>
  <c r="BD30" i="6" s="1"/>
  <c r="BD30" i="8" s="1"/>
  <c r="AK458" i="2"/>
  <c r="BD36" i="6" s="1"/>
  <c r="BD36" i="8" s="1"/>
  <c r="AK460" i="2"/>
  <c r="BD38" i="6" s="1"/>
  <c r="BD38" i="8" s="1"/>
  <c r="BD90" i="8" s="1"/>
  <c r="AK462" i="2"/>
  <c r="BD40" i="6" s="1"/>
  <c r="BD40" i="8" s="1"/>
  <c r="AK455" i="2"/>
  <c r="BD26" i="6" s="1"/>
  <c r="BD26" i="8" s="1"/>
  <c r="BD85" i="8" s="1"/>
  <c r="AK457" i="2"/>
  <c r="BD34" i="6" s="1"/>
  <c r="BD34" i="8" s="1"/>
  <c r="AK459" i="2"/>
  <c r="BD37" i="6" s="1"/>
  <c r="BD37" i="8" s="1"/>
  <c r="AK461" i="2"/>
  <c r="BD39" i="6" s="1"/>
  <c r="BD39" i="8" s="1"/>
  <c r="Y54" i="2"/>
  <c r="G201" i="2"/>
  <c r="AK500" i="2"/>
  <c r="BD60" i="6" s="1"/>
  <c r="AK501" i="2"/>
  <c r="BD61" i="6" s="1"/>
  <c r="AK510" i="2"/>
  <c r="BD70" i="6" s="1"/>
  <c r="BD70" i="8" s="1"/>
  <c r="AK506" i="2"/>
  <c r="BD66" i="6" s="1"/>
  <c r="BD66" i="8" s="1"/>
  <c r="AK503" i="2"/>
  <c r="BD63" i="6" s="1"/>
  <c r="BD63" i="8" s="1"/>
  <c r="AK505" i="2"/>
  <c r="BD65" i="6" s="1"/>
  <c r="BD65" i="8" s="1"/>
  <c r="AK509" i="2"/>
  <c r="BD69" i="6" s="1"/>
  <c r="BD69" i="8" s="1"/>
  <c r="AK508" i="2"/>
  <c r="BD68" i="6" s="1"/>
  <c r="BD68" i="8" s="1"/>
  <c r="AK507" i="2"/>
  <c r="BD67" i="6" s="1"/>
  <c r="BD67" i="8" s="1"/>
  <c r="AK502" i="2"/>
  <c r="BD62" i="6" s="1"/>
  <c r="AK504" i="2"/>
  <c r="BD64" i="6" s="1"/>
  <c r="BD64" i="8" s="1"/>
  <c r="BD52" i="6"/>
  <c r="BD52" i="8" s="1"/>
  <c r="BD101" i="8" s="1"/>
  <c r="AF503" i="2"/>
  <c r="AY63" i="6" s="1"/>
  <c r="AY63" i="8" s="1"/>
  <c r="AF508" i="2"/>
  <c r="AY68" i="6" s="1"/>
  <c r="AY68" i="8" s="1"/>
  <c r="AF501" i="2"/>
  <c r="AY61" i="6" s="1"/>
  <c r="AF510" i="2"/>
  <c r="AY70" i="6" s="1"/>
  <c r="AY70" i="8" s="1"/>
  <c r="AF504" i="2"/>
  <c r="AY64" i="6" s="1"/>
  <c r="AY64" i="8" s="1"/>
  <c r="AF506" i="2"/>
  <c r="AY66" i="6" s="1"/>
  <c r="AY66" i="8" s="1"/>
  <c r="AF507" i="2"/>
  <c r="AY67" i="6" s="1"/>
  <c r="AY67" i="8" s="1"/>
  <c r="AF509" i="2"/>
  <c r="AY69" i="6" s="1"/>
  <c r="AY69" i="8" s="1"/>
  <c r="AF500" i="2"/>
  <c r="AY60" i="6" s="1"/>
  <c r="AF505" i="2"/>
  <c r="AY65" i="6" s="1"/>
  <c r="AY65" i="8" s="1"/>
  <c r="AF502" i="2"/>
  <c r="AY62" i="6" s="1"/>
  <c r="AK464" i="2"/>
  <c r="BD41" i="6" s="1"/>
  <c r="BD41" i="8" s="1"/>
  <c r="BD92" i="8" s="1"/>
  <c r="AK466" i="2"/>
  <c r="BD43" i="6" s="1"/>
  <c r="BD43" i="8" s="1"/>
  <c r="BD94" i="8" s="1"/>
  <c r="AK468" i="2"/>
  <c r="BD45" i="6" s="1"/>
  <c r="BD45" i="8" s="1"/>
  <c r="AK465" i="2"/>
  <c r="BD42" i="6" s="1"/>
  <c r="BD42" i="8" s="1"/>
  <c r="BD93" i="8" s="1"/>
  <c r="AK467" i="2"/>
  <c r="BD44" i="6" s="1"/>
  <c r="BD44" i="8" s="1"/>
  <c r="AK469" i="2"/>
  <c r="BD46" i="6" s="1"/>
  <c r="BD46" i="8" s="1"/>
  <c r="BD96" i="8" s="1"/>
  <c r="AF454" i="2"/>
  <c r="AY25" i="6" s="1"/>
  <c r="AY25" i="8" s="1"/>
  <c r="AY84" i="8" s="1"/>
  <c r="AF456" i="2"/>
  <c r="AY30" i="6" s="1"/>
  <c r="AY30" i="8" s="1"/>
  <c r="AF458" i="2"/>
  <c r="AY36" i="6" s="1"/>
  <c r="AY36" i="8" s="1"/>
  <c r="AF460" i="2"/>
  <c r="AY38" i="6" s="1"/>
  <c r="AY38" i="8" s="1"/>
  <c r="AY90" i="8" s="1"/>
  <c r="AF461" i="2"/>
  <c r="AY39" i="6" s="1"/>
  <c r="AY39" i="8" s="1"/>
  <c r="AF457" i="2"/>
  <c r="AY34" i="6" s="1"/>
  <c r="AY34" i="8" s="1"/>
  <c r="AF459" i="2"/>
  <c r="AY37" i="6" s="1"/>
  <c r="AY37" i="8" s="1"/>
  <c r="AF455" i="2"/>
  <c r="AY26" i="6" s="1"/>
  <c r="AY26" i="8" s="1"/>
  <c r="AF462" i="2"/>
  <c r="AY40" i="6" s="1"/>
  <c r="AY40" i="8" s="1"/>
  <c r="AG50" i="2"/>
  <c r="AF493" i="2"/>
  <c r="AY52" i="6" s="1"/>
  <c r="AY52" i="8" s="1"/>
  <c r="AY101" i="8" s="1"/>
  <c r="AK472" i="2"/>
  <c r="BD48" i="6" s="1"/>
  <c r="BD48" i="8" s="1"/>
  <c r="BD98" i="8" s="1"/>
  <c r="AK471" i="2"/>
  <c r="BD47" i="6" s="1"/>
  <c r="BD47" i="8" s="1"/>
  <c r="BD97" i="8" s="1"/>
  <c r="AK473" i="2"/>
  <c r="BD35" i="6" s="1"/>
  <c r="BD35" i="8" s="1"/>
  <c r="AY6" i="5"/>
  <c r="AY6" i="9" s="1"/>
  <c r="BD4" i="8"/>
  <c r="BD13" i="6"/>
  <c r="BD13" i="8" s="1"/>
  <c r="BD78" i="8" s="1"/>
  <c r="BD6" i="6"/>
  <c r="BD6" i="8" s="1"/>
  <c r="BD57" i="8"/>
  <c r="AY6" i="6"/>
  <c r="AY6" i="8" s="1"/>
  <c r="BI5" i="5"/>
  <c r="BI5" i="9" s="1"/>
  <c r="AL19" i="2"/>
  <c r="BI3" i="6"/>
  <c r="BI3" i="8" s="1"/>
  <c r="AF17" i="2"/>
  <c r="BI5" i="6"/>
  <c r="BI5" i="8" s="1"/>
  <c r="AF19" i="2"/>
  <c r="BI3" i="5"/>
  <c r="BI3" i="9" s="1"/>
  <c r="AL17" i="2"/>
  <c r="X54" i="2"/>
  <c r="AP87" i="2"/>
  <c r="AF20" i="2"/>
  <c r="AP98" i="2"/>
  <c r="AP361" i="2" s="1"/>
  <c r="AL20" i="2"/>
  <c r="AP91" i="2"/>
  <c r="AP92" i="2"/>
  <c r="AP90" i="2"/>
  <c r="AP93" i="2"/>
  <c r="AP94" i="2"/>
  <c r="AP95" i="2"/>
  <c r="AP96" i="2"/>
  <c r="AP337" i="2" s="1"/>
  <c r="N54" i="2"/>
  <c r="AF83" i="2" s="1"/>
  <c r="AF474" i="2" s="1"/>
  <c r="AF96" i="2"/>
  <c r="AF337" i="2" s="1"/>
  <c r="L55" i="2"/>
  <c r="L83" i="2"/>
  <c r="L474" i="2" s="1"/>
  <c r="M55" i="2"/>
  <c r="Q83" i="2"/>
  <c r="Q474" i="2" s="1"/>
  <c r="AP82" i="2"/>
  <c r="AP83" i="2"/>
  <c r="AP474" i="2" s="1"/>
  <c r="AP77" i="2"/>
  <c r="AP78" i="2"/>
  <c r="AP79" i="2"/>
  <c r="AP80" i="2"/>
  <c r="AP81" i="2"/>
  <c r="BI56" i="5"/>
  <c r="BI56" i="9" s="1"/>
  <c r="AP99" i="2"/>
  <c r="AP100" i="2"/>
  <c r="BI4" i="5"/>
  <c r="BI4" i="6"/>
  <c r="BI56" i="6"/>
  <c r="BI56" i="8" s="1"/>
  <c r="AP85" i="2"/>
  <c r="AP498" i="2" s="1"/>
  <c r="AP86" i="2"/>
  <c r="X134" i="2"/>
  <c r="V134" i="2"/>
  <c r="T142" i="2"/>
  <c r="BD82" i="8" l="1"/>
  <c r="BD87" i="8"/>
  <c r="BD86" i="8"/>
  <c r="BD62" i="9"/>
  <c r="BD11" i="5"/>
  <c r="BD11" i="9" s="1"/>
  <c r="AY61" i="9"/>
  <c r="AY10" i="5"/>
  <c r="AY10" i="9" s="1"/>
  <c r="AN58" i="2"/>
  <c r="AP362" i="2"/>
  <c r="BD81" i="8"/>
  <c r="BD9" i="5"/>
  <c r="BD9" i="9" s="1"/>
  <c r="BD60" i="9"/>
  <c r="AY62" i="9"/>
  <c r="AY11" i="5"/>
  <c r="AY11" i="9" s="1"/>
  <c r="BD8" i="5"/>
  <c r="BD8" i="9" s="1"/>
  <c r="BD59" i="9"/>
  <c r="AY59" i="9"/>
  <c r="AY8" i="5"/>
  <c r="AY8" i="9" s="1"/>
  <c r="AN57" i="2"/>
  <c r="AP358" i="2"/>
  <c r="BD57" i="9"/>
  <c r="BD7" i="5"/>
  <c r="BD7" i="9" s="1"/>
  <c r="BD58" i="9"/>
  <c r="AY60" i="9"/>
  <c r="AY9" i="5"/>
  <c r="AY9" i="9" s="1"/>
  <c r="AN50" i="2"/>
  <c r="AP356" i="2"/>
  <c r="BD10" i="5"/>
  <c r="BD10" i="9" s="1"/>
  <c r="BD61" i="9"/>
  <c r="AY7" i="5"/>
  <c r="AY7" i="9" s="1"/>
  <c r="AY58" i="9"/>
  <c r="BD95" i="9"/>
  <c r="BD99" i="9"/>
  <c r="BD81" i="9"/>
  <c r="AY95" i="9"/>
  <c r="AF344" i="2"/>
  <c r="AY29" i="5" s="1"/>
  <c r="AY29" i="9" s="1"/>
  <c r="AF341" i="2"/>
  <c r="AY24" i="5" s="1"/>
  <c r="AY24" i="9" s="1"/>
  <c r="AF349" i="2"/>
  <c r="AY18" i="5" s="1"/>
  <c r="AY18" i="9" s="1"/>
  <c r="AF338" i="2"/>
  <c r="AY21" i="5" s="1"/>
  <c r="AY21" i="9" s="1"/>
  <c r="AF346" i="2"/>
  <c r="AY32" i="5" s="1"/>
  <c r="AY32" i="9" s="1"/>
  <c r="AF354" i="2"/>
  <c r="AY51" i="5" s="1"/>
  <c r="AY51" i="9" s="1"/>
  <c r="AY100" i="9" s="1"/>
  <c r="AF343" i="2"/>
  <c r="AY28" i="5" s="1"/>
  <c r="AY28" i="9" s="1"/>
  <c r="AF351" i="2"/>
  <c r="AY20" i="5" s="1"/>
  <c r="AY20" i="9" s="1"/>
  <c r="AF340" i="2"/>
  <c r="AY23" i="5" s="1"/>
  <c r="AY23" i="9" s="1"/>
  <c r="AF348" i="2"/>
  <c r="AY17" i="5" s="1"/>
  <c r="AY17" i="9" s="1"/>
  <c r="AF345" i="2"/>
  <c r="AY31" i="5" s="1"/>
  <c r="AY31" i="9" s="1"/>
  <c r="AF342" i="2"/>
  <c r="AY27" i="5" s="1"/>
  <c r="AY27" i="9" s="1"/>
  <c r="AY85" i="9" s="1"/>
  <c r="AF350" i="2"/>
  <c r="AY19" i="5" s="1"/>
  <c r="AY19" i="9" s="1"/>
  <c r="AF347" i="2"/>
  <c r="AY16" i="5" s="1"/>
  <c r="AY16" i="9" s="1"/>
  <c r="AF352" i="2"/>
  <c r="AY49" i="5" s="1"/>
  <c r="AY49" i="9" s="1"/>
  <c r="AF353" i="2"/>
  <c r="AY50" i="5" s="1"/>
  <c r="AY50" i="9" s="1"/>
  <c r="AF339" i="2"/>
  <c r="AY22" i="5" s="1"/>
  <c r="AY22" i="9" s="1"/>
  <c r="AY95" i="8"/>
  <c r="BD83" i="9"/>
  <c r="BD86" i="9"/>
  <c r="BD91" i="8"/>
  <c r="BD91" i="9"/>
  <c r="AP342" i="2"/>
  <c r="BI27" i="5" s="1"/>
  <c r="BI27" i="9" s="1"/>
  <c r="AP350" i="2"/>
  <c r="BI19" i="5" s="1"/>
  <c r="BI19" i="9" s="1"/>
  <c r="AP339" i="2"/>
  <c r="BI22" i="5" s="1"/>
  <c r="BI22" i="9" s="1"/>
  <c r="AP347" i="2"/>
  <c r="BI16" i="5" s="1"/>
  <c r="BI16" i="9" s="1"/>
  <c r="AP344" i="2"/>
  <c r="BI29" i="5" s="1"/>
  <c r="BI29" i="9" s="1"/>
  <c r="AP352" i="2"/>
  <c r="BI49" i="5" s="1"/>
  <c r="BI49" i="9" s="1"/>
  <c r="AP341" i="2"/>
  <c r="BI24" i="5" s="1"/>
  <c r="BI24" i="9" s="1"/>
  <c r="AP349" i="2"/>
  <c r="BI18" i="5" s="1"/>
  <c r="BI18" i="9" s="1"/>
  <c r="AP338" i="2"/>
  <c r="BI21" i="5" s="1"/>
  <c r="BI21" i="9" s="1"/>
  <c r="AP346" i="2"/>
  <c r="BI32" i="5" s="1"/>
  <c r="BI32" i="9" s="1"/>
  <c r="AP343" i="2"/>
  <c r="BI28" i="5" s="1"/>
  <c r="BI28" i="9" s="1"/>
  <c r="AP351" i="2"/>
  <c r="BI20" i="5" s="1"/>
  <c r="BI20" i="9" s="1"/>
  <c r="AP340" i="2"/>
  <c r="BI23" i="5" s="1"/>
  <c r="BI23" i="9" s="1"/>
  <c r="AP348" i="2"/>
  <c r="BI17" i="5" s="1"/>
  <c r="BI17" i="9" s="1"/>
  <c r="AP345" i="2"/>
  <c r="BI31" i="5" s="1"/>
  <c r="BI31" i="9" s="1"/>
  <c r="AP353" i="2"/>
  <c r="BI50" i="5" s="1"/>
  <c r="BI50" i="9" s="1"/>
  <c r="AP354" i="2"/>
  <c r="BI51" i="5" s="1"/>
  <c r="BI51" i="9" s="1"/>
  <c r="BI100" i="9" s="1"/>
  <c r="BD89" i="9"/>
  <c r="AN53" i="2"/>
  <c r="AP333" i="2"/>
  <c r="BD95" i="8"/>
  <c r="BD85" i="9"/>
  <c r="BD82" i="9"/>
  <c r="AN52" i="2"/>
  <c r="AP326" i="2"/>
  <c r="BD87" i="9"/>
  <c r="AN51" i="2"/>
  <c r="AP316" i="2"/>
  <c r="AN48" i="2"/>
  <c r="AP310" i="2"/>
  <c r="BD83" i="8"/>
  <c r="AP476" i="2"/>
  <c r="AP478" i="2"/>
  <c r="AP480" i="2"/>
  <c r="AP482" i="2"/>
  <c r="AP484" i="2"/>
  <c r="AP486" i="2"/>
  <c r="AP488" i="2"/>
  <c r="AP490" i="2"/>
  <c r="AP475" i="2"/>
  <c r="AP477" i="2"/>
  <c r="AP479" i="2"/>
  <c r="AP481" i="2"/>
  <c r="AP483" i="2"/>
  <c r="AP485" i="2"/>
  <c r="AP489" i="2"/>
  <c r="AP487" i="2"/>
  <c r="AP491" i="2"/>
  <c r="AY11" i="6"/>
  <c r="AY11" i="8" s="1"/>
  <c r="AY62" i="8"/>
  <c r="AY10" i="6"/>
  <c r="AY10" i="8" s="1"/>
  <c r="AY61" i="8"/>
  <c r="G205" i="2"/>
  <c r="Z24" i="1" s="1"/>
  <c r="Z24" i="7" s="1"/>
  <c r="G213" i="2"/>
  <c r="Z18" i="1" s="1"/>
  <c r="Z18" i="7" s="1"/>
  <c r="G202" i="2"/>
  <c r="Z21" i="1" s="1"/>
  <c r="Z21" i="7" s="1"/>
  <c r="G210" i="2"/>
  <c r="Z32" i="1" s="1"/>
  <c r="Z32" i="7" s="1"/>
  <c r="G207" i="2"/>
  <c r="G215" i="2"/>
  <c r="Z20" i="1" s="1"/>
  <c r="Z20" i="7" s="1"/>
  <c r="G204" i="2"/>
  <c r="G212" i="2"/>
  <c r="G209" i="2"/>
  <c r="G206" i="2"/>
  <c r="Z27" i="1" s="1"/>
  <c r="Z27" i="7" s="1"/>
  <c r="Z85" i="7" s="1"/>
  <c r="G214" i="2"/>
  <c r="Z19" i="1" s="1"/>
  <c r="Z19" i="7" s="1"/>
  <c r="G203" i="2"/>
  <c r="Z22" i="1" s="1"/>
  <c r="Z22" i="7" s="1"/>
  <c r="G211" i="2"/>
  <c r="G217" i="2"/>
  <c r="Z50" i="1" s="1"/>
  <c r="Z50" i="7" s="1"/>
  <c r="G208" i="2"/>
  <c r="G216" i="2"/>
  <c r="G218" i="2"/>
  <c r="Z51" i="1" s="1"/>
  <c r="Z51" i="7" s="1"/>
  <c r="Z100" i="7" s="1"/>
  <c r="AY58" i="8"/>
  <c r="AY7" i="6"/>
  <c r="AY7" i="8" s="1"/>
  <c r="BD99" i="8"/>
  <c r="BD59" i="8"/>
  <c r="BD8" i="6"/>
  <c r="BD8" i="8" s="1"/>
  <c r="AY8" i="6"/>
  <c r="AY8" i="8" s="1"/>
  <c r="AY59" i="8"/>
  <c r="AY89" i="8"/>
  <c r="AY60" i="8"/>
  <c r="AY9" i="6"/>
  <c r="AY9" i="8" s="1"/>
  <c r="AF476" i="2"/>
  <c r="AY22" i="6" s="1"/>
  <c r="AY22" i="8" s="1"/>
  <c r="AF478" i="2"/>
  <c r="AY24" i="6" s="1"/>
  <c r="AY24" i="8" s="1"/>
  <c r="AF480" i="2"/>
  <c r="AY28" i="6" s="1"/>
  <c r="AY28" i="8" s="1"/>
  <c r="AF482" i="2"/>
  <c r="AY31" i="6" s="1"/>
  <c r="AY31" i="8" s="1"/>
  <c r="AF484" i="2"/>
  <c r="AY16" i="6" s="1"/>
  <c r="AY16" i="8" s="1"/>
  <c r="AF486" i="2"/>
  <c r="AY18" i="6" s="1"/>
  <c r="AY18" i="8" s="1"/>
  <c r="AF488" i="2"/>
  <c r="AY20" i="6" s="1"/>
  <c r="AY20" i="8" s="1"/>
  <c r="AF490" i="2"/>
  <c r="AY50" i="6" s="1"/>
  <c r="AY50" i="8" s="1"/>
  <c r="AF475" i="2"/>
  <c r="AY21" i="6" s="1"/>
  <c r="AY21" i="8" s="1"/>
  <c r="AF477" i="2"/>
  <c r="AY23" i="6" s="1"/>
  <c r="AY23" i="8" s="1"/>
  <c r="AF479" i="2"/>
  <c r="AY27" i="6" s="1"/>
  <c r="AY27" i="8" s="1"/>
  <c r="AY85" i="8" s="1"/>
  <c r="AF481" i="2"/>
  <c r="AY29" i="6" s="1"/>
  <c r="AY29" i="8" s="1"/>
  <c r="AF485" i="2"/>
  <c r="AY17" i="6" s="1"/>
  <c r="AY17" i="8" s="1"/>
  <c r="AF489" i="2"/>
  <c r="AY49" i="6" s="1"/>
  <c r="AY49" i="8" s="1"/>
  <c r="AF483" i="2"/>
  <c r="AY32" i="6" s="1"/>
  <c r="AY32" i="8" s="1"/>
  <c r="AY87" i="8" s="1"/>
  <c r="AF487" i="2"/>
  <c r="AY19" i="6" s="1"/>
  <c r="AY19" i="8" s="1"/>
  <c r="AF491" i="2"/>
  <c r="AY51" i="6" s="1"/>
  <c r="AY51" i="8" s="1"/>
  <c r="AY100" i="8" s="1"/>
  <c r="AY91" i="8"/>
  <c r="Q476" i="2"/>
  <c r="Q478" i="2"/>
  <c r="Q480" i="2"/>
  <c r="Q482" i="2"/>
  <c r="Q484" i="2"/>
  <c r="Q486" i="2"/>
  <c r="Q488" i="2"/>
  <c r="Q490" i="2"/>
  <c r="Q475" i="2"/>
  <c r="Q477" i="2"/>
  <c r="Q479" i="2"/>
  <c r="Q481" i="2"/>
  <c r="Q485" i="2"/>
  <c r="Q489" i="2"/>
  <c r="Q483" i="2"/>
  <c r="Q487" i="2"/>
  <c r="Q491" i="2"/>
  <c r="L475" i="2"/>
  <c r="L477" i="2"/>
  <c r="L479" i="2"/>
  <c r="L481" i="2"/>
  <c r="L483" i="2"/>
  <c r="L485" i="2"/>
  <c r="L487" i="2"/>
  <c r="L489" i="2"/>
  <c r="L491" i="2"/>
  <c r="L476" i="2"/>
  <c r="L478" i="2"/>
  <c r="L480" i="2"/>
  <c r="L484" i="2"/>
  <c r="L486" i="2"/>
  <c r="L490" i="2"/>
  <c r="L482" i="2"/>
  <c r="L488" i="2"/>
  <c r="BD89" i="8"/>
  <c r="AH58" i="2"/>
  <c r="AP499" i="2"/>
  <c r="BD9" i="6"/>
  <c r="BD9" i="8" s="1"/>
  <c r="BD60" i="8"/>
  <c r="AH57" i="2"/>
  <c r="AP495" i="2"/>
  <c r="AH50" i="2"/>
  <c r="AP493" i="2"/>
  <c r="BD62" i="8"/>
  <c r="BD11" i="6"/>
  <c r="BD11" i="8" s="1"/>
  <c r="BD10" i="6"/>
  <c r="BD10" i="8" s="1"/>
  <c r="BD61" i="8"/>
  <c r="BD7" i="6"/>
  <c r="BD7" i="8" s="1"/>
  <c r="BD58" i="8"/>
  <c r="AH53" i="2"/>
  <c r="AP470" i="2"/>
  <c r="AH52" i="2"/>
  <c r="AP463" i="2"/>
  <c r="AH48" i="2"/>
  <c r="AP447" i="2"/>
  <c r="AH51" i="2"/>
  <c r="AP453" i="2"/>
  <c r="BI57" i="5"/>
  <c r="BI57" i="9" s="1"/>
  <c r="AN56" i="2"/>
  <c r="AP355" i="2"/>
  <c r="AN49" i="2"/>
  <c r="AF54" i="2"/>
  <c r="AN54" i="2"/>
  <c r="AM54" i="2"/>
  <c r="AG54" i="2"/>
  <c r="AP492" i="2"/>
  <c r="AH49" i="2"/>
  <c r="AH54" i="2"/>
  <c r="BI57" i="6"/>
  <c r="BI57" i="8" s="1"/>
  <c r="AH56" i="2"/>
  <c r="X393" i="2"/>
  <c r="Y393" i="2" s="1"/>
  <c r="X394" i="2"/>
  <c r="Y394" i="2" s="1"/>
  <c r="W414" i="2"/>
  <c r="W422" i="2"/>
  <c r="W411" i="2"/>
  <c r="W412" i="2"/>
  <c r="W415" i="2"/>
  <c r="W423" i="2"/>
  <c r="W416" i="2"/>
  <c r="W424" i="2"/>
  <c r="W420" i="2"/>
  <c r="W409" i="2"/>
  <c r="W417" i="2"/>
  <c r="W408" i="2"/>
  <c r="W410" i="2"/>
  <c r="W418" i="2"/>
  <c r="W413" i="2"/>
  <c r="W421" i="2"/>
  <c r="W419" i="2"/>
  <c r="W278" i="2"/>
  <c r="W286" i="2"/>
  <c r="W285" i="2"/>
  <c r="W276" i="2"/>
  <c r="W277" i="2"/>
  <c r="W279" i="2"/>
  <c r="W281" i="2"/>
  <c r="W280" i="2"/>
  <c r="W284" i="2"/>
  <c r="W283" i="2"/>
  <c r="W274" i="2"/>
  <c r="W275" i="2"/>
  <c r="W271" i="2"/>
  <c r="W282" i="2"/>
  <c r="W272" i="2"/>
  <c r="W273" i="2"/>
  <c r="W287" i="2"/>
  <c r="N55" i="2"/>
  <c r="X402" i="2"/>
  <c r="X398" i="2"/>
  <c r="X401" i="2"/>
  <c r="X399" i="2"/>
  <c r="X397" i="2"/>
  <c r="X400" i="2"/>
  <c r="X253" i="2"/>
  <c r="X255" i="2"/>
  <c r="X254" i="2"/>
  <c r="X250" i="2"/>
  <c r="X258" i="2"/>
  <c r="X251" i="2"/>
  <c r="X256" i="2"/>
  <c r="Y256" i="2" s="1"/>
  <c r="X252" i="2"/>
  <c r="X257" i="2"/>
  <c r="Y257" i="2" s="1"/>
  <c r="X406" i="2"/>
  <c r="X404" i="2"/>
  <c r="X405" i="2"/>
  <c r="X265" i="2"/>
  <c r="X263" i="2"/>
  <c r="X262" i="2"/>
  <c r="X264" i="2"/>
  <c r="X260" i="2"/>
  <c r="X261" i="2"/>
  <c r="T134" i="2"/>
  <c r="X395" i="2"/>
  <c r="X390" i="2"/>
  <c r="X389" i="2"/>
  <c r="X392" i="2"/>
  <c r="X388" i="2"/>
  <c r="X387" i="2"/>
  <c r="X391" i="2"/>
  <c r="X272" i="2"/>
  <c r="X279" i="2"/>
  <c r="X278" i="2"/>
  <c r="X281" i="2"/>
  <c r="X276" i="2"/>
  <c r="X283" i="2"/>
  <c r="X282" i="2"/>
  <c r="X273" i="2"/>
  <c r="X275" i="2"/>
  <c r="X284" i="2"/>
  <c r="X287" i="2"/>
  <c r="X274" i="2"/>
  <c r="X280" i="2"/>
  <c r="X277" i="2"/>
  <c r="X286" i="2"/>
  <c r="X271" i="2"/>
  <c r="X285" i="2"/>
  <c r="BI4" i="9"/>
  <c r="BI13" i="5"/>
  <c r="BI13" i="9" s="1"/>
  <c r="BI78" i="9" s="1"/>
  <c r="BI13" i="6"/>
  <c r="BI13" i="8" s="1"/>
  <c r="BI78" i="8" s="1"/>
  <c r="BI4" i="8"/>
  <c r="X297" i="2"/>
  <c r="X301" i="2"/>
  <c r="X298" i="2"/>
  <c r="X295" i="2"/>
  <c r="X305" i="2"/>
  <c r="X302" i="2"/>
  <c r="X299" i="2"/>
  <c r="X296" i="2"/>
  <c r="X300" i="2"/>
  <c r="X304" i="2"/>
  <c r="X303" i="2"/>
  <c r="X292" i="2"/>
  <c r="X291" i="2"/>
  <c r="X428" i="2"/>
  <c r="X429" i="2"/>
  <c r="T135" i="2"/>
  <c r="T143" i="2"/>
  <c r="X432" i="2"/>
  <c r="X438" i="2"/>
  <c r="X440" i="2"/>
  <c r="X434" i="2"/>
  <c r="X437" i="2"/>
  <c r="X433" i="2"/>
  <c r="X442" i="2"/>
  <c r="X441" i="2"/>
  <c r="X436" i="2"/>
  <c r="X435" i="2"/>
  <c r="X439" i="2"/>
  <c r="X245" i="2"/>
  <c r="X246" i="2"/>
  <c r="X247" i="2"/>
  <c r="X244" i="2"/>
  <c r="X248" i="2"/>
  <c r="X382" i="2"/>
  <c r="X384" i="2"/>
  <c r="X385" i="2"/>
  <c r="X381" i="2"/>
  <c r="X383" i="2"/>
  <c r="X269" i="2"/>
  <c r="X267" i="2"/>
  <c r="X268" i="2"/>
  <c r="T144" i="2"/>
  <c r="T138" i="2"/>
  <c r="T137" i="2"/>
  <c r="T136" i="2"/>
  <c r="T150" i="2"/>
  <c r="T140" i="2"/>
  <c r="T141" i="2"/>
  <c r="X141" i="2"/>
  <c r="X138" i="2"/>
  <c r="X139" i="2"/>
  <c r="X140" i="2"/>
  <c r="T139" i="2"/>
  <c r="T148" i="2"/>
  <c r="T147" i="2"/>
  <c r="T146" i="2"/>
  <c r="T145" i="2"/>
  <c r="T149" i="2"/>
  <c r="X135" i="2"/>
  <c r="BI32" i="1"/>
  <c r="BI32" i="7" s="1"/>
  <c r="X148" i="2"/>
  <c r="X146" i="2"/>
  <c r="X150" i="2"/>
  <c r="X144" i="2"/>
  <c r="X145" i="2"/>
  <c r="X142" i="2"/>
  <c r="X136" i="2"/>
  <c r="X143" i="2"/>
  <c r="X149" i="2"/>
  <c r="X137" i="2"/>
  <c r="X147" i="2"/>
  <c r="AJ21" i="1"/>
  <c r="AJ21" i="7" s="1"/>
  <c r="V408" i="2"/>
  <c r="V422" i="2"/>
  <c r="V410" i="2"/>
  <c r="V424" i="2"/>
  <c r="V409" i="2"/>
  <c r="V415" i="2"/>
  <c r="V412" i="2"/>
  <c r="V421" i="2"/>
  <c r="V419" i="2"/>
  <c r="V414" i="2"/>
  <c r="V416" i="2"/>
  <c r="V413" i="2"/>
  <c r="V423" i="2"/>
  <c r="V411" i="2"/>
  <c r="V417" i="2"/>
  <c r="V418" i="2"/>
  <c r="V420" i="2"/>
  <c r="U135" i="2"/>
  <c r="U146" i="2"/>
  <c r="U134" i="2"/>
  <c r="U149" i="2"/>
  <c r="U138" i="2"/>
  <c r="U148" i="2"/>
  <c r="U141" i="2"/>
  <c r="U139" i="2"/>
  <c r="U144" i="2"/>
  <c r="U137" i="2"/>
  <c r="U142" i="2"/>
  <c r="U145" i="2"/>
  <c r="U150" i="2"/>
  <c r="U140" i="2"/>
  <c r="U136" i="2"/>
  <c r="U143" i="2"/>
  <c r="U147" i="2"/>
  <c r="Z31" i="1"/>
  <c r="Z31" i="7" s="1"/>
  <c r="Z28" i="1"/>
  <c r="Z28" i="7" s="1"/>
  <c r="Z23" i="1"/>
  <c r="Z23" i="7" s="1"/>
  <c r="Z49" i="1"/>
  <c r="Z49" i="7" s="1"/>
  <c r="Z29" i="1"/>
  <c r="Z29" i="7" s="1"/>
  <c r="Z17" i="1"/>
  <c r="Z17" i="7" s="1"/>
  <c r="Z16" i="1"/>
  <c r="Z16" i="7" s="1"/>
  <c r="AJ27" i="1"/>
  <c r="AJ27" i="7" s="1"/>
  <c r="AJ85" i="7" s="1"/>
  <c r="X414" i="2"/>
  <c r="X418" i="2"/>
  <c r="X415" i="2"/>
  <c r="X419" i="2"/>
  <c r="X417" i="2"/>
  <c r="X413" i="2"/>
  <c r="X411" i="2"/>
  <c r="X421" i="2"/>
  <c r="X422" i="2"/>
  <c r="X408" i="2"/>
  <c r="X410" i="2"/>
  <c r="X409" i="2"/>
  <c r="X420" i="2"/>
  <c r="X423" i="2"/>
  <c r="X412" i="2"/>
  <c r="X416" i="2"/>
  <c r="X424" i="2"/>
  <c r="AP364" i="2" l="1"/>
  <c r="BI61" i="5" s="1"/>
  <c r="AP372" i="2"/>
  <c r="BI69" i="5" s="1"/>
  <c r="BI69" i="9" s="1"/>
  <c r="AP369" i="2"/>
  <c r="BI66" i="5" s="1"/>
  <c r="BI66" i="9" s="1"/>
  <c r="AP363" i="2"/>
  <c r="BI60" i="5" s="1"/>
  <c r="AP371" i="2"/>
  <c r="BI68" i="5" s="1"/>
  <c r="BI68" i="9" s="1"/>
  <c r="AP368" i="2"/>
  <c r="BI65" i="5" s="1"/>
  <c r="BI65" i="9" s="1"/>
  <c r="AP367" i="2"/>
  <c r="BI64" i="5" s="1"/>
  <c r="BI64" i="9" s="1"/>
  <c r="AP370" i="2"/>
  <c r="BI67" i="5" s="1"/>
  <c r="BI67" i="9" s="1"/>
  <c r="AP373" i="2"/>
  <c r="BI70" i="5" s="1"/>
  <c r="BI70" i="9" s="1"/>
  <c r="AP365" i="2"/>
  <c r="BI62" i="5" s="1"/>
  <c r="AP366" i="2"/>
  <c r="BI63" i="5" s="1"/>
  <c r="BI63" i="9" s="1"/>
  <c r="AY99" i="8"/>
  <c r="AP359" i="2"/>
  <c r="BI58" i="5" s="1"/>
  <c r="AP360" i="2"/>
  <c r="BI59" i="5" s="1"/>
  <c r="BI52" i="5"/>
  <c r="BI52" i="9" s="1"/>
  <c r="BI101" i="9" s="1"/>
  <c r="AY87" i="9"/>
  <c r="BI83" i="9"/>
  <c r="AY86" i="9"/>
  <c r="AP328" i="2"/>
  <c r="BI42" i="5" s="1"/>
  <c r="BI42" i="9" s="1"/>
  <c r="BI93" i="9" s="1"/>
  <c r="AP330" i="2"/>
  <c r="BI44" i="5" s="1"/>
  <c r="BI44" i="9" s="1"/>
  <c r="AP327" i="2"/>
  <c r="BI41" i="5" s="1"/>
  <c r="BI41" i="9" s="1"/>
  <c r="BI92" i="9" s="1"/>
  <c r="AP332" i="2"/>
  <c r="BI46" i="5" s="1"/>
  <c r="BI46" i="9" s="1"/>
  <c r="BI96" i="9" s="1"/>
  <c r="AP329" i="2"/>
  <c r="BI43" i="5" s="1"/>
  <c r="BI43" i="9" s="1"/>
  <c r="BI94" i="9" s="1"/>
  <c r="AP331" i="2"/>
  <c r="BI45" i="5" s="1"/>
  <c r="BI45" i="9" s="1"/>
  <c r="AY99" i="9"/>
  <c r="BI82" i="9"/>
  <c r="AY81" i="9"/>
  <c r="AP311" i="2"/>
  <c r="BI14" i="5" s="1"/>
  <c r="BI14" i="9" s="1"/>
  <c r="BI79" i="9" s="1"/>
  <c r="AP313" i="2"/>
  <c r="BI33" i="5" s="1"/>
  <c r="BI33" i="9" s="1"/>
  <c r="BI88" i="9" s="1"/>
  <c r="AP312" i="2"/>
  <c r="BI15" i="5" s="1"/>
  <c r="BI15" i="9" s="1"/>
  <c r="BI80" i="9" s="1"/>
  <c r="AP315" i="2"/>
  <c r="BI54" i="5" s="1"/>
  <c r="BI54" i="9" s="1"/>
  <c r="BI103" i="9" s="1"/>
  <c r="AP314" i="2"/>
  <c r="BI53" i="5" s="1"/>
  <c r="BI53" i="9" s="1"/>
  <c r="BI102" i="9" s="1"/>
  <c r="BI99" i="9"/>
  <c r="AY83" i="9"/>
  <c r="AY82" i="9"/>
  <c r="AP318" i="2"/>
  <c r="BI26" i="5" s="1"/>
  <c r="BI26" i="9" s="1"/>
  <c r="BI85" i="9" s="1"/>
  <c r="AP321" i="2"/>
  <c r="BI36" i="5" s="1"/>
  <c r="BI36" i="9" s="1"/>
  <c r="AP323" i="2"/>
  <c r="BI38" i="5" s="1"/>
  <c r="BI38" i="9" s="1"/>
  <c r="BI90" i="9" s="1"/>
  <c r="AP317" i="2"/>
  <c r="BI25" i="5" s="1"/>
  <c r="BI25" i="9" s="1"/>
  <c r="BI84" i="9" s="1"/>
  <c r="AP325" i="2"/>
  <c r="BI40" i="5" s="1"/>
  <c r="BI40" i="9" s="1"/>
  <c r="AP322" i="2"/>
  <c r="BI37" i="5" s="1"/>
  <c r="BI37" i="9" s="1"/>
  <c r="AP319" i="2"/>
  <c r="BI30" i="5" s="1"/>
  <c r="BI30" i="9" s="1"/>
  <c r="BI87" i="9" s="1"/>
  <c r="AP320" i="2"/>
  <c r="BI34" i="5" s="1"/>
  <c r="BI34" i="9" s="1"/>
  <c r="AP324" i="2"/>
  <c r="BI39" i="5" s="1"/>
  <c r="BI39" i="9" s="1"/>
  <c r="AP335" i="2"/>
  <c r="BI48" i="5" s="1"/>
  <c r="BI48" i="9" s="1"/>
  <c r="BI98" i="9" s="1"/>
  <c r="AP334" i="2"/>
  <c r="BI47" i="5" s="1"/>
  <c r="BI47" i="9" s="1"/>
  <c r="BI97" i="9" s="1"/>
  <c r="AP336" i="2"/>
  <c r="BI35" i="5" s="1"/>
  <c r="BI35" i="9" s="1"/>
  <c r="BI81" i="9"/>
  <c r="BI86" i="9"/>
  <c r="AP471" i="2"/>
  <c r="BI47" i="6" s="1"/>
  <c r="BI47" i="8" s="1"/>
  <c r="BI97" i="8" s="1"/>
  <c r="AP473" i="2"/>
  <c r="BI35" i="6" s="1"/>
  <c r="BI35" i="8" s="1"/>
  <c r="AP472" i="2"/>
  <c r="BI48" i="6" s="1"/>
  <c r="BI48" i="8" s="1"/>
  <c r="BI98" i="8" s="1"/>
  <c r="AY82" i="8"/>
  <c r="AP500" i="2"/>
  <c r="BI60" i="6" s="1"/>
  <c r="AP510" i="2"/>
  <c r="BI70" i="6" s="1"/>
  <c r="BI70" i="8" s="1"/>
  <c r="AP501" i="2"/>
  <c r="BI61" i="6" s="1"/>
  <c r="AP503" i="2"/>
  <c r="BI63" i="6" s="1"/>
  <c r="BI63" i="8" s="1"/>
  <c r="AP506" i="2"/>
  <c r="BI66" i="6" s="1"/>
  <c r="BI66" i="8" s="1"/>
  <c r="AP509" i="2"/>
  <c r="BI69" i="6" s="1"/>
  <c r="BI69" i="8" s="1"/>
  <c r="AP504" i="2"/>
  <c r="BI64" i="6" s="1"/>
  <c r="BI64" i="8" s="1"/>
  <c r="AP505" i="2"/>
  <c r="BI65" i="6" s="1"/>
  <c r="BI65" i="8" s="1"/>
  <c r="AP507" i="2"/>
  <c r="BI67" i="6" s="1"/>
  <c r="BI67" i="8" s="1"/>
  <c r="AP502" i="2"/>
  <c r="BI62" i="6" s="1"/>
  <c r="AP508" i="2"/>
  <c r="BI68" i="6" s="1"/>
  <c r="BI68" i="8" s="1"/>
  <c r="BI52" i="6"/>
  <c r="BI52" i="8" s="1"/>
  <c r="BI101" i="8" s="1"/>
  <c r="AY81" i="8"/>
  <c r="AP455" i="2"/>
  <c r="BI26" i="6" s="1"/>
  <c r="BI26" i="8" s="1"/>
  <c r="AP457" i="2"/>
  <c r="BI34" i="6" s="1"/>
  <c r="BI34" i="8" s="1"/>
  <c r="AP459" i="2"/>
  <c r="BI37" i="6" s="1"/>
  <c r="BI37" i="8" s="1"/>
  <c r="AP461" i="2"/>
  <c r="BI39" i="6" s="1"/>
  <c r="BI39" i="8" s="1"/>
  <c r="AP454" i="2"/>
  <c r="BI25" i="6" s="1"/>
  <c r="BI25" i="8" s="1"/>
  <c r="BI84" i="8" s="1"/>
  <c r="AP460" i="2"/>
  <c r="BI38" i="6" s="1"/>
  <c r="BI38" i="8" s="1"/>
  <c r="BI90" i="8" s="1"/>
  <c r="AP462" i="2"/>
  <c r="BI40" i="6" s="1"/>
  <c r="BI40" i="8" s="1"/>
  <c r="AP456" i="2"/>
  <c r="BI30" i="6" s="1"/>
  <c r="BI30" i="8" s="1"/>
  <c r="AP458" i="2"/>
  <c r="BI36" i="6" s="1"/>
  <c r="BI36" i="8" s="1"/>
  <c r="AP497" i="2"/>
  <c r="BI59" i="6" s="1"/>
  <c r="AP496" i="2"/>
  <c r="BI58" i="6" s="1"/>
  <c r="AY86" i="8"/>
  <c r="AP448" i="2"/>
  <c r="BI14" i="6" s="1"/>
  <c r="BI14" i="8" s="1"/>
  <c r="BI79" i="8" s="1"/>
  <c r="AP451" i="2"/>
  <c r="BI53" i="6" s="1"/>
  <c r="BI53" i="8" s="1"/>
  <c r="BI102" i="8" s="1"/>
  <c r="AP449" i="2"/>
  <c r="BI15" i="6" s="1"/>
  <c r="BI15" i="8" s="1"/>
  <c r="BI80" i="8" s="1"/>
  <c r="AP450" i="2"/>
  <c r="BI33" i="6" s="1"/>
  <c r="BI33" i="8" s="1"/>
  <c r="BI88" i="8" s="1"/>
  <c r="AP452" i="2"/>
  <c r="BI54" i="6" s="1"/>
  <c r="BI54" i="8" s="1"/>
  <c r="BI103" i="8" s="1"/>
  <c r="AY83" i="8"/>
  <c r="AP465" i="2"/>
  <c r="BI42" i="6" s="1"/>
  <c r="BI42" i="8" s="1"/>
  <c r="BI93" i="8" s="1"/>
  <c r="AP467" i="2"/>
  <c r="BI44" i="6" s="1"/>
  <c r="BI44" i="8" s="1"/>
  <c r="AP469" i="2"/>
  <c r="BI46" i="6" s="1"/>
  <c r="BI46" i="8" s="1"/>
  <c r="BI96" i="8" s="1"/>
  <c r="AP464" i="2"/>
  <c r="BI41" i="6" s="1"/>
  <c r="BI41" i="8" s="1"/>
  <c r="BI92" i="8" s="1"/>
  <c r="AP466" i="2"/>
  <c r="BI43" i="6" s="1"/>
  <c r="BI43" i="8" s="1"/>
  <c r="BI94" i="8" s="1"/>
  <c r="AP468" i="2"/>
  <c r="BI45" i="6" s="1"/>
  <c r="BI45" i="8" s="1"/>
  <c r="BI6" i="5"/>
  <c r="BI6" i="9" s="1"/>
  <c r="BI6" i="6"/>
  <c r="BI6" i="8" s="1"/>
  <c r="BI29" i="1"/>
  <c r="BI29" i="7" s="1"/>
  <c r="BI20" i="1"/>
  <c r="BI20" i="7" s="1"/>
  <c r="BI49" i="1"/>
  <c r="BI49" i="7" s="1"/>
  <c r="BI19" i="1"/>
  <c r="BI19" i="7" s="1"/>
  <c r="BI50" i="1"/>
  <c r="BI50" i="7" s="1"/>
  <c r="BI28" i="1"/>
  <c r="BI28" i="7" s="1"/>
  <c r="BI24" i="1"/>
  <c r="BI24" i="7" s="1"/>
  <c r="BI51" i="1"/>
  <c r="BI51" i="7" s="1"/>
  <c r="BI100" i="7" s="1"/>
  <c r="BI23" i="1"/>
  <c r="BI23" i="7" s="1"/>
  <c r="BI17" i="1"/>
  <c r="BI17" i="7" s="1"/>
  <c r="BI31" i="1"/>
  <c r="BI31" i="7" s="1"/>
  <c r="BI87" i="7" s="1"/>
  <c r="BI16" i="1"/>
  <c r="BI16" i="7" s="1"/>
  <c r="BI18" i="1"/>
  <c r="BI18" i="7" s="1"/>
  <c r="BI21" i="1"/>
  <c r="BI21" i="7" s="1"/>
  <c r="BI22" i="1"/>
  <c r="BI22" i="7" s="1"/>
  <c r="BI27" i="1"/>
  <c r="BI27" i="7" s="1"/>
  <c r="BI85" i="7" s="1"/>
  <c r="AJ29" i="1"/>
  <c r="AJ29" i="7" s="1"/>
  <c r="AJ32" i="1"/>
  <c r="AJ32" i="7" s="1"/>
  <c r="AJ17" i="1"/>
  <c r="AJ17" i="7" s="1"/>
  <c r="AJ31" i="1"/>
  <c r="AJ31" i="7" s="1"/>
  <c r="AJ23" i="1"/>
  <c r="AJ23" i="7" s="1"/>
  <c r="AJ24" i="1"/>
  <c r="AJ24" i="7" s="1"/>
  <c r="AJ51" i="1"/>
  <c r="AJ51" i="7" s="1"/>
  <c r="AJ100" i="7" s="1"/>
  <c r="AJ49" i="1"/>
  <c r="AJ49" i="7" s="1"/>
  <c r="AJ19" i="1"/>
  <c r="AJ19" i="7" s="1"/>
  <c r="AJ16" i="1"/>
  <c r="AJ16" i="7" s="1"/>
  <c r="AJ28" i="1"/>
  <c r="AJ28" i="7" s="1"/>
  <c r="AJ20" i="1"/>
  <c r="AJ20" i="7" s="1"/>
  <c r="AJ18" i="1"/>
  <c r="AJ18" i="7" s="1"/>
  <c r="AJ22" i="1"/>
  <c r="AJ22" i="7" s="1"/>
  <c r="AJ50" i="1"/>
  <c r="AJ50" i="7" s="1"/>
  <c r="Z81" i="7"/>
  <c r="Z82" i="7"/>
  <c r="U411" i="2"/>
  <c r="U422" i="2"/>
  <c r="U423" i="2"/>
  <c r="U412" i="2"/>
  <c r="U418" i="2"/>
  <c r="U420" i="2"/>
  <c r="U414" i="2"/>
  <c r="U409" i="2"/>
  <c r="U419" i="2"/>
  <c r="U410" i="2"/>
  <c r="U417" i="2"/>
  <c r="U424" i="2"/>
  <c r="U415" i="2"/>
  <c r="U413" i="2"/>
  <c r="U408" i="2"/>
  <c r="U416" i="2"/>
  <c r="U421" i="2"/>
  <c r="Z86" i="7"/>
  <c r="Z87" i="7"/>
  <c r="Z83" i="7"/>
  <c r="AJ20" i="6"/>
  <c r="AJ20" i="8" s="1"/>
  <c r="AJ51" i="6"/>
  <c r="AJ51" i="8" s="1"/>
  <c r="AJ100" i="8" s="1"/>
  <c r="AJ28" i="6"/>
  <c r="AJ28" i="8" s="1"/>
  <c r="AJ49" i="6"/>
  <c r="AJ49" i="8" s="1"/>
  <c r="AJ18" i="6"/>
  <c r="AJ18" i="8" s="1"/>
  <c r="AJ16" i="6"/>
  <c r="AJ16" i="8" s="1"/>
  <c r="AJ27" i="6"/>
  <c r="AJ27" i="8" s="1"/>
  <c r="AJ85" i="8" s="1"/>
  <c r="AJ29" i="6"/>
  <c r="AJ29" i="8" s="1"/>
  <c r="AJ24" i="6"/>
  <c r="AJ24" i="8" s="1"/>
  <c r="AJ22" i="6"/>
  <c r="AJ22" i="8" s="1"/>
  <c r="AJ31" i="6"/>
  <c r="AJ31" i="8" s="1"/>
  <c r="AJ21" i="6"/>
  <c r="AJ21" i="8" s="1"/>
  <c r="AJ50" i="6"/>
  <c r="AJ50" i="8" s="1"/>
  <c r="AJ23" i="6"/>
  <c r="AJ23" i="8" s="1"/>
  <c r="AJ19" i="6"/>
  <c r="AJ19" i="8" s="1"/>
  <c r="AJ17" i="6"/>
  <c r="AJ17" i="8" s="1"/>
  <c r="AJ32" i="6"/>
  <c r="AJ32" i="8" s="1"/>
  <c r="Z99" i="7"/>
  <c r="BI17" i="6"/>
  <c r="BI17" i="8" s="1"/>
  <c r="BI16" i="6"/>
  <c r="BI16" i="8" s="1"/>
  <c r="BI18" i="6"/>
  <c r="BI18" i="8" s="1"/>
  <c r="BI21" i="6"/>
  <c r="BI21" i="8" s="1"/>
  <c r="BI28" i="6"/>
  <c r="BI28" i="8" s="1"/>
  <c r="BI50" i="6"/>
  <c r="BI50" i="8" s="1"/>
  <c r="BI32" i="6"/>
  <c r="BI32" i="8" s="1"/>
  <c r="BI23" i="6"/>
  <c r="BI23" i="8" s="1"/>
  <c r="BI20" i="6"/>
  <c r="BI20" i="8" s="1"/>
  <c r="BI19" i="6"/>
  <c r="BI19" i="8" s="1"/>
  <c r="BI31" i="6"/>
  <c r="BI31" i="8" s="1"/>
  <c r="BI49" i="6"/>
  <c r="BI49" i="8" s="1"/>
  <c r="BI27" i="6"/>
  <c r="BI27" i="8" s="1"/>
  <c r="BI85" i="8" s="1"/>
  <c r="BI22" i="6"/>
  <c r="BI22" i="8" s="1"/>
  <c r="BI24" i="6"/>
  <c r="BI24" i="8" s="1"/>
  <c r="BI51" i="6"/>
  <c r="BI51" i="8" s="1"/>
  <c r="BI100" i="8" s="1"/>
  <c r="BI29" i="6"/>
  <c r="BI29" i="8" s="1"/>
  <c r="AE49" i="1"/>
  <c r="AE49" i="7" s="1"/>
  <c r="AE19" i="1"/>
  <c r="AE19" i="7" s="1"/>
  <c r="AE18" i="1"/>
  <c r="AE18" i="7" s="1"/>
  <c r="AE28" i="1"/>
  <c r="AE28" i="7" s="1"/>
  <c r="AE23" i="1"/>
  <c r="AE23" i="7" s="1"/>
  <c r="AE51" i="1"/>
  <c r="AE51" i="7" s="1"/>
  <c r="AE100" i="7" s="1"/>
  <c r="AE27" i="1"/>
  <c r="AE27" i="7" s="1"/>
  <c r="AE85" i="7" s="1"/>
  <c r="AE31" i="1"/>
  <c r="AE31" i="7" s="1"/>
  <c r="AE16" i="1"/>
  <c r="AE16" i="7" s="1"/>
  <c r="AE24" i="1"/>
  <c r="AE24" i="7" s="1"/>
  <c r="AE22" i="1"/>
  <c r="AE22" i="7" s="1"/>
  <c r="AE50" i="1"/>
  <c r="AE50" i="7" s="1"/>
  <c r="AE32" i="1"/>
  <c r="AE32" i="7" s="1"/>
  <c r="AE17" i="1"/>
  <c r="AE17" i="7" s="1"/>
  <c r="AE29" i="1"/>
  <c r="AE29" i="7" s="1"/>
  <c r="AE21" i="1"/>
  <c r="AE21" i="7" s="1"/>
  <c r="AE20" i="1"/>
  <c r="AE20" i="7" s="1"/>
  <c r="BI59" i="9" l="1"/>
  <c r="BI8" i="5"/>
  <c r="BI8" i="9" s="1"/>
  <c r="BI58" i="9"/>
  <c r="BI7" i="5"/>
  <c r="BI7" i="9" s="1"/>
  <c r="BI60" i="9"/>
  <c r="BI9" i="5"/>
  <c r="BI9" i="9" s="1"/>
  <c r="BI62" i="9"/>
  <c r="BI11" i="5"/>
  <c r="BI11" i="9" s="1"/>
  <c r="BI61" i="9"/>
  <c r="BI10" i="5"/>
  <c r="BI10" i="9" s="1"/>
  <c r="BI95" i="8"/>
  <c r="BI91" i="8"/>
  <c r="BI91" i="9"/>
  <c r="BI95" i="9"/>
  <c r="BI89" i="9"/>
  <c r="BI61" i="8"/>
  <c r="BI10" i="6"/>
  <c r="BI10" i="8" s="1"/>
  <c r="BI11" i="6"/>
  <c r="BI11" i="8" s="1"/>
  <c r="BI62" i="8"/>
  <c r="BI58" i="8"/>
  <c r="BI7" i="6"/>
  <c r="BI7" i="8" s="1"/>
  <c r="BI60" i="8"/>
  <c r="BI9" i="6"/>
  <c r="BI9" i="8" s="1"/>
  <c r="BI59" i="8"/>
  <c r="BI8" i="6"/>
  <c r="BI8" i="8" s="1"/>
  <c r="BI89" i="8"/>
  <c r="BI99" i="7"/>
  <c r="BI86" i="7"/>
  <c r="BI82" i="7"/>
  <c r="BI81" i="7"/>
  <c r="BI83" i="7"/>
  <c r="AJ87" i="7"/>
  <c r="AJ86" i="7"/>
  <c r="AJ81" i="7"/>
  <c r="AJ83" i="7"/>
  <c r="AJ82" i="7"/>
  <c r="AJ99" i="7"/>
  <c r="BI99" i="8"/>
  <c r="AE87" i="7"/>
  <c r="AE83" i="7"/>
  <c r="AJ82" i="8"/>
  <c r="AJ83" i="8"/>
  <c r="AJ86" i="8"/>
  <c r="AJ99" i="8"/>
  <c r="AJ87" i="8"/>
  <c r="AE27" i="6"/>
  <c r="AE27" i="8" s="1"/>
  <c r="AE85" i="8" s="1"/>
  <c r="AE20" i="6"/>
  <c r="AE20" i="8" s="1"/>
  <c r="AE28" i="6"/>
  <c r="AE28" i="8" s="1"/>
  <c r="AE31" i="6"/>
  <c r="AE31" i="8" s="1"/>
  <c r="AE18" i="6"/>
  <c r="AE18" i="8" s="1"/>
  <c r="AE16" i="6"/>
  <c r="AE16" i="8" s="1"/>
  <c r="AE19" i="6"/>
  <c r="AE19" i="8" s="1"/>
  <c r="AE32" i="6"/>
  <c r="AE32" i="8" s="1"/>
  <c r="AE24" i="6"/>
  <c r="AE24" i="8" s="1"/>
  <c r="AE17" i="6"/>
  <c r="AE17" i="8" s="1"/>
  <c r="AE22" i="6"/>
  <c r="AE22" i="8" s="1"/>
  <c r="AE21" i="6"/>
  <c r="AE21" i="8" s="1"/>
  <c r="AE49" i="6"/>
  <c r="AE49" i="8" s="1"/>
  <c r="AE51" i="6"/>
  <c r="AE51" i="8" s="1"/>
  <c r="AE100" i="8" s="1"/>
  <c r="AE23" i="6"/>
  <c r="AE23" i="8" s="1"/>
  <c r="AE29" i="6"/>
  <c r="AE29" i="8" s="1"/>
  <c r="AE50" i="6"/>
  <c r="AE50" i="8" s="1"/>
  <c r="AE86" i="7"/>
  <c r="BI86" i="8"/>
  <c r="AE82" i="7"/>
  <c r="BI83" i="8"/>
  <c r="BI87" i="8"/>
  <c r="BI82" i="8"/>
  <c r="AE81" i="7"/>
  <c r="AE99" i="7"/>
  <c r="BI81" i="8"/>
  <c r="AJ81" i="8"/>
  <c r="AE99" i="8" l="1"/>
  <c r="AE82" i="8"/>
  <c r="AE83" i="8"/>
  <c r="AE87" i="8"/>
  <c r="AE81" i="8"/>
  <c r="AE86" i="8"/>
  <c r="X49" i="1"/>
  <c r="X49" i="7" s="1"/>
  <c r="X16" i="1"/>
  <c r="X16" i="7" s="1"/>
  <c r="X18" i="1"/>
  <c r="X18" i="7" s="1"/>
  <c r="X31" i="1"/>
  <c r="X31" i="7" s="1"/>
  <c r="X22" i="1"/>
  <c r="X22" i="7" s="1"/>
  <c r="X28" i="1"/>
  <c r="X28" i="7" s="1"/>
  <c r="X27" i="1"/>
  <c r="X27" i="7" s="1"/>
  <c r="X85" i="7" s="1"/>
  <c r="X17" i="1"/>
  <c r="X17" i="7" s="1"/>
  <c r="X20" i="1"/>
  <c r="X20" i="7" s="1"/>
  <c r="X29" i="1"/>
  <c r="X29" i="7" s="1"/>
  <c r="X19" i="1"/>
  <c r="X19" i="7" s="1"/>
  <c r="X23" i="1"/>
  <c r="X23" i="7" s="1"/>
  <c r="X24" i="1"/>
  <c r="X24" i="7" s="1"/>
  <c r="X50" i="1"/>
  <c r="X50" i="7" s="1"/>
  <c r="X51" i="1"/>
  <c r="X51" i="7" s="1"/>
  <c r="X100" i="7" s="1"/>
  <c r="X32" i="1"/>
  <c r="X32" i="7" s="1"/>
  <c r="X86" i="7" l="1"/>
  <c r="X87" i="7"/>
  <c r="X99" i="7"/>
  <c r="X83" i="7"/>
  <c r="X82" i="7"/>
  <c r="X81" i="7"/>
  <c r="T275" i="2" l="1"/>
  <c r="T279" i="2"/>
  <c r="T271" i="2"/>
  <c r="T278" i="2"/>
  <c r="T274" i="2"/>
  <c r="T283" i="2"/>
  <c r="T276" i="2"/>
  <c r="T285" i="2"/>
  <c r="T282" i="2"/>
  <c r="T273" i="2"/>
  <c r="T280" i="2"/>
  <c r="T277" i="2"/>
  <c r="T281" i="2"/>
  <c r="T272" i="2"/>
  <c r="T286" i="2"/>
  <c r="T287" i="2"/>
  <c r="T284" i="2"/>
  <c r="K54" i="2"/>
  <c r="G83" i="2" s="1"/>
  <c r="G474" i="2" s="1"/>
  <c r="G475" i="2" l="1"/>
  <c r="Z21" i="6" s="1"/>
  <c r="Z21" i="8" s="1"/>
  <c r="G477" i="2"/>
  <c r="Z23" i="6" s="1"/>
  <c r="Z23" i="8" s="1"/>
  <c r="G479" i="2"/>
  <c r="Z27" i="6" s="1"/>
  <c r="Z27" i="8" s="1"/>
  <c r="Z85" i="8" s="1"/>
  <c r="G481" i="2"/>
  <c r="Z29" i="6" s="1"/>
  <c r="Z29" i="8" s="1"/>
  <c r="G483" i="2"/>
  <c r="Z32" i="6" s="1"/>
  <c r="Z32" i="8" s="1"/>
  <c r="G485" i="2"/>
  <c r="Z17" i="6" s="1"/>
  <c r="Z17" i="8" s="1"/>
  <c r="G487" i="2"/>
  <c r="Z19" i="6" s="1"/>
  <c r="Z19" i="8" s="1"/>
  <c r="G489" i="2"/>
  <c r="Z49" i="6" s="1"/>
  <c r="Z49" i="8" s="1"/>
  <c r="Z99" i="8" s="1"/>
  <c r="G491" i="2"/>
  <c r="Z51" i="6" s="1"/>
  <c r="Z51" i="8" s="1"/>
  <c r="Z100" i="8" s="1"/>
  <c r="G484" i="2"/>
  <c r="Z16" i="6" s="1"/>
  <c r="Z16" i="8" s="1"/>
  <c r="G486" i="2"/>
  <c r="Z18" i="6" s="1"/>
  <c r="Z18" i="8" s="1"/>
  <c r="G490" i="2"/>
  <c r="Z50" i="6" s="1"/>
  <c r="Z50" i="8" s="1"/>
  <c r="G476" i="2"/>
  <c r="Z22" i="6" s="1"/>
  <c r="Z22" i="8" s="1"/>
  <c r="G478" i="2"/>
  <c r="Z24" i="6" s="1"/>
  <c r="Z24" i="8" s="1"/>
  <c r="G482" i="2"/>
  <c r="Z31" i="6" s="1"/>
  <c r="Z31" i="8" s="1"/>
  <c r="G488" i="2"/>
  <c r="Z20" i="6" s="1"/>
  <c r="Z20" i="8" s="1"/>
  <c r="G480" i="2"/>
  <c r="Z28" i="6" s="1"/>
  <c r="Z28" i="8" s="1"/>
  <c r="Z86" i="8" s="1"/>
  <c r="AD54" i="2"/>
  <c r="AE54" i="2"/>
  <c r="K55" i="2"/>
  <c r="Z81" i="8" l="1"/>
  <c r="Z87" i="8"/>
  <c r="Z82" i="8"/>
  <c r="Z83" i="8"/>
  <c r="T419" i="2"/>
  <c r="T421" i="2"/>
  <c r="T408" i="2"/>
  <c r="T412" i="2"/>
  <c r="T409" i="2"/>
  <c r="T417" i="2"/>
  <c r="T416" i="2"/>
  <c r="T411" i="2"/>
  <c r="T424" i="2"/>
  <c r="T413" i="2"/>
  <c r="T410" i="2"/>
  <c r="T420" i="2"/>
  <c r="T418" i="2"/>
  <c r="T422" i="2"/>
  <c r="T415" i="2"/>
  <c r="T423" i="2"/>
  <c r="T414" i="2"/>
  <c r="E496" i="2"/>
  <c r="X58" i="6" s="1"/>
  <c r="X7" i="6" l="1"/>
  <c r="X7" i="8" s="1"/>
  <c r="X58" i="8"/>
</calcChain>
</file>

<file path=xl/sharedStrings.xml><?xml version="1.0" encoding="utf-8"?>
<sst xmlns="http://schemas.openxmlformats.org/spreadsheetml/2006/main" count="1381" uniqueCount="341">
  <si>
    <r>
      <rPr>
        <sz val="11"/>
        <color theme="1"/>
        <rFont val="宋体"/>
        <family val="3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</si>
  <si>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</si>
  <si>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低情景</t>
    </r>
    <phoneticPr fontId="1" type="noConversion"/>
  </si>
  <si>
    <t>高情景</t>
  </si>
  <si>
    <t>高情景</t>
    <phoneticPr fontId="1" type="noConversion"/>
  </si>
  <si>
    <t>中情景</t>
  </si>
  <si>
    <t>中情景</t>
    <phoneticPr fontId="1" type="noConversion"/>
  </si>
  <si>
    <t>低情景</t>
  </si>
  <si>
    <t>低情景</t>
    <phoneticPr fontId="1" type="noConversion"/>
  </si>
  <si>
    <t>农业</t>
    <phoneticPr fontId="1" type="noConversion"/>
  </si>
  <si>
    <t>工业</t>
    <phoneticPr fontId="1" type="noConversion"/>
  </si>
  <si>
    <t>建筑业</t>
    <phoneticPr fontId="1" type="noConversion"/>
  </si>
  <si>
    <t>第三产业</t>
    <phoneticPr fontId="1" type="noConversion"/>
  </si>
  <si>
    <t>服务业</t>
    <phoneticPr fontId="1" type="noConversion"/>
  </si>
  <si>
    <t>能源产业</t>
    <phoneticPr fontId="1" type="noConversion"/>
  </si>
  <si>
    <t>煤炭开采和洗选业</t>
    <phoneticPr fontId="1" type="noConversion"/>
  </si>
  <si>
    <t>石油和天然气开采业</t>
    <phoneticPr fontId="1" type="noConversion"/>
  </si>
  <si>
    <t>石油、煤炭及其他燃料加工业</t>
    <phoneticPr fontId="1" type="noConversion"/>
  </si>
  <si>
    <t>燃气生产和供应业</t>
    <phoneticPr fontId="1" type="noConversion"/>
  </si>
  <si>
    <t>水的生产和供应业</t>
    <phoneticPr fontId="1" type="noConversion"/>
  </si>
  <si>
    <t>纺织业</t>
    <phoneticPr fontId="1" type="noConversion"/>
  </si>
  <si>
    <t>纺织服装、服饰业</t>
    <phoneticPr fontId="1" type="noConversion"/>
  </si>
  <si>
    <t>造纸和纸制品业</t>
    <phoneticPr fontId="1" type="noConversion"/>
  </si>
  <si>
    <t>化学原料和化学制品制造业</t>
    <phoneticPr fontId="1" type="noConversion"/>
  </si>
  <si>
    <t>化学纤维制造业</t>
    <phoneticPr fontId="1" type="noConversion"/>
  </si>
  <si>
    <t>橡胶和塑料制品业</t>
    <phoneticPr fontId="1" type="noConversion"/>
  </si>
  <si>
    <t>非金属矿物制品业</t>
    <phoneticPr fontId="1" type="noConversion"/>
  </si>
  <si>
    <t>黑色金属冶炼和压延加工业</t>
    <phoneticPr fontId="1" type="noConversion"/>
  </si>
  <si>
    <t>有色金属冶炼和压延加工业</t>
    <phoneticPr fontId="1" type="noConversion"/>
  </si>
  <si>
    <t>装备制造</t>
    <phoneticPr fontId="1" type="noConversion"/>
  </si>
  <si>
    <t>金属制品业</t>
    <phoneticPr fontId="1" type="noConversion"/>
  </si>
  <si>
    <t>通用设备制造业</t>
    <phoneticPr fontId="1" type="noConversion"/>
  </si>
  <si>
    <t>专用设备制造业</t>
    <phoneticPr fontId="1" type="noConversion"/>
  </si>
  <si>
    <t>汽车制造业</t>
    <phoneticPr fontId="1" type="noConversion"/>
  </si>
  <si>
    <t>铁路、船舶、航空航天和其他运输设备制造业</t>
    <phoneticPr fontId="1" type="noConversion"/>
  </si>
  <si>
    <t>电气机械和器材制造业</t>
    <phoneticPr fontId="1" type="noConversion"/>
  </si>
  <si>
    <t>高技术产业</t>
    <phoneticPr fontId="1" type="noConversion"/>
  </si>
  <si>
    <t>计算机、通信和其他电子设备制造业</t>
    <phoneticPr fontId="1" type="noConversion"/>
  </si>
  <si>
    <t>仪器仪表制造业</t>
  </si>
  <si>
    <t>医药制造业</t>
    <phoneticPr fontId="1" type="noConversion"/>
  </si>
  <si>
    <t>农副食品加工业</t>
    <phoneticPr fontId="1" type="noConversion"/>
  </si>
  <si>
    <t>食品制造业</t>
    <phoneticPr fontId="1" type="noConversion"/>
  </si>
  <si>
    <t>酒、饮料和精制茶制造业</t>
    <phoneticPr fontId="1" type="noConversion"/>
  </si>
  <si>
    <t>烟草制品业</t>
    <phoneticPr fontId="1" type="noConversion"/>
  </si>
  <si>
    <t>皮革、毛皮、羽毛及其制品和制鞋业</t>
    <phoneticPr fontId="1" type="noConversion"/>
  </si>
  <si>
    <t>木材加工和木、竹、藤、棕、草制品业</t>
    <phoneticPr fontId="1" type="noConversion"/>
  </si>
  <si>
    <t>家具制造业</t>
    <phoneticPr fontId="1" type="noConversion"/>
  </si>
  <si>
    <t>印刷和记录媒介复制业</t>
    <phoneticPr fontId="1" type="noConversion"/>
  </si>
  <si>
    <t>文教、工美、体育和娱乐用品制造业</t>
    <phoneticPr fontId="1" type="noConversion"/>
  </si>
  <si>
    <t>其他行业</t>
    <phoneticPr fontId="1" type="noConversion"/>
  </si>
  <si>
    <t>开采专业及辅助性活动</t>
    <phoneticPr fontId="1" type="noConversion"/>
  </si>
  <si>
    <t>其他采矿业</t>
    <phoneticPr fontId="1" type="noConversion"/>
  </si>
  <si>
    <t>其他制造业</t>
    <phoneticPr fontId="1" type="noConversion"/>
  </si>
  <si>
    <t>废弃资源综合利用业</t>
    <phoneticPr fontId="1" type="noConversion"/>
  </si>
  <si>
    <t>金属制品、机械和设备修理业</t>
    <phoneticPr fontId="1" type="noConversion"/>
  </si>
  <si>
    <t>全国</t>
    <phoneticPr fontId="11" type="noConversion"/>
  </si>
  <si>
    <t>地区生产总值</t>
    <phoneticPr fontId="1" type="noConversion"/>
  </si>
  <si>
    <t>交运仓邮</t>
    <phoneticPr fontId="1" type="noConversion"/>
  </si>
  <si>
    <t>批发零售</t>
    <phoneticPr fontId="1" type="noConversion"/>
  </si>
  <si>
    <t>餐饮住宿</t>
    <phoneticPr fontId="1" type="noConversion"/>
  </si>
  <si>
    <t>金融业</t>
    <phoneticPr fontId="1" type="noConversion"/>
  </si>
  <si>
    <t>房地产</t>
    <phoneticPr fontId="1" type="noConversion"/>
  </si>
  <si>
    <t>其他三产</t>
    <phoneticPr fontId="1" type="noConversion"/>
  </si>
  <si>
    <t>煤炭开采和洗选业</t>
  </si>
  <si>
    <t>石油和天然气开采业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</si>
  <si>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</si>
  <si>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</si>
  <si>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</si>
  <si>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</si>
  <si>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</si>
  <si>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农副食品加工业</t>
  </si>
  <si>
    <t>食品制造业</t>
  </si>
  <si>
    <t>酒、饮料和精制茶制造业</t>
    <phoneticPr fontId="11" type="noConversion"/>
  </si>
  <si>
    <t>烟草制品业</t>
    <phoneticPr fontId="11" type="noConversion"/>
  </si>
  <si>
    <t>纺织业</t>
  </si>
  <si>
    <t>纺织服装、服饰业</t>
  </si>
  <si>
    <t>皮革、毛皮、羽毛及其制品和制鞋业</t>
    <phoneticPr fontId="11" type="noConversion"/>
  </si>
  <si>
    <t>木材加工和木、竹、藤、棕、草制品业</t>
    <phoneticPr fontId="11" type="noConversion"/>
  </si>
  <si>
    <t>家具制造业</t>
    <phoneticPr fontId="11" type="noConversion"/>
  </si>
  <si>
    <t>造纸和纸制品业</t>
  </si>
  <si>
    <t>印刷和记录媒介复制业</t>
    <phoneticPr fontId="11" type="noConversion"/>
  </si>
  <si>
    <t>文教、工美、体育和娱乐用品制造业</t>
    <phoneticPr fontId="11" type="noConversion"/>
  </si>
  <si>
    <t>石油、煤炭及其他燃料加工业</t>
  </si>
  <si>
    <t>化学原料和化学制品制造业</t>
    <phoneticPr fontId="11" type="noConversion"/>
  </si>
  <si>
    <t>医药制造业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</si>
  <si>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</si>
  <si>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</si>
  <si>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</si>
  <si>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</si>
  <si>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</si>
  <si>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</si>
  <si>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</si>
  <si>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</si>
  <si>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</si>
  <si>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</si>
  <si>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</si>
  <si>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  <phoneticPr fontId="11" type="noConversion"/>
  </si>
  <si>
    <t>其他制造业</t>
  </si>
  <si>
    <t>废弃资源综合利用业</t>
  </si>
  <si>
    <t>金属制品、机械和设备修理业</t>
  </si>
  <si>
    <t>电力、热力生产和供应业</t>
  </si>
  <si>
    <t>燃气生产和供应业</t>
  </si>
  <si>
    <t>水的生产和供应业</t>
  </si>
  <si>
    <t>信息传输、软件和信息技术服务</t>
    <phoneticPr fontId="11" type="noConversion"/>
  </si>
  <si>
    <t>租赁和商务服务</t>
  </si>
  <si>
    <t>科学研究和技术服务</t>
    <phoneticPr fontId="11" type="noConversion"/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</si>
  <si>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</si>
  <si>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</si>
  <si>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</si>
  <si>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</si>
  <si>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</si>
  <si>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</si>
  <si>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酒、饮料和精制茶制造业</t>
  </si>
  <si>
    <t>烟草制品业</t>
  </si>
  <si>
    <t>皮革、毛皮、羽毛及其制品和制鞋业</t>
  </si>
  <si>
    <t>木材加工和木、竹、藤、棕、草制品业</t>
  </si>
  <si>
    <t>家具制造业</t>
  </si>
  <si>
    <t>印刷和记录媒介复制业</t>
  </si>
  <si>
    <t>文教、工美、体育和娱乐用品制造业</t>
  </si>
  <si>
    <t>化学原料和化学制品制造业</t>
  </si>
  <si>
    <t>计算机、通信和其他电子设备制造业</t>
  </si>
  <si>
    <t>信息传输、软件和信息技术服务</t>
  </si>
  <si>
    <t>科学研究和技术服务</t>
  </si>
  <si>
    <t>GDP指数（上年=1）</t>
    <phoneticPr fontId="11" type="noConversion"/>
  </si>
  <si>
    <t>GDP指数（2020年=1）</t>
    <phoneticPr fontId="11" type="noConversion"/>
  </si>
  <si>
    <t>GDP（2020年不变价人民币）</t>
    <phoneticPr fontId="11" type="noConversion"/>
  </si>
  <si>
    <t>折算系数（不变价/当年价)</t>
    <phoneticPr fontId="11" type="noConversion"/>
  </si>
  <si>
    <t>农业-高情景</t>
  </si>
  <si>
    <t>工业-高情景</t>
  </si>
  <si>
    <t>建筑业-高情景</t>
  </si>
  <si>
    <t>服务业-高情景</t>
  </si>
  <si>
    <t>农业-中情景</t>
  </si>
  <si>
    <t>工业-中情景</t>
  </si>
  <si>
    <t>建筑业-中情景</t>
  </si>
  <si>
    <t>服务业-中情景</t>
  </si>
  <si>
    <t>农业-低情景</t>
  </si>
  <si>
    <t>工业-低情景</t>
  </si>
  <si>
    <t>建筑业-低情景</t>
  </si>
  <si>
    <t>服务业-低情景</t>
  </si>
  <si>
    <t>农业-高情景</t>
    <phoneticPr fontId="1" type="noConversion"/>
  </si>
  <si>
    <t>工业-高情景</t>
    <phoneticPr fontId="1" type="noConversion"/>
  </si>
  <si>
    <t>建筑业-高情景</t>
    <phoneticPr fontId="1" type="noConversion"/>
  </si>
  <si>
    <t>服务业-高情景</t>
    <phoneticPr fontId="1" type="noConversion"/>
  </si>
  <si>
    <t>农业-中情景</t>
    <phoneticPr fontId="1" type="noConversion"/>
  </si>
  <si>
    <t>工业-中情景</t>
    <phoneticPr fontId="1" type="noConversion"/>
  </si>
  <si>
    <t>建筑业-中情景</t>
    <phoneticPr fontId="1" type="noConversion"/>
  </si>
  <si>
    <t>服务业-中情景</t>
    <phoneticPr fontId="1" type="noConversion"/>
  </si>
  <si>
    <t>农业-低情景</t>
    <phoneticPr fontId="1" type="noConversion"/>
  </si>
  <si>
    <t>工业-低情景</t>
    <phoneticPr fontId="1" type="noConversion"/>
  </si>
  <si>
    <t>建筑业-低情景</t>
    <phoneticPr fontId="1" type="noConversion"/>
  </si>
  <si>
    <t>服务业-低情景</t>
    <phoneticPr fontId="1" type="noConversion"/>
  </si>
  <si>
    <r>
      <rPr>
        <b/>
        <sz val="11"/>
        <color theme="1"/>
        <rFont val="宋体"/>
        <family val="3"/>
        <charset val="134"/>
      </rPr>
      <t>高情景</t>
    </r>
    <phoneticPr fontId="1" type="noConversion"/>
  </si>
  <si>
    <r>
      <rPr>
        <b/>
        <sz val="11"/>
        <color theme="1"/>
        <rFont val="宋体"/>
        <family val="3"/>
        <charset val="134"/>
      </rPr>
      <t>中情景</t>
    </r>
    <phoneticPr fontId="1" type="noConversion"/>
  </si>
  <si>
    <r>
      <rPr>
        <b/>
        <sz val="11"/>
        <color theme="1"/>
        <rFont val="宋体"/>
        <family val="3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</si>
  <si>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能源产业</t>
    </r>
    <phoneticPr fontId="1" type="noConversion"/>
  </si>
  <si>
    <r>
      <rPr>
        <sz val="11"/>
        <color theme="1"/>
        <rFont val="宋体"/>
        <family val="3"/>
        <charset val="134"/>
      </rPr>
      <t>电力与热力产业</t>
    </r>
    <phoneticPr fontId="1" type="noConversion"/>
  </si>
  <si>
    <r>
      <rPr>
        <sz val="11"/>
        <color theme="1"/>
        <rFont val="宋体"/>
        <family val="3"/>
        <charset val="134"/>
      </rPr>
      <t>传统高耗能产业</t>
    </r>
    <phoneticPr fontId="1" type="noConversion"/>
  </si>
  <si>
    <r>
      <rPr>
        <sz val="11"/>
        <color theme="1"/>
        <rFont val="宋体"/>
        <family val="3"/>
        <charset val="134"/>
      </rPr>
      <t>装备制造业</t>
    </r>
    <phoneticPr fontId="1" type="noConversion"/>
  </si>
  <si>
    <r>
      <rPr>
        <sz val="11"/>
        <color theme="1"/>
        <rFont val="宋体"/>
        <family val="3"/>
        <charset val="134"/>
      </rPr>
      <t>高技术产业</t>
    </r>
    <phoneticPr fontId="1" type="noConversion"/>
  </si>
  <si>
    <r>
      <rPr>
        <sz val="11"/>
        <color theme="1"/>
        <rFont val="宋体"/>
        <family val="3"/>
        <charset val="134"/>
      </rPr>
      <t>其他产业</t>
    </r>
    <phoneticPr fontId="1" type="noConversion"/>
  </si>
  <si>
    <r>
      <rPr>
        <sz val="11"/>
        <color theme="1"/>
        <rFont val="宋体"/>
        <family val="3"/>
        <charset val="134"/>
      </rPr>
      <t>工业合计</t>
    </r>
    <phoneticPr fontId="1" type="noConversion"/>
  </si>
  <si>
    <r>
      <rPr>
        <sz val="11"/>
        <color theme="1"/>
        <rFont val="宋体"/>
        <family val="3"/>
        <charset val="134"/>
      </rPr>
      <t>交通运输业</t>
    </r>
    <phoneticPr fontId="1" type="noConversion"/>
  </si>
  <si>
    <r>
      <rPr>
        <sz val="11"/>
        <color theme="1"/>
        <rFont val="宋体"/>
        <family val="3"/>
        <charset val="134"/>
      </rPr>
      <t>传统服务业</t>
    </r>
    <phoneticPr fontId="1" type="noConversion"/>
  </si>
  <si>
    <r>
      <rPr>
        <sz val="11"/>
        <color theme="1"/>
        <rFont val="宋体"/>
        <family val="3"/>
        <charset val="134"/>
      </rPr>
      <t>现代服务业</t>
    </r>
    <phoneticPr fontId="1" type="noConversion"/>
  </si>
  <si>
    <r>
      <rPr>
        <sz val="11"/>
        <color theme="1"/>
        <rFont val="宋体"/>
        <family val="3"/>
        <charset val="134"/>
      </rPr>
      <t>服务业合计</t>
    </r>
    <phoneticPr fontId="1" type="noConversion"/>
  </si>
  <si>
    <r>
      <rPr>
        <sz val="11"/>
        <color theme="1"/>
        <rFont val="宋体"/>
        <family val="3"/>
        <charset val="134"/>
      </rPr>
      <t>能源产业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</si>
  <si>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电力与热力产业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</si>
  <si>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传统高耗能产业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</si>
  <si>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装备制造业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</si>
  <si>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高技术产业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</si>
  <si>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其他产业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</si>
  <si>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能源产业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</si>
  <si>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电力与热力产业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</si>
  <si>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传统高耗能产业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</si>
  <si>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装备制造业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</si>
  <si>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高技术产业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</si>
  <si>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其他产业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</si>
  <si>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交通运输业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</si>
  <si>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传统服务业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</si>
  <si>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现代服务业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</si>
  <si>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交通运输业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</si>
  <si>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传统服务业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</si>
  <si>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现代服务业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</si>
  <si>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能源产业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</si>
  <si>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电力与热力产业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</si>
  <si>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传统高耗能产业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</si>
  <si>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装备制造业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</si>
  <si>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高技术产业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</si>
  <si>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其他产业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</si>
  <si>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现代服务业-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</si>
  <si>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t>传统服务业-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</si>
  <si>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t>交通运输业-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</si>
  <si>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t>能源产业-高情景</t>
  </si>
  <si>
    <t>电力与热力产业-高情景</t>
  </si>
  <si>
    <t>传统高耗能产业-高情景</t>
  </si>
  <si>
    <t>装备制造业-高情景</t>
  </si>
  <si>
    <t>高技术产业-高情景</t>
  </si>
  <si>
    <t>其他产业-高情景</t>
  </si>
  <si>
    <t>交通运输业-高情景</t>
  </si>
  <si>
    <t>传统服务业-高情景</t>
  </si>
  <si>
    <t>现代服务业-高情景</t>
  </si>
  <si>
    <t>能源产业-中情景</t>
  </si>
  <si>
    <t>电力与热力产业-中情景</t>
  </si>
  <si>
    <t>传统高耗能产业-中情景</t>
  </si>
  <si>
    <t>装备制造业-中情景</t>
  </si>
  <si>
    <t>高技术产业-中情景</t>
  </si>
  <si>
    <t>其他产业-中情景</t>
  </si>
  <si>
    <t>交通运输业-中情景</t>
  </si>
  <si>
    <t>传统服务业-中情景</t>
  </si>
  <si>
    <t>现代服务业-中情景</t>
  </si>
  <si>
    <t>能源产业-低情景</t>
  </si>
  <si>
    <t>电力与热力产业-低情景</t>
  </si>
  <si>
    <t>传统高耗能产业-低情景</t>
  </si>
  <si>
    <t>装备制造业-低情景</t>
  </si>
  <si>
    <t>高技术产业-低情景</t>
  </si>
  <si>
    <t>其他产业-低情景</t>
  </si>
  <si>
    <t>交通运输业-低情景</t>
  </si>
  <si>
    <t>传统服务业-低情景</t>
  </si>
  <si>
    <t>现代服务业-低情景</t>
  </si>
  <si>
    <t>传统高耗能产业</t>
    <phoneticPr fontId="1" type="noConversion"/>
  </si>
  <si>
    <r>
      <rPr>
        <b/>
        <sz val="11"/>
        <color theme="1"/>
        <rFont val="宋体"/>
        <family val="3"/>
        <charset val="134"/>
      </rPr>
      <t>假设1：实际</t>
    </r>
    <r>
      <rPr>
        <b/>
        <sz val="11"/>
        <color theme="1"/>
        <rFont val="Times New Roman"/>
        <family val="1"/>
      </rPr>
      <t>GDP</t>
    </r>
    <r>
      <rPr>
        <b/>
        <sz val="11"/>
        <color theme="1"/>
        <rFont val="宋体"/>
        <family val="3"/>
        <charset val="134"/>
      </rPr>
      <t>年均增速</t>
    </r>
    <phoneticPr fontId="1" type="noConversion"/>
  </si>
  <si>
    <t>结果1：实际GDP</t>
    <phoneticPr fontId="1" type="noConversion"/>
  </si>
  <si>
    <r>
      <t>步骤1：根据假设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计算</t>
    </r>
    <r>
      <rPr>
        <sz val="11"/>
        <color theme="1"/>
        <rFont val="Times New Roman"/>
        <family val="1"/>
      </rPr>
      <t>2025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年实际</t>
    </r>
    <r>
      <rPr>
        <sz val="11"/>
        <color theme="1"/>
        <rFont val="Times New Roman"/>
        <family val="1"/>
      </rPr>
      <t>GDP</t>
    </r>
    <r>
      <rPr>
        <sz val="11"/>
        <color theme="1"/>
        <rFont val="宋体"/>
        <family val="3"/>
        <charset val="134"/>
      </rPr>
      <t>。步骤2：:将数据粘贴至"数据平滑/输入/假设1：GDP-2020年不变价.xlsx"；通过运行python代码假设1；结果保存至"数据平滑/输出/结果1：GDP数据平滑.xlsx"。步骤3：将Python结果粘贴至“Python数据平滑"sheet的对应位置，下方列表会自动更新。</t>
    </r>
    <phoneticPr fontId="1" type="noConversion"/>
  </si>
  <si>
    <r>
      <t>GDP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2020</t>
    </r>
    <r>
      <rPr>
        <sz val="11"/>
        <color theme="1"/>
        <rFont val="宋体"/>
        <family val="1"/>
        <charset val="134"/>
      </rPr>
      <t>年不变价）</t>
    </r>
    <phoneticPr fontId="1" type="noConversion"/>
  </si>
  <si>
    <t>假设2：三次产业结构</t>
    <phoneticPr fontId="1" type="noConversion"/>
  </si>
  <si>
    <t>结果2：农、工、建筑和服务业增加值</t>
    <phoneticPr fontId="1" type="noConversion"/>
  </si>
  <si>
    <t>假设3：产业大类结构</t>
    <phoneticPr fontId="1" type="noConversion"/>
  </si>
  <si>
    <t>结果3：</t>
    <phoneticPr fontId="1" type="noConversion"/>
  </si>
  <si>
    <t>十四五衰减系数</t>
    <phoneticPr fontId="1" type="noConversion"/>
  </si>
  <si>
    <t>十五五衰减系数</t>
    <phoneticPr fontId="1" type="noConversion"/>
  </si>
  <si>
    <t>十六五衰减系数</t>
    <phoneticPr fontId="1" type="noConversion"/>
  </si>
  <si>
    <r>
      <t>2016-2019</t>
    </r>
    <r>
      <rPr>
        <sz val="11"/>
        <color theme="1"/>
        <rFont val="宋体"/>
        <family val="1"/>
        <charset val="134"/>
      </rPr>
      <t>年均增速</t>
    </r>
    <phoneticPr fontId="1" type="noConversion"/>
  </si>
  <si>
    <t>十四五年均增速</t>
    <phoneticPr fontId="1" type="noConversion"/>
  </si>
  <si>
    <t>十五五年均增速</t>
    <phoneticPr fontId="1" type="noConversion"/>
  </si>
  <si>
    <t>十六五年均增速</t>
    <phoneticPr fontId="1" type="noConversion"/>
  </si>
  <si>
    <t>十四五增加值</t>
    <phoneticPr fontId="1" type="noConversion"/>
  </si>
  <si>
    <t>十五五增加值</t>
    <phoneticPr fontId="1" type="noConversion"/>
  </si>
  <si>
    <t>十六五增加值</t>
    <phoneticPr fontId="1" type="noConversion"/>
  </si>
  <si>
    <r>
      <t>2060</t>
    </r>
    <r>
      <rPr>
        <sz val="11"/>
        <color theme="1"/>
        <rFont val="宋体"/>
        <family val="1"/>
        <charset val="134"/>
      </rPr>
      <t>增加值</t>
    </r>
    <phoneticPr fontId="1" type="noConversion"/>
  </si>
  <si>
    <t>十四五增加值调整</t>
    <phoneticPr fontId="1" type="noConversion"/>
  </si>
  <si>
    <t>十五五增加值调整</t>
    <phoneticPr fontId="1" type="noConversion"/>
  </si>
  <si>
    <t>十六五增加值调整</t>
    <phoneticPr fontId="1" type="noConversion"/>
  </si>
  <si>
    <r>
      <t>2060</t>
    </r>
    <r>
      <rPr>
        <sz val="11"/>
        <color theme="1"/>
        <rFont val="宋体"/>
        <family val="1"/>
        <charset val="134"/>
      </rPr>
      <t>增加值调整</t>
    </r>
    <phoneticPr fontId="1" type="noConversion"/>
  </si>
  <si>
    <t>电力、热力生产和供应业</t>
    <phoneticPr fontId="1" type="noConversion"/>
  </si>
  <si>
    <r>
      <t>2019-2022</t>
    </r>
    <r>
      <rPr>
        <sz val="11"/>
        <color theme="1"/>
        <rFont val="宋体"/>
        <family val="1"/>
        <charset val="134"/>
      </rPr>
      <t>年均增速</t>
    </r>
    <phoneticPr fontId="1" type="noConversion"/>
  </si>
  <si>
    <t>非金属矿采选业</t>
    <phoneticPr fontId="1" type="noConversion"/>
  </si>
  <si>
    <t>传统服务业</t>
    <phoneticPr fontId="1" type="noConversion"/>
  </si>
  <si>
    <t>批发零售</t>
  </si>
  <si>
    <t>餐饮住宿</t>
  </si>
  <si>
    <t>现代服务业</t>
    <phoneticPr fontId="1" type="noConversion"/>
  </si>
  <si>
    <r>
      <t>2022</t>
    </r>
    <r>
      <rPr>
        <sz val="11"/>
        <color theme="1"/>
        <rFont val="宋体"/>
        <family val="1"/>
        <charset val="134"/>
      </rPr>
      <t>增加值</t>
    </r>
    <phoneticPr fontId="1" type="noConversion"/>
  </si>
  <si>
    <t>金融业</t>
  </si>
  <si>
    <t>房地产</t>
  </si>
  <si>
    <t>结果2：三次产业增加值平滑</t>
    <phoneticPr fontId="1" type="noConversion"/>
  </si>
  <si>
    <t>结果1：GDP平滑</t>
    <phoneticPr fontId="1" type="noConversion"/>
  </si>
  <si>
    <t>结果3：大类产业增加值平滑</t>
    <phoneticPr fontId="1" type="noConversion"/>
  </si>
  <si>
    <t>结果4-1：高情景细分产业增加值平滑</t>
    <phoneticPr fontId="1" type="noConversion"/>
  </si>
  <si>
    <t>结果4-1：高情景细分产业增加值</t>
    <phoneticPr fontId="1" type="noConversion"/>
  </si>
  <si>
    <t>假设4-1：高情景细分产业</t>
    <phoneticPr fontId="1" type="noConversion"/>
  </si>
  <si>
    <t>假设4-2：低情景细分产业</t>
    <phoneticPr fontId="1" type="noConversion"/>
  </si>
  <si>
    <t>十四五增速衰减系数</t>
    <phoneticPr fontId="1" type="noConversion"/>
  </si>
  <si>
    <t>十五五增速衰减系数</t>
    <phoneticPr fontId="1" type="noConversion"/>
  </si>
  <si>
    <t>十六五增速衰减系数</t>
    <phoneticPr fontId="1" type="noConversion"/>
  </si>
  <si>
    <t>结果4-2：低情景细分产业增加值</t>
    <phoneticPr fontId="1" type="noConversion"/>
  </si>
  <si>
    <t>结果4-2：低情景细分产业增加值平滑</t>
    <phoneticPr fontId="1" type="noConversion"/>
  </si>
  <si>
    <r>
      <rPr>
        <sz val="11"/>
        <color theme="1"/>
        <rFont val="宋体"/>
        <family val="1"/>
        <charset val="134"/>
      </rPr>
      <t>将后五列的值复制到假设4对应的</t>
    </r>
    <r>
      <rPr>
        <sz val="11"/>
        <color theme="1"/>
        <rFont val="Times New Roman"/>
        <family val="1"/>
      </rPr>
      <t>sheet</t>
    </r>
    <r>
      <rPr>
        <sz val="11"/>
        <color theme="1"/>
        <rFont val="宋体"/>
        <family val="1"/>
        <charset val="134"/>
      </rPr>
      <t>中，注意手动删除存在数据缺失的行。</t>
    </r>
    <phoneticPr fontId="1" type="noConversion"/>
  </si>
  <si>
    <t>假设4-3：中情景细分产业</t>
    <phoneticPr fontId="1" type="noConversion"/>
  </si>
  <si>
    <t>结果4-3：中情景细分产业增加值</t>
    <phoneticPr fontId="1" type="noConversion"/>
  </si>
  <si>
    <t>结果4-3：中情景细分产业增加值平滑</t>
    <phoneticPr fontId="1" type="noConversion"/>
  </si>
  <si>
    <t>汇率 (2012 USD/2020 RMB)</t>
    <phoneticPr fontId="11" type="noConversion"/>
  </si>
  <si>
    <t>工业</t>
    <phoneticPr fontId="11" type="noConversion"/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</si>
  <si>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</si>
  <si>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</si>
  <si>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</si>
  <si>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</si>
  <si>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</si>
  <si>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</si>
  <si>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</si>
  <si>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</si>
  <si>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t>造纸印刷和文教体育用品</t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</si>
  <si>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</si>
  <si>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</si>
  <si>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</si>
  <si>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</si>
  <si>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</si>
  <si>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</si>
  <si>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</si>
  <si>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</si>
  <si>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</si>
  <si>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</si>
  <si>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</si>
  <si>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其他制造产品和废品废料</t>
  </si>
  <si>
    <t>金属制品、机械和设备修理服务</t>
  </si>
  <si>
    <t>电力、热力的生产和供应</t>
  </si>
  <si>
    <t>燃气生产和供应</t>
  </si>
  <si>
    <t>水的生产和供应</t>
  </si>
  <si>
    <t>2020-2025</t>
  </si>
  <si>
    <t>2025-2030</t>
  </si>
  <si>
    <t>2030-2035</t>
  </si>
  <si>
    <t>2035-2040</t>
  </si>
  <si>
    <t>2040-2045</t>
  </si>
  <si>
    <t>2045-2050</t>
  </si>
  <si>
    <t>2050-2055</t>
  </si>
  <si>
    <t>2055-2060</t>
  </si>
  <si>
    <t>制氢-高情景</t>
  </si>
  <si>
    <t>制氢-高情景</t>
    <phoneticPr fontId="1" type="noConversion"/>
  </si>
  <si>
    <t>制氢-中情景</t>
  </si>
  <si>
    <t>制氢-中情景</t>
    <phoneticPr fontId="1" type="noConversion"/>
  </si>
  <si>
    <t>制氢-低情景</t>
  </si>
  <si>
    <t>制氢-低情景</t>
    <phoneticPr fontId="1" type="noConversion"/>
  </si>
  <si>
    <t>制氢</t>
    <phoneticPr fontId="1" type="noConversion"/>
  </si>
  <si>
    <t>2020-2025</t>
    <phoneticPr fontId="1" type="noConversion"/>
  </si>
  <si>
    <t>2026-2035</t>
    <phoneticPr fontId="1" type="noConversion"/>
  </si>
  <si>
    <t>2036-2050</t>
    <phoneticPr fontId="1" type="noConversion"/>
  </si>
  <si>
    <t>产业产值(亿元)</t>
    <phoneticPr fontId="1" type="noConversion"/>
  </si>
  <si>
    <t>氢气制取成本(元/公斤)</t>
    <phoneticPr fontId="1" type="noConversion"/>
  </si>
  <si>
    <t>&lt;20</t>
    <phoneticPr fontId="1" type="noConversion"/>
  </si>
  <si>
    <t>&lt;15</t>
    <phoneticPr fontId="1" type="noConversion"/>
  </si>
  <si>
    <t>&lt;10</t>
    <phoneticPr fontId="1" type="noConversion"/>
  </si>
  <si>
    <t>数据来源</t>
    <phoneticPr fontId="1" type="noConversion"/>
  </si>
  <si>
    <t>中国氢能联盟</t>
    <phoneticPr fontId="1" type="noConversion"/>
  </si>
  <si>
    <t>终端销售价格(元/公斤)</t>
    <phoneticPr fontId="1" type="noConversion"/>
  </si>
  <si>
    <t>https://new.qq.com/rain/a/20220609A02TW900;《中国氢能产业发展报告2020》</t>
    <phoneticPr fontId="1" type="noConversion"/>
  </si>
  <si>
    <t>增加值（亿元)</t>
    <phoneticPr fontId="1" type="noConversion"/>
  </si>
  <si>
    <t>成本/终端售价(%)</t>
    <phoneticPr fontId="1" type="noConversion"/>
  </si>
  <si>
    <t>增加值增量(亿元)</t>
    <phoneticPr fontId="1" type="noConversion"/>
  </si>
  <si>
    <t>2025增加值</t>
    <phoneticPr fontId="1" type="noConversion"/>
  </si>
  <si>
    <t>2030增加值</t>
    <phoneticPr fontId="1" type="noConversion"/>
  </si>
  <si>
    <t>2035增加值</t>
    <phoneticPr fontId="1" type="noConversion"/>
  </si>
  <si>
    <t>2035-2050衰减系数</t>
    <phoneticPr fontId="1" type="noConversion"/>
  </si>
  <si>
    <r>
      <t>2051-2060</t>
    </r>
    <r>
      <rPr>
        <sz val="11"/>
        <color theme="1"/>
        <rFont val="宋体"/>
        <family val="1"/>
        <charset val="134"/>
      </rPr>
      <t>衰减系数</t>
    </r>
    <phoneticPr fontId="1" type="noConversion"/>
  </si>
  <si>
    <t>2035-2050年均增速</t>
    <phoneticPr fontId="1" type="noConversion"/>
  </si>
  <si>
    <r>
      <t>2051-2060</t>
    </r>
    <r>
      <rPr>
        <sz val="11"/>
        <color theme="1"/>
        <rFont val="宋体"/>
        <family val="1"/>
        <charset val="134"/>
      </rPr>
      <t>年均增速</t>
    </r>
    <phoneticPr fontId="1" type="noConversion"/>
  </si>
  <si>
    <t>2050增加值</t>
    <phoneticPr fontId="1" type="noConversion"/>
  </si>
  <si>
    <t>2050增加值调整</t>
    <phoneticPr fontId="1" type="noConversion"/>
  </si>
  <si>
    <t>低情景-制氢产业增加值预测</t>
    <phoneticPr fontId="1" type="noConversion"/>
  </si>
  <si>
    <r>
      <t>2051-2060</t>
    </r>
    <r>
      <rPr>
        <sz val="11"/>
        <color theme="1"/>
        <rFont val="宋体"/>
        <family val="1"/>
        <charset val="134"/>
      </rPr>
      <t>增速衰减系数</t>
    </r>
    <phoneticPr fontId="1" type="noConversion"/>
  </si>
  <si>
    <t>高情景年均增速</t>
    <phoneticPr fontId="1" type="noConversion"/>
  </si>
  <si>
    <t>中情景年均增速</t>
    <phoneticPr fontId="1" type="noConversion"/>
  </si>
  <si>
    <t>低情景年均增速</t>
    <phoneticPr fontId="1" type="noConversion"/>
  </si>
  <si>
    <t>二产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</si>
</sst>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0_);[Red]\(0\)"/>
    <numFmt numFmtId="178" formatCode="0.000"/>
    <numFmt numFmtId="179" formatCode="0.0"/>
    <numFmt numFmtId="180" formatCode="0.0000_);[Red]\(0.0000\)"/>
    <numFmt numFmtId="181" formatCode="0.000_ "/>
  </numFmts>
  <fonts count="2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sz val="11"/>
      <color theme="1"/>
      <name val="宋体"/>
      <family val="1"/>
      <charset val="134"/>
    </font>
    <font>
      <b/>
      <sz val="11"/>
      <color theme="1"/>
      <name val="宋体"/>
      <family val="1"/>
      <charset val="134"/>
    </font>
    <font>
      <b/>
      <sz val="11"/>
      <color indexed="8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rgb="FF002060"/>
      <name val="等线"/>
      <family val="2"/>
      <charset val="134"/>
      <scheme val="minor"/>
    </font>
    <font>
      <b/>
      <sz val="11"/>
      <color theme="4" tint="-0.499984740745262"/>
      <name val="等线"/>
      <family val="3"/>
      <charset val="134"/>
      <scheme val="minor"/>
    </font>
    <font>
      <sz val="11"/>
      <color theme="4" tint="-0.499984740745262"/>
      <name val="等线"/>
      <family val="3"/>
      <charset val="134"/>
      <scheme val="minor"/>
    </font>
    <font>
      <b/>
      <sz val="11"/>
      <color rgb="FF002060"/>
      <name val="等线"/>
      <family val="3"/>
      <charset val="134"/>
      <scheme val="minor"/>
    </font>
    <font>
      <sz val="11"/>
      <color theme="1"/>
      <name val="Times New Roman"/>
      <family val="3"/>
      <charset val="134"/>
    </font>
    <font>
      <sz val="10"/>
      <color theme="1"/>
      <name val="宋体"/>
      <family val="1"/>
      <charset val="134"/>
    </font>
    <font>
      <sz val="10"/>
      <color theme="1"/>
      <name val="宋体"/>
      <family val="3"/>
      <charset val="134"/>
    </font>
    <font>
      <b/>
      <sz val="11"/>
      <color theme="1"/>
      <name val="Times New Roman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等线"/>
      <family val="2"/>
      <scheme val="minor"/>
    </font>
    <font>
      <b/>
      <sz val="10"/>
      <color theme="1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sz val="11"/>
      <color theme="1"/>
      <name val="Times New Roman"/>
      <family val="1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Times New Roman"/>
      <family val="1"/>
    </font>
    <font>
      <u/>
      <sz val="11"/>
      <color theme="10"/>
      <name val="等线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>
      <alignment vertical="center"/>
    </xf>
    <xf numFmtId="0" fontId="6" fillId="0" borderId="0"/>
    <xf numFmtId="0" fontId="28" fillId="0" borderId="0" applyNumberFormat="0" applyFill="0" applyBorder="0" applyAlignment="0" applyProtection="0"/>
  </cellStyleXfs>
  <cellXfs count="302">
    <xf numFmtId="0" fontId="0" fillId="0" borderId="0" xfId="0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177" fontId="9" fillId="0" borderId="5" xfId="0" applyNumberFormat="1" applyFont="1" applyBorder="1" applyAlignment="1">
      <alignment vertical="center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5" fillId="0" borderId="9" xfId="0" applyFont="1" applyBorder="1"/>
    <xf numFmtId="1" fontId="5" fillId="0" borderId="10" xfId="0" applyNumberFormat="1" applyFont="1" applyBorder="1"/>
    <xf numFmtId="1" fontId="5" fillId="3" borderId="10" xfId="0" applyNumberFormat="1" applyFont="1" applyFill="1" applyBorder="1"/>
    <xf numFmtId="1" fontId="5" fillId="3" borderId="11" xfId="0" applyNumberFormat="1" applyFont="1" applyFill="1" applyBorder="1"/>
    <xf numFmtId="0" fontId="5" fillId="0" borderId="12" xfId="0" applyFont="1" applyBorder="1"/>
    <xf numFmtId="1" fontId="5" fillId="0" borderId="0" xfId="0" applyNumberFormat="1" applyFont="1"/>
    <xf numFmtId="1" fontId="5" fillId="3" borderId="0" xfId="0" applyNumberFormat="1" applyFont="1" applyFill="1"/>
    <xf numFmtId="1" fontId="5" fillId="3" borderId="13" xfId="0" applyNumberFormat="1" applyFont="1" applyFill="1" applyBorder="1"/>
    <xf numFmtId="0" fontId="5" fillId="0" borderId="14" xfId="0" applyFont="1" applyBorder="1"/>
    <xf numFmtId="1" fontId="5" fillId="0" borderId="2" xfId="0" applyNumberFormat="1" applyFont="1" applyBorder="1"/>
    <xf numFmtId="1" fontId="5" fillId="3" borderId="2" xfId="0" applyNumberFormat="1" applyFont="1" applyFill="1" applyBorder="1"/>
    <xf numFmtId="1" fontId="5" fillId="3" borderId="15" xfId="0" applyNumberFormat="1" applyFont="1" applyFill="1" applyBorder="1"/>
    <xf numFmtId="0" fontId="10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0" borderId="12" xfId="0" applyBorder="1"/>
    <xf numFmtId="0" fontId="0" fillId="0" borderId="14" xfId="0" applyBorder="1"/>
    <xf numFmtId="0" fontId="5" fillId="2" borderId="0" xfId="0" applyFont="1" applyFill="1"/>
    <xf numFmtId="0" fontId="7" fillId="0" borderId="1" xfId="0" applyFont="1" applyBorder="1"/>
    <xf numFmtId="0" fontId="2" fillId="0" borderId="1" xfId="0" applyFont="1" applyBorder="1"/>
    <xf numFmtId="0" fontId="8" fillId="2" borderId="0" xfId="0" applyFont="1" applyFill="1"/>
    <xf numFmtId="177" fontId="0" fillId="0" borderId="3" xfId="0" applyNumberForma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77" fontId="9" fillId="0" borderId="3" xfId="0" applyNumberFormat="1" applyFont="1" applyBorder="1" applyAlignment="1">
      <alignment vertical="center"/>
    </xf>
    <xf numFmtId="177" fontId="9" fillId="0" borderId="4" xfId="0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177" fontId="12" fillId="0" borderId="12" xfId="0" applyNumberFormat="1" applyFont="1" applyBorder="1" applyAlignment="1">
      <alignment vertical="center"/>
    </xf>
    <xf numFmtId="177" fontId="12" fillId="0" borderId="0" xfId="0" applyNumberFormat="1" applyFont="1" applyAlignment="1">
      <alignment vertical="center"/>
    </xf>
    <xf numFmtId="177" fontId="12" fillId="0" borderId="13" xfId="0" applyNumberFormat="1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177" fontId="12" fillId="0" borderId="14" xfId="0" applyNumberFormat="1" applyFont="1" applyBorder="1" applyAlignment="1">
      <alignment vertical="center"/>
    </xf>
    <xf numFmtId="177" fontId="12" fillId="0" borderId="2" xfId="0" applyNumberFormat="1" applyFont="1" applyBorder="1" applyAlignment="1">
      <alignment vertical="center"/>
    </xf>
    <xf numFmtId="177" fontId="12" fillId="0" borderId="15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7" fontId="9" fillId="0" borderId="10" xfId="0" applyNumberFormat="1" applyFont="1" applyBorder="1" applyAlignment="1">
      <alignment vertical="center"/>
    </xf>
    <xf numFmtId="177" fontId="9" fillId="0" borderId="11" xfId="0" applyNumberFormat="1" applyFont="1" applyBorder="1" applyAlignment="1">
      <alignment vertical="center"/>
    </xf>
    <xf numFmtId="177" fontId="9" fillId="0" borderId="9" xfId="0" applyNumberFormat="1" applyFont="1" applyBorder="1" applyAlignment="1">
      <alignment vertical="center"/>
    </xf>
    <xf numFmtId="0" fontId="0" fillId="0" borderId="9" xfId="0" applyBorder="1"/>
    <xf numFmtId="177" fontId="0" fillId="0" borderId="9" xfId="0" applyNumberFormat="1" applyBorder="1" applyAlignment="1">
      <alignment vertical="center"/>
    </xf>
    <xf numFmtId="177" fontId="0" fillId="0" borderId="10" xfId="0" applyNumberFormat="1" applyBorder="1" applyAlignment="1">
      <alignment vertical="center"/>
    </xf>
    <xf numFmtId="177" fontId="0" fillId="0" borderId="11" xfId="0" applyNumberFormat="1" applyBorder="1" applyAlignment="1">
      <alignment vertical="center"/>
    </xf>
    <xf numFmtId="177" fontId="0" fillId="0" borderId="12" xfId="0" applyNumberFormat="1" applyBorder="1" applyAlignment="1">
      <alignment vertical="center"/>
    </xf>
    <xf numFmtId="177" fontId="0" fillId="0" borderId="0" xfId="0" applyNumberFormat="1" applyAlignment="1">
      <alignment vertical="center"/>
    </xf>
    <xf numFmtId="177" fontId="0" fillId="0" borderId="13" xfId="0" applyNumberFormat="1" applyBorder="1" applyAlignment="1">
      <alignment vertical="center"/>
    </xf>
    <xf numFmtId="177" fontId="0" fillId="0" borderId="12" xfId="1" applyNumberFormat="1" applyFont="1" applyBorder="1">
      <alignment vertical="center"/>
    </xf>
    <xf numFmtId="177" fontId="0" fillId="0" borderId="13" xfId="1" applyNumberFormat="1" applyFont="1" applyBorder="1">
      <alignment vertical="center"/>
    </xf>
    <xf numFmtId="177" fontId="0" fillId="0" borderId="14" xfId="0" applyNumberFormat="1" applyBorder="1" applyAlignment="1">
      <alignment vertical="center"/>
    </xf>
    <xf numFmtId="177" fontId="0" fillId="0" borderId="2" xfId="0" applyNumberFormat="1" applyBorder="1" applyAlignment="1">
      <alignment vertical="center"/>
    </xf>
    <xf numFmtId="177" fontId="0" fillId="0" borderId="15" xfId="0" applyNumberFormat="1" applyBorder="1" applyAlignment="1">
      <alignment vertical="center"/>
    </xf>
    <xf numFmtId="177" fontId="0" fillId="0" borderId="3" xfId="0" applyNumberFormat="1" applyBorder="1" applyAlignment="1">
      <alignment vertical="center"/>
    </xf>
    <xf numFmtId="177" fontId="0" fillId="0" borderId="4" xfId="0" applyNumberFormat="1" applyBorder="1" applyAlignment="1">
      <alignment vertical="center"/>
    </xf>
    <xf numFmtId="177" fontId="0" fillId="0" borderId="5" xfId="0" applyNumberFormat="1" applyBorder="1" applyAlignment="1">
      <alignment vertical="center"/>
    </xf>
    <xf numFmtId="0" fontId="6" fillId="0" borderId="12" xfId="2" applyBorder="1"/>
    <xf numFmtId="177" fontId="13" fillId="0" borderId="12" xfId="0" applyNumberFormat="1" applyFont="1" applyBorder="1" applyAlignment="1">
      <alignment vertical="center"/>
    </xf>
    <xf numFmtId="177" fontId="13" fillId="0" borderId="13" xfId="0" applyNumberFormat="1" applyFont="1" applyBorder="1" applyAlignment="1">
      <alignment vertical="center"/>
    </xf>
    <xf numFmtId="0" fontId="6" fillId="0" borderId="14" xfId="2" applyBorder="1"/>
    <xf numFmtId="177" fontId="13" fillId="0" borderId="14" xfId="0" applyNumberFormat="1" applyFont="1" applyBorder="1" applyAlignment="1">
      <alignment vertical="center"/>
    </xf>
    <xf numFmtId="177" fontId="13" fillId="0" borderId="15" xfId="0" applyNumberFormat="1" applyFont="1" applyBorder="1" applyAlignment="1">
      <alignment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177" fontId="14" fillId="0" borderId="4" xfId="0" applyNumberFormat="1" applyFont="1" applyBorder="1" applyAlignment="1">
      <alignment vertical="center"/>
    </xf>
    <xf numFmtId="177" fontId="14" fillId="5" borderId="5" xfId="0" applyNumberFormat="1" applyFont="1" applyFill="1" applyBorder="1" applyAlignment="1">
      <alignment vertical="center"/>
    </xf>
    <xf numFmtId="177" fontId="14" fillId="0" borderId="3" xfId="0" applyNumberFormat="1" applyFont="1" applyBorder="1" applyAlignment="1">
      <alignment vertical="center"/>
    </xf>
    <xf numFmtId="177" fontId="14" fillId="0" borderId="5" xfId="0" applyNumberFormat="1" applyFont="1" applyBorder="1" applyAlignment="1">
      <alignment vertical="center"/>
    </xf>
    <xf numFmtId="177" fontId="15" fillId="0" borderId="0" xfId="0" applyNumberFormat="1" applyFont="1" applyAlignment="1">
      <alignment vertical="center"/>
    </xf>
    <xf numFmtId="177" fontId="14" fillId="5" borderId="13" xfId="0" applyNumberFormat="1" applyFont="1" applyFill="1" applyBorder="1" applyAlignment="1">
      <alignment vertical="center"/>
    </xf>
    <xf numFmtId="177" fontId="15" fillId="0" borderId="12" xfId="0" applyNumberFormat="1" applyFont="1" applyBorder="1" applyAlignment="1">
      <alignment vertical="center"/>
    </xf>
    <xf numFmtId="177" fontId="15" fillId="5" borderId="13" xfId="0" applyNumberFormat="1" applyFont="1" applyFill="1" applyBorder="1" applyAlignment="1">
      <alignment vertical="center"/>
    </xf>
    <xf numFmtId="177" fontId="15" fillId="0" borderId="13" xfId="0" applyNumberFormat="1" applyFont="1" applyBorder="1" applyAlignment="1">
      <alignment vertical="center"/>
    </xf>
    <xf numFmtId="177" fontId="15" fillId="0" borderId="0" xfId="1" applyNumberFormat="1" applyFont="1">
      <alignment vertical="center"/>
    </xf>
    <xf numFmtId="177" fontId="15" fillId="0" borderId="2" xfId="0" applyNumberFormat="1" applyFont="1" applyBorder="1" applyAlignment="1">
      <alignment vertical="center"/>
    </xf>
    <xf numFmtId="177" fontId="15" fillId="5" borderId="15" xfId="0" applyNumberFormat="1" applyFont="1" applyFill="1" applyBorder="1" applyAlignment="1">
      <alignment vertical="center"/>
    </xf>
    <xf numFmtId="177" fontId="15" fillId="0" borderId="14" xfId="0" applyNumberFormat="1" applyFont="1" applyBorder="1" applyAlignment="1">
      <alignment vertical="center"/>
    </xf>
    <xf numFmtId="177" fontId="15" fillId="0" borderId="15" xfId="0" applyNumberFormat="1" applyFont="1" applyBorder="1" applyAlignment="1">
      <alignment vertical="center"/>
    </xf>
    <xf numFmtId="10" fontId="12" fillId="0" borderId="0" xfId="1" applyNumberFormat="1" applyFont="1">
      <alignment vertical="center"/>
    </xf>
    <xf numFmtId="10" fontId="12" fillId="0" borderId="13" xfId="1" applyNumberFormat="1" applyFont="1" applyBorder="1">
      <alignment vertical="center"/>
    </xf>
    <xf numFmtId="10" fontId="12" fillId="0" borderId="12" xfId="1" applyNumberFormat="1" applyFont="1" applyBorder="1">
      <alignment vertical="center"/>
    </xf>
    <xf numFmtId="10" fontId="0" fillId="0" borderId="2" xfId="0" applyNumberFormat="1" applyBorder="1" applyAlignment="1">
      <alignment vertical="center"/>
    </xf>
    <xf numFmtId="177" fontId="16" fillId="0" borderId="10" xfId="0" applyNumberFormat="1" applyFont="1" applyBorder="1" applyAlignment="1">
      <alignment vertical="center"/>
    </xf>
    <xf numFmtId="177" fontId="16" fillId="5" borderId="11" xfId="0" applyNumberFormat="1" applyFont="1" applyFill="1" applyBorder="1" applyAlignment="1">
      <alignment vertical="center"/>
    </xf>
    <xf numFmtId="177" fontId="16" fillId="0" borderId="9" xfId="0" applyNumberFormat="1" applyFont="1" applyBorder="1" applyAlignment="1">
      <alignment vertical="center"/>
    </xf>
    <xf numFmtId="177" fontId="16" fillId="0" borderId="11" xfId="0" applyNumberFormat="1" applyFont="1" applyBorder="1" applyAlignment="1">
      <alignment vertical="center"/>
    </xf>
    <xf numFmtId="177" fontId="13" fillId="0" borderId="10" xfId="0" applyNumberFormat="1" applyFont="1" applyBorder="1" applyAlignment="1">
      <alignment vertical="center"/>
    </xf>
    <xf numFmtId="177" fontId="13" fillId="5" borderId="10" xfId="0" applyNumberFormat="1" applyFont="1" applyFill="1" applyBorder="1" applyAlignment="1">
      <alignment vertical="center"/>
    </xf>
    <xf numFmtId="177" fontId="13" fillId="0" borderId="9" xfId="0" applyNumberFormat="1" applyFont="1" applyBorder="1" applyAlignment="1">
      <alignment vertical="center"/>
    </xf>
    <xf numFmtId="177" fontId="13" fillId="5" borderId="11" xfId="0" applyNumberFormat="1" applyFont="1" applyFill="1" applyBorder="1" applyAlignment="1">
      <alignment vertical="center"/>
    </xf>
    <xf numFmtId="177" fontId="13" fillId="0" borderId="11" xfId="0" applyNumberFormat="1" applyFont="1" applyBorder="1" applyAlignment="1">
      <alignment vertical="center"/>
    </xf>
    <xf numFmtId="177" fontId="13" fillId="0" borderId="0" xfId="0" applyNumberFormat="1" applyFont="1" applyAlignment="1">
      <alignment vertical="center"/>
    </xf>
    <xf numFmtId="177" fontId="13" fillId="5" borderId="0" xfId="0" applyNumberFormat="1" applyFont="1" applyFill="1" applyAlignment="1">
      <alignment vertical="center"/>
    </xf>
    <xf numFmtId="177" fontId="13" fillId="5" borderId="13" xfId="0" applyNumberFormat="1" applyFont="1" applyFill="1" applyBorder="1" applyAlignment="1">
      <alignment vertical="center"/>
    </xf>
    <xf numFmtId="177" fontId="0" fillId="0" borderId="0" xfId="1" applyNumberFormat="1" applyFont="1" applyBorder="1">
      <alignment vertical="center"/>
    </xf>
    <xf numFmtId="177" fontId="13" fillId="0" borderId="2" xfId="0" applyNumberFormat="1" applyFont="1" applyBorder="1" applyAlignment="1">
      <alignment vertical="center"/>
    </xf>
    <xf numFmtId="177" fontId="13" fillId="5" borderId="2" xfId="0" applyNumberFormat="1" applyFont="1" applyFill="1" applyBorder="1" applyAlignment="1">
      <alignment vertical="center"/>
    </xf>
    <xf numFmtId="177" fontId="13" fillId="5" borderId="15" xfId="0" applyNumberFormat="1" applyFont="1" applyFill="1" applyBorder="1" applyAlignment="1">
      <alignment vertical="center"/>
    </xf>
    <xf numFmtId="177" fontId="16" fillId="0" borderId="4" xfId="0" applyNumberFormat="1" applyFont="1" applyBorder="1" applyAlignment="1">
      <alignment vertical="center"/>
    </xf>
    <xf numFmtId="177" fontId="16" fillId="5" borderId="5" xfId="0" applyNumberFormat="1" applyFont="1" applyFill="1" applyBorder="1" applyAlignment="1">
      <alignment vertical="center"/>
    </xf>
    <xf numFmtId="177" fontId="16" fillId="0" borderId="3" xfId="0" applyNumberFormat="1" applyFont="1" applyBorder="1" applyAlignment="1">
      <alignment vertical="center"/>
    </xf>
    <xf numFmtId="177" fontId="16" fillId="0" borderId="5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0" xfId="2" applyAlignment="1">
      <alignment horizont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" fontId="5" fillId="0" borderId="9" xfId="0" applyNumberFormat="1" applyFont="1" applyBorder="1"/>
    <xf numFmtId="1" fontId="5" fillId="0" borderId="12" xfId="0" applyNumberFormat="1" applyFont="1" applyBorder="1"/>
    <xf numFmtId="0" fontId="5" fillId="3" borderId="4" xfId="0" applyFont="1" applyFill="1" applyBorder="1"/>
    <xf numFmtId="0" fontId="5" fillId="3" borderId="5" xfId="0" applyFont="1" applyFill="1" applyBorder="1"/>
    <xf numFmtId="0" fontId="7" fillId="3" borderId="6" xfId="0" applyFont="1" applyFill="1" applyBorder="1"/>
    <xf numFmtId="0" fontId="7" fillId="0" borderId="0" xfId="0" applyFont="1"/>
    <xf numFmtId="0" fontId="17" fillId="0" borderId="1" xfId="0" applyFont="1" applyBorder="1"/>
    <xf numFmtId="0" fontId="5" fillId="3" borderId="3" xfId="0" applyFont="1" applyFill="1" applyBorder="1"/>
    <xf numFmtId="1" fontId="5" fillId="0" borderId="14" xfId="0" applyNumberFormat="1" applyFont="1" applyBorder="1"/>
    <xf numFmtId="0" fontId="2" fillId="0" borderId="3" xfId="0" applyFont="1" applyBorder="1"/>
    <xf numFmtId="0" fontId="3" fillId="3" borderId="0" xfId="0" applyFont="1" applyFill="1"/>
    <xf numFmtId="0" fontId="3" fillId="0" borderId="0" xfId="0" applyFont="1"/>
    <xf numFmtId="0" fontId="18" fillId="0" borderId="1" xfId="0" applyFont="1" applyBorder="1"/>
    <xf numFmtId="0" fontId="19" fillId="0" borderId="1" xfId="0" applyFont="1" applyBorder="1"/>
    <xf numFmtId="0" fontId="18" fillId="0" borderId="3" xfId="0" applyFont="1" applyBorder="1"/>
    <xf numFmtId="0" fontId="19" fillId="0" borderId="3" xfId="0" applyFont="1" applyBorder="1"/>
    <xf numFmtId="0" fontId="4" fillId="0" borderId="1" xfId="0" applyFont="1" applyBorder="1"/>
    <xf numFmtId="0" fontId="5" fillId="0" borderId="1" xfId="0" applyFont="1" applyBorder="1"/>
    <xf numFmtId="176" fontId="5" fillId="0" borderId="1" xfId="0" applyNumberFormat="1" applyFont="1" applyBorder="1"/>
    <xf numFmtId="0" fontId="2" fillId="0" borderId="0" xfId="0" applyFont="1"/>
    <xf numFmtId="0" fontId="3" fillId="0" borderId="1" xfId="0" applyFont="1" applyBorder="1"/>
    <xf numFmtId="0" fontId="5" fillId="0" borderId="1" xfId="0" applyFont="1" applyBorder="1" applyAlignment="1">
      <alignment horizontal="right"/>
    </xf>
    <xf numFmtId="176" fontId="5" fillId="0" borderId="0" xfId="0" applyNumberFormat="1" applyFont="1"/>
    <xf numFmtId="176" fontId="5" fillId="0" borderId="1" xfId="1" applyNumberFormat="1" applyFont="1" applyFill="1" applyBorder="1" applyAlignment="1"/>
    <xf numFmtId="9" fontId="5" fillId="0" borderId="1" xfId="0" applyNumberFormat="1" applyFont="1" applyBorder="1"/>
    <xf numFmtId="9" fontId="5" fillId="0" borderId="0" xfId="0" applyNumberFormat="1" applyFont="1"/>
    <xf numFmtId="176" fontId="5" fillId="0" borderId="0" xfId="1" applyNumberFormat="1" applyFont="1" applyFill="1" applyBorder="1" applyAlignme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9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0" xfId="0" applyFont="1" applyBorder="1"/>
    <xf numFmtId="0" fontId="5" fillId="0" borderId="2" xfId="0" applyFont="1" applyBorder="1"/>
    <xf numFmtId="0" fontId="7" fillId="5" borderId="6" xfId="0" applyFont="1" applyFill="1" applyBorder="1"/>
    <xf numFmtId="0" fontId="5" fillId="5" borderId="10" xfId="0" applyFont="1" applyFill="1" applyBorder="1"/>
    <xf numFmtId="0" fontId="5" fillId="5" borderId="11" xfId="0" applyFont="1" applyFill="1" applyBorder="1"/>
    <xf numFmtId="176" fontId="5" fillId="0" borderId="0" xfId="1" applyNumberFormat="1" applyFont="1" applyBorder="1" applyAlignment="1"/>
    <xf numFmtId="10" fontId="5" fillId="0" borderId="0" xfId="1" applyNumberFormat="1" applyFont="1" applyBorder="1" applyAlignment="1"/>
    <xf numFmtId="176" fontId="5" fillId="0" borderId="2" xfId="1" applyNumberFormat="1" applyFont="1" applyBorder="1" applyAlignment="1"/>
    <xf numFmtId="10" fontId="5" fillId="0" borderId="2" xfId="1" applyNumberFormat="1" applyFont="1" applyBorder="1" applyAlignment="1"/>
    <xf numFmtId="0" fontId="21" fillId="2" borderId="0" xfId="0" applyFont="1" applyFill="1"/>
    <xf numFmtId="0" fontId="22" fillId="0" borderId="0" xfId="0" applyFont="1"/>
    <xf numFmtId="0" fontId="23" fillId="2" borderId="0" xfId="0" applyFont="1" applyFill="1" applyAlignment="1">
      <alignment horizontal="left" vertical="top"/>
    </xf>
    <xf numFmtId="10" fontId="5" fillId="0" borderId="0" xfId="0" applyNumberFormat="1" applyFont="1"/>
    <xf numFmtId="179" fontId="5" fillId="0" borderId="0" xfId="0" applyNumberFormat="1" applyFont="1"/>
    <xf numFmtId="0" fontId="5" fillId="5" borderId="9" xfId="0" applyFont="1" applyFill="1" applyBorder="1"/>
    <xf numFmtId="10" fontId="5" fillId="0" borderId="12" xfId="1" applyNumberFormat="1" applyFont="1" applyBorder="1" applyAlignment="1"/>
    <xf numFmtId="1" fontId="5" fillId="0" borderId="13" xfId="0" applyNumberFormat="1" applyFont="1" applyBorder="1"/>
    <xf numFmtId="10" fontId="5" fillId="0" borderId="14" xfId="1" applyNumberFormat="1" applyFont="1" applyBorder="1" applyAlignment="1"/>
    <xf numFmtId="1" fontId="5" fillId="0" borderId="15" xfId="0" applyNumberFormat="1" applyFont="1" applyBorder="1"/>
    <xf numFmtId="10" fontId="5" fillId="0" borderId="10" xfId="1" applyNumberFormat="1" applyFont="1" applyBorder="1" applyAlignment="1"/>
    <xf numFmtId="10" fontId="5" fillId="5" borderId="10" xfId="1" applyNumberFormat="1" applyFont="1" applyFill="1" applyBorder="1" applyAlignment="1"/>
    <xf numFmtId="179" fontId="5" fillId="0" borderId="2" xfId="0" applyNumberFormat="1" applyFont="1" applyBorder="1"/>
    <xf numFmtId="1" fontId="5" fillId="5" borderId="10" xfId="0" applyNumberFormat="1" applyFont="1" applyFill="1" applyBorder="1"/>
    <xf numFmtId="10" fontId="5" fillId="0" borderId="10" xfId="0" applyNumberFormat="1" applyFont="1" applyBorder="1"/>
    <xf numFmtId="1" fontId="5" fillId="0" borderId="11" xfId="0" applyNumberFormat="1" applyFont="1" applyBorder="1"/>
    <xf numFmtId="176" fontId="5" fillId="0" borderId="10" xfId="1" applyNumberFormat="1" applyFont="1" applyBorder="1" applyAlignment="1"/>
    <xf numFmtId="0" fontId="7" fillId="5" borderId="1" xfId="0" applyFont="1" applyFill="1" applyBorder="1"/>
    <xf numFmtId="176" fontId="5" fillId="5" borderId="10" xfId="1" applyNumberFormat="1" applyFont="1" applyFill="1" applyBorder="1" applyAlignment="1"/>
    <xf numFmtId="1" fontId="5" fillId="5" borderId="11" xfId="0" applyNumberFormat="1" applyFont="1" applyFill="1" applyBorder="1"/>
    <xf numFmtId="0" fontId="19" fillId="0" borderId="8" xfId="0" applyFont="1" applyBorder="1"/>
    <xf numFmtId="0" fontId="19" fillId="0" borderId="9" xfId="0" applyFont="1" applyBorder="1"/>
    <xf numFmtId="0" fontId="7" fillId="5" borderId="12" xfId="0" applyFont="1" applyFill="1" applyBorder="1"/>
    <xf numFmtId="10" fontId="5" fillId="5" borderId="12" xfId="1" applyNumberFormat="1" applyFont="1" applyFill="1" applyBorder="1" applyAlignment="1"/>
    <xf numFmtId="10" fontId="5" fillId="5" borderId="0" xfId="1" applyNumberFormat="1" applyFont="1" applyFill="1" applyBorder="1" applyAlignment="1"/>
    <xf numFmtId="0" fontId="5" fillId="5" borderId="0" xfId="0" applyFont="1" applyFill="1"/>
    <xf numFmtId="176" fontId="5" fillId="5" borderId="0" xfId="1" applyNumberFormat="1" applyFont="1" applyFill="1" applyBorder="1" applyAlignment="1"/>
    <xf numFmtId="1" fontId="5" fillId="5" borderId="0" xfId="0" applyNumberFormat="1" applyFont="1" applyFill="1"/>
    <xf numFmtId="1" fontId="5" fillId="5" borderId="13" xfId="0" applyNumberFormat="1" applyFont="1" applyFill="1" applyBorder="1"/>
    <xf numFmtId="0" fontId="7" fillId="5" borderId="3" xfId="0" applyFont="1" applyFill="1" applyBorder="1"/>
    <xf numFmtId="10" fontId="5" fillId="5" borderId="3" xfId="1" applyNumberFormat="1" applyFont="1" applyFill="1" applyBorder="1" applyAlignment="1"/>
    <xf numFmtId="10" fontId="5" fillId="5" borderId="4" xfId="1" applyNumberFormat="1" applyFont="1" applyFill="1" applyBorder="1" applyAlignment="1"/>
    <xf numFmtId="0" fontId="5" fillId="5" borderId="4" xfId="0" applyFont="1" applyFill="1" applyBorder="1"/>
    <xf numFmtId="0" fontId="5" fillId="5" borderId="5" xfId="0" applyFont="1" applyFill="1" applyBorder="1"/>
    <xf numFmtId="0" fontId="7" fillId="5" borderId="9" xfId="0" applyFont="1" applyFill="1" applyBorder="1"/>
    <xf numFmtId="0" fontId="5" fillId="5" borderId="13" xfId="0" applyFont="1" applyFill="1" applyBorder="1"/>
    <xf numFmtId="0" fontId="19" fillId="0" borderId="7" xfId="0" applyFont="1" applyBorder="1"/>
    <xf numFmtId="0" fontId="7" fillId="5" borderId="7" xfId="0" applyFont="1" applyFill="1" applyBorder="1"/>
    <xf numFmtId="0" fontId="19" fillId="0" borderId="7" xfId="0" applyFont="1" applyBorder="1" applyAlignment="1">
      <alignment vertical="center"/>
    </xf>
    <xf numFmtId="0" fontId="19" fillId="0" borderId="7" xfId="2" applyFont="1" applyBorder="1"/>
    <xf numFmtId="0" fontId="19" fillId="0" borderId="8" xfId="2" applyFont="1" applyBorder="1"/>
    <xf numFmtId="176" fontId="5" fillId="5" borderId="0" xfId="0" applyNumberFormat="1" applyFont="1" applyFill="1"/>
    <xf numFmtId="176" fontId="5" fillId="0" borderId="2" xfId="0" applyNumberFormat="1" applyFont="1" applyBorder="1"/>
    <xf numFmtId="176" fontId="5" fillId="0" borderId="12" xfId="1" applyNumberFormat="1" applyFont="1" applyBorder="1" applyAlignment="1"/>
    <xf numFmtId="176" fontId="5" fillId="0" borderId="14" xfId="1" applyNumberFormat="1" applyFont="1" applyBorder="1" applyAlignment="1"/>
    <xf numFmtId="176" fontId="5" fillId="5" borderId="10" xfId="0" applyNumberFormat="1" applyFont="1" applyFill="1" applyBorder="1"/>
    <xf numFmtId="0" fontId="24" fillId="2" borderId="0" xfId="0" applyFont="1" applyFill="1"/>
    <xf numFmtId="179" fontId="5" fillId="0" borderId="12" xfId="0" applyNumberFormat="1" applyFont="1" applyBorder="1"/>
    <xf numFmtId="0" fontId="10" fillId="3" borderId="1" xfId="0" applyFont="1" applyFill="1" applyBorder="1" applyAlignment="1">
      <alignment horizontal="center" vertical="top"/>
    </xf>
    <xf numFmtId="0" fontId="10" fillId="5" borderId="1" xfId="0" applyFont="1" applyFill="1" applyBorder="1" applyAlignment="1">
      <alignment horizontal="center" vertical="top"/>
    </xf>
    <xf numFmtId="0" fontId="10" fillId="6" borderId="1" xfId="0" applyFont="1" applyFill="1" applyBorder="1" applyAlignment="1">
      <alignment horizontal="center" vertical="top"/>
    </xf>
    <xf numFmtId="0" fontId="10" fillId="7" borderId="1" xfId="0" applyFont="1" applyFill="1" applyBorder="1" applyAlignment="1">
      <alignment horizontal="center" vertical="top"/>
    </xf>
    <xf numFmtId="0" fontId="10" fillId="8" borderId="1" xfId="0" applyFont="1" applyFill="1" applyBorder="1" applyAlignment="1">
      <alignment horizontal="center" vertical="top"/>
    </xf>
    <xf numFmtId="1" fontId="5" fillId="8" borderId="9" xfId="0" applyNumberFormat="1" applyFont="1" applyFill="1" applyBorder="1"/>
    <xf numFmtId="1" fontId="5" fillId="8" borderId="10" xfId="0" applyNumberFormat="1" applyFont="1" applyFill="1" applyBorder="1"/>
    <xf numFmtId="1" fontId="5" fillId="8" borderId="11" xfId="0" applyNumberFormat="1" applyFont="1" applyFill="1" applyBorder="1"/>
    <xf numFmtId="1" fontId="5" fillId="8" borderId="12" xfId="0" applyNumberFormat="1" applyFont="1" applyFill="1" applyBorder="1"/>
    <xf numFmtId="1" fontId="5" fillId="8" borderId="0" xfId="0" applyNumberFormat="1" applyFont="1" applyFill="1"/>
    <xf numFmtId="1" fontId="5" fillId="8" borderId="13" xfId="0" applyNumberFormat="1" applyFont="1" applyFill="1" applyBorder="1"/>
    <xf numFmtId="1" fontId="5" fillId="8" borderId="14" xfId="0" applyNumberFormat="1" applyFont="1" applyFill="1" applyBorder="1"/>
    <xf numFmtId="1" fontId="5" fillId="8" borderId="2" xfId="0" applyNumberFormat="1" applyFont="1" applyFill="1" applyBorder="1"/>
    <xf numFmtId="1" fontId="5" fillId="8" borderId="15" xfId="0" applyNumberFormat="1" applyFont="1" applyFill="1" applyBorder="1"/>
    <xf numFmtId="179" fontId="5" fillId="0" borderId="14" xfId="0" applyNumberFormat="1" applyFont="1" applyBorder="1"/>
    <xf numFmtId="179" fontId="5" fillId="8" borderId="12" xfId="0" applyNumberFormat="1" applyFont="1" applyFill="1" applyBorder="1"/>
    <xf numFmtId="179" fontId="5" fillId="8" borderId="0" xfId="0" applyNumberFormat="1" applyFont="1" applyFill="1"/>
    <xf numFmtId="0" fontId="7" fillId="6" borderId="10" xfId="0" applyFont="1" applyFill="1" applyBorder="1" applyAlignment="1">
      <alignment wrapText="1"/>
    </xf>
    <xf numFmtId="0" fontId="5" fillId="6" borderId="11" xfId="0" applyFont="1" applyFill="1" applyBorder="1" applyAlignment="1">
      <alignment wrapText="1"/>
    </xf>
    <xf numFmtId="0" fontId="5" fillId="6" borderId="10" xfId="0" applyFont="1" applyFill="1" applyBorder="1" applyAlignment="1">
      <alignment wrapText="1"/>
    </xf>
    <xf numFmtId="0" fontId="25" fillId="0" borderId="0" xfId="0" applyFont="1"/>
    <xf numFmtId="0" fontId="10" fillId="9" borderId="1" xfId="0" applyFont="1" applyFill="1" applyBorder="1" applyAlignment="1">
      <alignment horizontal="center" vertical="top"/>
    </xf>
    <xf numFmtId="0" fontId="10" fillId="10" borderId="1" xfId="0" applyFont="1" applyFill="1" applyBorder="1" applyAlignment="1">
      <alignment horizontal="center" vertical="top"/>
    </xf>
    <xf numFmtId="0" fontId="10" fillId="4" borderId="1" xfId="0" applyFont="1" applyFill="1" applyBorder="1" applyAlignment="1">
      <alignment horizontal="center" vertical="top"/>
    </xf>
    <xf numFmtId="0" fontId="10" fillId="11" borderId="1" xfId="0" applyFont="1" applyFill="1" applyBorder="1" applyAlignment="1">
      <alignment horizontal="center" vertical="top"/>
    </xf>
    <xf numFmtId="0" fontId="10" fillId="12" borderId="1" xfId="0" applyFont="1" applyFill="1" applyBorder="1" applyAlignment="1">
      <alignment horizontal="center" vertical="top"/>
    </xf>
    <xf numFmtId="0" fontId="10" fillId="13" borderId="1" xfId="0" applyFont="1" applyFill="1" applyBorder="1" applyAlignment="1">
      <alignment horizontal="center" vertical="top"/>
    </xf>
    <xf numFmtId="177" fontId="14" fillId="14" borderId="5" xfId="0" applyNumberFormat="1" applyFont="1" applyFill="1" applyBorder="1" applyAlignment="1">
      <alignment vertical="center"/>
    </xf>
    <xf numFmtId="177" fontId="14" fillId="14" borderId="13" xfId="0" applyNumberFormat="1" applyFont="1" applyFill="1" applyBorder="1" applyAlignment="1">
      <alignment vertical="center"/>
    </xf>
    <xf numFmtId="177" fontId="15" fillId="14" borderId="13" xfId="0" applyNumberFormat="1" applyFont="1" applyFill="1" applyBorder="1" applyAlignment="1">
      <alignment vertical="center"/>
    </xf>
    <xf numFmtId="177" fontId="15" fillId="14" borderId="15" xfId="0" applyNumberFormat="1" applyFont="1" applyFill="1" applyBorder="1" applyAlignment="1">
      <alignment vertical="center"/>
    </xf>
    <xf numFmtId="10" fontId="0" fillId="0" borderId="15" xfId="0" applyNumberFormat="1" applyBorder="1" applyAlignment="1">
      <alignment vertical="center"/>
    </xf>
    <xf numFmtId="10" fontId="0" fillId="0" borderId="14" xfId="0" applyNumberFormat="1" applyBorder="1" applyAlignment="1">
      <alignment vertical="center"/>
    </xf>
    <xf numFmtId="177" fontId="16" fillId="14" borderId="11" xfId="0" applyNumberFormat="1" applyFont="1" applyFill="1" applyBorder="1" applyAlignment="1">
      <alignment vertical="center"/>
    </xf>
    <xf numFmtId="177" fontId="16" fillId="10" borderId="11" xfId="0" applyNumberFormat="1" applyFont="1" applyFill="1" applyBorder="1" applyAlignment="1">
      <alignment vertical="center"/>
    </xf>
    <xf numFmtId="177" fontId="13" fillId="10" borderId="10" xfId="0" applyNumberFormat="1" applyFont="1" applyFill="1" applyBorder="1" applyAlignment="1">
      <alignment vertical="center"/>
    </xf>
    <xf numFmtId="177" fontId="13" fillId="10" borderId="11" xfId="0" applyNumberFormat="1" applyFont="1" applyFill="1" applyBorder="1" applyAlignment="1">
      <alignment vertical="center"/>
    </xf>
    <xf numFmtId="177" fontId="13" fillId="10" borderId="0" xfId="0" applyNumberFormat="1" applyFont="1" applyFill="1" applyAlignment="1">
      <alignment vertical="center"/>
    </xf>
    <xf numFmtId="177" fontId="13" fillId="10" borderId="13" xfId="0" applyNumberFormat="1" applyFont="1" applyFill="1" applyBorder="1" applyAlignment="1">
      <alignment vertical="center"/>
    </xf>
    <xf numFmtId="177" fontId="13" fillId="10" borderId="2" xfId="0" applyNumberFormat="1" applyFont="1" applyFill="1" applyBorder="1" applyAlignment="1">
      <alignment vertical="center"/>
    </xf>
    <xf numFmtId="177" fontId="13" fillId="10" borderId="15" xfId="0" applyNumberFormat="1" applyFont="1" applyFill="1" applyBorder="1" applyAlignment="1">
      <alignment vertical="center"/>
    </xf>
    <xf numFmtId="177" fontId="16" fillId="14" borderId="5" xfId="0" applyNumberFormat="1" applyFont="1" applyFill="1" applyBorder="1" applyAlignment="1">
      <alignment vertical="center"/>
    </xf>
    <xf numFmtId="0" fontId="6" fillId="0" borderId="0" xfId="2"/>
    <xf numFmtId="180" fontId="0" fillId="0" borderId="0" xfId="0" applyNumberFormat="1" applyAlignment="1">
      <alignment vertical="center"/>
    </xf>
    <xf numFmtId="181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vertical="center"/>
    </xf>
    <xf numFmtId="0" fontId="0" fillId="0" borderId="6" xfId="0" applyBorder="1" applyAlignment="1">
      <alignment vertical="center"/>
    </xf>
    <xf numFmtId="177" fontId="26" fillId="0" borderId="3" xfId="0" applyNumberFormat="1" applyFont="1" applyBorder="1" applyAlignment="1">
      <alignment vertical="center"/>
    </xf>
    <xf numFmtId="177" fontId="26" fillId="0" borderId="4" xfId="0" applyNumberFormat="1" applyFont="1" applyBorder="1" applyAlignment="1">
      <alignment vertical="center"/>
    </xf>
    <xf numFmtId="177" fontId="26" fillId="0" borderId="5" xfId="0" applyNumberFormat="1" applyFont="1" applyBorder="1" applyAlignment="1">
      <alignment vertical="center"/>
    </xf>
    <xf numFmtId="0" fontId="0" fillId="0" borderId="6" xfId="0" applyBorder="1"/>
    <xf numFmtId="0" fontId="0" fillId="0" borderId="10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vertical="center"/>
    </xf>
    <xf numFmtId="176" fontId="27" fillId="15" borderId="1" xfId="0" applyNumberFormat="1" applyFont="1" applyFill="1" applyBorder="1"/>
    <xf numFmtId="176" fontId="5" fillId="0" borderId="1" xfId="1" applyNumberFormat="1" applyFont="1" applyBorder="1" applyAlignment="1"/>
    <xf numFmtId="0" fontId="0" fillId="0" borderId="0" xfId="0" applyAlignment="1">
      <alignment horizontal="right"/>
    </xf>
    <xf numFmtId="0" fontId="7" fillId="6" borderId="1" xfId="0" applyFont="1" applyFill="1" applyBorder="1"/>
    <xf numFmtId="176" fontId="5" fillId="6" borderId="1" xfId="0" applyNumberFormat="1" applyFont="1" applyFill="1" applyBorder="1"/>
    <xf numFmtId="176" fontId="5" fillId="6" borderId="1" xfId="1" applyNumberFormat="1" applyFont="1" applyFill="1" applyBorder="1" applyAlignment="1"/>
    <xf numFmtId="176" fontId="4" fillId="0" borderId="1" xfId="1" applyNumberFormat="1" applyFont="1" applyFill="1" applyBorder="1" applyAlignment="1"/>
    <xf numFmtId="176" fontId="4" fillId="6" borderId="1" xfId="1" applyNumberFormat="1" applyFont="1" applyFill="1" applyBorder="1" applyAlignment="1"/>
    <xf numFmtId="176" fontId="4" fillId="0" borderId="1" xfId="0" applyNumberFormat="1" applyFont="1" applyBorder="1"/>
    <xf numFmtId="1" fontId="5" fillId="0" borderId="1" xfId="0" applyNumberFormat="1" applyFont="1" applyBorder="1"/>
    <xf numFmtId="1" fontId="5" fillId="3" borderId="1" xfId="0" applyNumberFormat="1" applyFont="1" applyFill="1" applyBorder="1"/>
    <xf numFmtId="0" fontId="2" fillId="6" borderId="1" xfId="0" applyFont="1" applyFill="1" applyBorder="1"/>
    <xf numFmtId="1" fontId="5" fillId="6" borderId="1" xfId="0" applyNumberFormat="1" applyFont="1" applyFill="1" applyBorder="1"/>
    <xf numFmtId="0" fontId="7" fillId="5" borderId="0" xfId="0" applyFont="1" applyFill="1"/>
    <xf numFmtId="0" fontId="0" fillId="0" borderId="1" xfId="0" applyBorder="1"/>
    <xf numFmtId="0" fontId="0" fillId="0" borderId="1" xfId="0" applyBorder="1" applyAlignment="1">
      <alignment horizontal="right"/>
    </xf>
    <xf numFmtId="0" fontId="28" fillId="0" borderId="1" xfId="3" applyBorder="1" applyAlignment="1">
      <alignment horizontal="right"/>
    </xf>
    <xf numFmtId="179" fontId="0" fillId="0" borderId="1" xfId="0" applyNumberFormat="1" applyBorder="1"/>
    <xf numFmtId="1" fontId="0" fillId="0" borderId="1" xfId="0" applyNumberFormat="1" applyBorder="1"/>
    <xf numFmtId="0" fontId="0" fillId="3" borderId="0" xfId="0" applyFill="1"/>
    <xf numFmtId="0" fontId="19" fillId="3" borderId="1" xfId="0" applyFont="1" applyFill="1" applyBorder="1"/>
    <xf numFmtId="10" fontId="5" fillId="3" borderId="0" xfId="1" applyNumberFormat="1" applyFont="1" applyFill="1" applyBorder="1" applyAlignment="1"/>
    <xf numFmtId="0" fontId="5" fillId="3" borderId="0" xfId="0" applyFont="1" applyFill="1"/>
    <xf numFmtId="10" fontId="5" fillId="3" borderId="0" xfId="0" applyNumberFormat="1" applyFont="1" applyFill="1"/>
    <xf numFmtId="10" fontId="5" fillId="0" borderId="1" xfId="1" applyNumberFormat="1" applyFont="1" applyBorder="1" applyAlignment="1"/>
    <xf numFmtId="0" fontId="5" fillId="3" borderId="1" xfId="0" applyFont="1" applyFill="1" applyBorder="1"/>
    <xf numFmtId="10" fontId="5" fillId="3" borderId="1" xfId="1" applyNumberFormat="1" applyFont="1" applyFill="1" applyBorder="1" applyAlignment="1"/>
    <xf numFmtId="0" fontId="0" fillId="0" borderId="13" xfId="0" applyBorder="1"/>
    <xf numFmtId="0" fontId="0" fillId="0" borderId="2" xfId="0" applyBorder="1"/>
    <xf numFmtId="0" fontId="0" fillId="0" borderId="15" xfId="0" applyBorder="1"/>
    <xf numFmtId="0" fontId="10" fillId="0" borderId="0" xfId="0" applyFont="1" applyAlignment="1">
      <alignment horizontal="center" vertical="top"/>
    </xf>
    <xf numFmtId="2" fontId="5" fillId="0" borderId="0" xfId="0" applyNumberFormat="1" applyFont="1"/>
    <xf numFmtId="1" fontId="5" fillId="8" borderId="3" xfId="0" applyNumberFormat="1" applyFont="1" applyFill="1" applyBorder="1"/>
    <xf numFmtId="1" fontId="5" fillId="8" borderId="4" xfId="0" applyNumberFormat="1" applyFont="1" applyFill="1" applyBorder="1"/>
    <xf numFmtId="1" fontId="5" fillId="8" borderId="5" xfId="0" applyNumberFormat="1" applyFont="1" applyFill="1" applyBorder="1"/>
    <xf numFmtId="0" fontId="0" fillId="3" borderId="0" xfId="0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left"/>
    </xf>
    <xf numFmtId="0" fontId="7" fillId="0" borderId="0" xfId="0" applyFont="1" applyBorder="1"/>
    <xf numFmtId="176" fontId="5" fillId="0" borderId="0" xfId="0" applyNumberFormat="1" applyFont="1" applyBorder="1"/>
  </cellXfs>
  <cellStyles count="4">
    <cellStyle name="百分比" xfId="1" builtinId="5"/>
    <cellStyle name="常规" xfId="0" builtinId="0"/>
    <cellStyle name="常规 4" xfId="2" xr:uid="{C50F67DA-1AEA-402A-BB2B-ACD34303650E}"/>
    <cellStyle name="超链接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服务业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情景假设!$A$30</c:f>
              <c:strCache>
                <c:ptCount val="1"/>
                <c:pt idx="0">
                  <c:v>服务业-高情景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情景假设!$B$30:$AP$30</c:f>
              <c:numCache>
                <c:formatCode>0</c:formatCode>
                <c:ptCount val="41"/>
                <c:pt idx="0">
                  <c:v>546822.9</c:v>
                </c:pt>
                <c:pt idx="1">
                  <c:v>582938.40935426694</c:v>
                </c:pt>
                <c:pt idx="2">
                  <c:v>591543.43563865288</c:v>
                </c:pt>
                <c:pt idx="3">
                  <c:v>631204.48628739244</c:v>
                </c:pt>
                <c:pt idx="4">
                  <c:v>672926.43220132985</c:v>
                </c:pt>
                <c:pt idx="5">
                  <c:v>716675.92025568138</c:v>
                </c:pt>
                <c:pt idx="6">
                  <c:v>763480.56073497923</c:v>
                </c:pt>
                <c:pt idx="7">
                  <c:v>813672.45731688046</c:v>
                </c:pt>
                <c:pt idx="8">
                  <c:v>865907.62142430036</c:v>
                </c:pt>
                <c:pt idx="9">
                  <c:v>918484.9855282706</c:v>
                </c:pt>
                <c:pt idx="10">
                  <c:v>969332.68107382057</c:v>
                </c:pt>
                <c:pt idx="11">
                  <c:v>1017948.5243647204</c:v>
                </c:pt>
                <c:pt idx="12">
                  <c:v>1065573.6701982256</c:v>
                </c:pt>
                <c:pt idx="13">
                  <c:v>1112562.074897801</c:v>
                </c:pt>
                <c:pt idx="14">
                  <c:v>1159372.4087475231</c:v>
                </c:pt>
                <c:pt idx="15">
                  <c:v>1206566.4150856957</c:v>
                </c:pt>
                <c:pt idx="16">
                  <c:v>1253836.395899612</c:v>
                </c:pt>
                <c:pt idx="17">
                  <c:v>1300785.0271940853</c:v>
                </c:pt>
                <c:pt idx="18">
                  <c:v>1347991.9401017982</c:v>
                </c:pt>
                <c:pt idx="19">
                  <c:v>1396137.8272938386</c:v>
                </c:pt>
                <c:pt idx="20">
                  <c:v>1446007.9634463426</c:v>
                </c:pt>
                <c:pt idx="21">
                  <c:v>1497674.1806202491</c:v>
                </c:pt>
                <c:pt idx="22">
                  <c:v>1550631.9477817016</c:v>
                </c:pt>
                <c:pt idx="23">
                  <c:v>1604883.2064127091</c:v>
                </c:pt>
                <c:pt idx="24">
                  <c:v>1660428.1583678511</c:v>
                </c:pt>
                <c:pt idx="25">
                  <c:v>1717265.1876663705</c:v>
                </c:pt>
                <c:pt idx="26">
                  <c:v>1775481.3148795792</c:v>
                </c:pt>
                <c:pt idx="27">
                  <c:v>1835098.7849404893</c:v>
                </c:pt>
                <c:pt idx="28">
                  <c:v>1896005.2447789835</c:v>
                </c:pt>
                <c:pt idx="29">
                  <c:v>1958071.3929956157</c:v>
                </c:pt>
                <c:pt idx="30">
                  <c:v>2021150.1243579404</c:v>
                </c:pt>
                <c:pt idx="31">
                  <c:v>2085239.2628977902</c:v>
                </c:pt>
                <c:pt idx="32">
                  <c:v>2150422.4853940508</c:v>
                </c:pt>
                <c:pt idx="33">
                  <c:v>2216664.7743577729</c:v>
                </c:pt>
                <c:pt idx="34">
                  <c:v>2283927.1895104679</c:v>
                </c:pt>
                <c:pt idx="35">
                  <c:v>2352166.7528747525</c:v>
                </c:pt>
                <c:pt idx="36">
                  <c:v>2421389.2175775254</c:v>
                </c:pt>
                <c:pt idx="37">
                  <c:v>2491610.54971684</c:v>
                </c:pt>
                <c:pt idx="38">
                  <c:v>2562797.9811329446</c:v>
                </c:pt>
                <c:pt idx="39">
                  <c:v>2634916.0125373895</c:v>
                </c:pt>
                <c:pt idx="40">
                  <c:v>2707926.364141488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5-4579-9B1D-C48FB7F1AE27}"/>
            </c:ext>
          </c:extLst>
        </c:ser>
        <c:ser>
          <c:idx val="1"/>
          <c:order val="1"/>
          <c:tx>
            <c:strRef>
              <c:f>情景假设!$A$36</c:f>
              <c:strCache>
                <c:ptCount val="1"/>
                <c:pt idx="0">
                  <c:v>服务业-中情景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情景假设!$B$36:$AP$36</c:f>
              <c:numCache>
                <c:formatCode>0</c:formatCode>
                <c:ptCount val="41"/>
                <c:pt idx="0">
                  <c:v>546822.9</c:v>
                </c:pt>
                <c:pt idx="1">
                  <c:v>582938.40935426694</c:v>
                </c:pt>
                <c:pt idx="2">
                  <c:v>591543.43563865288</c:v>
                </c:pt>
                <c:pt idx="3">
                  <c:v>632226.56913440151</c:v>
                </c:pt>
                <c:pt idx="4">
                  <c:v>675193.63543332578</c:v>
                </c:pt>
                <c:pt idx="5">
                  <c:v>720457.01873410877</c:v>
                </c:pt>
                <c:pt idx="6">
                  <c:v>769141.55281608296</c:v>
                </c:pt>
                <c:pt idx="7">
                  <c:v>821615.66300653934</c:v>
                </c:pt>
                <c:pt idx="8">
                  <c:v>876474.90157239116</c:v>
                </c:pt>
                <c:pt idx="9">
                  <c:v>931922.24049783358</c:v>
                </c:pt>
                <c:pt idx="10">
                  <c:v>985747.45049235621</c:v>
                </c:pt>
                <c:pt idx="11">
                  <c:v>1037207.5332997777</c:v>
                </c:pt>
                <c:pt idx="12">
                  <c:v>1087586.6330658735</c:v>
                </c:pt>
                <c:pt idx="13">
                  <c:v>1137533.2389350783</c:v>
                </c:pt>
                <c:pt idx="14">
                  <c:v>1187854.889306582</c:v>
                </c:pt>
                <c:pt idx="15">
                  <c:v>1239517.4753231148</c:v>
                </c:pt>
                <c:pt idx="16">
                  <c:v>1292350.9807613459</c:v>
                </c:pt>
                <c:pt idx="17">
                  <c:v>1345695.6762032451</c:v>
                </c:pt>
                <c:pt idx="18">
                  <c:v>1399959.6127454394</c:v>
                </c:pt>
                <c:pt idx="19">
                  <c:v>1455628.7180826934</c:v>
                </c:pt>
                <c:pt idx="20">
                  <c:v>1513271.5076830441</c:v>
                </c:pt>
                <c:pt idx="21">
                  <c:v>1572935.1845710573</c:v>
                </c:pt>
                <c:pt idx="22">
                  <c:v>1634222.7036307324</c:v>
                </c:pt>
                <c:pt idx="23">
                  <c:v>1697096.9049069972</c:v>
                </c:pt>
                <c:pt idx="24">
                  <c:v>1761513.7181812823</c:v>
                </c:pt>
                <c:pt idx="25">
                  <c:v>1827421.9042350762</c:v>
                </c:pt>
                <c:pt idx="26">
                  <c:v>1894803.2379672101</c:v>
                </c:pt>
                <c:pt idx="27">
                  <c:v>1963637.0989474196</c:v>
                </c:pt>
                <c:pt idx="28">
                  <c:v>2033857.2537410504</c:v>
                </c:pt>
                <c:pt idx="29">
                  <c:v>2105389.378110914</c:v>
                </c:pt>
                <c:pt idx="30">
                  <c:v>2178150.7045806395</c:v>
                </c:pt>
                <c:pt idx="31">
                  <c:v>2252291.061013422</c:v>
                </c:pt>
                <c:pt idx="32">
                  <c:v>2327914.6338229771</c:v>
                </c:pt>
                <c:pt idx="33">
                  <c:v>2404846.5252633323</c:v>
                </c:pt>
                <c:pt idx="34">
                  <c:v>2482888.2134079705</c:v>
                </c:pt>
                <c:pt idx="35">
                  <c:v>2561816.6731828405</c:v>
                </c:pt>
                <c:pt idx="36">
                  <c:v>2641624.1751456908</c:v>
                </c:pt>
                <c:pt idx="37">
                  <c:v>2722421.1020825123</c:v>
                </c:pt>
                <c:pt idx="38">
                  <c:v>2804139.048045205</c:v>
                </c:pt>
                <c:pt idx="39">
                  <c:v>2886704.5769329825</c:v>
                </c:pt>
                <c:pt idx="40">
                  <c:v>2970039.1703962199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5-4579-9B1D-C48FB7F1AE27}"/>
            </c:ext>
          </c:extLst>
        </c:ser>
        <c:ser>
          <c:idx val="2"/>
          <c:order val="2"/>
          <c:tx>
            <c:strRef>
              <c:f>情景假设!$A$42</c:f>
              <c:strCache>
                <c:ptCount val="1"/>
                <c:pt idx="0">
                  <c:v>服务业-低情景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情景假设!$B$42:$AP$42</c:f>
              <c:numCache>
                <c:formatCode>0</c:formatCode>
                <c:ptCount val="41"/>
                <c:pt idx="0">
                  <c:v>546822.9</c:v>
                </c:pt>
                <c:pt idx="1">
                  <c:v>582938.40935426694</c:v>
                </c:pt>
                <c:pt idx="2">
                  <c:v>591543.43563865288</c:v>
                </c:pt>
                <c:pt idx="3">
                  <c:v>632957.41221403156</c:v>
                </c:pt>
                <c:pt idx="4">
                  <c:v>676742.04923425405</c:v>
                </c:pt>
                <c:pt idx="5">
                  <c:v>722912.59247339051</c:v>
                </c:pt>
                <c:pt idx="6">
                  <c:v>772511.65745965589</c:v>
                </c:pt>
                <c:pt idx="7">
                  <c:v>825906.85790223884</c:v>
                </c:pt>
                <c:pt idx="8">
                  <c:v>881845.59038093791</c:v>
                </c:pt>
                <c:pt idx="9">
                  <c:v>938720.8499587524</c:v>
                </c:pt>
                <c:pt idx="10">
                  <c:v>994548.45737096551</c:v>
                </c:pt>
                <c:pt idx="11">
                  <c:v>1048503.378963941</c:v>
                </c:pt>
                <c:pt idx="12">
                  <c:v>1101686.8006928661</c:v>
                </c:pt>
                <c:pt idx="13">
                  <c:v>1154854.6309048091</c:v>
                </c:pt>
                <c:pt idx="14">
                  <c:v>1208939.9801837071</c:v>
                </c:pt>
                <c:pt idx="15">
                  <c:v>1265055.7607672263</c:v>
                </c:pt>
                <c:pt idx="16">
                  <c:v>1323158.4047329936</c:v>
                </c:pt>
                <c:pt idx="17">
                  <c:v>1382523.070988314</c:v>
                </c:pt>
                <c:pt idx="18">
                  <c:v>1443416.9528942485</c:v>
                </c:pt>
                <c:pt idx="19">
                  <c:v>1506160.9592775281</c:v>
                </c:pt>
                <c:pt idx="20">
                  <c:v>1571134.2083270957</c:v>
                </c:pt>
                <c:pt idx="21">
                  <c:v>1638367.0268935554</c:v>
                </c:pt>
                <c:pt idx="22">
                  <c:v>1707563.9333144373</c:v>
                </c:pt>
                <c:pt idx="23">
                  <c:v>1778652.9859132853</c:v>
                </c:pt>
                <c:pt idx="24">
                  <c:v>1851549.7193795585</c:v>
                </c:pt>
                <c:pt idx="25">
                  <c:v>1926156.6948500078</c:v>
                </c:pt>
                <c:pt idx="26">
                  <c:v>2002433.7076447292</c:v>
                </c:pt>
                <c:pt idx="27">
                  <c:v>2080336.4422740417</c:v>
                </c:pt>
                <c:pt idx="28">
                  <c:v>2159740.7358291214</c:v>
                </c:pt>
                <c:pt idx="29">
                  <c:v>2240507.8872356019</c:v>
                </c:pt>
                <c:pt idx="30">
                  <c:v>2322484.0634111394</c:v>
                </c:pt>
                <c:pt idx="31">
                  <c:v>2405773.5071225408</c:v>
                </c:pt>
                <c:pt idx="32">
                  <c:v>2490545.2594540771</c:v>
                </c:pt>
                <c:pt idx="33">
                  <c:v>2576724.8260501227</c:v>
                </c:pt>
                <c:pt idx="34">
                  <c:v>2664229.3152887365</c:v>
                </c:pt>
                <c:pt idx="35">
                  <c:v>2752967.1925994148</c:v>
                </c:pt>
                <c:pt idx="36">
                  <c:v>2842935.5096118078</c:v>
                </c:pt>
                <c:pt idx="37">
                  <c:v>2934150.1027895361</c:v>
                </c:pt>
                <c:pt idx="38">
                  <c:v>3026536.5614344389</c:v>
                </c:pt>
                <c:pt idx="39">
                  <c:v>3120014.4720987836</c:v>
                </c:pt>
                <c:pt idx="40">
                  <c:v>3214497.3236015714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45-4579-9B1D-C48FB7F1A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3283120"/>
        <c:axId val="1043281680"/>
      </c:lineChart>
      <c:catAx>
        <c:axId val="1043283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3281680"/>
        <c:crosses val="autoZero"/>
        <c:auto val="1"/>
        <c:lblAlgn val="ctr"/>
        <c:lblOffset val="100"/>
        <c:noMultiLvlLbl val="0"/>
      </c:catAx>
      <c:valAx>
        <c:axId val="104328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328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工业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情景假设!$A$28</c:f>
              <c:strCache>
                <c:ptCount val="1"/>
                <c:pt idx="0">
                  <c:v>工业-高情景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情景假设!$B$28:$AP$28</c:f>
              <c:numCache>
                <c:formatCode>0</c:formatCode>
                <c:ptCount val="41"/>
                <c:pt idx="0">
                  <c:v>312902.90000000002</c:v>
                </c:pt>
                <c:pt idx="1">
                  <c:v>356193.67592506018</c:v>
                </c:pt>
                <c:pt idx="2">
                  <c:v>375578.60517081129</c:v>
                </c:pt>
                <c:pt idx="3">
                  <c:v>389021.39348961727</c:v>
                </c:pt>
                <c:pt idx="4">
                  <c:v>402682.27500240196</c:v>
                </c:pt>
                <c:pt idx="5">
                  <c:v>416518.29313752701</c:v>
                </c:pt>
                <c:pt idx="6">
                  <c:v>430756.29141616955</c:v>
                </c:pt>
                <c:pt idx="7">
                  <c:v>445436.87482115469</c:v>
                </c:pt>
                <c:pt idx="8">
                  <c:v>460207.79469366156</c:v>
                </c:pt>
                <c:pt idx="9">
                  <c:v>474685.21065513894</c:v>
                </c:pt>
                <c:pt idx="10">
                  <c:v>488456.08603198599</c:v>
                </c:pt>
                <c:pt idx="11">
                  <c:v>501530.50512512703</c:v>
                </c:pt>
                <c:pt idx="12">
                  <c:v>514208.9032425948</c:v>
                </c:pt>
                <c:pt idx="13">
                  <c:v>526494.47677015909</c:v>
                </c:pt>
                <c:pt idx="14">
                  <c:v>538391.3102629066</c:v>
                </c:pt>
                <c:pt idx="15">
                  <c:v>549904.22590717021</c:v>
                </c:pt>
                <c:pt idx="16">
                  <c:v>560802.44283143955</c:v>
                </c:pt>
                <c:pt idx="17">
                  <c:v>571034.03141711198</c:v>
                </c:pt>
                <c:pt idx="18">
                  <c:v>580892.05989099469</c:v>
                </c:pt>
                <c:pt idx="19">
                  <c:v>590693.74837756937</c:v>
                </c:pt>
                <c:pt idx="20">
                  <c:v>600779.30099062785</c:v>
                </c:pt>
                <c:pt idx="21">
                  <c:v>611175.707024217</c:v>
                </c:pt>
                <c:pt idx="22">
                  <c:v>621679.01581162983</c:v>
                </c:pt>
                <c:pt idx="23">
                  <c:v>632301.0994012414</c:v>
                </c:pt>
                <c:pt idx="24">
                  <c:v>643054.68783692794</c:v>
                </c:pt>
                <c:pt idx="25">
                  <c:v>653953.39376294904</c:v>
                </c:pt>
                <c:pt idx="26">
                  <c:v>665045.65053018322</c:v>
                </c:pt>
                <c:pt idx="27">
                  <c:v>676355.50978213013</c:v>
                </c:pt>
                <c:pt idx="28">
                  <c:v>687859.39560578496</c:v>
                </c:pt>
                <c:pt idx="29">
                  <c:v>699531.93533317943</c:v>
                </c:pt>
                <c:pt idx="30">
                  <c:v>711345.87391327671</c:v>
                </c:pt>
                <c:pt idx="31">
                  <c:v>723301.31132150767</c:v>
                </c:pt>
                <c:pt idx="32">
                  <c:v>735413.2496823899</c:v>
                </c:pt>
                <c:pt idx="33">
                  <c:v>747674.84171749663</c:v>
                </c:pt>
                <c:pt idx="34">
                  <c:v>760078.57430180209</c:v>
                </c:pt>
                <c:pt idx="35">
                  <c:v>772616.24650660891</c:v>
                </c:pt>
                <c:pt idx="36">
                  <c:v>785296.09694556706</c:v>
                </c:pt>
                <c:pt idx="37">
                  <c:v>798129.42186432926</c:v>
                </c:pt>
                <c:pt idx="38">
                  <c:v>811111.73383592337</c:v>
                </c:pt>
                <c:pt idx="39">
                  <c:v>824238.0743761491</c:v>
                </c:pt>
                <c:pt idx="40">
                  <c:v>837502.99921901687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5-43D9-B2AB-D88A1A6E79E3}"/>
            </c:ext>
          </c:extLst>
        </c:ser>
        <c:ser>
          <c:idx val="1"/>
          <c:order val="1"/>
          <c:tx>
            <c:strRef>
              <c:f>情景假设!$A$34</c:f>
              <c:strCache>
                <c:ptCount val="1"/>
                <c:pt idx="0">
                  <c:v>工业-中情景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情景假设!$B$34:$AP$34</c:f>
              <c:numCache>
                <c:formatCode>0</c:formatCode>
                <c:ptCount val="41"/>
                <c:pt idx="0">
                  <c:v>312902.90000000002</c:v>
                </c:pt>
                <c:pt idx="1">
                  <c:v>356193.67592506018</c:v>
                </c:pt>
                <c:pt idx="2">
                  <c:v>375578.60517081129</c:v>
                </c:pt>
                <c:pt idx="3">
                  <c:v>388513.46884592506</c:v>
                </c:pt>
                <c:pt idx="4">
                  <c:v>401748.08407826663</c:v>
                </c:pt>
                <c:pt idx="5">
                  <c:v>415281.80102638371</c:v>
                </c:pt>
                <c:pt idx="6">
                  <c:v>429303.69908248936</c:v>
                </c:pt>
                <c:pt idx="7">
                  <c:v>443827.98937072937</c:v>
                </c:pt>
                <c:pt idx="8">
                  <c:v>458575.41336601053</c:v>
                </c:pt>
                <c:pt idx="9">
                  <c:v>473246.64386205759</c:v>
                </c:pt>
                <c:pt idx="10">
                  <c:v>487522.86453783594</c:v>
                </c:pt>
                <c:pt idx="11">
                  <c:v>501468.85584266065</c:v>
                </c:pt>
                <c:pt idx="12">
                  <c:v>515305.72173601348</c:v>
                </c:pt>
                <c:pt idx="13">
                  <c:v>528921.12301603239</c:v>
                </c:pt>
                <c:pt idx="14">
                  <c:v>542185.5261516613</c:v>
                </c:pt>
                <c:pt idx="15">
                  <c:v>554952.72803182492</c:v>
                </c:pt>
                <c:pt idx="16">
                  <c:v>567031.37334904913</c:v>
                </c:pt>
                <c:pt idx="17">
                  <c:v>578472.33347846905</c:v>
                </c:pt>
                <c:pt idx="18">
                  <c:v>589497.9637261926</c:v>
                </c:pt>
                <c:pt idx="19">
                  <c:v>600352.7725198064</c:v>
                </c:pt>
                <c:pt idx="20">
                  <c:v>611302.25004904647</c:v>
                </c:pt>
                <c:pt idx="21">
                  <c:v>622391.17320553842</c:v>
                </c:pt>
                <c:pt idx="22">
                  <c:v>633495.61719775433</c:v>
                </c:pt>
                <c:pt idx="23">
                  <c:v>644645.87248842744</c:v>
                </c:pt>
                <c:pt idx="24">
                  <c:v>655875.32356142497</c:v>
                </c:pt>
                <c:pt idx="25">
                  <c:v>667220.50678183069</c:v>
                </c:pt>
                <c:pt idx="26">
                  <c:v>678735.6649842771</c:v>
                </c:pt>
                <c:pt idx="27">
                  <c:v>690479.13941587531</c:v>
                </c:pt>
                <c:pt idx="28">
                  <c:v>702498.60630559886</c:v>
                </c:pt>
                <c:pt idx="29">
                  <c:v>714845.30220364383</c:v>
                </c:pt>
                <c:pt idx="30">
                  <c:v>727574.17838165886</c:v>
                </c:pt>
                <c:pt idx="31">
                  <c:v>740679.4714532441</c:v>
                </c:pt>
                <c:pt idx="32">
                  <c:v>754087.5512463582</c:v>
                </c:pt>
                <c:pt idx="33">
                  <c:v>767751.60752093478</c:v>
                </c:pt>
                <c:pt idx="34">
                  <c:v>781620.86466811213</c:v>
                </c:pt>
                <c:pt idx="35">
                  <c:v>795640.40728521592</c:v>
                </c:pt>
                <c:pt idx="36">
                  <c:v>809824.76867639204</c:v>
                </c:pt>
                <c:pt idx="37">
                  <c:v>824223.97597182856</c:v>
                </c:pt>
                <c:pt idx="38">
                  <c:v>838832.62697253551</c:v>
                </c:pt>
                <c:pt idx="39">
                  <c:v>853644.58166687097</c:v>
                </c:pt>
                <c:pt idx="40">
                  <c:v>868652.93302041164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5-43D9-B2AB-D88A1A6E79E3}"/>
            </c:ext>
          </c:extLst>
        </c:ser>
        <c:ser>
          <c:idx val="2"/>
          <c:order val="2"/>
          <c:tx>
            <c:strRef>
              <c:f>情景假设!$A$40</c:f>
              <c:strCache>
                <c:ptCount val="1"/>
                <c:pt idx="0">
                  <c:v>工业-低情景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情景假设!$B$40:$AP$40</c:f>
              <c:numCache>
                <c:formatCode>0</c:formatCode>
                <c:ptCount val="41"/>
                <c:pt idx="0">
                  <c:v>312902.90000000002</c:v>
                </c:pt>
                <c:pt idx="1">
                  <c:v>356193.67592506018</c:v>
                </c:pt>
                <c:pt idx="2">
                  <c:v>375578.60517081129</c:v>
                </c:pt>
                <c:pt idx="3">
                  <c:v>388206.50534537638</c:v>
                </c:pt>
                <c:pt idx="4">
                  <c:v>401148.4194528783</c:v>
                </c:pt>
                <c:pt idx="5">
                  <c:v>414416.92572192533</c:v>
                </c:pt>
                <c:pt idx="6">
                  <c:v>428110.03826616734</c:v>
                </c:pt>
                <c:pt idx="7">
                  <c:v>442226.52332306502</c:v>
                </c:pt>
                <c:pt idx="8">
                  <c:v>456631.11378278339</c:v>
                </c:pt>
                <c:pt idx="9">
                  <c:v>471189.68072867522</c:v>
                </c:pt>
                <c:pt idx="10">
                  <c:v>485769.16940998309</c:v>
                </c:pt>
                <c:pt idx="11">
                  <c:v>500532.46479480615</c:v>
                </c:pt>
                <c:pt idx="12">
                  <c:v>515582.37348492339</c:v>
                </c:pt>
                <c:pt idx="13">
                  <c:v>530664.45088385488</c:v>
                </c:pt>
                <c:pt idx="14">
                  <c:v>545483.49813807383</c:v>
                </c:pt>
                <c:pt idx="15">
                  <c:v>559703.94678681565</c:v>
                </c:pt>
                <c:pt idx="16">
                  <c:v>573162.07033100259</c:v>
                </c:pt>
                <c:pt idx="17">
                  <c:v>586034.15006775071</c:v>
                </c:pt>
                <c:pt idx="18">
                  <c:v>598480.12413822487</c:v>
                </c:pt>
                <c:pt idx="19">
                  <c:v>610679.85642014246</c:v>
                </c:pt>
                <c:pt idx="20">
                  <c:v>622832.23877993727</c:v>
                </c:pt>
                <c:pt idx="21">
                  <c:v>634995.03396297561</c:v>
                </c:pt>
                <c:pt idx="22">
                  <c:v>647109.2376124463</c:v>
                </c:pt>
                <c:pt idx="23">
                  <c:v>659216.30624563596</c:v>
                </c:pt>
                <c:pt idx="24">
                  <c:v>671362.69169852789</c:v>
                </c:pt>
                <c:pt idx="25">
                  <c:v>683599.90720978391</c:v>
                </c:pt>
                <c:pt idx="26">
                  <c:v>696009.16282256879</c:v>
                </c:pt>
                <c:pt idx="27">
                  <c:v>708678.26968617225</c:v>
                </c:pt>
                <c:pt idx="28">
                  <c:v>721676.58647087251</c:v>
                </c:pt>
                <c:pt idx="29">
                  <c:v>735079.11442091677</c:v>
                </c:pt>
                <c:pt idx="30">
                  <c:v>748966.75417696522</c:v>
                </c:pt>
                <c:pt idx="31">
                  <c:v>763272.62013247551</c:v>
                </c:pt>
                <c:pt idx="32">
                  <c:v>777870.53309444664</c:v>
                </c:pt>
                <c:pt idx="33">
                  <c:v>792756.39990503062</c:v>
                </c:pt>
                <c:pt idx="34">
                  <c:v>807925.20597049606</c:v>
                </c:pt>
                <c:pt idx="35">
                  <c:v>823370.96290140983</c:v>
                </c:pt>
                <c:pt idx="36">
                  <c:v>839115.41820448183</c:v>
                </c:pt>
                <c:pt idx="37">
                  <c:v>855185.9106771379</c:v>
                </c:pt>
                <c:pt idx="38">
                  <c:v>871583.69246809022</c:v>
                </c:pt>
                <c:pt idx="39">
                  <c:v>888309.47615039034</c:v>
                </c:pt>
                <c:pt idx="40">
                  <c:v>905363.39981950377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5-43D9-B2AB-D88A1A6E7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3807760"/>
        <c:axId val="1043485664"/>
      </c:lineChart>
      <c:catAx>
        <c:axId val="1043807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3485664"/>
        <c:crosses val="autoZero"/>
        <c:auto val="1"/>
        <c:lblAlgn val="ctr"/>
        <c:lblOffset val="100"/>
        <c:noMultiLvlLbl val="0"/>
      </c:catAx>
      <c:valAx>
        <c:axId val="104348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380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'高情景（2001-2060, 2020RMB）'!$A$3</c:f>
              <c:strCache>
                <c:ptCount val="1"/>
                <c:pt idx="0">
                  <c:v>农业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'高情景（2001-2060, 2020RMB）'!$B$3:$BI$3</c:f>
              <c:numCache>
                <c:formatCode>0_);[Red]\(0\)</c:formatCode>
                <c:ptCount val="60"/>
                <c:pt idx="0">
                  <c:v>29675.93721477779</c:v>
                </c:pt>
                <c:pt idx="1">
                  <c:v>30901.469411529</c:v>
                </c:pt>
                <c:pt idx="2">
                  <c:v>31645.386093641948</c:v>
                </c:pt>
                <c:pt idx="3">
                  <c:v>36444.641091354868</c:v>
                </c:pt>
                <c:pt idx="4">
                  <c:v>36724.407910178343</c:v>
                </c:pt>
                <c:pt idx="5">
                  <c:v>37883.920921859433</c:v>
                </c:pt>
                <c:pt idx="6">
                  <c:v>41653.224626077863</c:v>
                </c:pt>
                <c:pt idx="7">
                  <c:v>45368.998120648939</c:v>
                </c:pt>
                <c:pt idx="8">
                  <c:v>47139.865402492462</c:v>
                </c:pt>
                <c:pt idx="9">
                  <c:v>50399.248549447446</c:v>
                </c:pt>
                <c:pt idx="10">
                  <c:v>54312.680927517635</c:v>
                </c:pt>
                <c:pt idx="11">
                  <c:v>58225.658703428679</c:v>
                </c:pt>
                <c:pt idx="12">
                  <c:v>61644.382254581113</c:v>
                </c:pt>
                <c:pt idx="13">
                  <c:v>64101.063232371307</c:v>
                </c:pt>
                <c:pt idx="14">
                  <c:v>66732.21068238109</c:v>
                </c:pt>
                <c:pt idx="15">
                  <c:v>68631.611084360557</c:v>
                </c:pt>
                <c:pt idx="16">
                  <c:v>68143.575410893376</c:v>
                </c:pt>
                <c:pt idx="17">
                  <c:v>68758.857830048146</c:v>
                </c:pt>
                <c:pt idx="18">
                  <c:v>73967.215695633218</c:v>
                </c:pt>
                <c:pt idx="19">
                  <c:v>81396.5</c:v>
                </c:pt>
                <c:pt idx="20">
                  <c:v>82959.622466645262</c:v>
                </c:pt>
                <c:pt idx="21">
                  <c:v>86574.037414115228</c:v>
                </c:pt>
                <c:pt idx="22">
                  <c:v>90742.73078107764</c:v>
                </c:pt>
                <c:pt idx="23">
                  <c:v>94959.470036387909</c:v>
                </c:pt>
                <c:pt idx="24">
                  <c:v>99171.022175601669</c:v>
                </c:pt>
                <c:pt idx="25">
                  <c:v>103422.66417974133</c:v>
                </c:pt>
                <c:pt idx="26">
                  <c:v>107753.20727270073</c:v>
                </c:pt>
                <c:pt idx="27">
                  <c:v>112087.45259950167</c:v>
                </c:pt>
                <c:pt idx="28">
                  <c:v>116342.72698608482</c:v>
                </c:pt>
                <c:pt idx="29">
                  <c:v>120429.69017685173</c:v>
                </c:pt>
                <c:pt idx="30">
                  <c:v>124312.55862470198</c:v>
                </c:pt>
                <c:pt idx="31">
                  <c:v>128050.94830374388</c:v>
                </c:pt>
                <c:pt idx="32">
                  <c:v>131699.95251478502</c:v>
                </c:pt>
                <c:pt idx="33">
                  <c:v>135322.0463547784</c:v>
                </c:pt>
                <c:pt idx="34">
                  <c:v>138986.78237214193</c:v>
                </c:pt>
                <c:pt idx="35">
                  <c:v>142625.93469556214</c:v>
                </c:pt>
                <c:pt idx="36">
                  <c:v>146164.8202043082</c:v>
                </c:pt>
                <c:pt idx="37">
                  <c:v>149674.56574167404</c:v>
                </c:pt>
                <c:pt idx="38">
                  <c:v>153234.10356144415</c:v>
                </c:pt>
                <c:pt idx="39">
                  <c:v>156930.2427870637</c:v>
                </c:pt>
                <c:pt idx="40">
                  <c:v>160769.58142930863</c:v>
                </c:pt>
                <c:pt idx="41">
                  <c:v>164697.47814214925</c:v>
                </c:pt>
                <c:pt idx="42">
                  <c:v>168715.04019065842</c:v>
                </c:pt>
                <c:pt idx="43">
                  <c:v>172823.34990688346</c:v>
                </c:pt>
                <c:pt idx="44">
                  <c:v>177023.46160364037</c:v>
                </c:pt>
                <c:pt idx="45">
                  <c:v>181325.64419720776</c:v>
                </c:pt>
                <c:pt idx="46">
                  <c:v>185733.44397267394</c:v>
                </c:pt>
                <c:pt idx="47">
                  <c:v>190236.99430482558</c:v>
                </c:pt>
                <c:pt idx="48">
                  <c:v>194825.29014347584</c:v>
                </c:pt>
                <c:pt idx="49">
                  <c:v>199486.12551046239</c:v>
                </c:pt>
                <c:pt idx="50">
                  <c:v>204227.05605233237</c:v>
                </c:pt>
                <c:pt idx="51">
                  <c:v>209064.08119048615</c:v>
                </c:pt>
                <c:pt idx="52">
                  <c:v>213996.5642239094</c:v>
                </c:pt>
                <c:pt idx="53">
                  <c:v>219023.64342721883</c:v>
                </c:pt>
                <c:pt idx="54">
                  <c:v>224144.21924856264</c:v>
                </c:pt>
                <c:pt idx="55">
                  <c:v>229361.94996212644</c:v>
                </c:pt>
                <c:pt idx="56">
                  <c:v>234681.47860735346</c:v>
                </c:pt>
                <c:pt idx="57">
                  <c:v>240102.88725169128</c:v>
                </c:pt>
                <c:pt idx="58">
                  <c:v>245626.10511930249</c:v>
                </c:pt>
                <c:pt idx="59">
                  <c:v>251250.89976570508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1-4C27-8D75-DC5F843A57CB}"/>
            </c:ext>
          </c:extLst>
        </c:ser>
        <c:ser>
          <c:idx val="1"/>
          <c:order val="1"/>
          <c:tx>
            <c:strRef>
              <c:f>'高情景（2001-2060, 2020RMB）'!$A$4</c:f>
              <c:strCache>
                <c:ptCount val="1"/>
                <c:pt idx="0">
                  <c:v>工业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'高情景（2001-2060, 2020RMB）'!$B$4:$BI$4</c:f>
              <c:numCache>
                <c:formatCode>0_);[Red]\(0\)</c:formatCode>
                <c:ptCount val="60"/>
                <c:pt idx="0">
                  <c:v>82472.588935236359</c:v>
                </c:pt>
                <c:pt idx="1">
                  <c:v>89280.442375518236</c:v>
                </c:pt>
                <c:pt idx="2">
                  <c:v>100799.63833201525</c:v>
                </c:pt>
                <c:pt idx="3">
                  <c:v>111960.0304202925</c:v>
                </c:pt>
                <c:pt idx="4">
                  <c:v>127718.90013401274</c:v>
                </c:pt>
                <c:pt idx="5">
                  <c:v>145373.42336474854</c:v>
                </c:pt>
                <c:pt idx="6">
                  <c:v>163331.37833449789</c:v>
                </c:pt>
                <c:pt idx="7">
                  <c:v>178777.31335147261</c:v>
                </c:pt>
                <c:pt idx="8">
                  <c:v>187816.58747999065</c:v>
                </c:pt>
                <c:pt idx="9">
                  <c:v>210052.75645915509</c:v>
                </c:pt>
                <c:pt idx="10">
                  <c:v>229790.33434331449</c:v>
                </c:pt>
                <c:pt idx="11">
                  <c:v>240473.17222739744</c:v>
                </c:pt>
                <c:pt idx="12">
                  <c:v>250594.10025312903</c:v>
                </c:pt>
                <c:pt idx="13">
                  <c:v>260094.46798668895</c:v>
                </c:pt>
                <c:pt idx="14">
                  <c:v>261976.82537780039</c:v>
                </c:pt>
                <c:pt idx="15">
                  <c:v>269693.62544095406</c:v>
                </c:pt>
                <c:pt idx="16">
                  <c:v>289941.42849585827</c:v>
                </c:pt>
                <c:pt idx="17">
                  <c:v>306438.05124800676</c:v>
                </c:pt>
                <c:pt idx="18">
                  <c:v>313513.06904014404</c:v>
                </c:pt>
                <c:pt idx="19">
                  <c:v>312902.90000000002</c:v>
                </c:pt>
                <c:pt idx="20">
                  <c:v>356193.67592506018</c:v>
                </c:pt>
                <c:pt idx="21">
                  <c:v>375578.60517081129</c:v>
                </c:pt>
                <c:pt idx="22">
                  <c:v>389021.39348961727</c:v>
                </c:pt>
                <c:pt idx="23">
                  <c:v>402682.27500240196</c:v>
                </c:pt>
                <c:pt idx="24">
                  <c:v>416518.29313752701</c:v>
                </c:pt>
                <c:pt idx="25">
                  <c:v>430756.29141616955</c:v>
                </c:pt>
                <c:pt idx="26">
                  <c:v>445436.87482115469</c:v>
                </c:pt>
                <c:pt idx="27">
                  <c:v>460207.79469366156</c:v>
                </c:pt>
                <c:pt idx="28">
                  <c:v>474685.21065513894</c:v>
                </c:pt>
                <c:pt idx="29">
                  <c:v>488456.08603198599</c:v>
                </c:pt>
                <c:pt idx="30">
                  <c:v>501530.50512512703</c:v>
                </c:pt>
                <c:pt idx="31">
                  <c:v>514208.9032425948</c:v>
                </c:pt>
                <c:pt idx="32">
                  <c:v>526494.47677015909</c:v>
                </c:pt>
                <c:pt idx="33">
                  <c:v>538391.3102629066</c:v>
                </c:pt>
                <c:pt idx="34">
                  <c:v>549904.22590717021</c:v>
                </c:pt>
                <c:pt idx="35">
                  <c:v>560802.44283143955</c:v>
                </c:pt>
                <c:pt idx="36">
                  <c:v>571034.03141711198</c:v>
                </c:pt>
                <c:pt idx="37">
                  <c:v>580892.05989099469</c:v>
                </c:pt>
                <c:pt idx="38">
                  <c:v>590693.74837756937</c:v>
                </c:pt>
                <c:pt idx="39">
                  <c:v>600779.30099062785</c:v>
                </c:pt>
                <c:pt idx="40">
                  <c:v>611175.707024217</c:v>
                </c:pt>
                <c:pt idx="41">
                  <c:v>621679.01581162983</c:v>
                </c:pt>
                <c:pt idx="42">
                  <c:v>632301.0994012414</c:v>
                </c:pt>
                <c:pt idx="43">
                  <c:v>643054.68783692794</c:v>
                </c:pt>
                <c:pt idx="44">
                  <c:v>653953.39376294904</c:v>
                </c:pt>
                <c:pt idx="45">
                  <c:v>665045.65053018322</c:v>
                </c:pt>
                <c:pt idx="46">
                  <c:v>676355.50978213013</c:v>
                </c:pt>
                <c:pt idx="47">
                  <c:v>687859.39560578496</c:v>
                </c:pt>
                <c:pt idx="48">
                  <c:v>699531.93533317943</c:v>
                </c:pt>
                <c:pt idx="49">
                  <c:v>711345.87391327671</c:v>
                </c:pt>
                <c:pt idx="50">
                  <c:v>723301.31132150767</c:v>
                </c:pt>
                <c:pt idx="51">
                  <c:v>735413.2496823899</c:v>
                </c:pt>
                <c:pt idx="52">
                  <c:v>747674.84171749663</c:v>
                </c:pt>
                <c:pt idx="53">
                  <c:v>760078.57430180209</c:v>
                </c:pt>
                <c:pt idx="54">
                  <c:v>772616.24650660891</c:v>
                </c:pt>
                <c:pt idx="55">
                  <c:v>785296.09694556706</c:v>
                </c:pt>
                <c:pt idx="56">
                  <c:v>798129.42186432926</c:v>
                </c:pt>
                <c:pt idx="57">
                  <c:v>811111.73383592337</c:v>
                </c:pt>
                <c:pt idx="58">
                  <c:v>824238.0743761491</c:v>
                </c:pt>
                <c:pt idx="59">
                  <c:v>837502.99921901687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21-4C27-8D75-DC5F843A57CB}"/>
            </c:ext>
          </c:extLst>
        </c:ser>
        <c:ser>
          <c:idx val="2"/>
          <c:order val="2"/>
          <c:tx>
            <c:strRef>
              <c:f>'高情景（2001-2060, 2020RMB）'!$A$5</c:f>
              <c:strCache>
                <c:ptCount val="1"/>
                <c:pt idx="0">
                  <c:v>建筑业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'高情景（2001-2060, 2020RMB）'!$B$5:$BI$5</c:f>
              <c:numCache>
                <c:formatCode>0_);[Red]\(0\)</c:formatCode>
                <c:ptCount val="60"/>
                <c:pt idx="0">
                  <c:v>11181.133378356233</c:v>
                </c:pt>
                <c:pt idx="1">
                  <c:v>12113.57335174635</c:v>
                </c:pt>
                <c:pt idx="2">
                  <c:v>13675.141587294222</c:v>
                </c:pt>
                <c:pt idx="3">
                  <c:v>14843.769360047083</c:v>
                </c:pt>
                <c:pt idx="4">
                  <c:v>17039.114768328702</c:v>
                </c:pt>
                <c:pt idx="5">
                  <c:v>19622.680762062624</c:v>
                </c:pt>
                <c:pt idx="6">
                  <c:v>22444.194102628626</c:v>
                </c:pt>
                <c:pt idx="7">
                  <c:v>25525.888969277854</c:v>
                </c:pt>
                <c:pt idx="8">
                  <c:v>30848.589489425267</c:v>
                </c:pt>
                <c:pt idx="9">
                  <c:v>34676.499557887699</c:v>
                </c:pt>
                <c:pt idx="10">
                  <c:v>38773.323458779632</c:v>
                </c:pt>
                <c:pt idx="11">
                  <c:v>42472.296546692742</c:v>
                </c:pt>
                <c:pt idx="12">
                  <c:v>46095.215645851218</c:v>
                </c:pt>
                <c:pt idx="13">
                  <c:v>50638.347628195064</c:v>
                </c:pt>
                <c:pt idx="14">
                  <c:v>53251.105784283529</c:v>
                </c:pt>
                <c:pt idx="15">
                  <c:v>56595.610575849489</c:v>
                </c:pt>
                <c:pt idx="16">
                  <c:v>61025.280239916909</c:v>
                </c:pt>
                <c:pt idx="17">
                  <c:v>66656.46135676594</c:v>
                </c:pt>
                <c:pt idx="18">
                  <c:v>71022.878800094404</c:v>
                </c:pt>
                <c:pt idx="19">
                  <c:v>72444.7</c:v>
                </c:pt>
                <c:pt idx="20">
                  <c:v>76614.920254027675</c:v>
                </c:pt>
                <c:pt idx="21">
                  <c:v>77971.748616420751</c:v>
                </c:pt>
                <c:pt idx="22">
                  <c:v>82102.134500974673</c:v>
                </c:pt>
                <c:pt idx="23">
                  <c:v>86141.360306565242</c:v>
                </c:pt>
                <c:pt idx="24">
                  <c:v>89915.060105878845</c:v>
                </c:pt>
                <c:pt idx="25">
                  <c:v>93435.146016834595</c:v>
                </c:pt>
                <c:pt idx="26">
                  <c:v>96828.84400188482</c:v>
                </c:pt>
                <c:pt idx="27">
                  <c:v>100079.87879254247</c:v>
                </c:pt>
                <c:pt idx="28">
                  <c:v>103176.69662408371</c:v>
                </c:pt>
                <c:pt idx="29">
                  <c:v>106112.87386212111</c:v>
                </c:pt>
                <c:pt idx="30">
                  <c:v>108856.53865446651</c:v>
                </c:pt>
                <c:pt idx="31">
                  <c:v>111423.2817369304</c:v>
                </c:pt>
                <c:pt idx="32">
                  <c:v>113887.6766277687</c:v>
                </c:pt>
                <c:pt idx="33">
                  <c:v>116331.59735967799</c:v>
                </c:pt>
                <c:pt idx="34">
                  <c:v>118843.77043415034</c:v>
                </c:pt>
                <c:pt idx="35">
                  <c:v>121370.51312478815</c:v>
                </c:pt>
                <c:pt idx="36">
                  <c:v>123831.0303684348</c:v>
                </c:pt>
                <c:pt idx="37">
                  <c:v>126282.29549544696</c:v>
                </c:pt>
                <c:pt idx="38">
                  <c:v>128786.19528036463</c:v>
                </c:pt>
                <c:pt idx="39">
                  <c:v>131409.64457887001</c:v>
                </c:pt>
                <c:pt idx="40">
                  <c:v>134151.08344166889</c:v>
                </c:pt>
                <c:pt idx="41">
                  <c:v>136957.45029037126</c:v>
                </c:pt>
                <c:pt idx="42">
                  <c:v>139821.94075428045</c:v>
                </c:pt>
                <c:pt idx="43">
                  <c:v>142737.09897491717</c:v>
                </c:pt>
                <c:pt idx="44">
                  <c:v>145694.78514055611</c:v>
                </c:pt>
                <c:pt idx="45">
                  <c:v>148693.72925604769</c:v>
                </c:pt>
                <c:pt idx="46">
                  <c:v>151726.34672276815</c:v>
                </c:pt>
                <c:pt idx="47">
                  <c:v>154773.3744117977</c:v>
                </c:pt>
                <c:pt idx="48">
                  <c:v>157814.03332693191</c:v>
                </c:pt>
                <c:pt idx="49">
                  <c:v>160826.02366734951</c:v>
                </c:pt>
                <c:pt idx="50">
                  <c:v>163825.72634119689</c:v>
                </c:pt>
                <c:pt idx="51">
                  <c:v>166843.57463993991</c:v>
                </c:pt>
                <c:pt idx="52">
                  <c:v>169877.09828505156</c:v>
                </c:pt>
                <c:pt idx="53">
                  <c:v>172923.6653539121</c:v>
                </c:pt>
                <c:pt idx="54">
                  <c:v>175980.48015844854</c:v>
                </c:pt>
                <c:pt idx="55">
                  <c:v>179048.49144411503</c:v>
                </c:pt>
                <c:pt idx="56">
                  <c:v>182129.35874243622</c:v>
                </c:pt>
                <c:pt idx="57">
                  <c:v>185221.15061845773</c:v>
                </c:pt>
                <c:pt idx="58">
                  <c:v>188321.83072968933</c:v>
                </c:pt>
                <c:pt idx="59">
                  <c:v>191429.25696434671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21-4C27-8D75-DC5F843A57CB}"/>
            </c:ext>
          </c:extLst>
        </c:ser>
        <c:ser>
          <c:idx val="3"/>
          <c:order val="3"/>
          <c:tx>
            <c:strRef>
              <c:f>'高情景（2001-2060, 2020RMB）'!$A$6</c:f>
              <c:strCache>
                <c:ptCount val="1"/>
                <c:pt idx="0">
                  <c:v>交运仓邮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'高情景（2001-2060, 2020RMB）'!$B$6:$BI$6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49494.866405339242</c:v>
                </c:pt>
                <c:pt idx="23">
                  <c:v>52653.187985679695</c:v>
                </c:pt>
                <c:pt idx="24">
                  <c:v>55900.721779943146</c:v>
                </c:pt>
                <c:pt idx="25">
                  <c:v>59319.393752837263</c:v>
                </c:pt>
                <c:pt idx="26">
                  <c:v>62942.04426922019</c:v>
                </c:pt>
                <c:pt idx="27">
                  <c:v>66646.257423661969</c:v>
                </c:pt>
                <c:pt idx="28">
                  <c:v>70281.421949150201</c:v>
                </c:pt>
                <c:pt idx="29">
                  <c:v>73669.283761610364</c:v>
                </c:pt>
                <c:pt idx="30">
                  <c:v>76785.161812578575</c:v>
                </c:pt>
                <c:pt idx="31">
                  <c:v>79751.11060376656</c:v>
                </c:pt>
                <c:pt idx="32">
                  <c:v>82596.354381169498</c:v>
                </c:pt>
                <c:pt idx="33">
                  <c:v>85357.766652017381</c:v>
                </c:pt>
                <c:pt idx="34">
                  <c:v>88079.348301255784</c:v>
                </c:pt>
                <c:pt idx="35">
                  <c:v>90737.532556565071</c:v>
                </c:pt>
                <c:pt idx="36">
                  <c:v>93302.78780084294</c:v>
                </c:pt>
                <c:pt idx="37">
                  <c:v>95820.017720597651</c:v>
                </c:pt>
                <c:pt idx="38">
                  <c:v>98340.222303849077</c:v>
                </c:pt>
                <c:pt idx="39">
                  <c:v>100920.39290900549</c:v>
                </c:pt>
                <c:pt idx="40">
                  <c:v>103566.62318833088</c:v>
                </c:pt>
                <c:pt idx="41">
                  <c:v>106245.82208309941</c:v>
                </c:pt>
                <c:pt idx="42">
                  <c:v>108961.06381922952</c:v>
                </c:pt>
                <c:pt idx="43">
                  <c:v>111715.81112270837</c:v>
                </c:pt>
                <c:pt idx="44">
                  <c:v>114513.93057864605</c:v>
                </c:pt>
                <c:pt idx="45">
                  <c:v>117365.69324188575</c:v>
                </c:pt>
                <c:pt idx="46">
                  <c:v>120277.48783895893</c:v>
                </c:pt>
                <c:pt idx="47">
                  <c:v>123247.49423292093</c:v>
                </c:pt>
                <c:pt idx="48">
                  <c:v>126273.64498917607</c:v>
                </c:pt>
                <c:pt idx="49">
                  <c:v>129353.60795890819</c:v>
                </c:pt>
                <c:pt idx="50">
                  <c:v>132481.40384309023</c:v>
                </c:pt>
                <c:pt idx="51">
                  <c:v>135651.97650256642</c:v>
                </c:pt>
                <c:pt idx="52">
                  <c:v>138864.06363497445</c:v>
                </c:pt>
                <c:pt idx="53">
                  <c:v>142116.25809945044</c:v>
                </c:pt>
                <c:pt idx="54">
                  <c:v>145407.00263386132</c:v>
                </c:pt>
                <c:pt idx="55">
                  <c:v>148737.83270794243</c:v>
                </c:pt>
                <c:pt idx="56">
                  <c:v>152110.92628030185</c:v>
                </c:pt>
                <c:pt idx="57">
                  <c:v>155525.50828737367</c:v>
                </c:pt>
                <c:pt idx="58">
                  <c:v>158980.71322004151</c:v>
                </c:pt>
                <c:pt idx="59">
                  <c:v>162475.58184848927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21-4C27-8D75-DC5F843A57CB}"/>
            </c:ext>
          </c:extLst>
        </c:ser>
        <c:ser>
          <c:idx val="4"/>
          <c:order val="4"/>
          <c:tx>
            <c:strRef>
              <c:f>'高情景（2001-2060, 2020RMB）'!$A$7</c:f>
              <c:strCache>
                <c:ptCount val="1"/>
                <c:pt idx="0">
                  <c:v>批发零售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'高情景（2001-2060, 2020RMB）'!$B$7:$BI$7</c:f>
              <c:numCache>
                <c:formatCode>0_);[Red]\(0\)</c:formatCode>
                <c:ptCount val="60"/>
                <c:pt idx="0">
                  <c:v>17152.616485966111</c:v>
                </c:pt>
                <c:pt idx="1">
                  <c:v>18681.749754360146</c:v>
                </c:pt>
                <c:pt idx="2">
                  <c:v>20339.742996748846</c:v>
                </c:pt>
                <c:pt idx="3">
                  <c:v>21201.883194183185</c:v>
                </c:pt>
                <c:pt idx="4">
                  <c:v>22884.560803942069</c:v>
                </c:pt>
                <c:pt idx="5">
                  <c:v>26058.395523850108</c:v>
                </c:pt>
                <c:pt idx="6">
                  <c:v>30623.280761177761</c:v>
                </c:pt>
                <c:pt idx="7">
                  <c:v>35540.208943581521</c:v>
                </c:pt>
                <c:pt idx="8">
                  <c:v>39448.493208340893</c:v>
                </c:pt>
                <c:pt idx="9">
                  <c:v>45678.365859529622</c:v>
                </c:pt>
                <c:pt idx="10">
                  <c:v>51500.521306789298</c:v>
                </c:pt>
                <c:pt idx="11">
                  <c:v>57367.259264602661</c:v>
                </c:pt>
                <c:pt idx="12">
                  <c:v>63443.814282969681</c:v>
                </c:pt>
                <c:pt idx="13">
                  <c:v>70456.495572018976</c:v>
                </c:pt>
                <c:pt idx="14">
                  <c:v>75503.463751392177</c:v>
                </c:pt>
                <c:pt idx="15">
                  <c:v>81020.819704871668</c:v>
                </c:pt>
                <c:pt idx="16">
                  <c:v>85528.934305470306</c:v>
                </c:pt>
                <c:pt idx="17">
                  <c:v>90483.044653986115</c:v>
                </c:pt>
                <c:pt idx="18">
                  <c:v>96158.315337849839</c:v>
                </c:pt>
                <c:pt idx="19">
                  <c:v>96086.1</c:v>
                </c:pt>
                <c:pt idx="20">
                  <c:v>105634.48778242921</c:v>
                </c:pt>
                <c:pt idx="21">
                  <c:v>107085.79216328831</c:v>
                </c:pt>
                <c:pt idx="22">
                  <c:v>113770.95596998044</c:v>
                </c:pt>
                <c:pt idx="23">
                  <c:v>120805.51073305539</c:v>
                </c:pt>
                <c:pt idx="24">
                  <c:v>128202.46588856782</c:v>
                </c:pt>
                <c:pt idx="25">
                  <c:v>136185.23117452237</c:v>
                </c:pt>
                <c:pt idx="26">
                  <c:v>144806.95553220579</c:v>
                </c:pt>
                <c:pt idx="27">
                  <c:v>153772.65545253878</c:v>
                </c:pt>
                <c:pt idx="28">
                  <c:v>162710.78645352556</c:v>
                </c:pt>
                <c:pt idx="29">
                  <c:v>171171.01790998832</c:v>
                </c:pt>
                <c:pt idx="30">
                  <c:v>179039.59511603927</c:v>
                </c:pt>
                <c:pt idx="31">
                  <c:v>186598.34115892911</c:v>
                </c:pt>
                <c:pt idx="32">
                  <c:v>193954.38138132147</c:v>
                </c:pt>
                <c:pt idx="33">
                  <c:v>201240.018367857</c:v>
                </c:pt>
                <c:pt idx="34">
                  <c:v>208611.75704345512</c:v>
                </c:pt>
                <c:pt idx="35">
                  <c:v>215991.54857269858</c:v>
                </c:pt>
                <c:pt idx="36">
                  <c:v>223246.90661872126</c:v>
                </c:pt>
                <c:pt idx="37">
                  <c:v>230483.25248287577</c:v>
                </c:pt>
                <c:pt idx="38">
                  <c:v>237822.60755088445</c:v>
                </c:pt>
                <c:pt idx="39">
                  <c:v>245403.88812252064</c:v>
                </c:pt>
                <c:pt idx="40">
                  <c:v>253244.34701482329</c:v>
                </c:pt>
                <c:pt idx="41">
                  <c:v>261264.99018905638</c:v>
                </c:pt>
                <c:pt idx="42">
                  <c:v>269474.1581169953</c:v>
                </c:pt>
                <c:pt idx="43">
                  <c:v>277881.01663660142</c:v>
                </c:pt>
                <c:pt idx="44">
                  <c:v>286495.606625746</c:v>
                </c:pt>
                <c:pt idx="45">
                  <c:v>295343.95519507106</c:v>
                </c:pt>
                <c:pt idx="46">
                  <c:v>304442.48912945658</c:v>
                </c:pt>
                <c:pt idx="47">
                  <c:v>313786.71466445382</c:v>
                </c:pt>
                <c:pt idx="48">
                  <c:v>323370.96859387768</c:v>
                </c:pt>
                <c:pt idx="49">
                  <c:v>333188.32110059942</c:v>
                </c:pt>
                <c:pt idx="50">
                  <c:v>343232.8806312696</c:v>
                </c:pt>
                <c:pt idx="51">
                  <c:v>353504.64622632321</c:v>
                </c:pt>
                <c:pt idx="52">
                  <c:v>364004.24749043095</c:v>
                </c:pt>
                <c:pt idx="53">
                  <c:v>374731.9386072121</c:v>
                </c:pt>
                <c:pt idx="54">
                  <c:v>385687.57248712925</c:v>
                </c:pt>
                <c:pt idx="55">
                  <c:v>396879.24102456891</c:v>
                </c:pt>
                <c:pt idx="56">
                  <c:v>408316.94445839128</c:v>
                </c:pt>
                <c:pt idx="57">
                  <c:v>420002.93799621746</c:v>
                </c:pt>
                <c:pt idx="58">
                  <c:v>431939.27296771039</c:v>
                </c:pt>
                <c:pt idx="59">
                  <c:v>444127.78071759117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21-4C27-8D75-DC5F843A57CB}"/>
            </c:ext>
          </c:extLst>
        </c:ser>
        <c:ser>
          <c:idx val="5"/>
          <c:order val="5"/>
          <c:tx>
            <c:strRef>
              <c:f>'高情景（2001-2060, 2020RMB）'!$A$8</c:f>
              <c:strCache>
                <c:ptCount val="1"/>
                <c:pt idx="0">
                  <c:v>餐饮住宿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'高情景（2001-2060, 2020RMB）'!$B$8:$BI$8</c:f>
              <c:numCache>
                <c:formatCode>0_);[Red]\(0\)</c:formatCode>
                <c:ptCount val="60"/>
                <c:pt idx="0">
                  <c:v>4513.6385874010248</c:v>
                </c:pt>
                <c:pt idx="1">
                  <c:v>5092.0326235075754</c:v>
                </c:pt>
                <c:pt idx="2">
                  <c:v>5691.7851781488607</c:v>
                </c:pt>
                <c:pt idx="3">
                  <c:v>6238.1108824838657</c:v>
                </c:pt>
                <c:pt idx="4">
                  <c:v>6873.8054741095848</c:v>
                </c:pt>
                <c:pt idx="5">
                  <c:v>7553.6469442222424</c:v>
                </c:pt>
                <c:pt idx="6">
                  <c:v>8113.2807727908448</c:v>
                </c:pt>
                <c:pt idx="7">
                  <c:v>8979.4462881834588</c:v>
                </c:pt>
                <c:pt idx="8">
                  <c:v>9462.0566134484743</c:v>
                </c:pt>
                <c:pt idx="9">
                  <c:v>9810.4193647830252</c:v>
                </c:pt>
                <c:pt idx="10">
                  <c:v>10086.374948865838</c:v>
                </c:pt>
                <c:pt idx="11">
                  <c:v>10978.23468974103</c:v>
                </c:pt>
                <c:pt idx="12">
                  <c:v>11528.425064808491</c:v>
                </c:pt>
                <c:pt idx="13">
                  <c:v>12523.822103857652</c:v>
                </c:pt>
                <c:pt idx="14">
                  <c:v>13720.594558606477</c:v>
                </c:pt>
                <c:pt idx="15">
                  <c:v>14954.528147087502</c:v>
                </c:pt>
                <c:pt idx="16">
                  <c:v>15867.146170529086</c:v>
                </c:pt>
                <c:pt idx="17">
                  <c:v>16814.082962921035</c:v>
                </c:pt>
                <c:pt idx="18">
                  <c:v>17998.073570923636</c:v>
                </c:pt>
                <c:pt idx="19">
                  <c:v>15285.4</c:v>
                </c:pt>
                <c:pt idx="20">
                  <c:v>17067.645704961466</c:v>
                </c:pt>
                <c:pt idx="21">
                  <c:v>16696.536385320014</c:v>
                </c:pt>
                <c:pt idx="22">
                  <c:v>17341.495958726733</c:v>
                </c:pt>
                <c:pt idx="23">
                  <c:v>18013.303346616896</c:v>
                </c:pt>
                <c:pt idx="24">
                  <c:v>18716.097763846858</c:v>
                </c:pt>
                <c:pt idx="25">
                  <c:v>19481.077221726711</c:v>
                </c:pt>
                <c:pt idx="26">
                  <c:v>20309.947354098676</c:v>
                </c:pt>
                <c:pt idx="27">
                  <c:v>21157.872135334015</c:v>
                </c:pt>
                <c:pt idx="28">
                  <c:v>21972.753692483348</c:v>
                </c:pt>
                <c:pt idx="29">
                  <c:v>22695.518304775793</c:v>
                </c:pt>
                <c:pt idx="30">
                  <c:v>23322.244579155729</c:v>
                </c:pt>
                <c:pt idx="31">
                  <c:v>23898.895207752048</c:v>
                </c:pt>
                <c:pt idx="32">
                  <c:v>24438.094469047854</c:v>
                </c:pt>
                <c:pt idx="33">
                  <c:v>24954.002273930062</c:v>
                </c:pt>
                <c:pt idx="34">
                  <c:v>25462.127483169814</c:v>
                </c:pt>
                <c:pt idx="35">
                  <c:v>25952.623962267407</c:v>
                </c:pt>
                <c:pt idx="36">
                  <c:v>26412.976765947886</c:v>
                </c:pt>
                <c:pt idx="37">
                  <c:v>26856.493229220312</c:v>
                </c:pt>
                <c:pt idx="38">
                  <c:v>27297.546708770144</c:v>
                </c:pt>
                <c:pt idx="39">
                  <c:v>27751.525669547627</c:v>
                </c:pt>
                <c:pt idx="40">
                  <c:v>28219.310143827206</c:v>
                </c:pt>
                <c:pt idx="41">
                  <c:v>28691.099827600301</c:v>
                </c:pt>
                <c:pt idx="42">
                  <c:v>29167.046813540204</c:v>
                </c:pt>
                <c:pt idx="43">
                  <c:v>29647.320795416734</c:v>
                </c:pt>
                <c:pt idx="44">
                  <c:v>30132.109283064401</c:v>
                </c:pt>
                <c:pt idx="45">
                  <c:v>30623.17917899333</c:v>
                </c:pt>
                <c:pt idx="46">
                  <c:v>31121.14555134391</c:v>
                </c:pt>
                <c:pt idx="47">
                  <c:v>31624.404576027515</c:v>
                </c:pt>
                <c:pt idx="48">
                  <c:v>32131.24640231692</c:v>
                </c:pt>
                <c:pt idx="49">
                  <c:v>32639.851408187751</c:v>
                </c:pt>
                <c:pt idx="50">
                  <c:v>33150.574448613363</c:v>
                </c:pt>
                <c:pt idx="51">
                  <c:v>33664.826272434097</c:v>
                </c:pt>
                <c:pt idx="52">
                  <c:v>34182.266954916951</c:v>
                </c:pt>
                <c:pt idx="53">
                  <c:v>34702.529534442438</c:v>
                </c:pt>
                <c:pt idx="54">
                  <c:v>35225.219427574666</c:v>
                </c:pt>
                <c:pt idx="55">
                  <c:v>35750.694579047049</c:v>
                </c:pt>
                <c:pt idx="56">
                  <c:v>36279.451652314783</c:v>
                </c:pt>
                <c:pt idx="57">
                  <c:v>36811.269615030193</c:v>
                </c:pt>
                <c:pt idx="58">
                  <c:v>37345.909119937292</c:v>
                </c:pt>
                <c:pt idx="59">
                  <c:v>37883.11209959368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21-4C27-8D75-DC5F843A57CB}"/>
            </c:ext>
          </c:extLst>
        </c:ser>
        <c:ser>
          <c:idx val="6"/>
          <c:order val="6"/>
          <c:tx>
            <c:strRef>
              <c:f>'高情景（2001-2060, 2020RMB）'!$A$9</c:f>
              <c:strCache>
                <c:ptCount val="1"/>
                <c:pt idx="0">
                  <c:v>金融业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2020RMB）'!$B$9:$BI$9</c:f>
              <c:numCache>
                <c:formatCode>0_);[Red]\(0\)</c:formatCode>
                <c:ptCount val="60"/>
                <c:pt idx="0">
                  <c:v>9784.408500699994</c:v>
                </c:pt>
                <c:pt idx="1">
                  <c:v>10382.528937787503</c:v>
                </c:pt>
                <c:pt idx="2">
                  <c:v>11007.589536974048</c:v>
                </c:pt>
                <c:pt idx="3">
                  <c:v>11234.659311987014</c:v>
                </c:pt>
                <c:pt idx="4">
                  <c:v>12264.296250729163</c:v>
                </c:pt>
                <c:pt idx="5">
                  <c:v>15717.404628357772</c:v>
                </c:pt>
                <c:pt idx="6">
                  <c:v>22227.765856134683</c:v>
                </c:pt>
                <c:pt idx="7">
                  <c:v>24898.85730634338</c:v>
                </c:pt>
                <c:pt idx="8">
                  <c:v>29699.732335281249</c:v>
                </c:pt>
                <c:pt idx="9">
                  <c:v>32735.023671667281</c:v>
                </c:pt>
                <c:pt idx="10">
                  <c:v>36207.040865314841</c:v>
                </c:pt>
                <c:pt idx="11">
                  <c:v>40602.972624593269</c:v>
                </c:pt>
                <c:pt idx="12">
                  <c:v>46542.227698753755</c:v>
                </c:pt>
                <c:pt idx="13">
                  <c:v>52257.487203405923</c:v>
                </c:pt>
                <c:pt idx="14">
                  <c:v>62771.042778023329</c:v>
                </c:pt>
                <c:pt idx="15">
                  <c:v>65898.479240726272</c:v>
                </c:pt>
                <c:pt idx="16">
                  <c:v>68337.804624444689</c:v>
                </c:pt>
                <c:pt idx="17">
                  <c:v>71864.668488840805</c:v>
                </c:pt>
                <c:pt idx="18">
                  <c:v>76655.099319507237</c:v>
                </c:pt>
                <c:pt idx="19">
                  <c:v>83617.7</c:v>
                </c:pt>
                <c:pt idx="20">
                  <c:v>87195.415071666503</c:v>
                </c:pt>
                <c:pt idx="21">
                  <c:v>90528.212015436089</c:v>
                </c:pt>
                <c:pt idx="22">
                  <c:v>96166.493215607756</c:v>
                </c:pt>
                <c:pt idx="23">
                  <c:v>102061.27363447704</c:v>
                </c:pt>
                <c:pt idx="24">
                  <c:v>108211.23018891214</c:v>
                </c:pt>
                <c:pt idx="25">
                  <c:v>114755.80910381622</c:v>
                </c:pt>
                <c:pt idx="26">
                  <c:v>121731.56497569312</c:v>
                </c:pt>
                <c:pt idx="27">
                  <c:v>128950.30649553843</c:v>
                </c:pt>
                <c:pt idx="28">
                  <c:v>136178.92451788066</c:v>
                </c:pt>
                <c:pt idx="29">
                  <c:v>143138.26989773047</c:v>
                </c:pt>
                <c:pt idx="30">
                  <c:v>149751.42303427099</c:v>
                </c:pt>
                <c:pt idx="31">
                  <c:v>156182.98857026212</c:v>
                </c:pt>
                <c:pt idx="32">
                  <c:v>162496.04114322364</c:v>
                </c:pt>
                <c:pt idx="33">
                  <c:v>168770.83979607094</c:v>
                </c:pt>
                <c:pt idx="34">
                  <c:v>175104.5560013935</c:v>
                </c:pt>
                <c:pt idx="35">
                  <c:v>181453.0893250618</c:v>
                </c:pt>
                <c:pt idx="36">
                  <c:v>187747.49210425088</c:v>
                </c:pt>
                <c:pt idx="37">
                  <c:v>194069.86829030787</c:v>
                </c:pt>
                <c:pt idx="38">
                  <c:v>200515.11879658431</c:v>
                </c:pt>
                <c:pt idx="39">
                  <c:v>207191.34415071766</c:v>
                </c:pt>
                <c:pt idx="40">
                  <c:v>214102.76109136373</c:v>
                </c:pt>
                <c:pt idx="41">
                  <c:v>221170.38973869593</c:v>
                </c:pt>
                <c:pt idx="42">
                  <c:v>228386.9988990532</c:v>
                </c:pt>
                <c:pt idx="43">
                  <c:v>235744.04938637445</c:v>
                </c:pt>
                <c:pt idx="44">
                  <c:v>243231.61492971354</c:v>
                </c:pt>
                <c:pt idx="45">
                  <c:v>250851.09299017917</c:v>
                </c:pt>
                <c:pt idx="46">
                  <c:v>258593.34862260849</c:v>
                </c:pt>
                <c:pt idx="47">
                  <c:v>266428.93509936816</c:v>
                </c:pt>
                <c:pt idx="48">
                  <c:v>274324.77294781851</c:v>
                </c:pt>
                <c:pt idx="49">
                  <c:v>282244.02133355517</c:v>
                </c:pt>
                <c:pt idx="50">
                  <c:v>290198.61461523647</c:v>
                </c:pt>
                <c:pt idx="51">
                  <c:v>298221.86349164933</c:v>
                </c:pt>
                <c:pt idx="52">
                  <c:v>306305.71548898995</c:v>
                </c:pt>
                <c:pt idx="53">
                  <c:v>314441.58682735363</c:v>
                </c:pt>
                <c:pt idx="54">
                  <c:v>322620.35714139172</c:v>
                </c:pt>
                <c:pt idx="55">
                  <c:v>330839.59059877106</c:v>
                </c:pt>
                <c:pt idx="56">
                  <c:v>339098.16393139673</c:v>
                </c:pt>
                <c:pt idx="57">
                  <c:v>347388.24440044875</c:v>
                </c:pt>
                <c:pt idx="58">
                  <c:v>355701.63042975042</c:v>
                </c:pt>
                <c:pt idx="59">
                  <c:v>364029.75242758082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21-4C27-8D75-DC5F843A57CB}"/>
            </c:ext>
          </c:extLst>
        </c:ser>
        <c:ser>
          <c:idx val="7"/>
          <c:order val="7"/>
          <c:tx>
            <c:strRef>
              <c:f>'高情景（2001-2060, 2020RMB）'!$A$10</c:f>
              <c:strCache>
                <c:ptCount val="1"/>
                <c:pt idx="0">
                  <c:v>房地产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2020RMB）'!$B$10:$BI$10</c:f>
              <c:numCache>
                <c:formatCode>0_);[Red]\(0\)</c:formatCode>
                <c:ptCount val="60"/>
                <c:pt idx="0">
                  <c:v>8849.7481207415294</c:v>
                </c:pt>
                <c:pt idx="1">
                  <c:v>9968.9694766959637</c:v>
                </c:pt>
                <c:pt idx="2">
                  <c:v>11210.23682603325</c:v>
                </c:pt>
                <c:pt idx="3">
                  <c:v>12174.086673928416</c:v>
                </c:pt>
                <c:pt idx="4">
                  <c:v>13897.18752418652</c:v>
                </c:pt>
                <c:pt idx="5">
                  <c:v>16266.835276597949</c:v>
                </c:pt>
                <c:pt idx="6">
                  <c:v>20054.709273094148</c:v>
                </c:pt>
                <c:pt idx="7">
                  <c:v>19815.693481260099</c:v>
                </c:pt>
                <c:pt idx="8">
                  <c:v>25515.727051401482</c:v>
                </c:pt>
                <c:pt idx="9">
                  <c:v>29673.719962985957</c:v>
                </c:pt>
                <c:pt idx="10">
                  <c:v>32713.773617339204</c:v>
                </c:pt>
                <c:pt idx="11">
                  <c:v>35399.508787493542</c:v>
                </c:pt>
                <c:pt idx="12">
                  <c:v>39832.538462927179</c:v>
                </c:pt>
                <c:pt idx="13">
                  <c:v>42479.298420686639</c:v>
                </c:pt>
                <c:pt idx="14">
                  <c:v>47467.341287589115</c:v>
                </c:pt>
                <c:pt idx="15">
                  <c:v>54914.739986851237</c:v>
                </c:pt>
                <c:pt idx="16">
                  <c:v>60161.524062886783</c:v>
                </c:pt>
                <c:pt idx="17">
                  <c:v>65771.006096197845</c:v>
                </c:pt>
                <c:pt idx="18">
                  <c:v>70818.500320559091</c:v>
                </c:pt>
                <c:pt idx="19">
                  <c:v>73425.3</c:v>
                </c:pt>
                <c:pt idx="20">
                  <c:v>74150.558181630418</c:v>
                </c:pt>
                <c:pt idx="21">
                  <c:v>69030.48514791824</c:v>
                </c:pt>
                <c:pt idx="22">
                  <c:v>72592.987856493462</c:v>
                </c:pt>
                <c:pt idx="23">
                  <c:v>76294.380045366182</c:v>
                </c:pt>
                <c:pt idx="24">
                  <c:v>80140.580460102414</c:v>
                </c:pt>
                <c:pt idx="25">
                  <c:v>84231.166805408342</c:v>
                </c:pt>
                <c:pt idx="26">
                  <c:v>88581.309768306324</c:v>
                </c:pt>
                <c:pt idx="27">
                  <c:v>93051.579895918214</c:v>
                </c:pt>
                <c:pt idx="28">
                  <c:v>97475.267864698457</c:v>
                </c:pt>
                <c:pt idx="29">
                  <c:v>101658.36226994303</c:v>
                </c:pt>
                <c:pt idx="30">
                  <c:v>105546.6841013284</c:v>
                </c:pt>
                <c:pt idx="31">
                  <c:v>109263.72098790831</c:v>
                </c:pt>
                <c:pt idx="32">
                  <c:v>112872.32406339973</c:v>
                </c:pt>
                <c:pt idx="33">
                  <c:v>116447.3995114448</c:v>
                </c:pt>
                <c:pt idx="34">
                  <c:v>120075.46496009031</c:v>
                </c:pt>
                <c:pt idx="35">
                  <c:v>123720.50334103219</c:v>
                </c:pt>
                <c:pt idx="36">
                  <c:v>127316.71905318392</c:v>
                </c:pt>
                <c:pt idx="37">
                  <c:v>130919.89178457377</c:v>
                </c:pt>
                <c:pt idx="38">
                  <c:v>134592.81675788653</c:v>
                </c:pt>
                <c:pt idx="39">
                  <c:v>138405.49899918318</c:v>
                </c:pt>
                <c:pt idx="40">
                  <c:v>142357.21436109053</c:v>
                </c:pt>
                <c:pt idx="41">
                  <c:v>146391.855958662</c:v>
                </c:pt>
                <c:pt idx="42">
                  <c:v>150501.22167197705</c:v>
                </c:pt>
                <c:pt idx="43">
                  <c:v>154675.96805142928</c:v>
                </c:pt>
                <c:pt idx="44">
                  <c:v>158905.55290174804</c:v>
                </c:pt>
                <c:pt idx="45">
                  <c:v>163186.50243065416</c:v>
                </c:pt>
                <c:pt idx="46">
                  <c:v>167508.08007786877</c:v>
                </c:pt>
                <c:pt idx="47">
                  <c:v>171846.11197972766</c:v>
                </c:pt>
                <c:pt idx="48">
                  <c:v>176173.97210004114</c:v>
                </c:pt>
                <c:pt idx="49">
                  <c:v>180462.55382899515</c:v>
                </c:pt>
                <c:pt idx="50">
                  <c:v>184728.41775077407</c:v>
                </c:pt>
                <c:pt idx="51">
                  <c:v>189005.41985638705</c:v>
                </c:pt>
                <c:pt idx="52">
                  <c:v>193288.3263218448</c:v>
                </c:pt>
                <c:pt idx="53">
                  <c:v>197571.62110395491</c:v>
                </c:pt>
                <c:pt idx="54">
                  <c:v>201849.50649777616</c:v>
                </c:pt>
                <c:pt idx="55">
                  <c:v>206120.40600650155</c:v>
                </c:pt>
                <c:pt idx="56">
                  <c:v>210383.54153389129</c:v>
                </c:pt>
                <c:pt idx="57">
                  <c:v>214633.95951573944</c:v>
                </c:pt>
                <c:pt idx="58">
                  <c:v>218866.51749959015</c:v>
                </c:pt>
                <c:pt idx="59">
                  <c:v>223075.88735075895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21-4C27-8D75-DC5F843A57CB}"/>
            </c:ext>
          </c:extLst>
        </c:ser>
        <c:ser>
          <c:idx val="8"/>
          <c:order val="8"/>
          <c:tx>
            <c:strRef>
              <c:f>'高情景（2001-2060, 2020RMB）'!$A$11</c:f>
              <c:strCache>
                <c:ptCount val="1"/>
                <c:pt idx="0">
                  <c:v>其他三产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2020RMB）'!$B$11:$BI$11</c:f>
              <c:numCache>
                <c:formatCode>0_);[Red]\(0\)</c:formatCode>
                <c:ptCount val="60"/>
                <c:pt idx="0">
                  <c:v>31937.552049663198</c:v>
                </c:pt>
                <c:pt idx="1">
                  <c:v>37036.464236731954</c:v>
                </c:pt>
                <c:pt idx="2">
                  <c:v>41428.534463569165</c:v>
                </c:pt>
                <c:pt idx="3">
                  <c:v>45540.864826594312</c:v>
                </c:pt>
                <c:pt idx="4">
                  <c:v>52003.008017669003</c:v>
                </c:pt>
                <c:pt idx="5">
                  <c:v>58175.343577348067</c:v>
                </c:pt>
                <c:pt idx="6">
                  <c:v>65164.643960404319</c:v>
                </c:pt>
                <c:pt idx="7">
                  <c:v>72161.979645155414</c:v>
                </c:pt>
                <c:pt idx="8">
                  <c:v>81608.164173365454</c:v>
                </c:pt>
                <c:pt idx="9">
                  <c:v>87335.50289981447</c:v>
                </c:pt>
                <c:pt idx="10">
                  <c:v>95480.12595779878</c:v>
                </c:pt>
                <c:pt idx="11">
                  <c:v>107103.2013242258</c:v>
                </c:pt>
                <c:pt idx="12">
                  <c:v>119301.61086028998</c:v>
                </c:pt>
                <c:pt idx="13">
                  <c:v>133415.33875963348</c:v>
                </c:pt>
                <c:pt idx="14">
                  <c:v>152587.13558397276</c:v>
                </c:pt>
                <c:pt idx="15">
                  <c:v>172256.87078333952</c:v>
                </c:pt>
                <c:pt idx="16">
                  <c:v>188734.62401960831</c:v>
                </c:pt>
                <c:pt idx="17">
                  <c:v>207771.77156290377</c:v>
                </c:pt>
                <c:pt idx="18">
                  <c:v>228923.80211593144</c:v>
                </c:pt>
                <c:pt idx="19">
                  <c:v>237825.3</c:v>
                </c:pt>
                <c:pt idx="20">
                  <c:v>248575.80545442237</c:v>
                </c:pt>
                <c:pt idx="21">
                  <c:v>261752.40687754125</c:v>
                </c:pt>
                <c:pt idx="22">
                  <c:v>281837.68688124482</c:v>
                </c:pt>
                <c:pt idx="23">
                  <c:v>303098.77645613468</c:v>
                </c:pt>
                <c:pt idx="24">
                  <c:v>325504.82417430915</c:v>
                </c:pt>
                <c:pt idx="25">
                  <c:v>349507.88267666835</c:v>
                </c:pt>
                <c:pt idx="26">
                  <c:v>375300.63541735639</c:v>
                </c:pt>
                <c:pt idx="27">
                  <c:v>402328.95002130879</c:v>
                </c:pt>
                <c:pt idx="28">
                  <c:v>429865.83105053229</c:v>
                </c:pt>
                <c:pt idx="29">
                  <c:v>457000.22892977268</c:v>
                </c:pt>
                <c:pt idx="30">
                  <c:v>483503.41572134767</c:v>
                </c:pt>
                <c:pt idx="31">
                  <c:v>509878.61366960744</c:v>
                </c:pt>
                <c:pt idx="32">
                  <c:v>536204.87945963873</c:v>
                </c:pt>
                <c:pt idx="33">
                  <c:v>562602.38214620273</c:v>
                </c:pt>
                <c:pt idx="34">
                  <c:v>589233.16129633132</c:v>
                </c:pt>
                <c:pt idx="35">
                  <c:v>615981.09814198664</c:v>
                </c:pt>
                <c:pt idx="36">
                  <c:v>642758.14485113835</c:v>
                </c:pt>
                <c:pt idx="37">
                  <c:v>669842.41659422254</c:v>
                </c:pt>
                <c:pt idx="38">
                  <c:v>697569.51517586422</c:v>
                </c:pt>
                <c:pt idx="39">
                  <c:v>726335.31359536829</c:v>
                </c:pt>
                <c:pt idx="40">
                  <c:v>756183.9248208137</c:v>
                </c:pt>
                <c:pt idx="41">
                  <c:v>786867.78998458758</c:v>
                </c:pt>
                <c:pt idx="42">
                  <c:v>818392.71709191403</c:v>
                </c:pt>
                <c:pt idx="43">
                  <c:v>850763.99237532075</c:v>
                </c:pt>
                <c:pt idx="44">
                  <c:v>883986.37334745261</c:v>
                </c:pt>
                <c:pt idx="45">
                  <c:v>918110.89184279554</c:v>
                </c:pt>
                <c:pt idx="46">
                  <c:v>953156.23372025252</c:v>
                </c:pt>
                <c:pt idx="47">
                  <c:v>989071.58422648534</c:v>
                </c:pt>
                <c:pt idx="48">
                  <c:v>1025796.7879623856</c:v>
                </c:pt>
                <c:pt idx="49">
                  <c:v>1063261.7687276942</c:v>
                </c:pt>
                <c:pt idx="50">
                  <c:v>1101447.3716088063</c:v>
                </c:pt>
                <c:pt idx="51">
                  <c:v>1140373.7530446909</c:v>
                </c:pt>
                <c:pt idx="52">
                  <c:v>1180020.154466616</c:v>
                </c:pt>
                <c:pt idx="53">
                  <c:v>1220363.2553380539</c:v>
                </c:pt>
                <c:pt idx="54">
                  <c:v>1261377.0946870192</c:v>
                </c:pt>
                <c:pt idx="55">
                  <c:v>1303061.4526606943</c:v>
                </c:pt>
                <c:pt idx="56">
                  <c:v>1345421.5218605441</c:v>
                </c:pt>
                <c:pt idx="57">
                  <c:v>1388436.0613181349</c:v>
                </c:pt>
                <c:pt idx="58">
                  <c:v>1432081.9693003595</c:v>
                </c:pt>
                <c:pt idx="59">
                  <c:v>1476334.2496974748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21-4C27-8D75-DC5F843A5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175616"/>
        <c:axId val="1467170336"/>
      </c:areaChart>
      <c:catAx>
        <c:axId val="14671756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7170336"/>
        <c:crosses val="autoZero"/>
        <c:auto val="1"/>
        <c:lblAlgn val="ctr"/>
        <c:lblOffset val="100"/>
        <c:noMultiLvlLbl val="0"/>
      </c:catAx>
      <c:valAx>
        <c:axId val="14671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7175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611955182291548"/>
          <c:y val="0.15606814714312547"/>
          <c:w val="0.74359863425798367"/>
          <c:h val="0.75411351821045502"/>
        </c:manualLayout>
      </c:layout>
      <c:areaChart>
        <c:grouping val="stacked"/>
        <c:varyColors val="0"/>
        <c:ser>
          <c:idx val="0"/>
          <c:order val="0"/>
          <c:tx>
            <c:strRef>
              <c:f>'高情景（2001-2060, 2020RMB）'!$A$14</c:f>
              <c:strCache>
                <c:ptCount val="1"/>
                <c:pt idx="0">
                  <c:v>煤炭开采和洗选业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'高情景（2001-2060, 2020RMB）'!$I$14:$BI$14</c:f>
              <c:numCache>
                <c:formatCode>0_);[Red]\(0\)</c:formatCode>
                <c:ptCount val="53"/>
                <c:pt idx="0">
                  <c:v>11675.691302555673</c:v>
                </c:pt>
                <c:pt idx="1">
                  <c:v>11986.509173068849</c:v>
                </c:pt>
                <c:pt idx="2">
                  <c:v>13642.402547215563</c:v>
                </c:pt>
                <c:pt idx="3">
                  <c:v>15284.767301525537</c:v>
                </c:pt>
                <c:pt idx="4">
                  <c:v>15977.00058411059</c:v>
                </c:pt>
                <c:pt idx="5">
                  <c:v>16042.647349483059</c:v>
                </c:pt>
                <c:pt idx="6">
                  <c:v>15765.052945342293</c:v>
                </c:pt>
                <c:pt idx="7">
                  <c:v>15240.595553465613</c:v>
                </c:pt>
                <c:pt idx="8">
                  <c:v>14649.973762874</c:v>
                </c:pt>
                <c:pt idx="9">
                  <c:v>14517.447248030725</c:v>
                </c:pt>
                <c:pt idx="10">
                  <c:v>14773.011258582617</c:v>
                </c:pt>
                <c:pt idx="11">
                  <c:v>15027.04880806837</c:v>
                </c:pt>
                <c:pt idx="12">
                  <c:v>14783.756200003678</c:v>
                </c:pt>
                <c:pt idx="13">
                  <c:v>16423.99901838032</c:v>
                </c:pt>
                <c:pt idx="14">
                  <c:v>18002.06128553487</c:v>
                </c:pt>
                <c:pt idx="15">
                  <c:v>18572.944235322324</c:v>
                </c:pt>
                <c:pt idx="16">
                  <c:v>19104.928628212077</c:v>
                </c:pt>
                <c:pt idx="17">
                  <c:v>19579.677739457245</c:v>
                </c:pt>
                <c:pt idx="18">
                  <c:v>20035.463576624239</c:v>
                </c:pt>
                <c:pt idx="19">
                  <c:v>20466.731477079491</c:v>
                </c:pt>
                <c:pt idx="20">
                  <c:v>20857.483264691353</c:v>
                </c:pt>
                <c:pt idx="21">
                  <c:v>21189.532137657632</c:v>
                </c:pt>
                <c:pt idx="22">
                  <c:v>21442.825610566451</c:v>
                </c:pt>
                <c:pt idx="23">
                  <c:v>21632.342774205921</c:v>
                </c:pt>
                <c:pt idx="24">
                  <c:v>21786.204454515257</c:v>
                </c:pt>
                <c:pt idx="25">
                  <c:v>21903.686338943382</c:v>
                </c:pt>
                <c:pt idx="26">
                  <c:v>21987.232346676097</c:v>
                </c:pt>
                <c:pt idx="27">
                  <c:v>22042.938455948635</c:v>
                </c:pt>
                <c:pt idx="28">
                  <c:v>22069.304941793671</c:v>
                </c:pt>
                <c:pt idx="29">
                  <c:v>22067.357882199114</c:v>
                </c:pt>
                <c:pt idx="30">
                  <c:v>22049.055361207549</c:v>
                </c:pt>
                <c:pt idx="31">
                  <c:v>22026.309474856229</c:v>
                </c:pt>
                <c:pt idx="32">
                  <c:v>22010.930223877756</c:v>
                </c:pt>
                <c:pt idx="33">
                  <c:v>22002.505893354366</c:v>
                </c:pt>
                <c:pt idx="34">
                  <c:v>21992.338561041062</c:v>
                </c:pt>
                <c:pt idx="35">
                  <c:v>21979.684539297166</c:v>
                </c:pt>
                <c:pt idx="36">
                  <c:v>21963.74007496233</c:v>
                </c:pt>
                <c:pt idx="37">
                  <c:v>21943.644062587067</c:v>
                </c:pt>
                <c:pt idx="38">
                  <c:v>21919.598646857659</c:v>
                </c:pt>
                <c:pt idx="39">
                  <c:v>21890.854379880231</c:v>
                </c:pt>
                <c:pt idx="40">
                  <c:v>21855.048559696297</c:v>
                </c:pt>
                <c:pt idx="41">
                  <c:v>21809.779212108519</c:v>
                </c:pt>
                <c:pt idx="42">
                  <c:v>21752.612170999157</c:v>
                </c:pt>
                <c:pt idx="43">
                  <c:v>21680.87182942728</c:v>
                </c:pt>
                <c:pt idx="44">
                  <c:v>21594.19850835636</c:v>
                </c:pt>
                <c:pt idx="45">
                  <c:v>21493.669806551879</c:v>
                </c:pt>
                <c:pt idx="46">
                  <c:v>21380.436551055369</c:v>
                </c:pt>
                <c:pt idx="47">
                  <c:v>21255.718341773285</c:v>
                </c:pt>
                <c:pt idx="48">
                  <c:v>21121.259121074472</c:v>
                </c:pt>
                <c:pt idx="49">
                  <c:v>20978.916835673641</c:v>
                </c:pt>
                <c:pt idx="50">
                  <c:v>20830.162072667856</c:v>
                </c:pt>
                <c:pt idx="51">
                  <c:v>20676.501085992582</c:v>
                </c:pt>
                <c:pt idx="52">
                  <c:v>20519.46729076661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9-45BC-996E-7CAE55CAE37F}"/>
            </c:ext>
          </c:extLst>
        </c:ser>
        <c:ser>
          <c:idx val="1"/>
          <c:order val="1"/>
          <c:tx>
            <c:strRef>
              <c:f>'高情景（2001-2060, 2020RMB）'!$A$15</c:f>
              <c:strCache>
                <c:ptCount val="1"/>
                <c:pt idx="0">
                  <c:v>石油和天然气开采业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'高情景（2001-2060, 2020RMB）'!$I$15:$BI$15</c:f>
              <c:numCache>
                <c:formatCode>0_);[Red]\(0\)</c:formatCode>
                <c:ptCount val="53"/>
                <c:pt idx="0">
                  <c:v>12283.179582633313</c:v>
                </c:pt>
                <c:pt idx="1">
                  <c:v>12202.638496028681</c:v>
                </c:pt>
                <c:pt idx="2">
                  <c:v>11826.461249538334</c:v>
                </c:pt>
                <c:pt idx="3">
                  <c:v>11943.371736968709</c:v>
                </c:pt>
                <c:pt idx="4">
                  <c:v>11733.855261453687</c:v>
                </c:pt>
                <c:pt idx="5">
                  <c:v>11403.079682203779</c:v>
                </c:pt>
                <c:pt idx="6">
                  <c:v>11315.090716981736</c:v>
                </c:pt>
                <c:pt idx="7">
                  <c:v>11185.568962035375</c:v>
                </c:pt>
                <c:pt idx="8">
                  <c:v>10904.914030827651</c:v>
                </c:pt>
                <c:pt idx="9">
                  <c:v>10740.037662864512</c:v>
                </c:pt>
                <c:pt idx="10">
                  <c:v>10907.716769371638</c:v>
                </c:pt>
                <c:pt idx="11">
                  <c:v>10905.983026745087</c:v>
                </c:pt>
                <c:pt idx="12">
                  <c:v>10602.811030571023</c:v>
                </c:pt>
                <c:pt idx="13">
                  <c:v>11470.075268301911</c:v>
                </c:pt>
                <c:pt idx="14">
                  <c:v>12304.162743704102</c:v>
                </c:pt>
                <c:pt idx="15">
                  <c:v>12527.969412860115</c:v>
                </c:pt>
                <c:pt idx="16">
                  <c:v>12722.378243610745</c:v>
                </c:pt>
                <c:pt idx="17">
                  <c:v>12872.379209051289</c:v>
                </c:pt>
                <c:pt idx="18">
                  <c:v>13002.913341807782</c:v>
                </c:pt>
                <c:pt idx="19">
                  <c:v>13115.961442284297</c:v>
                </c:pt>
                <c:pt idx="20">
                  <c:v>13207.568446914613</c:v>
                </c:pt>
                <c:pt idx="21">
                  <c:v>13272.942105271368</c:v>
                </c:pt>
                <c:pt idx="22">
                  <c:v>13306.530429696501</c:v>
                </c:pt>
                <c:pt idx="23">
                  <c:v>13308.232492321902</c:v>
                </c:pt>
                <c:pt idx="24">
                  <c:v>13289.231295563373</c:v>
                </c:pt>
                <c:pt idx="25">
                  <c:v>13260.786968305219</c:v>
                </c:pt>
                <c:pt idx="26">
                  <c:v>13235.906053979461</c:v>
                </c:pt>
                <c:pt idx="27">
                  <c:v>13229.569962543459</c:v>
                </c:pt>
                <c:pt idx="28">
                  <c:v>13227.88544836099</c:v>
                </c:pt>
                <c:pt idx="29">
                  <c:v>13210.870935925899</c:v>
                </c:pt>
                <c:pt idx="30">
                  <c:v>13185.475780778906</c:v>
                </c:pt>
                <c:pt idx="31">
                  <c:v>13158.584636519608</c:v>
                </c:pt>
                <c:pt idx="32">
                  <c:v>13136.9919393292</c:v>
                </c:pt>
                <c:pt idx="33">
                  <c:v>13120.180260362962</c:v>
                </c:pt>
                <c:pt idx="34">
                  <c:v>13102.699049296694</c:v>
                </c:pt>
                <c:pt idx="35">
                  <c:v>13083.852424938092</c:v>
                </c:pt>
                <c:pt idx="36">
                  <c:v>13062.911687007274</c:v>
                </c:pt>
                <c:pt idx="37">
                  <c:v>13039.117430921868</c:v>
                </c:pt>
                <c:pt idx="38">
                  <c:v>13012.345522827805</c:v>
                </c:pt>
                <c:pt idx="39">
                  <c:v>12981.909824415061</c:v>
                </c:pt>
                <c:pt idx="40">
                  <c:v>12946.173918203654</c:v>
                </c:pt>
                <c:pt idx="41">
                  <c:v>12903.489323995245</c:v>
                </c:pt>
                <c:pt idx="42">
                  <c:v>12852.202385353923</c:v>
                </c:pt>
                <c:pt idx="43">
                  <c:v>12793.892239867368</c:v>
                </c:pt>
                <c:pt idx="44">
                  <c:v>12731.200117540628</c:v>
                </c:pt>
                <c:pt idx="45">
                  <c:v>12664.097714369516</c:v>
                </c:pt>
                <c:pt idx="46">
                  <c:v>12592.5998478647</c:v>
                </c:pt>
                <c:pt idx="47">
                  <c:v>12516.765617893559</c:v>
                </c:pt>
                <c:pt idx="48">
                  <c:v>12436.970235617018</c:v>
                </c:pt>
                <c:pt idx="49">
                  <c:v>12353.66673541043</c:v>
                </c:pt>
                <c:pt idx="50">
                  <c:v>12267.093773454229</c:v>
                </c:pt>
                <c:pt idx="51">
                  <c:v>12177.527017943243</c:v>
                </c:pt>
                <c:pt idx="52">
                  <c:v>12085.275836534091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9-45BC-996E-7CAE55CAE37F}"/>
            </c:ext>
          </c:extLst>
        </c:ser>
        <c:ser>
          <c:idx val="2"/>
          <c:order val="2"/>
          <c:tx>
            <c:strRef>
              <c:f>'高情景（2001-2060, 2020RMB）'!$A$16</c:f>
              <c:strCache>
                <c:ptCount val="1"/>
                <c:pt idx="0">
                  <c:v>黑色金属矿采选业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'高情景（2001-2060, 2020RMB）'!$I$16:$BI$16</c:f>
              <c:numCache>
                <c:formatCode>0_);[Red]\(0\)</c:formatCode>
                <c:ptCount val="53"/>
                <c:pt idx="0">
                  <c:v>2043.0118588044513</c:v>
                </c:pt>
                <c:pt idx="1">
                  <c:v>2426.630321654618</c:v>
                </c:pt>
                <c:pt idx="2">
                  <c:v>2841.9828585560304</c:v>
                </c:pt>
                <c:pt idx="3">
                  <c:v>3276.9674000897576</c:v>
                </c:pt>
                <c:pt idx="4">
                  <c:v>3762.3007435323352</c:v>
                </c:pt>
                <c:pt idx="5">
                  <c:v>4110.1450364962056</c:v>
                </c:pt>
                <c:pt idx="6">
                  <c:v>4358.206514887198</c:v>
                </c:pt>
                <c:pt idx="7">
                  <c:v>4238.0296569708398</c:v>
                </c:pt>
                <c:pt idx="8">
                  <c:v>4028.2983329052572</c:v>
                </c:pt>
                <c:pt idx="9">
                  <c:v>3963.3151687311879</c:v>
                </c:pt>
                <c:pt idx="10">
                  <c:v>3760.7926246739084</c:v>
                </c:pt>
                <c:pt idx="11">
                  <c:v>3883.4799374977438</c:v>
                </c:pt>
                <c:pt idx="12">
                  <c:v>3696.6327461554224</c:v>
                </c:pt>
                <c:pt idx="13">
                  <c:v>3979.7568976278721</c:v>
                </c:pt>
                <c:pt idx="14">
                  <c:v>4568.3236898109044</c:v>
                </c:pt>
                <c:pt idx="15">
                  <c:v>4600.9223964439961</c:v>
                </c:pt>
                <c:pt idx="16">
                  <c:v>4628.1552799270939</c:v>
                </c:pt>
                <c:pt idx="17">
                  <c:v>4647.7693091859155</c:v>
                </c:pt>
                <c:pt idx="18">
                  <c:v>4667.9669163542912</c:v>
                </c:pt>
                <c:pt idx="19">
                  <c:v>4686.6483821947922</c:v>
                </c:pt>
                <c:pt idx="20">
                  <c:v>4702.7752006228939</c:v>
                </c:pt>
                <c:pt idx="21">
                  <c:v>4715.0297530881689</c:v>
                </c:pt>
                <c:pt idx="22">
                  <c:v>4721.8472394127748</c:v>
                </c:pt>
                <c:pt idx="23">
                  <c:v>4722.3548925089581</c:v>
                </c:pt>
                <c:pt idx="24">
                  <c:v>4717.9222682224927</c:v>
                </c:pt>
                <c:pt idx="25">
                  <c:v>4710.3264996900789</c:v>
                </c:pt>
                <c:pt idx="26">
                  <c:v>4701.9793421651766</c:v>
                </c:pt>
                <c:pt idx="27">
                  <c:v>4696.0169621707864</c:v>
                </c:pt>
                <c:pt idx="28">
                  <c:v>4686.295821012036</c:v>
                </c:pt>
                <c:pt idx="29">
                  <c:v>4666.4329277967736</c:v>
                </c:pt>
                <c:pt idx="30">
                  <c:v>4639.6091438110434</c:v>
                </c:pt>
                <c:pt idx="31">
                  <c:v>4608.960115284789</c:v>
                </c:pt>
                <c:pt idx="32">
                  <c:v>4577.5413287415367</c:v>
                </c:pt>
                <c:pt idx="33">
                  <c:v>4545.8082753203989</c:v>
                </c:pt>
                <c:pt idx="34">
                  <c:v>4512.5008949171179</c:v>
                </c:pt>
                <c:pt idx="35">
                  <c:v>4478.012962799372</c:v>
                </c:pt>
                <c:pt idx="36">
                  <c:v>4442.71448443791</c:v>
                </c:pt>
                <c:pt idx="37">
                  <c:v>4406.9518263462523</c:v>
                </c:pt>
                <c:pt idx="38">
                  <c:v>4371.2709079821379</c:v>
                </c:pt>
                <c:pt idx="39">
                  <c:v>4336.0103653020287</c:v>
                </c:pt>
                <c:pt idx="40">
                  <c:v>4301.177741590358</c:v>
                </c:pt>
                <c:pt idx="41">
                  <c:v>4266.7667808402939</c:v>
                </c:pt>
                <c:pt idx="42">
                  <c:v>4232.7571100993682</c:v>
                </c:pt>
                <c:pt idx="43">
                  <c:v>4198.3798779740337</c:v>
                </c:pt>
                <c:pt idx="44">
                  <c:v>4162.941385984238</c:v>
                </c:pt>
                <c:pt idx="45">
                  <c:v>4126.5229226635129</c:v>
                </c:pt>
                <c:pt idx="46">
                  <c:v>4089.2052888460926</c:v>
                </c:pt>
                <c:pt idx="47">
                  <c:v>4051.0683177654296</c:v>
                </c:pt>
                <c:pt idx="48">
                  <c:v>4012.2779568701244</c:v>
                </c:pt>
                <c:pt idx="49">
                  <c:v>3973.0079124232634</c:v>
                </c:pt>
                <c:pt idx="50">
                  <c:v>3933.3458043386036</c:v>
                </c:pt>
                <c:pt idx="51">
                  <c:v>3893.3750083815821</c:v>
                </c:pt>
                <c:pt idx="52">
                  <c:v>3853.1740375985419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99-45BC-996E-7CAE55CAE37F}"/>
            </c:ext>
          </c:extLst>
        </c:ser>
        <c:ser>
          <c:idx val="3"/>
          <c:order val="3"/>
          <c:tx>
            <c:strRef>
              <c:f>'高情景（2001-2060, 2020RMB）'!$A$17</c:f>
              <c:strCache>
                <c:ptCount val="1"/>
                <c:pt idx="0">
                  <c:v>有色金属矿采选业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'高情景（2001-2060, 2020RMB）'!$I$17:$BI$17</c:f>
              <c:numCache>
                <c:formatCode>0_);[Red]\(0\)</c:formatCode>
                <c:ptCount val="53"/>
                <c:pt idx="0">
                  <c:v>1310.7957571469735</c:v>
                </c:pt>
                <c:pt idx="1">
                  <c:v>1488.5845476631823</c:v>
                </c:pt>
                <c:pt idx="2">
                  <c:v>1607.4919993808442</c:v>
                </c:pt>
                <c:pt idx="3">
                  <c:v>1784.0220797573177</c:v>
                </c:pt>
                <c:pt idx="4">
                  <c:v>1958.22960476651</c:v>
                </c:pt>
                <c:pt idx="5">
                  <c:v>2036.9648259107798</c:v>
                </c:pt>
                <c:pt idx="6">
                  <c:v>2097.4100390948875</c:v>
                </c:pt>
                <c:pt idx="7">
                  <c:v>2075.3912020817443</c:v>
                </c:pt>
                <c:pt idx="8">
                  <c:v>2075.9768918787054</c:v>
                </c:pt>
                <c:pt idx="9">
                  <c:v>2025.6773253510662</c:v>
                </c:pt>
                <c:pt idx="10">
                  <c:v>2047.2184433162315</c:v>
                </c:pt>
                <c:pt idx="11">
                  <c:v>2033.076023735219</c:v>
                </c:pt>
                <c:pt idx="12">
                  <c:v>1962.7921031386184</c:v>
                </c:pt>
                <c:pt idx="13">
                  <c:v>2008.8963000276083</c:v>
                </c:pt>
                <c:pt idx="14">
                  <c:v>2146.8175625414897</c:v>
                </c:pt>
                <c:pt idx="15">
                  <c:v>2132.4926994450211</c:v>
                </c:pt>
                <c:pt idx="16">
                  <c:v>2117.6718904053637</c:v>
                </c:pt>
                <c:pt idx="17">
                  <c:v>2102.4315923591662</c:v>
                </c:pt>
                <c:pt idx="18">
                  <c:v>2089.5726902611809</c:v>
                </c:pt>
                <c:pt idx="19">
                  <c:v>2076.954496631618</c:v>
                </c:pt>
                <c:pt idx="20">
                  <c:v>2064.7849513041861</c:v>
                </c:pt>
                <c:pt idx="21">
                  <c:v>2053.1503386394602</c:v>
                </c:pt>
                <c:pt idx="22">
                  <c:v>2042.0307207861038</c:v>
                </c:pt>
                <c:pt idx="23">
                  <c:v>2030.641206293004</c:v>
                </c:pt>
                <c:pt idx="24">
                  <c:v>2018.3014739250571</c:v>
                </c:pt>
                <c:pt idx="25">
                  <c:v>2005.134613613787</c:v>
                </c:pt>
                <c:pt idx="26">
                  <c:v>1991.5316949407077</c:v>
                </c:pt>
                <c:pt idx="27">
                  <c:v>1978.185421835243</c:v>
                </c:pt>
                <c:pt idx="28">
                  <c:v>1963.4282746371346</c:v>
                </c:pt>
                <c:pt idx="29">
                  <c:v>1945.8439948996663</c:v>
                </c:pt>
                <c:pt idx="30">
                  <c:v>1926.6377600559656</c:v>
                </c:pt>
                <c:pt idx="31">
                  <c:v>1906.9693777110615</c:v>
                </c:pt>
                <c:pt idx="32">
                  <c:v>1887.9476149356633</c:v>
                </c:pt>
                <c:pt idx="33">
                  <c:v>1869.6006897512268</c:v>
                </c:pt>
                <c:pt idx="34">
                  <c:v>1851.2569031628434</c:v>
                </c:pt>
                <c:pt idx="35">
                  <c:v>1832.9319069155288</c:v>
                </c:pt>
                <c:pt idx="36">
                  <c:v>1814.6351407312266</c:v>
                </c:pt>
                <c:pt idx="37">
                  <c:v>1796.3702793413124</c:v>
                </c:pt>
                <c:pt idx="38">
                  <c:v>1778.2262859649738</c:v>
                </c:pt>
                <c:pt idx="39">
                  <c:v>1760.2114588709676</c:v>
                </c:pt>
                <c:pt idx="40">
                  <c:v>1742.2040467351471</c:v>
                </c:pt>
                <c:pt idx="41">
                  <c:v>1724.0818536950715</c:v>
                </c:pt>
                <c:pt idx="42">
                  <c:v>1705.7222125668013</c:v>
                </c:pt>
                <c:pt idx="43">
                  <c:v>1687.0795000643961</c:v>
                </c:pt>
                <c:pt idx="44">
                  <c:v>1668.204816255324</c:v>
                </c:pt>
                <c:pt idx="45">
                  <c:v>1649.1201336190713</c:v>
                </c:pt>
                <c:pt idx="46">
                  <c:v>1629.8472437804053</c:v>
                </c:pt>
                <c:pt idx="47">
                  <c:v>1610.4076015245</c:v>
                </c:pt>
                <c:pt idx="48">
                  <c:v>1590.8568859481845</c:v>
                </c:pt>
                <c:pt idx="49">
                  <c:v>1571.2535999793067</c:v>
                </c:pt>
                <c:pt idx="50">
                  <c:v>1551.622042954436</c:v>
                </c:pt>
                <c:pt idx="51">
                  <c:v>1531.9849664228232</c:v>
                </c:pt>
                <c:pt idx="52">
                  <c:v>1512.3633626373362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99-45BC-996E-7CAE55CAE37F}"/>
            </c:ext>
          </c:extLst>
        </c:ser>
        <c:ser>
          <c:idx val="4"/>
          <c:order val="4"/>
          <c:tx>
            <c:strRef>
              <c:f>'高情景（2001-2060, 2020RMB）'!$A$18</c:f>
              <c:strCache>
                <c:ptCount val="1"/>
                <c:pt idx="0">
                  <c:v>非金属矿采选业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'高情景（2001-2060, 2020RMB）'!$I$18:$BI$18</c:f>
              <c:numCache>
                <c:formatCode>0_);[Red]\(0\)</c:formatCode>
                <c:ptCount val="53"/>
                <c:pt idx="0">
                  <c:v>740.76653991594344</c:v>
                </c:pt>
                <c:pt idx="1">
                  <c:v>844.0486631354139</c:v>
                </c:pt>
                <c:pt idx="2">
                  <c:v>1022.9457399478509</c:v>
                </c:pt>
                <c:pt idx="3">
                  <c:v>1214.8998811626097</c:v>
                </c:pt>
                <c:pt idx="4">
                  <c:v>1274.5479058190608</c:v>
                </c:pt>
                <c:pt idx="5">
                  <c:v>1356.0633699380928</c:v>
                </c:pt>
                <c:pt idx="6">
                  <c:v>1401.5037918321566</c:v>
                </c:pt>
                <c:pt idx="7">
                  <c:v>1417.3718474346597</c:v>
                </c:pt>
                <c:pt idx="8">
                  <c:v>1442.6692962996772</c:v>
                </c:pt>
                <c:pt idx="9">
                  <c:v>1454.4434672707334</c:v>
                </c:pt>
                <c:pt idx="10">
                  <c:v>1468.4618787211398</c:v>
                </c:pt>
                <c:pt idx="11">
                  <c:v>1418.6739912185421</c:v>
                </c:pt>
                <c:pt idx="12">
                  <c:v>1364.1405953083029</c:v>
                </c:pt>
                <c:pt idx="13">
                  <c:v>1526.8532453395294</c:v>
                </c:pt>
                <c:pt idx="14">
                  <c:v>1532.4140383714741</c:v>
                </c:pt>
                <c:pt idx="15">
                  <c:v>1525.0074895950015</c:v>
                </c:pt>
                <c:pt idx="16">
                  <c:v>1516.8487050356964</c:v>
                </c:pt>
                <c:pt idx="17">
                  <c:v>1507.867031861135</c:v>
                </c:pt>
                <c:pt idx="18">
                  <c:v>1500.2101600764963</c:v>
                </c:pt>
                <c:pt idx="19">
                  <c:v>1492.4961201257745</c:v>
                </c:pt>
                <c:pt idx="20">
                  <c:v>1484.7754022996835</c:v>
                </c:pt>
                <c:pt idx="21">
                  <c:v>1477.0133867441298</c:v>
                </c:pt>
                <c:pt idx="22">
                  <c:v>1469.1010306078458</c:v>
                </c:pt>
                <c:pt idx="23">
                  <c:v>1459.9509529981804</c:v>
                </c:pt>
                <c:pt idx="24">
                  <c:v>1449.0272127088567</c:v>
                </c:pt>
                <c:pt idx="25">
                  <c:v>1437.0300225089891</c:v>
                </c:pt>
                <c:pt idx="26">
                  <c:v>1424.8341635986285</c:v>
                </c:pt>
                <c:pt idx="27">
                  <c:v>1413.508703133233</c:v>
                </c:pt>
                <c:pt idx="28">
                  <c:v>1401.9563856799377</c:v>
                </c:pt>
                <c:pt idx="29">
                  <c:v>1388.8482446819064</c:v>
                </c:pt>
                <c:pt idx="30">
                  <c:v>1374.9844629410334</c:v>
                </c:pt>
                <c:pt idx="31">
                  <c:v>1361.1322230502633</c:v>
                </c:pt>
                <c:pt idx="32">
                  <c:v>1348.0240112113354</c:v>
                </c:pt>
                <c:pt idx="33">
                  <c:v>1335.623805263612</c:v>
                </c:pt>
                <c:pt idx="34">
                  <c:v>1323.3977418155864</c:v>
                </c:pt>
                <c:pt idx="35">
                  <c:v>1311.3044428879712</c:v>
                </c:pt>
                <c:pt idx="36">
                  <c:v>1299.2999149548637</c:v>
                </c:pt>
                <c:pt idx="37">
                  <c:v>1287.3378173833351</c:v>
                </c:pt>
                <c:pt idx="38">
                  <c:v>1275.4347312101042</c:v>
                </c:pt>
                <c:pt idx="39">
                  <c:v>1263.5512753877642</c:v>
                </c:pt>
                <c:pt idx="40">
                  <c:v>1251.5563754030456</c:v>
                </c:pt>
                <c:pt idx="41">
                  <c:v>1239.3201275115071</c:v>
                </c:pt>
                <c:pt idx="42">
                  <c:v>1226.7139234892302</c:v>
                </c:pt>
                <c:pt idx="43">
                  <c:v>1213.7774501687156</c:v>
                </c:pt>
                <c:pt idx="44">
                  <c:v>1200.647160434557</c:v>
                </c:pt>
                <c:pt idx="45">
                  <c:v>1187.3406094619497</c:v>
                </c:pt>
                <c:pt idx="46">
                  <c:v>1173.8751966143398</c:v>
                </c:pt>
                <c:pt idx="47">
                  <c:v>1160.2680489836548</c:v>
                </c:pt>
                <c:pt idx="48">
                  <c:v>1146.5609264152326</c:v>
                </c:pt>
                <c:pt idx="49">
                  <c:v>1132.7976200008845</c:v>
                </c:pt>
                <c:pt idx="50">
                  <c:v>1118.9972475494376</c:v>
                </c:pt>
                <c:pt idx="51">
                  <c:v>1105.1777698398917</c:v>
                </c:pt>
                <c:pt idx="52">
                  <c:v>1091.3558348757952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99-45BC-996E-7CAE55CAE37F}"/>
            </c:ext>
          </c:extLst>
        </c:ser>
        <c:ser>
          <c:idx val="5"/>
          <c:order val="5"/>
          <c:tx>
            <c:strRef>
              <c:f>'高情景（2001-2060, 2020RMB）'!$A$19</c:f>
              <c:strCache>
                <c:ptCount val="1"/>
                <c:pt idx="0">
                  <c:v>开采专业及辅助性活动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'高情景（2001-2060, 2020RMB）'!$I$19:$BI$19</c:f>
              <c:numCache>
                <c:formatCode>0_);[Red]\(0\)</c:formatCode>
                <c:ptCount val="53"/>
                <c:pt idx="0">
                  <c:v>622.28189547720797</c:v>
                </c:pt>
                <c:pt idx="1">
                  <c:v>708.94586294105329</c:v>
                </c:pt>
                <c:pt idx="2">
                  <c:v>796.67192689080173</c:v>
                </c:pt>
                <c:pt idx="3">
                  <c:v>897.68406282890419</c:v>
                </c:pt>
                <c:pt idx="4">
                  <c:v>975.94130351953618</c:v>
                </c:pt>
                <c:pt idx="5">
                  <c:v>974.38864222573625</c:v>
                </c:pt>
                <c:pt idx="6">
                  <c:v>903.34619259796079</c:v>
                </c:pt>
                <c:pt idx="7">
                  <c:v>755.02693912330028</c:v>
                </c:pt>
                <c:pt idx="8">
                  <c:v>629.98069374082036</c:v>
                </c:pt>
                <c:pt idx="9">
                  <c:v>764.56980297896723</c:v>
                </c:pt>
                <c:pt idx="10">
                  <c:v>943.22721747818241</c:v>
                </c:pt>
                <c:pt idx="11">
                  <c:v>1106.7744145318222</c:v>
                </c:pt>
                <c:pt idx="12">
                  <c:v>935.75183103419295</c:v>
                </c:pt>
                <c:pt idx="13">
                  <c:v>1028.8553087520027</c:v>
                </c:pt>
                <c:pt idx="14">
                  <c:v>1144.432816780665</c:v>
                </c:pt>
                <c:pt idx="15">
                  <c:v>1233.4893076687322</c:v>
                </c:pt>
                <c:pt idx="16">
                  <c:v>1325.9505208804503</c:v>
                </c:pt>
                <c:pt idx="17">
                  <c:v>1420.564720068777</c:v>
                </c:pt>
                <c:pt idx="18">
                  <c:v>1519.4767242788469</c:v>
                </c:pt>
                <c:pt idx="19">
                  <c:v>1622.3657991888279</c:v>
                </c:pt>
                <c:pt idx="20">
                  <c:v>1729.1264593296912</c:v>
                </c:pt>
                <c:pt idx="21">
                  <c:v>1839.5211689280009</c:v>
                </c:pt>
                <c:pt idx="22">
                  <c:v>1953.1584661517597</c:v>
                </c:pt>
                <c:pt idx="23">
                  <c:v>2071.1986913391984</c:v>
                </c:pt>
                <c:pt idx="24">
                  <c:v>2193.3944114157985</c:v>
                </c:pt>
                <c:pt idx="25">
                  <c:v>2316.6871093479499</c:v>
                </c:pt>
                <c:pt idx="26">
                  <c:v>2437.6845657367548</c:v>
                </c:pt>
                <c:pt idx="27">
                  <c:v>2552.814519725644</c:v>
                </c:pt>
                <c:pt idx="28">
                  <c:v>2661.4760066144636</c:v>
                </c:pt>
                <c:pt idx="29">
                  <c:v>2766.2517246234015</c:v>
                </c:pt>
                <c:pt idx="30">
                  <c:v>2868.4544452795067</c:v>
                </c:pt>
                <c:pt idx="31">
                  <c:v>2969.6891670967075</c:v>
                </c:pt>
                <c:pt idx="32">
                  <c:v>3071.8422429308821</c:v>
                </c:pt>
                <c:pt idx="33">
                  <c:v>3175.3306755716294</c:v>
                </c:pt>
                <c:pt idx="34">
                  <c:v>3279.4007329019801</c:v>
                </c:pt>
                <c:pt idx="35">
                  <c:v>3384.4299368756979</c:v>
                </c:pt>
                <c:pt idx="36">
                  <c:v>3490.8464131290502</c:v>
                </c:pt>
                <c:pt idx="37">
                  <c:v>3599.1295116869401</c:v>
                </c:pt>
                <c:pt idx="38">
                  <c:v>3710.0000845253335</c:v>
                </c:pt>
                <c:pt idx="39">
                  <c:v>3824.0999958187458</c:v>
                </c:pt>
                <c:pt idx="40">
                  <c:v>3941.8515948433474</c:v>
                </c:pt>
                <c:pt idx="41">
                  <c:v>4063.7077892767588</c:v>
                </c:pt>
                <c:pt idx="42">
                  <c:v>4190.1526909630602</c:v>
                </c:pt>
                <c:pt idx="43">
                  <c:v>4320.242191650902</c:v>
                </c:pt>
                <c:pt idx="44">
                  <c:v>4452.6722190030196</c:v>
                </c:pt>
                <c:pt idx="45">
                  <c:v>4587.4082070632894</c:v>
                </c:pt>
                <c:pt idx="46">
                  <c:v>4724.4122038874684</c:v>
                </c:pt>
                <c:pt idx="47">
                  <c:v>4863.6425411024693</c:v>
                </c:pt>
                <c:pt idx="48">
                  <c:v>5005.1626467906108</c:v>
                </c:pt>
                <c:pt idx="49">
                  <c:v>5149.0608552514122</c:v>
                </c:pt>
                <c:pt idx="50">
                  <c:v>5295.3280054230418</c:v>
                </c:pt>
                <c:pt idx="51">
                  <c:v>5443.9517482569963</c:v>
                </c:pt>
                <c:pt idx="52">
                  <c:v>5594.9153616831964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99-45BC-996E-7CAE55CAE37F}"/>
            </c:ext>
          </c:extLst>
        </c:ser>
        <c:ser>
          <c:idx val="6"/>
          <c:order val="6"/>
          <c:tx>
            <c:strRef>
              <c:f>'高情景（2001-2060, 2020RMB）'!$A$20</c:f>
              <c:strCache>
                <c:ptCount val="1"/>
                <c:pt idx="0">
                  <c:v>其他采矿业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2020RMB）'!$I$20:$BI$20</c:f>
              <c:numCache>
                <c:formatCode>0_);[Red]\(0\)</c:formatCode>
                <c:ptCount val="53"/>
                <c:pt idx="0">
                  <c:v>4.2073585081337939</c:v>
                </c:pt>
                <c:pt idx="1">
                  <c:v>5.6913481669919435</c:v>
                </c:pt>
                <c:pt idx="2">
                  <c:v>6.6710308764954105</c:v>
                </c:pt>
                <c:pt idx="3">
                  <c:v>7.8715586982123913</c:v>
                </c:pt>
                <c:pt idx="4">
                  <c:v>7.9058264716914133</c:v>
                </c:pt>
                <c:pt idx="5">
                  <c:v>8.4565158393190849</c:v>
                </c:pt>
                <c:pt idx="6">
                  <c:v>7.8642757355593114</c:v>
                </c:pt>
                <c:pt idx="7">
                  <c:v>7.6399586741987617</c:v>
                </c:pt>
                <c:pt idx="8">
                  <c:v>6.6132251314970931</c:v>
                </c:pt>
                <c:pt idx="9">
                  <c:v>7.651212356064276</c:v>
                </c:pt>
                <c:pt idx="10">
                  <c:v>7.8468501110366367</c:v>
                </c:pt>
                <c:pt idx="11">
                  <c:v>7.8531685552162784</c:v>
                </c:pt>
                <c:pt idx="12">
                  <c:v>7.680442047975407</c:v>
                </c:pt>
                <c:pt idx="13">
                  <c:v>7.133140363143748</c:v>
                </c:pt>
                <c:pt idx="14">
                  <c:v>9.2604801376398402</c:v>
                </c:pt>
                <c:pt idx="15">
                  <c:v>9.5929897334563385</c:v>
                </c:pt>
                <c:pt idx="16">
                  <c:v>9.9223369711492566</c:v>
                </c:pt>
                <c:pt idx="17">
                  <c:v>10.243751580984739</c:v>
                </c:pt>
                <c:pt idx="18">
                  <c:v>10.572224279037222</c:v>
                </c:pt>
                <c:pt idx="19">
                  <c:v>10.901534647375149</c:v>
                </c:pt>
                <c:pt idx="20">
                  <c:v>11.231544642442536</c:v>
                </c:pt>
                <c:pt idx="21">
                  <c:v>11.561490406777475</c:v>
                </c:pt>
                <c:pt idx="22">
                  <c:v>11.889958478515078</c:v>
                </c:pt>
                <c:pt idx="23">
                  <c:v>12.220337956130713</c:v>
                </c:pt>
                <c:pt idx="24">
                  <c:v>12.550019353529546</c:v>
                </c:pt>
                <c:pt idx="25">
                  <c:v>12.867594052068517</c:v>
                </c:pt>
                <c:pt idx="26">
                  <c:v>13.162378129881711</c:v>
                </c:pt>
                <c:pt idx="27">
                  <c:v>13.42505478896147</c:v>
                </c:pt>
                <c:pt idx="28">
                  <c:v>13.654342637582493</c:v>
                </c:pt>
                <c:pt idx="29">
                  <c:v>13.859382781578301</c:v>
                </c:pt>
                <c:pt idx="30">
                  <c:v>14.047822374413553</c:v>
                </c:pt>
                <c:pt idx="31">
                  <c:v>14.227814792686686</c:v>
                </c:pt>
                <c:pt idx="32">
                  <c:v>14.407942554997843</c:v>
                </c:pt>
                <c:pt idx="33">
                  <c:v>14.589148875908654</c:v>
                </c:pt>
                <c:pt idx="34">
                  <c:v>14.766851326458665</c:v>
                </c:pt>
                <c:pt idx="35">
                  <c:v>14.941638616238006</c:v>
                </c:pt>
                <c:pt idx="36">
                  <c:v>15.114089627018567</c:v>
                </c:pt>
                <c:pt idx="37">
                  <c:v>15.284770941917438</c:v>
                </c:pt>
                <c:pt idx="38">
                  <c:v>15.455022360813022</c:v>
                </c:pt>
                <c:pt idx="39">
                  <c:v>15.625562450662526</c:v>
                </c:pt>
                <c:pt idx="40">
                  <c:v>15.795967247475774</c:v>
                </c:pt>
                <c:pt idx="41">
                  <c:v>15.965745066115534</c:v>
                </c:pt>
                <c:pt idx="42">
                  <c:v>16.134330653950652</c:v>
                </c:pt>
                <c:pt idx="43">
                  <c:v>16.301002219338372</c:v>
                </c:pt>
                <c:pt idx="44">
                  <c:v>16.465269541352992</c:v>
                </c:pt>
                <c:pt idx="45">
                  <c:v>16.626853040432469</c:v>
                </c:pt>
                <c:pt idx="46">
                  <c:v>16.785469805424679</c:v>
                </c:pt>
                <c:pt idx="47">
                  <c:v>16.940832889229544</c:v>
                </c:pt>
                <c:pt idx="48">
                  <c:v>17.093023479693379</c:v>
                </c:pt>
                <c:pt idx="49">
                  <c:v>17.242186777964861</c:v>
                </c:pt>
                <c:pt idx="50">
                  <c:v>17.38812302205649</c:v>
                </c:pt>
                <c:pt idx="51">
                  <c:v>17.530623454766292</c:v>
                </c:pt>
                <c:pt idx="52">
                  <c:v>17.669467456663735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99-45BC-996E-7CAE55CAE37F}"/>
            </c:ext>
          </c:extLst>
        </c:ser>
        <c:ser>
          <c:idx val="7"/>
          <c:order val="7"/>
          <c:tx>
            <c:strRef>
              <c:f>'高情景（2001-2060, 2020RMB）'!$A$21</c:f>
              <c:strCache>
                <c:ptCount val="1"/>
                <c:pt idx="0">
                  <c:v>农副食品加工业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2020RMB）'!$I$21:$BI$21</c:f>
              <c:numCache>
                <c:formatCode>0_);[Red]\(0\)</c:formatCode>
                <c:ptCount val="53"/>
                <c:pt idx="0">
                  <c:v>6050.1815346963958</c:v>
                </c:pt>
                <c:pt idx="1">
                  <c:v>6647.1197559437896</c:v>
                </c:pt>
                <c:pt idx="2">
                  <c:v>7423.3830327374781</c:v>
                </c:pt>
                <c:pt idx="3">
                  <c:v>8138.735509032279</c:v>
                </c:pt>
                <c:pt idx="4">
                  <c:v>8801.756427856033</c:v>
                </c:pt>
                <c:pt idx="5">
                  <c:v>9147.290394606589</c:v>
                </c:pt>
                <c:pt idx="6">
                  <c:v>9445.0378195708508</c:v>
                </c:pt>
                <c:pt idx="7">
                  <c:v>9453.4097282134589</c:v>
                </c:pt>
                <c:pt idx="8">
                  <c:v>9788.1934403291416</c:v>
                </c:pt>
                <c:pt idx="9">
                  <c:v>10581.43367652795</c:v>
                </c:pt>
                <c:pt idx="10">
                  <c:v>11157.537384528478</c:v>
                </c:pt>
                <c:pt idx="11">
                  <c:v>10962.124829845372</c:v>
                </c:pt>
                <c:pt idx="12">
                  <c:v>10445.304759048124</c:v>
                </c:pt>
                <c:pt idx="13">
                  <c:v>11712.956168186243</c:v>
                </c:pt>
                <c:pt idx="14">
                  <c:v>11981.684218336073</c:v>
                </c:pt>
                <c:pt idx="15">
                  <c:v>12141.536779181559</c:v>
                </c:pt>
                <c:pt idx="16">
                  <c:v>12291.518282149076</c:v>
                </c:pt>
                <c:pt idx="17">
                  <c:v>12428.756877676627</c:v>
                </c:pt>
                <c:pt idx="18">
                  <c:v>12571.556045701274</c:v>
                </c:pt>
                <c:pt idx="19">
                  <c:v>12710.523376340496</c:v>
                </c:pt>
                <c:pt idx="20">
                  <c:v>12845.822340200573</c:v>
                </c:pt>
                <c:pt idx="21">
                  <c:v>12976.894387284166</c:v>
                </c:pt>
                <c:pt idx="22">
                  <c:v>13102.497716350477</c:v>
                </c:pt>
                <c:pt idx="23">
                  <c:v>13220.988443929808</c:v>
                </c:pt>
                <c:pt idx="24">
                  <c:v>13330.021985667336</c:v>
                </c:pt>
                <c:pt idx="25">
                  <c:v>13427.154207204954</c:v>
                </c:pt>
                <c:pt idx="26">
                  <c:v>13511.73519425465</c:v>
                </c:pt>
                <c:pt idx="27">
                  <c:v>13585.278144241471</c:v>
                </c:pt>
                <c:pt idx="28">
                  <c:v>13644.277830353174</c:v>
                </c:pt>
                <c:pt idx="29">
                  <c:v>13687.992724375115</c:v>
                </c:pt>
                <c:pt idx="30">
                  <c:v>13723.417093080663</c:v>
                </c:pt>
                <c:pt idx="31">
                  <c:v>13757.595367944425</c:v>
                </c:pt>
                <c:pt idx="32">
                  <c:v>13797.598262069572</c:v>
                </c:pt>
                <c:pt idx="33">
                  <c:v>13842.905040913945</c:v>
                </c:pt>
                <c:pt idx="34">
                  <c:v>13887.751350114755</c:v>
                </c:pt>
                <c:pt idx="35">
                  <c:v>13931.325073162285</c:v>
                </c:pt>
                <c:pt idx="36">
                  <c:v>13972.760452705963</c:v>
                </c:pt>
                <c:pt idx="37">
                  <c:v>14011.139720424977</c:v>
                </c:pt>
                <c:pt idx="38">
                  <c:v>14046.211202532497</c:v>
                </c:pt>
                <c:pt idx="39">
                  <c:v>14077.106415333601</c:v>
                </c:pt>
                <c:pt idx="40">
                  <c:v>14101.902911971058</c:v>
                </c:pt>
                <c:pt idx="41">
                  <c:v>14118.62692193932</c:v>
                </c:pt>
                <c:pt idx="42">
                  <c:v>14125.259935648224</c:v>
                </c:pt>
                <c:pt idx="43">
                  <c:v>14126.162768370426</c:v>
                </c:pt>
                <c:pt idx="44">
                  <c:v>14126.907805174436</c:v>
                </c:pt>
                <c:pt idx="45">
                  <c:v>14127.267195061157</c:v>
                </c:pt>
                <c:pt idx="46">
                  <c:v>14127.015135228914</c:v>
                </c:pt>
                <c:pt idx="47">
                  <c:v>14125.926914724656</c:v>
                </c:pt>
                <c:pt idx="48">
                  <c:v>14124.086130258927</c:v>
                </c:pt>
                <c:pt idx="49">
                  <c:v>14121.62175302654</c:v>
                </c:pt>
                <c:pt idx="50">
                  <c:v>14118.374255962373</c:v>
                </c:pt>
                <c:pt idx="51">
                  <c:v>14114.17847074736</c:v>
                </c:pt>
                <c:pt idx="52">
                  <c:v>14108.861390893424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99-45BC-996E-7CAE55CAE37F}"/>
            </c:ext>
          </c:extLst>
        </c:ser>
        <c:ser>
          <c:idx val="8"/>
          <c:order val="8"/>
          <c:tx>
            <c:strRef>
              <c:f>'高情景（2001-2060, 2020RMB）'!$A$22</c:f>
              <c:strCache>
                <c:ptCount val="1"/>
                <c:pt idx="0">
                  <c:v>食品制造业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2020RMB）'!$I$22:$BI$22</c:f>
              <c:numCache>
                <c:formatCode>0_);[Red]\(0\)</c:formatCode>
                <c:ptCount val="53"/>
                <c:pt idx="0">
                  <c:v>2840.6455992012998</c:v>
                </c:pt>
                <c:pt idx="1">
                  <c:v>3072.4467177068132</c:v>
                </c:pt>
                <c:pt idx="2">
                  <c:v>3437.2202803711198</c:v>
                </c:pt>
                <c:pt idx="3">
                  <c:v>3867.5299130704925</c:v>
                </c:pt>
                <c:pt idx="4">
                  <c:v>4116.3241269140553</c:v>
                </c:pt>
                <c:pt idx="5">
                  <c:v>4301.3823456235787</c:v>
                </c:pt>
                <c:pt idx="6">
                  <c:v>4478.5085208395594</c:v>
                </c:pt>
                <c:pt idx="7">
                  <c:v>4567.4540786538546</c:v>
                </c:pt>
                <c:pt idx="8">
                  <c:v>4849.5535940714435</c:v>
                </c:pt>
                <c:pt idx="9">
                  <c:v>5355.4655716280495</c:v>
                </c:pt>
                <c:pt idx="10">
                  <c:v>5689.7020900355756</c:v>
                </c:pt>
                <c:pt idx="11">
                  <c:v>5776.570889117249</c:v>
                </c:pt>
                <c:pt idx="12">
                  <c:v>5671.8703052305846</c:v>
                </c:pt>
                <c:pt idx="13">
                  <c:v>6377.9299660669476</c:v>
                </c:pt>
                <c:pt idx="14">
                  <c:v>6627.9200426937196</c:v>
                </c:pt>
                <c:pt idx="15">
                  <c:v>6807.8418285554299</c:v>
                </c:pt>
                <c:pt idx="16">
                  <c:v>6982.6589209819595</c:v>
                </c:pt>
                <c:pt idx="17">
                  <c:v>7149.2784229345898</c:v>
                </c:pt>
                <c:pt idx="18">
                  <c:v>7318.3728660886891</c:v>
                </c:pt>
                <c:pt idx="19">
                  <c:v>7485.5461363622326</c:v>
                </c:pt>
                <c:pt idx="20">
                  <c:v>7650.6162146778879</c:v>
                </c:pt>
                <c:pt idx="21">
                  <c:v>7812.9656359667088</c:v>
                </c:pt>
                <c:pt idx="22">
                  <c:v>7971.5426032014593</c:v>
                </c:pt>
                <c:pt idx="23">
                  <c:v>8124.2589360524653</c:v>
                </c:pt>
                <c:pt idx="24">
                  <c:v>8269.5008285625318</c:v>
                </c:pt>
                <c:pt idx="25">
                  <c:v>8406.852253808016</c:v>
                </c:pt>
                <c:pt idx="26">
                  <c:v>8537.0799399302286</c:v>
                </c:pt>
                <c:pt idx="27">
                  <c:v>8662.4089443680587</c:v>
                </c:pt>
                <c:pt idx="28">
                  <c:v>8778.8333767017466</c:v>
                </c:pt>
                <c:pt idx="29">
                  <c:v>8883.2650483156031</c:v>
                </c:pt>
                <c:pt idx="30">
                  <c:v>8980.3963556245217</c:v>
                </c:pt>
                <c:pt idx="31">
                  <c:v>9075.1378942544798</c:v>
                </c:pt>
                <c:pt idx="32">
                  <c:v>9172.5906575465051</c:v>
                </c:pt>
                <c:pt idx="33">
                  <c:v>9272.9350416433826</c:v>
                </c:pt>
                <c:pt idx="34">
                  <c:v>9372.8205259222341</c:v>
                </c:pt>
                <c:pt idx="35">
                  <c:v>9472.1682406536911</c:v>
                </c:pt>
                <c:pt idx="36">
                  <c:v>9570.8674640622612</c:v>
                </c:pt>
                <c:pt idx="37">
                  <c:v>9668.7749984781749</c:v>
                </c:pt>
                <c:pt idx="38">
                  <c:v>9766.212324476739</c:v>
                </c:pt>
                <c:pt idx="39">
                  <c:v>9863.0833129726489</c:v>
                </c:pt>
                <c:pt idx="40">
                  <c:v>9958.5479245359547</c:v>
                </c:pt>
                <c:pt idx="41">
                  <c:v>10051.703850357138</c:v>
                </c:pt>
                <c:pt idx="42">
                  <c:v>10141.584596838571</c:v>
                </c:pt>
                <c:pt idx="43">
                  <c:v>10228.726971660068</c:v>
                </c:pt>
                <c:pt idx="44">
                  <c:v>10314.223525038218</c:v>
                </c:pt>
                <c:pt idx="45">
                  <c:v>10397.890822640216</c:v>
                </c:pt>
                <c:pt idx="46">
                  <c:v>10479.543608558808</c:v>
                </c:pt>
                <c:pt idx="47">
                  <c:v>10558.994394111904</c:v>
                </c:pt>
                <c:pt idx="48">
                  <c:v>10636.285082992119</c:v>
                </c:pt>
                <c:pt idx="49">
                  <c:v>10711.49618484199</c:v>
                </c:pt>
                <c:pt idx="50">
                  <c:v>10784.49288602187</c:v>
                </c:pt>
                <c:pt idx="51">
                  <c:v>10855.134881999391</c:v>
                </c:pt>
                <c:pt idx="52">
                  <c:v>10923.274689749802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99-45BC-996E-7CAE55CAE37F}"/>
            </c:ext>
          </c:extLst>
        </c:ser>
        <c:ser>
          <c:idx val="9"/>
          <c:order val="9"/>
          <c:tx>
            <c:strRef>
              <c:f>'高情景（2001-2060, 2020RMB）'!$A$23</c:f>
              <c:strCache>
                <c:ptCount val="1"/>
                <c:pt idx="0">
                  <c:v>酒、饮料和精制茶制造业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2020RMB）'!$I$23:$BI$23</c:f>
              <c:numCache>
                <c:formatCode>0_);[Red]\(0\)</c:formatCode>
                <c:ptCount val="53"/>
                <c:pt idx="0">
                  <c:v>3020.3405238712726</c:v>
                </c:pt>
                <c:pt idx="1">
                  <c:v>3281.1205636919672</c:v>
                </c:pt>
                <c:pt idx="2">
                  <c:v>3651.550680724517</c:v>
                </c:pt>
                <c:pt idx="3">
                  <c:v>4171.8492624004839</c:v>
                </c:pt>
                <c:pt idx="4">
                  <c:v>4468.0210462305595</c:v>
                </c:pt>
                <c:pt idx="5">
                  <c:v>4677.3794495133261</c:v>
                </c:pt>
                <c:pt idx="6">
                  <c:v>4775.8177167059885</c:v>
                </c:pt>
                <c:pt idx="7">
                  <c:v>4879.7297009487811</c:v>
                </c:pt>
                <c:pt idx="8">
                  <c:v>5143.0198420387633</c:v>
                </c:pt>
                <c:pt idx="9">
                  <c:v>5679.5466147461566</c:v>
                </c:pt>
                <c:pt idx="10">
                  <c:v>6067.9398448699503</c:v>
                </c:pt>
                <c:pt idx="11">
                  <c:v>6213.2380330633578</c:v>
                </c:pt>
                <c:pt idx="12">
                  <c:v>5848.183273548666</c:v>
                </c:pt>
                <c:pt idx="13">
                  <c:v>6734.5068704919468</c:v>
                </c:pt>
                <c:pt idx="14">
                  <c:v>7272.1184742926107</c:v>
                </c:pt>
                <c:pt idx="15">
                  <c:v>7543.5257631352833</c:v>
                </c:pt>
                <c:pt idx="16">
                  <c:v>7812.8609964683465</c:v>
                </c:pt>
                <c:pt idx="17">
                  <c:v>8076.2242899333432</c:v>
                </c:pt>
                <c:pt idx="18">
                  <c:v>8345.4386463231895</c:v>
                </c:pt>
                <c:pt idx="19">
                  <c:v>8615.6919416051023</c:v>
                </c:pt>
                <c:pt idx="20">
                  <c:v>8886.8432694946296</c:v>
                </c:pt>
                <c:pt idx="21">
                  <c:v>9158.2541217478811</c:v>
                </c:pt>
                <c:pt idx="22">
                  <c:v>9428.7668353841073</c:v>
                </c:pt>
                <c:pt idx="23">
                  <c:v>9694.9849711504103</c:v>
                </c:pt>
                <c:pt idx="24">
                  <c:v>9954.3420843987278</c:v>
                </c:pt>
                <c:pt idx="25">
                  <c:v>10206.873900065617</c:v>
                </c:pt>
                <c:pt idx="26">
                  <c:v>10454.13482504181</c:v>
                </c:pt>
                <c:pt idx="27">
                  <c:v>10699.595338485829</c:v>
                </c:pt>
                <c:pt idx="28">
                  <c:v>10937.440475650707</c:v>
                </c:pt>
                <c:pt idx="29">
                  <c:v>11162.232577180563</c:v>
                </c:pt>
                <c:pt idx="30">
                  <c:v>11379.647859293596</c:v>
                </c:pt>
                <c:pt idx="31">
                  <c:v>11595.853994233583</c:v>
                </c:pt>
                <c:pt idx="32">
                  <c:v>11817.48387126759</c:v>
                </c:pt>
                <c:pt idx="33">
                  <c:v>12045.006279935098</c:v>
                </c:pt>
                <c:pt idx="34">
                  <c:v>12274.285652164883</c:v>
                </c:pt>
                <c:pt idx="35">
                  <c:v>12505.375586614018</c:v>
                </c:pt>
                <c:pt idx="36">
                  <c:v>12738.296287361994</c:v>
                </c:pt>
                <c:pt idx="37">
                  <c:v>12973.032218851333</c:v>
                </c:pt>
                <c:pt idx="38">
                  <c:v>13210.20298403778</c:v>
                </c:pt>
                <c:pt idx="39">
                  <c:v>13449.885899271385</c:v>
                </c:pt>
                <c:pt idx="40">
                  <c:v>13691.144834934401</c:v>
                </c:pt>
                <c:pt idx="41">
                  <c:v>13932.933211583957</c:v>
                </c:pt>
                <c:pt idx="42">
                  <c:v>14174.086630307182</c:v>
                </c:pt>
                <c:pt idx="43">
                  <c:v>14414.547068489546</c:v>
                </c:pt>
                <c:pt idx="44">
                  <c:v>14654.953709466665</c:v>
                </c:pt>
                <c:pt idx="45">
                  <c:v>14895.091409794035</c:v>
                </c:pt>
                <c:pt idx="46">
                  <c:v>15134.740115800238</c:v>
                </c:pt>
                <c:pt idx="47">
                  <c:v>15373.674064466315</c:v>
                </c:pt>
                <c:pt idx="48">
                  <c:v>15612.001499887274</c:v>
                </c:pt>
                <c:pt idx="49">
                  <c:v>15849.895843630096</c:v>
                </c:pt>
                <c:pt idx="50">
                  <c:v>16087.21920824203</c:v>
                </c:pt>
                <c:pt idx="51">
                  <c:v>16323.82495808734</c:v>
                </c:pt>
                <c:pt idx="52">
                  <c:v>16559.554630245442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99-45BC-996E-7CAE55CAE37F}"/>
            </c:ext>
          </c:extLst>
        </c:ser>
        <c:ser>
          <c:idx val="10"/>
          <c:order val="10"/>
          <c:tx>
            <c:strRef>
              <c:f>'高情景（2001-2060, 2020RMB）'!$A$24</c:f>
              <c:strCache>
                <c:ptCount val="1"/>
                <c:pt idx="0">
                  <c:v>烟草制品业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2020RMB）'!$I$24:$BI$24</c:f>
              <c:numCache>
                <c:formatCode>0_);[Red]\(0\)</c:formatCode>
                <c:ptCount val="53"/>
                <c:pt idx="0">
                  <c:v>5910.2529339903967</c:v>
                </c:pt>
                <c:pt idx="1">
                  <c:v>6061.9868434906066</c:v>
                </c:pt>
                <c:pt idx="2">
                  <c:v>6587.4237670059674</c:v>
                </c:pt>
                <c:pt idx="3">
                  <c:v>7127.2733201323808</c:v>
                </c:pt>
                <c:pt idx="4">
                  <c:v>7416.135483677398</c:v>
                </c:pt>
                <c:pt idx="5">
                  <c:v>7552.2827148565511</c:v>
                </c:pt>
                <c:pt idx="6">
                  <c:v>7834.3150298743867</c:v>
                </c:pt>
                <c:pt idx="7">
                  <c:v>7685.1772861720265</c:v>
                </c:pt>
                <c:pt idx="8">
                  <c:v>6877.3623126955108</c:v>
                </c:pt>
                <c:pt idx="9">
                  <c:v>7204.9831937381059</c:v>
                </c:pt>
                <c:pt idx="10">
                  <c:v>7604.4308278526087</c:v>
                </c:pt>
                <c:pt idx="11">
                  <c:v>7713.2012358029078</c:v>
                </c:pt>
                <c:pt idx="12">
                  <c:v>7700.2442564631801</c:v>
                </c:pt>
                <c:pt idx="13">
                  <c:v>8298.0213959945031</c:v>
                </c:pt>
                <c:pt idx="14">
                  <c:v>9019.4531857153415</c:v>
                </c:pt>
                <c:pt idx="15">
                  <c:v>9258.6788723854133</c:v>
                </c:pt>
                <c:pt idx="16">
                  <c:v>9492.3265966729195</c:v>
                </c:pt>
                <c:pt idx="17">
                  <c:v>9716.9988354317247</c:v>
                </c:pt>
                <c:pt idx="18">
                  <c:v>9946.8646424518538</c:v>
                </c:pt>
                <c:pt idx="19">
                  <c:v>10175.279933539328</c:v>
                </c:pt>
                <c:pt idx="20">
                  <c:v>10402.365613170654</c:v>
                </c:pt>
                <c:pt idx="21">
                  <c:v>10627.673837502882</c:v>
                </c:pt>
                <c:pt idx="22">
                  <c:v>10850.187013464429</c:v>
                </c:pt>
                <c:pt idx="23">
                  <c:v>11066.479401267146</c:v>
                </c:pt>
                <c:pt idx="24">
                  <c:v>11273.775605870323</c:v>
                </c:pt>
                <c:pt idx="25">
                  <c:v>11471.962667548805</c:v>
                </c:pt>
                <c:pt idx="26">
                  <c:v>11662.565105112135</c:v>
                </c:pt>
                <c:pt idx="27">
                  <c:v>11849.128148096999</c:v>
                </c:pt>
                <c:pt idx="28">
                  <c:v>12025.392457024693</c:v>
                </c:pt>
                <c:pt idx="29">
                  <c:v>12185.959100294824</c:v>
                </c:pt>
                <c:pt idx="30">
                  <c:v>12337.20899273272</c:v>
                </c:pt>
                <c:pt idx="31">
                  <c:v>12485.858855311035</c:v>
                </c:pt>
                <c:pt idx="32">
                  <c:v>12638.926748477639</c:v>
                </c:pt>
                <c:pt idx="33">
                  <c:v>12796.682479546831</c:v>
                </c:pt>
                <c:pt idx="34">
                  <c:v>12954.517450340463</c:v>
                </c:pt>
                <c:pt idx="35">
                  <c:v>13112.323291825669</c:v>
                </c:pt>
                <c:pt idx="36">
                  <c:v>13269.946437772771</c:v>
                </c:pt>
                <c:pt idx="37">
                  <c:v>13427.186881333257</c:v>
                </c:pt>
                <c:pt idx="38">
                  <c:v>13584.489303629778</c:v>
                </c:pt>
                <c:pt idx="39">
                  <c:v>13741.71908565177</c:v>
                </c:pt>
                <c:pt idx="40">
                  <c:v>13897.702210463176</c:v>
                </c:pt>
                <c:pt idx="41">
                  <c:v>14051.169413652748</c:v>
                </c:pt>
                <c:pt idx="42">
                  <c:v>14200.752545723524</c:v>
                </c:pt>
                <c:pt idx="43">
                  <c:v>14347.017358412726</c:v>
                </c:pt>
                <c:pt idx="44">
                  <c:v>14491.342364401971</c:v>
                </c:pt>
                <c:pt idx="45">
                  <c:v>14633.50043649215</c:v>
                </c:pt>
                <c:pt idx="46">
                  <c:v>14773.261859877042</c:v>
                </c:pt>
                <c:pt idx="47">
                  <c:v>14910.3936567612</c:v>
                </c:pt>
                <c:pt idx="48">
                  <c:v>15044.987104256066</c:v>
                </c:pt>
                <c:pt idx="49">
                  <c:v>15177.190068236267</c:v>
                </c:pt>
                <c:pt idx="50">
                  <c:v>15306.846991421169</c:v>
                </c:pt>
                <c:pt idx="51">
                  <c:v>15433.794530599311</c:v>
                </c:pt>
                <c:pt idx="52">
                  <c:v>15557.858971451082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99-45BC-996E-7CAE55CAE37F}"/>
            </c:ext>
          </c:extLst>
        </c:ser>
        <c:ser>
          <c:idx val="11"/>
          <c:order val="11"/>
          <c:tx>
            <c:strRef>
              <c:f>'高情景（2001-2060, 2020RMB）'!$A$25</c:f>
              <c:strCache>
                <c:ptCount val="1"/>
                <c:pt idx="0">
                  <c:v>纺织业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2020RMB）'!$I$25:$BI$25</c:f>
              <c:numCache>
                <c:formatCode>0_);[Red]\(0\)</c:formatCode>
                <c:ptCount val="53"/>
                <c:pt idx="0">
                  <c:v>5647.7680515797283</c:v>
                </c:pt>
                <c:pt idx="1">
                  <c:v>5808.8244530877719</c:v>
                </c:pt>
                <c:pt idx="2">
                  <c:v>6295.3948284344315</c:v>
                </c:pt>
                <c:pt idx="3">
                  <c:v>6551.1998829030117</c:v>
                </c:pt>
                <c:pt idx="4">
                  <c:v>6997.5786247679334</c:v>
                </c:pt>
                <c:pt idx="5">
                  <c:v>7225.7532936361977</c:v>
                </c:pt>
                <c:pt idx="6">
                  <c:v>7391.6786908238228</c:v>
                </c:pt>
                <c:pt idx="7">
                  <c:v>7503.4186514554003</c:v>
                </c:pt>
                <c:pt idx="8">
                  <c:v>7725.2103975749078</c:v>
                </c:pt>
                <c:pt idx="9">
                  <c:v>8132.3183921548325</c:v>
                </c:pt>
                <c:pt idx="10">
                  <c:v>8178.3110397253649</c:v>
                </c:pt>
                <c:pt idx="11">
                  <c:v>7987.7649672471616</c:v>
                </c:pt>
                <c:pt idx="12">
                  <c:v>7781.1697585795664</c:v>
                </c:pt>
                <c:pt idx="13">
                  <c:v>8215.0941346473574</c:v>
                </c:pt>
                <c:pt idx="14">
                  <c:v>8119.836142530613</c:v>
                </c:pt>
                <c:pt idx="15">
                  <c:v>8196.1643109375309</c:v>
                </c:pt>
                <c:pt idx="16">
                  <c:v>8274.050775286958</c:v>
                </c:pt>
                <c:pt idx="17">
                  <c:v>8353.3088333778251</c:v>
                </c:pt>
                <c:pt idx="18">
                  <c:v>8450.7791813584226</c:v>
                </c:pt>
                <c:pt idx="19">
                  <c:v>8559.0439138045149</c:v>
                </c:pt>
                <c:pt idx="20">
                  <c:v>8671.0843598703741</c:v>
                </c:pt>
                <c:pt idx="21">
                  <c:v>8778.8199391910457</c:v>
                </c:pt>
                <c:pt idx="22">
                  <c:v>8873.0649769735173</c:v>
                </c:pt>
                <c:pt idx="23">
                  <c:v>8947.8052740506955</c:v>
                </c:pt>
                <c:pt idx="24">
                  <c:v>9007.3367894385574</c:v>
                </c:pt>
                <c:pt idx="25">
                  <c:v>9057.5883523537104</c:v>
                </c:pt>
                <c:pt idx="26">
                  <c:v>9105.9997387351705</c:v>
                </c:pt>
                <c:pt idx="27">
                  <c:v>9161.7228203475479</c:v>
                </c:pt>
                <c:pt idx="28">
                  <c:v>9220.1342768476115</c:v>
                </c:pt>
                <c:pt idx="29">
                  <c:v>9272.7559796432888</c:v>
                </c:pt>
                <c:pt idx="30">
                  <c:v>9324.0731110147117</c:v>
                </c:pt>
                <c:pt idx="31">
                  <c:v>9378.6471971362971</c:v>
                </c:pt>
                <c:pt idx="32">
                  <c:v>9441.1220396708213</c:v>
                </c:pt>
                <c:pt idx="33">
                  <c:v>9511.0097380350453</c:v>
                </c:pt>
                <c:pt idx="34">
                  <c:v>9584.2126678539062</c:v>
                </c:pt>
                <c:pt idx="35">
                  <c:v>9660.0055011316945</c:v>
                </c:pt>
                <c:pt idx="36">
                  <c:v>9737.6203910089152</c:v>
                </c:pt>
                <c:pt idx="37">
                  <c:v>9816.2459595027321</c:v>
                </c:pt>
                <c:pt idx="38">
                  <c:v>9895.531216894211</c:v>
                </c:pt>
                <c:pt idx="39">
                  <c:v>9974.689337987149</c:v>
                </c:pt>
                <c:pt idx="40">
                  <c:v>10052.173621444625</c:v>
                </c:pt>
                <c:pt idx="41">
                  <c:v>10126.373211414639</c:v>
                </c:pt>
                <c:pt idx="42">
                  <c:v>10195.61516816016</c:v>
                </c:pt>
                <c:pt idx="43">
                  <c:v>10261.906492545901</c:v>
                </c:pt>
                <c:pt idx="44">
                  <c:v>10328.32051417233</c:v>
                </c:pt>
                <c:pt idx="45">
                  <c:v>10394.740816253732</c:v>
                </c:pt>
                <c:pt idx="46">
                  <c:v>10461.052486460261</c:v>
                </c:pt>
                <c:pt idx="47">
                  <c:v>10527.141430589601</c:v>
                </c:pt>
                <c:pt idx="48">
                  <c:v>10593.12479306674</c:v>
                </c:pt>
                <c:pt idx="49">
                  <c:v>10659.159884709912</c:v>
                </c:pt>
                <c:pt idx="50">
                  <c:v>10725.19176807174</c:v>
                </c:pt>
                <c:pt idx="51">
                  <c:v>10791.162619630637</c:v>
                </c:pt>
                <c:pt idx="52">
                  <c:v>10857.009945920991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B99-45BC-996E-7CAE55CAE37F}"/>
            </c:ext>
          </c:extLst>
        </c:ser>
        <c:ser>
          <c:idx val="12"/>
          <c:order val="12"/>
          <c:tx>
            <c:strRef>
              <c:f>'高情景（2001-2060, 2020RMB）'!$A$26</c:f>
              <c:strCache>
                <c:ptCount val="1"/>
                <c:pt idx="0">
                  <c:v>纺织服装、服饰业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2020RMB）'!$I$26:$BI$26</c:f>
              <c:numCache>
                <c:formatCode>0_);[Red]\(0\)</c:formatCode>
                <c:ptCount val="53"/>
                <c:pt idx="0">
                  <c:v>3460.8916760455404</c:v>
                </c:pt>
                <c:pt idx="1">
                  <c:v>3605.515444217865</c:v>
                </c:pt>
                <c:pt idx="2">
                  <c:v>4026.5743894484108</c:v>
                </c:pt>
                <c:pt idx="3">
                  <c:v>4472.6300956934492</c:v>
                </c:pt>
                <c:pt idx="4">
                  <c:v>4564.4856573758252</c:v>
                </c:pt>
                <c:pt idx="5">
                  <c:v>4648.2816027676581</c:v>
                </c:pt>
                <c:pt idx="6">
                  <c:v>4777.3025609458309</c:v>
                </c:pt>
                <c:pt idx="7">
                  <c:v>4731.6821855644102</c:v>
                </c:pt>
                <c:pt idx="8">
                  <c:v>4793.0460137299378</c:v>
                </c:pt>
                <c:pt idx="9">
                  <c:v>5132.9612289534653</c:v>
                </c:pt>
                <c:pt idx="10">
                  <c:v>5335.7608842140544</c:v>
                </c:pt>
                <c:pt idx="11">
                  <c:v>5190.8649943427326</c:v>
                </c:pt>
                <c:pt idx="12">
                  <c:v>4569.5272137342927</c:v>
                </c:pt>
                <c:pt idx="13">
                  <c:v>5162.1510144134963</c:v>
                </c:pt>
                <c:pt idx="14">
                  <c:v>5144.2443998897388</c:v>
                </c:pt>
                <c:pt idx="15">
                  <c:v>5206.1263041436587</c:v>
                </c:pt>
                <c:pt idx="16">
                  <c:v>5268.8169633032076</c:v>
                </c:pt>
                <c:pt idx="17">
                  <c:v>5332.298312076241</c:v>
                </c:pt>
                <c:pt idx="18">
                  <c:v>5407.171430194182</c:v>
                </c:pt>
                <c:pt idx="19">
                  <c:v>5488.6121020209057</c:v>
                </c:pt>
                <c:pt idx="20">
                  <c:v>5572.3081012285165</c:v>
                </c:pt>
                <c:pt idx="21">
                  <c:v>5653.2333898801253</c:v>
                </c:pt>
                <c:pt idx="22">
                  <c:v>5725.616440868228</c:v>
                </c:pt>
                <c:pt idx="23">
                  <c:v>5785.3679272163099</c:v>
                </c:pt>
                <c:pt idx="24">
                  <c:v>5834.9200233887959</c:v>
                </c:pt>
                <c:pt idx="25">
                  <c:v>5878.0550562506323</c:v>
                </c:pt>
                <c:pt idx="26">
                  <c:v>5919.5695365188794</c:v>
                </c:pt>
                <c:pt idx="27">
                  <c:v>5965.4095206379725</c:v>
                </c:pt>
                <c:pt idx="28">
                  <c:v>6012.5865444762649</c:v>
                </c:pt>
                <c:pt idx="29">
                  <c:v>6055.606232538833</c:v>
                </c:pt>
                <c:pt idx="30">
                  <c:v>6097.4259482341649</c:v>
                </c:pt>
                <c:pt idx="31">
                  <c:v>6141.0713571742463</c:v>
                </c:pt>
                <c:pt idx="32">
                  <c:v>6189.6386270653393</c:v>
                </c:pt>
                <c:pt idx="33">
                  <c:v>6242.8708374463877</c:v>
                </c:pt>
                <c:pt idx="34">
                  <c:v>6298.1377366202159</c:v>
                </c:pt>
                <c:pt idx="35">
                  <c:v>6355.0162976926276</c:v>
                </c:pt>
                <c:pt idx="36">
                  <c:v>6413.054883933356</c:v>
                </c:pt>
                <c:pt idx="37">
                  <c:v>6471.7726801342651</c:v>
                </c:pt>
                <c:pt idx="38">
                  <c:v>6530.9922996789073</c:v>
                </c:pt>
                <c:pt idx="39">
                  <c:v>6590.2493662191546</c:v>
                </c:pt>
                <c:pt idx="40">
                  <c:v>6648.5766853033283</c:v>
                </c:pt>
                <c:pt idx="41">
                  <c:v>6704.962112946143</c:v>
                </c:pt>
                <c:pt idx="42">
                  <c:v>6758.3494268820787</c:v>
                </c:pt>
                <c:pt idx="43">
                  <c:v>6809.9599978537271</c:v>
                </c:pt>
                <c:pt idx="44">
                  <c:v>6861.6891675715606</c:v>
                </c:pt>
                <c:pt idx="45">
                  <c:v>6913.4603823112338</c:v>
                </c:pt>
                <c:pt idx="46">
                  <c:v>6965.1978025396384</c:v>
                </c:pt>
                <c:pt idx="47">
                  <c:v>7016.8258576581838</c:v>
                </c:pt>
                <c:pt idx="48">
                  <c:v>7068.4230067886856</c:v>
                </c:pt>
                <c:pt idx="49">
                  <c:v>7120.0949377058478</c:v>
                </c:pt>
                <c:pt idx="50">
                  <c:v>7171.8059165514678</c:v>
                </c:pt>
                <c:pt idx="51">
                  <c:v>7223.5181784374727</c:v>
                </c:pt>
                <c:pt idx="52">
                  <c:v>7275.1907247739273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99-45BC-996E-7CAE55CAE37F}"/>
            </c:ext>
          </c:extLst>
        </c:ser>
        <c:ser>
          <c:idx val="13"/>
          <c:order val="13"/>
          <c:tx>
            <c:strRef>
              <c:f>'高情景（2001-2060, 2020RMB）'!$A$27</c:f>
              <c:strCache>
                <c:ptCount val="1"/>
                <c:pt idx="0">
                  <c:v>皮革、毛皮、羽毛及其制品和制鞋业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2020RMB）'!$I$27:$BI$27</c:f>
              <c:numCache>
                <c:formatCode>0_);[Red]\(0\)</c:formatCode>
                <c:ptCount val="53"/>
                <c:pt idx="0">
                  <c:v>2304.2752500353404</c:v>
                </c:pt>
                <c:pt idx="1">
                  <c:v>2387.4604094503197</c:v>
                </c:pt>
                <c:pt idx="2">
                  <c:v>2701.0500413627724</c:v>
                </c:pt>
                <c:pt idx="3">
                  <c:v>2935.3821972842488</c:v>
                </c:pt>
                <c:pt idx="4">
                  <c:v>3009.6392280388595</c:v>
                </c:pt>
                <c:pt idx="5">
                  <c:v>3090.6222823019139</c:v>
                </c:pt>
                <c:pt idx="6">
                  <c:v>3146.7770885639497</c:v>
                </c:pt>
                <c:pt idx="7">
                  <c:v>3131.6541085798658</c:v>
                </c:pt>
                <c:pt idx="8">
                  <c:v>3160.0430937785932</c:v>
                </c:pt>
                <c:pt idx="9">
                  <c:v>3345.7647990286678</c:v>
                </c:pt>
                <c:pt idx="10">
                  <c:v>3487.9477112441045</c:v>
                </c:pt>
                <c:pt idx="11">
                  <c:v>3433.5858958672138</c:v>
                </c:pt>
                <c:pt idx="12">
                  <c:v>2932.9101730437146</c:v>
                </c:pt>
                <c:pt idx="13">
                  <c:v>3316.3341738898448</c:v>
                </c:pt>
                <c:pt idx="14">
                  <c:v>3355.3629553285882</c:v>
                </c:pt>
                <c:pt idx="15">
                  <c:v>3341.9932221163708</c:v>
                </c:pt>
                <c:pt idx="16">
                  <c:v>3327.3750967980154</c:v>
                </c:pt>
                <c:pt idx="17">
                  <c:v>3311.4985362214065</c:v>
                </c:pt>
                <c:pt idx="18">
                  <c:v>3298.8248633302601</c:v>
                </c:pt>
                <c:pt idx="19">
                  <c:v>3286.1431599528487</c:v>
                </c:pt>
                <c:pt idx="20">
                  <c:v>3273.8222132906571</c:v>
                </c:pt>
                <c:pt idx="21">
                  <c:v>3262.0396338906939</c:v>
                </c:pt>
                <c:pt idx="22">
                  <c:v>3250.8043102168072</c:v>
                </c:pt>
                <c:pt idx="23">
                  <c:v>3238.5402064168829</c:v>
                </c:pt>
                <c:pt idx="24">
                  <c:v>3224.084216723154</c:v>
                </c:pt>
                <c:pt idx="25">
                  <c:v>3208.0390195259033</c:v>
                </c:pt>
                <c:pt idx="26">
                  <c:v>3191.430942381679</c:v>
                </c:pt>
                <c:pt idx="27">
                  <c:v>3175.7662370296812</c:v>
                </c:pt>
                <c:pt idx="28">
                  <c:v>3158.4059412928623</c:v>
                </c:pt>
                <c:pt idx="29">
                  <c:v>3136.7988409117211</c:v>
                </c:pt>
                <c:pt idx="30">
                  <c:v>3112.8109698969397</c:v>
                </c:pt>
                <c:pt idx="31">
                  <c:v>3088.2513313701952</c:v>
                </c:pt>
                <c:pt idx="32">
                  <c:v>3064.8641095003118</c:v>
                </c:pt>
                <c:pt idx="33">
                  <c:v>3042.6539210065212</c:v>
                </c:pt>
                <c:pt idx="34">
                  <c:v>3020.48561640463</c:v>
                </c:pt>
                <c:pt idx="35">
                  <c:v>2998.3386636045993</c:v>
                </c:pt>
                <c:pt idx="36">
                  <c:v>2976.1838344023131</c:v>
                </c:pt>
                <c:pt idx="37">
                  <c:v>2953.9838137763222</c:v>
                </c:pt>
                <c:pt idx="38">
                  <c:v>2931.8432062184675</c:v>
                </c:pt>
                <c:pt idx="39">
                  <c:v>2909.736054202685</c:v>
                </c:pt>
                <c:pt idx="40">
                  <c:v>2887.422248212325</c:v>
                </c:pt>
                <c:pt idx="41">
                  <c:v>2864.6601246205264</c:v>
                </c:pt>
                <c:pt idx="42">
                  <c:v>2841.2065164620085</c:v>
                </c:pt>
                <c:pt idx="43">
                  <c:v>2817.0169485879674</c:v>
                </c:pt>
                <c:pt idx="44">
                  <c:v>2792.238595061348</c:v>
                </c:pt>
                <c:pt idx="45">
                  <c:v>2766.9146712864563</c:v>
                </c:pt>
                <c:pt idx="46">
                  <c:v>2741.0882051969152</c:v>
                </c:pt>
                <c:pt idx="47">
                  <c:v>2714.8017511243393</c:v>
                </c:pt>
                <c:pt idx="48">
                  <c:v>2688.1557655530673</c:v>
                </c:pt>
                <c:pt idx="49">
                  <c:v>2661.2560864199759</c:v>
                </c:pt>
                <c:pt idx="50">
                  <c:v>2634.1511150296315</c:v>
                </c:pt>
                <c:pt idx="51">
                  <c:v>2606.8866986830535</c:v>
                </c:pt>
                <c:pt idx="52">
                  <c:v>2579.5057342877135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B99-45BC-996E-7CAE55CAE37F}"/>
            </c:ext>
          </c:extLst>
        </c:ser>
        <c:ser>
          <c:idx val="14"/>
          <c:order val="14"/>
          <c:tx>
            <c:strRef>
              <c:f>'高情景（2001-2060, 2020RMB）'!$A$28</c:f>
              <c:strCache>
                <c:ptCount val="1"/>
                <c:pt idx="0">
                  <c:v>木材加工和木、竹、藤、棕、草制品业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2020RMB）'!$I$28:$BI$28</c:f>
              <c:numCache>
                <c:formatCode>0_);[Red]\(0\)</c:formatCode>
                <c:ptCount val="53"/>
                <c:pt idx="0">
                  <c:v>1328.9824036014877</c:v>
                </c:pt>
                <c:pt idx="1">
                  <c:v>1482.7821695107011</c:v>
                </c:pt>
                <c:pt idx="2">
                  <c:v>1762.5007041562442</c:v>
                </c:pt>
                <c:pt idx="3">
                  <c:v>2049.1987875789623</c:v>
                </c:pt>
                <c:pt idx="4">
                  <c:v>2192.7265800548553</c:v>
                </c:pt>
                <c:pt idx="5">
                  <c:v>2326.7164094671548</c:v>
                </c:pt>
                <c:pt idx="6">
                  <c:v>2442.6042210226533</c:v>
                </c:pt>
                <c:pt idx="7">
                  <c:v>2463.3078356766532</c:v>
                </c:pt>
                <c:pt idx="8">
                  <c:v>2567.3709288969417</c:v>
                </c:pt>
                <c:pt idx="9">
                  <c:v>2759.8396763201949</c:v>
                </c:pt>
                <c:pt idx="10">
                  <c:v>2824.9114892595062</c:v>
                </c:pt>
                <c:pt idx="11">
                  <c:v>2783.6071882539604</c:v>
                </c:pt>
                <c:pt idx="12">
                  <c:v>2641.6002604003402</c:v>
                </c:pt>
                <c:pt idx="13">
                  <c:v>3036.4481610921225</c:v>
                </c:pt>
                <c:pt idx="14">
                  <c:v>3069.0985404160137</c:v>
                </c:pt>
                <c:pt idx="15">
                  <c:v>3101.0301414022651</c:v>
                </c:pt>
                <c:pt idx="16">
                  <c:v>3130.543495234961</c:v>
                </c:pt>
                <c:pt idx="17">
                  <c:v>3157.0394953812583</c:v>
                </c:pt>
                <c:pt idx="18">
                  <c:v>3185.1510378862258</c:v>
                </c:pt>
                <c:pt idx="19">
                  <c:v>3212.3889633254398</c:v>
                </c:pt>
                <c:pt idx="20">
                  <c:v>3238.8007111334805</c:v>
                </c:pt>
                <c:pt idx="21">
                  <c:v>3264.2509459408143</c:v>
                </c:pt>
                <c:pt idx="22">
                  <c:v>3288.4333923725217</c:v>
                </c:pt>
                <c:pt idx="23">
                  <c:v>3311.2813106815966</c:v>
                </c:pt>
                <c:pt idx="24">
                  <c:v>3332.2510726822325</c:v>
                </c:pt>
                <c:pt idx="25">
                  <c:v>3350.2774037237491</c:v>
                </c:pt>
                <c:pt idx="26">
                  <c:v>3364.7347942103211</c:v>
                </c:pt>
                <c:pt idx="27">
                  <c:v>3375.5293751419222</c:v>
                </c:pt>
                <c:pt idx="28">
                  <c:v>3382.0189648471587</c:v>
                </c:pt>
                <c:pt idx="29">
                  <c:v>3384.6419389588818</c:v>
                </c:pt>
                <c:pt idx="30">
                  <c:v>3385.2399963028192</c:v>
                </c:pt>
                <c:pt idx="31">
                  <c:v>3385.6504678401793</c:v>
                </c:pt>
                <c:pt idx="32">
                  <c:v>3387.700614993701</c:v>
                </c:pt>
                <c:pt idx="33">
                  <c:v>3391.3425440352748</c:v>
                </c:pt>
                <c:pt idx="34">
                  <c:v>3395.2487068234432</c:v>
                </c:pt>
                <c:pt idx="35">
                  <c:v>3399.3124015836102</c:v>
                </c:pt>
                <c:pt idx="36">
                  <c:v>3403.4157795559204</c:v>
                </c:pt>
                <c:pt idx="37">
                  <c:v>3407.4300520800857</c:v>
                </c:pt>
                <c:pt idx="38">
                  <c:v>3411.3895849657124</c:v>
                </c:pt>
                <c:pt idx="39">
                  <c:v>3415.1792718243373</c:v>
                </c:pt>
                <c:pt idx="40">
                  <c:v>3418.4290235721664</c:v>
                </c:pt>
                <c:pt idx="41">
                  <c:v>3420.7567319564068</c:v>
                </c:pt>
                <c:pt idx="42">
                  <c:v>3421.7683401835093</c:v>
                </c:pt>
                <c:pt idx="43">
                  <c:v>3421.1921410379223</c:v>
                </c:pt>
                <c:pt idx="44">
                  <c:v>3419.0969205931024</c:v>
                </c:pt>
                <c:pt idx="45">
                  <c:v>3415.5923348361534</c:v>
                </c:pt>
                <c:pt idx="46">
                  <c:v>3410.7899300968452</c:v>
                </c:pt>
                <c:pt idx="47">
                  <c:v>3404.8024573306598</c:v>
                </c:pt>
                <c:pt idx="48">
                  <c:v>3397.8173488596767</c:v>
                </c:pt>
                <c:pt idx="49">
                  <c:v>3390.0324125760758</c:v>
                </c:pt>
                <c:pt idx="50">
                  <c:v>3381.5752614528365</c:v>
                </c:pt>
                <c:pt idx="51">
                  <c:v>3372.5713300006219</c:v>
                </c:pt>
                <c:pt idx="52">
                  <c:v>3363.1431203874304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B99-45BC-996E-7CAE55CAE37F}"/>
            </c:ext>
          </c:extLst>
        </c:ser>
        <c:ser>
          <c:idx val="15"/>
          <c:order val="15"/>
          <c:tx>
            <c:strRef>
              <c:f>'高情景（2001-2060, 2020RMB）'!$A$29</c:f>
              <c:strCache>
                <c:ptCount val="1"/>
                <c:pt idx="0">
                  <c:v>家具制造业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2020RMB）'!$I$29:$BI$29</c:f>
              <c:numCache>
                <c:formatCode>0_);[Red]\(0\)</c:formatCode>
                <c:ptCount val="53"/>
                <c:pt idx="0">
                  <c:v>942.44830582196994</c:v>
                </c:pt>
                <c:pt idx="1">
                  <c:v>972.00409563695905</c:v>
                </c:pt>
                <c:pt idx="2">
                  <c:v>1129.8811717538965</c:v>
                </c:pt>
                <c:pt idx="3">
                  <c:v>1250.7043821461339</c:v>
                </c:pt>
                <c:pt idx="4">
                  <c:v>1324.0169299660911</c:v>
                </c:pt>
                <c:pt idx="5">
                  <c:v>1386.0564923380959</c:v>
                </c:pt>
                <c:pt idx="6">
                  <c:v>1444.4616196836896</c:v>
                </c:pt>
                <c:pt idx="7">
                  <c:v>1464.9271654424824</c:v>
                </c:pt>
                <c:pt idx="8">
                  <c:v>1523.9542011748163</c:v>
                </c:pt>
                <c:pt idx="9">
                  <c:v>1693.7330948132931</c:v>
                </c:pt>
                <c:pt idx="10">
                  <c:v>1780.8886584549791</c:v>
                </c:pt>
                <c:pt idx="11">
                  <c:v>1760.0007062456536</c:v>
                </c:pt>
                <c:pt idx="12">
                  <c:v>1627.6494522571516</c:v>
                </c:pt>
                <c:pt idx="13">
                  <c:v>1901.4435312506728</c:v>
                </c:pt>
                <c:pt idx="14">
                  <c:v>1802.1334874675638</c:v>
                </c:pt>
                <c:pt idx="15">
                  <c:v>1818.7353247368289</c:v>
                </c:pt>
                <c:pt idx="16">
                  <c:v>1833.9519986713574</c:v>
                </c:pt>
                <c:pt idx="17">
                  <c:v>1847.4634183286328</c:v>
                </c:pt>
                <c:pt idx="18">
                  <c:v>1861.9777448949242</c:v>
                </c:pt>
                <c:pt idx="19">
                  <c:v>1876.013172338937</c:v>
                </c:pt>
                <c:pt idx="20">
                  <c:v>1889.5957183579696</c:v>
                </c:pt>
                <c:pt idx="21">
                  <c:v>1902.6445262054217</c:v>
                </c:pt>
                <c:pt idx="22">
                  <c:v>1914.9792659004838</c:v>
                </c:pt>
                <c:pt idx="23">
                  <c:v>1926.7360793429373</c:v>
                </c:pt>
                <c:pt idx="24">
                  <c:v>1937.6158676861853</c:v>
                </c:pt>
                <c:pt idx="25">
                  <c:v>1946.7569772706049</c:v>
                </c:pt>
                <c:pt idx="26">
                  <c:v>1953.5499124686919</c:v>
                </c:pt>
                <c:pt idx="27">
                  <c:v>1957.692440209813</c:v>
                </c:pt>
                <c:pt idx="28">
                  <c:v>1959.0499461722836</c:v>
                </c:pt>
                <c:pt idx="29">
                  <c:v>1958.2890340315998</c:v>
                </c:pt>
                <c:pt idx="30">
                  <c:v>1956.4878349208091</c:v>
                </c:pt>
                <c:pt idx="31">
                  <c:v>1954.7166779617821</c:v>
                </c:pt>
                <c:pt idx="32">
                  <c:v>1954.0355406530023</c:v>
                </c:pt>
                <c:pt idx="33">
                  <c:v>1954.4200179008155</c:v>
                </c:pt>
                <c:pt idx="34">
                  <c:v>1955.1093891546843</c:v>
                </c:pt>
                <c:pt idx="35">
                  <c:v>1956.0481148750089</c:v>
                </c:pt>
                <c:pt idx="36">
                  <c:v>1957.1745249310598</c:v>
                </c:pt>
                <c:pt idx="37">
                  <c:v>1958.4209100073197</c:v>
                </c:pt>
                <c:pt idx="38">
                  <c:v>1959.8134972200003</c:v>
                </c:pt>
                <c:pt idx="39">
                  <c:v>1961.2926820277742</c:v>
                </c:pt>
                <c:pt idx="40">
                  <c:v>1962.6525848630442</c:v>
                </c:pt>
                <c:pt idx="41">
                  <c:v>1963.680577307623</c:v>
                </c:pt>
                <c:pt idx="42">
                  <c:v>1964.1571067487343</c:v>
                </c:pt>
                <c:pt idx="43">
                  <c:v>1963.5797287788816</c:v>
                </c:pt>
                <c:pt idx="44">
                  <c:v>1961.6903388410606</c:v>
                </c:pt>
                <c:pt idx="45">
                  <c:v>1958.6324828046884</c:v>
                </c:pt>
                <c:pt idx="46">
                  <c:v>1954.5513820682982</c:v>
                </c:pt>
                <c:pt idx="47">
                  <c:v>1949.5929910290529</c:v>
                </c:pt>
                <c:pt idx="48">
                  <c:v>1943.9455686125355</c:v>
                </c:pt>
                <c:pt idx="49">
                  <c:v>1937.8023556867558</c:v>
                </c:pt>
                <c:pt idx="50">
                  <c:v>1931.315247569823</c:v>
                </c:pt>
                <c:pt idx="51">
                  <c:v>1924.6336051894368</c:v>
                </c:pt>
                <c:pt idx="52">
                  <c:v>1917.9037487482892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B99-45BC-996E-7CAE55CAE37F}"/>
            </c:ext>
          </c:extLst>
        </c:ser>
        <c:ser>
          <c:idx val="16"/>
          <c:order val="16"/>
          <c:tx>
            <c:strRef>
              <c:f>'高情景（2001-2060, 2020RMB）'!$A$30</c:f>
              <c:strCache>
                <c:ptCount val="1"/>
                <c:pt idx="0">
                  <c:v>造纸和纸制品业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2020RMB）'!$I$30:$BI$30</c:f>
              <c:numCache>
                <c:formatCode>0_);[Red]\(0\)</c:formatCode>
                <c:ptCount val="53"/>
                <c:pt idx="0">
                  <c:v>2399.4158408160433</c:v>
                </c:pt>
                <c:pt idx="1">
                  <c:v>2517.8787005987151</c:v>
                </c:pt>
                <c:pt idx="2">
                  <c:v>2841.2631481498397</c:v>
                </c:pt>
                <c:pt idx="3">
                  <c:v>3123.251114962859</c:v>
                </c:pt>
                <c:pt idx="4">
                  <c:v>3234.9671780680355</c:v>
                </c:pt>
                <c:pt idx="5">
                  <c:v>3331.2326114407938</c:v>
                </c:pt>
                <c:pt idx="6">
                  <c:v>3401.3404077881783</c:v>
                </c:pt>
                <c:pt idx="7">
                  <c:v>3397.9015395567599</c:v>
                </c:pt>
                <c:pt idx="8">
                  <c:v>3511.6031390759331</c:v>
                </c:pt>
                <c:pt idx="9">
                  <c:v>3703.7687703101592</c:v>
                </c:pt>
                <c:pt idx="10">
                  <c:v>3724.7155807424642</c:v>
                </c:pt>
                <c:pt idx="11">
                  <c:v>3742.079787486814</c:v>
                </c:pt>
                <c:pt idx="12">
                  <c:v>3663.3945727849982</c:v>
                </c:pt>
                <c:pt idx="13">
                  <c:v>4054.5873514850814</c:v>
                </c:pt>
                <c:pt idx="14">
                  <c:v>4094.0668183633061</c:v>
                </c:pt>
                <c:pt idx="15">
                  <c:v>4184.8923140355737</c:v>
                </c:pt>
                <c:pt idx="16">
                  <c:v>4276.3292295706897</c:v>
                </c:pt>
                <c:pt idx="17">
                  <c:v>4368.2303273445359</c:v>
                </c:pt>
                <c:pt idx="18">
                  <c:v>4469.1697182548978</c:v>
                </c:pt>
                <c:pt idx="19">
                  <c:v>4575.367293600706</c:v>
                </c:pt>
                <c:pt idx="20">
                  <c:v>4683.4919158410912</c:v>
                </c:pt>
                <c:pt idx="21">
                  <c:v>4789.5060496156902</c:v>
                </c:pt>
                <c:pt idx="22">
                  <c:v>4888.6231637984101</c:v>
                </c:pt>
                <c:pt idx="23">
                  <c:v>4977.1766402716376</c:v>
                </c:pt>
                <c:pt idx="24">
                  <c:v>5056.6391129811891</c:v>
                </c:pt>
                <c:pt idx="25">
                  <c:v>5129.7048592959936</c:v>
                </c:pt>
                <c:pt idx="26">
                  <c:v>5200.0402245566902</c:v>
                </c:pt>
                <c:pt idx="27">
                  <c:v>5272.424054779297</c:v>
                </c:pt>
                <c:pt idx="28">
                  <c:v>5344.5033195739297</c:v>
                </c:pt>
                <c:pt idx="29">
                  <c:v>5411.9933414537927</c:v>
                </c:pt>
                <c:pt idx="30">
                  <c:v>5477.5905387418316</c:v>
                </c:pt>
                <c:pt idx="31">
                  <c:v>5544.1181733454287</c:v>
                </c:pt>
                <c:pt idx="32">
                  <c:v>5614.5240699444548</c:v>
                </c:pt>
                <c:pt idx="33">
                  <c:v>5688.7578741059242</c:v>
                </c:pt>
                <c:pt idx="34">
                  <c:v>5764.5968545382393</c:v>
                </c:pt>
                <c:pt idx="35">
                  <c:v>5841.8108954159734</c:v>
                </c:pt>
                <c:pt idx="36">
                  <c:v>5920.1442396437014</c:v>
                </c:pt>
                <c:pt idx="37">
                  <c:v>5999.3150706387796</c:v>
                </c:pt>
                <c:pt idx="38">
                  <c:v>6079.3250558474347</c:v>
                </c:pt>
                <c:pt idx="39">
                  <c:v>6159.9136499582546</c:v>
                </c:pt>
                <c:pt idx="40">
                  <c:v>6240.3501584739324</c:v>
                </c:pt>
                <c:pt idx="41">
                  <c:v>6319.8553432708522</c:v>
                </c:pt>
                <c:pt idx="42">
                  <c:v>6397.6006731532088</c:v>
                </c:pt>
                <c:pt idx="43">
                  <c:v>6474.4016068397768</c:v>
                </c:pt>
                <c:pt idx="44">
                  <c:v>6551.6037713233945</c:v>
                </c:pt>
                <c:pt idx="45">
                  <c:v>6629.1366323626416</c:v>
                </c:pt>
                <c:pt idx="46">
                  <c:v>6706.9293537074645</c:v>
                </c:pt>
                <c:pt idx="47">
                  <c:v>6784.9103990868589</c:v>
                </c:pt>
                <c:pt idx="48">
                  <c:v>6863.1568501487982</c:v>
                </c:pt>
                <c:pt idx="49">
                  <c:v>6941.7738737413501</c:v>
                </c:pt>
                <c:pt idx="50">
                  <c:v>7020.7301567203158</c:v>
                </c:pt>
                <c:pt idx="51">
                  <c:v>7099.9920971923684</c:v>
                </c:pt>
                <c:pt idx="52">
                  <c:v>7179.5225868094512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B99-45BC-996E-7CAE55CAE37F}"/>
            </c:ext>
          </c:extLst>
        </c:ser>
        <c:ser>
          <c:idx val="17"/>
          <c:order val="17"/>
          <c:tx>
            <c:strRef>
              <c:f>'高情景（2001-2060, 2020RMB）'!$A$31</c:f>
              <c:strCache>
                <c:ptCount val="1"/>
                <c:pt idx="0">
                  <c:v>印刷和记录媒介复制业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2020RMB）'!$I$31:$BI$31</c:f>
              <c:numCache>
                <c:formatCode>0_);[Red]\(0\)</c:formatCode>
                <c:ptCount val="53"/>
                <c:pt idx="0">
                  <c:v>960.49923103428591</c:v>
                </c:pt>
                <c:pt idx="1">
                  <c:v>990.62110956548941</c:v>
                </c:pt>
                <c:pt idx="2">
                  <c:v>1105.3457185260063</c:v>
                </c:pt>
                <c:pt idx="3">
                  <c:v>1209.7378757621632</c:v>
                </c:pt>
                <c:pt idx="4">
                  <c:v>1267.9807982271564</c:v>
                </c:pt>
                <c:pt idx="5">
                  <c:v>1347.8717215792374</c:v>
                </c:pt>
                <c:pt idx="6">
                  <c:v>1421.466988732664</c:v>
                </c:pt>
                <c:pt idx="7">
                  <c:v>1438.9096272736515</c:v>
                </c:pt>
                <c:pt idx="8">
                  <c:v>1489.8672732730606</c:v>
                </c:pt>
                <c:pt idx="9">
                  <c:v>1658.8647683805762</c:v>
                </c:pt>
                <c:pt idx="10">
                  <c:v>1760.7433815949707</c:v>
                </c:pt>
                <c:pt idx="11">
                  <c:v>1740.091712310071</c:v>
                </c:pt>
                <c:pt idx="12">
                  <c:v>1649.6368760600501</c:v>
                </c:pt>
                <c:pt idx="13">
                  <c:v>1909.953713647637</c:v>
                </c:pt>
                <c:pt idx="14">
                  <c:v>1947.9528299445335</c:v>
                </c:pt>
                <c:pt idx="15">
                  <c:v>1989.9742429912644</c:v>
                </c:pt>
                <c:pt idx="16">
                  <c:v>2030.3671561945732</c:v>
                </c:pt>
                <c:pt idx="17">
                  <c:v>2068.4071042318319</c:v>
                </c:pt>
                <c:pt idx="18">
                  <c:v>2107.1689267065817</c:v>
                </c:pt>
                <c:pt idx="19">
                  <c:v>2145.2677951037958</c:v>
                </c:pt>
                <c:pt idx="20">
                  <c:v>2182.6902045060024</c:v>
                </c:pt>
                <c:pt idx="21">
                  <c:v>2219.2998696661552</c:v>
                </c:pt>
                <c:pt idx="22">
                  <c:v>2254.8405412753746</c:v>
                </c:pt>
                <c:pt idx="23">
                  <c:v>2288.8002343784356</c:v>
                </c:pt>
                <c:pt idx="24">
                  <c:v>2320.7381005388379</c:v>
                </c:pt>
                <c:pt idx="25">
                  <c:v>2350.48224430764</c:v>
                </c:pt>
                <c:pt idx="26">
                  <c:v>2378.184974204572</c:v>
                </c:pt>
                <c:pt idx="27">
                  <c:v>2404.3941948355014</c:v>
                </c:pt>
                <c:pt idx="28">
                  <c:v>2428.0717471290527</c:v>
                </c:pt>
                <c:pt idx="29">
                  <c:v>2448.4977954233559</c:v>
                </c:pt>
                <c:pt idx="30">
                  <c:v>2466.9739575826502</c:v>
                </c:pt>
                <c:pt idx="31">
                  <c:v>2484.8417745996076</c:v>
                </c:pt>
                <c:pt idx="32">
                  <c:v>2503.4755814974405</c:v>
                </c:pt>
                <c:pt idx="33">
                  <c:v>2522.8922700790013</c:v>
                </c:pt>
                <c:pt idx="34">
                  <c:v>2542.1498212159663</c:v>
                </c:pt>
                <c:pt idx="35">
                  <c:v>2561.2013140377708</c:v>
                </c:pt>
                <c:pt idx="36">
                  <c:v>2579.9905491243189</c:v>
                </c:pt>
                <c:pt idx="37">
                  <c:v>2598.4520315515301</c:v>
                </c:pt>
                <c:pt idx="38">
                  <c:v>2616.6443327475204</c:v>
                </c:pt>
                <c:pt idx="39">
                  <c:v>2634.5125567644791</c:v>
                </c:pt>
                <c:pt idx="40">
                  <c:v>2651.8032016729353</c:v>
                </c:pt>
                <c:pt idx="41">
                  <c:v>2668.2482403853114</c:v>
                </c:pt>
                <c:pt idx="42">
                  <c:v>2683.5650073402217</c:v>
                </c:pt>
                <c:pt idx="43">
                  <c:v>2698.030064393708</c:v>
                </c:pt>
                <c:pt idx="44">
                  <c:v>2712.076461351493</c:v>
                </c:pt>
                <c:pt idx="45">
                  <c:v>2725.6449701997767</c:v>
                </c:pt>
                <c:pt idx="46">
                  <c:v>2738.6759588400555</c:v>
                </c:pt>
                <c:pt idx="47">
                  <c:v>2751.109303419822</c:v>
                </c:pt>
                <c:pt idx="48">
                  <c:v>2762.9445843729623</c:v>
                </c:pt>
                <c:pt idx="49">
                  <c:v>2774.19081221443</c:v>
                </c:pt>
                <c:pt idx="50">
                  <c:v>2784.8007524115555</c:v>
                </c:pt>
                <c:pt idx="51">
                  <c:v>2794.7258166880179</c:v>
                </c:pt>
                <c:pt idx="52">
                  <c:v>2803.9156892608316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B99-45BC-996E-7CAE55CAE37F}"/>
            </c:ext>
          </c:extLst>
        </c:ser>
        <c:ser>
          <c:idx val="18"/>
          <c:order val="18"/>
          <c:tx>
            <c:strRef>
              <c:f>'高情景（2001-2060, 2020RMB）'!$A$32</c:f>
              <c:strCache>
                <c:ptCount val="1"/>
                <c:pt idx="0">
                  <c:v>文教、工美、体育和娱乐用品制造业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2020RMB）'!$I$32:$BI$32</c:f>
              <c:numCache>
                <c:formatCode>0_);[Red]\(0\)</c:formatCode>
                <c:ptCount val="53"/>
                <c:pt idx="0">
                  <c:v>1237.2348438757313</c:v>
                </c:pt>
                <c:pt idx="1">
                  <c:v>1260.7885849418121</c:v>
                </c:pt>
                <c:pt idx="2">
                  <c:v>1389.6603169510863</c:v>
                </c:pt>
                <c:pt idx="3">
                  <c:v>1498.203935994324</c:v>
                </c:pt>
                <c:pt idx="4">
                  <c:v>1581.7453247763906</c:v>
                </c:pt>
                <c:pt idx="5">
                  <c:v>1705.4469690205001</c:v>
                </c:pt>
                <c:pt idx="6">
                  <c:v>1857.428402654961</c:v>
                </c:pt>
                <c:pt idx="7">
                  <c:v>1864.3612617991985</c:v>
                </c:pt>
                <c:pt idx="8">
                  <c:v>1877.6232138558726</c:v>
                </c:pt>
                <c:pt idx="9">
                  <c:v>2073.499402210462</c:v>
                </c:pt>
                <c:pt idx="10">
                  <c:v>2225.6176241314952</c:v>
                </c:pt>
                <c:pt idx="11">
                  <c:v>2169.4713333944724</c:v>
                </c:pt>
                <c:pt idx="12">
                  <c:v>1972.7493616245627</c:v>
                </c:pt>
                <c:pt idx="13">
                  <c:v>2360.0523650119308</c:v>
                </c:pt>
                <c:pt idx="14">
                  <c:v>2335.0838323778685</c:v>
                </c:pt>
                <c:pt idx="15">
                  <c:v>2379.4906300309558</c:v>
                </c:pt>
                <c:pt idx="16">
                  <c:v>2422.2223403520225</c:v>
                </c:pt>
                <c:pt idx="17">
                  <c:v>2462.6476055141225</c:v>
                </c:pt>
                <c:pt idx="18">
                  <c:v>2504.3381953993721</c:v>
                </c:pt>
                <c:pt idx="19">
                  <c:v>2545.452652682563</c:v>
                </c:pt>
                <c:pt idx="20">
                  <c:v>2586.0659823127035</c:v>
                </c:pt>
                <c:pt idx="21">
                  <c:v>2626.1116199721123</c:v>
                </c:pt>
                <c:pt idx="22">
                  <c:v>2665.3853931782946</c:v>
                </c:pt>
                <c:pt idx="23">
                  <c:v>2703.1563658183195</c:v>
                </c:pt>
                <c:pt idx="24">
                  <c:v>2738.7741671120939</c:v>
                </c:pt>
                <c:pt idx="25">
                  <c:v>2772.1347754384083</c:v>
                </c:pt>
                <c:pt idx="26">
                  <c:v>2803.5189128313737</c:v>
                </c:pt>
                <c:pt idx="27">
                  <c:v>2833.6747128238922</c:v>
                </c:pt>
                <c:pt idx="28">
                  <c:v>2861.2029845940092</c:v>
                </c:pt>
                <c:pt idx="29">
                  <c:v>2885.00955157627</c:v>
                </c:pt>
                <c:pt idx="30">
                  <c:v>2906.6248794573353</c:v>
                </c:pt>
                <c:pt idx="31">
                  <c:v>2927.6252878626019</c:v>
                </c:pt>
                <c:pt idx="32">
                  <c:v>2949.6251536987215</c:v>
                </c:pt>
                <c:pt idx="33">
                  <c:v>2972.6393892544802</c:v>
                </c:pt>
                <c:pt idx="34">
                  <c:v>2995.5529323517831</c:v>
                </c:pt>
                <c:pt idx="35">
                  <c:v>3018.3050597039087</c:v>
                </c:pt>
                <c:pt idx="36">
                  <c:v>3040.8238402461157</c:v>
                </c:pt>
                <c:pt idx="37">
                  <c:v>3063.0260984595275</c:v>
                </c:pt>
                <c:pt idx="38">
                  <c:v>3084.9746285207461</c:v>
                </c:pt>
                <c:pt idx="39">
                  <c:v>3106.5982209761805</c:v>
                </c:pt>
                <c:pt idx="40">
                  <c:v>3127.5911367947024</c:v>
                </c:pt>
                <c:pt idx="41">
                  <c:v>3147.6300201699623</c:v>
                </c:pt>
                <c:pt idx="42">
                  <c:v>3166.3737281230401</c:v>
                </c:pt>
                <c:pt idx="43">
                  <c:v>3184.1306501528552</c:v>
                </c:pt>
                <c:pt idx="44">
                  <c:v>3201.4037184673543</c:v>
                </c:pt>
                <c:pt idx="45">
                  <c:v>3218.1299441929559</c:v>
                </c:pt>
                <c:pt idx="46">
                  <c:v>3234.2459416911743</c:v>
                </c:pt>
                <c:pt idx="47">
                  <c:v>3249.6878084684372</c:v>
                </c:pt>
                <c:pt idx="48">
                  <c:v>3264.4622280222234</c:v>
                </c:pt>
                <c:pt idx="49">
                  <c:v>3278.5871229159834</c:v>
                </c:pt>
                <c:pt idx="50">
                  <c:v>3292.0140178864281</c:v>
                </c:pt>
                <c:pt idx="51">
                  <c:v>3304.6928392490458</c:v>
                </c:pt>
                <c:pt idx="52">
                  <c:v>3316.5714454465656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B99-45BC-996E-7CAE55CAE37F}"/>
            </c:ext>
          </c:extLst>
        </c:ser>
        <c:ser>
          <c:idx val="19"/>
          <c:order val="19"/>
          <c:tx>
            <c:strRef>
              <c:f>'高情景（2001-2060, 2020RMB）'!$A$33</c:f>
              <c:strCache>
                <c:ptCount val="1"/>
                <c:pt idx="0">
                  <c:v>石油、煤炭及其他燃料加工业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2020RMB）'!$I$33:$BI$33</c:f>
              <c:numCache>
                <c:formatCode>0_);[Red]\(0\)</c:formatCode>
                <c:ptCount val="53"/>
                <c:pt idx="0">
                  <c:v>4625.6513765876116</c:v>
                </c:pt>
                <c:pt idx="1">
                  <c:v>4612.8602684459884</c:v>
                </c:pt>
                <c:pt idx="2">
                  <c:v>4909.6595710962438</c:v>
                </c:pt>
                <c:pt idx="3">
                  <c:v>5076.1339274281618</c:v>
                </c:pt>
                <c:pt idx="4">
                  <c:v>5136.8917752740663</c:v>
                </c:pt>
                <c:pt idx="5">
                  <c:v>5177.5177742301576</c:v>
                </c:pt>
                <c:pt idx="6">
                  <c:v>5231.8795946876407</c:v>
                </c:pt>
                <c:pt idx="7">
                  <c:v>5330.8239788952933</c:v>
                </c:pt>
                <c:pt idx="8">
                  <c:v>5550.8237809702714</c:v>
                </c:pt>
                <c:pt idx="9">
                  <c:v>5888.2933870137658</c:v>
                </c:pt>
                <c:pt idx="10">
                  <c:v>6238.1949839855151</c:v>
                </c:pt>
                <c:pt idx="11">
                  <c:v>6315.3940380225322</c:v>
                </c:pt>
                <c:pt idx="12">
                  <c:v>6152.0529589530752</c:v>
                </c:pt>
                <c:pt idx="13">
                  <c:v>6456.6953675432605</c:v>
                </c:pt>
                <c:pt idx="14">
                  <c:v>6224.4128368227912</c:v>
                </c:pt>
                <c:pt idx="15">
                  <c:v>6359.9499745583416</c:v>
                </c:pt>
                <c:pt idx="16">
                  <c:v>6472.1791872613467</c:v>
                </c:pt>
                <c:pt idx="17">
                  <c:v>6532.7257581377999</c:v>
                </c:pt>
                <c:pt idx="18">
                  <c:v>6559.2093897964423</c:v>
                </c:pt>
                <c:pt idx="19">
                  <c:v>6575.4404291376268</c:v>
                </c:pt>
                <c:pt idx="20">
                  <c:v>6585.2224952121305</c:v>
                </c:pt>
                <c:pt idx="21">
                  <c:v>6591.9960764661537</c:v>
                </c:pt>
                <c:pt idx="22">
                  <c:v>6598.8207621185302</c:v>
                </c:pt>
                <c:pt idx="23">
                  <c:v>6588.9199267367549</c:v>
                </c:pt>
                <c:pt idx="24">
                  <c:v>6552.1607726157808</c:v>
                </c:pt>
                <c:pt idx="25">
                  <c:v>6501.5062014525483</c:v>
                </c:pt>
                <c:pt idx="26">
                  <c:v>6450.5715693786833</c:v>
                </c:pt>
                <c:pt idx="27">
                  <c:v>6413.5813618424927</c:v>
                </c:pt>
                <c:pt idx="28">
                  <c:v>6383.9886050370405</c:v>
                </c:pt>
                <c:pt idx="29">
                  <c:v>6347.7934640429175</c:v>
                </c:pt>
                <c:pt idx="30">
                  <c:v>6308.2821204923475</c:v>
                </c:pt>
                <c:pt idx="31">
                  <c:v>6268.65240740432</c:v>
                </c:pt>
                <c:pt idx="32">
                  <c:v>6232.0056402799983</c:v>
                </c:pt>
                <c:pt idx="33">
                  <c:v>6197.9379588111433</c:v>
                </c:pt>
                <c:pt idx="34">
                  <c:v>6163.7323599631518</c:v>
                </c:pt>
                <c:pt idx="35">
                  <c:v>6128.9451311256043</c:v>
                </c:pt>
                <c:pt idx="36">
                  <c:v>6093.1254966252664</c:v>
                </c:pt>
                <c:pt idx="37">
                  <c:v>6055.8171219734531</c:v>
                </c:pt>
                <c:pt idx="38">
                  <c:v>6016.8667161473613</c:v>
                </c:pt>
                <c:pt idx="39">
                  <c:v>5975.8668104368298</c:v>
                </c:pt>
                <c:pt idx="40">
                  <c:v>5931.9841629835209</c:v>
                </c:pt>
                <c:pt idx="41">
                  <c:v>5884.3986254699421</c:v>
                </c:pt>
                <c:pt idx="42">
                  <c:v>5832.3077954618539</c:v>
                </c:pt>
                <c:pt idx="43">
                  <c:v>5777.6080988551275</c:v>
                </c:pt>
                <c:pt idx="44">
                  <c:v>5722.5521800309098</c:v>
                </c:pt>
                <c:pt idx="45">
                  <c:v>5666.9078333437383</c:v>
                </c:pt>
                <c:pt idx="46">
                  <c:v>5610.4691049578569</c:v>
                </c:pt>
                <c:pt idx="47">
                  <c:v>5553.0566566830312</c:v>
                </c:pt>
                <c:pt idx="48">
                  <c:v>5494.6378066923153</c:v>
                </c:pt>
                <c:pt idx="49">
                  <c:v>5435.2192291924648</c:v>
                </c:pt>
                <c:pt idx="50">
                  <c:v>5374.7187098722707</c:v>
                </c:pt>
                <c:pt idx="51">
                  <c:v>5313.0772232437439</c:v>
                </c:pt>
                <c:pt idx="52">
                  <c:v>5250.2575473937504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B99-45BC-996E-7CAE55CAE37F}"/>
            </c:ext>
          </c:extLst>
        </c:ser>
        <c:ser>
          <c:idx val="20"/>
          <c:order val="20"/>
          <c:tx>
            <c:strRef>
              <c:f>'高情景（2001-2060, 2020RMB）'!$A$34</c:f>
              <c:strCache>
                <c:ptCount val="1"/>
                <c:pt idx="0">
                  <c:v>化学原料和化学制品制造业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2020RMB）'!$I$34:$BI$34</c:f>
              <c:numCache>
                <c:formatCode>0_);[Red]\(0\)</c:formatCode>
                <c:ptCount val="53"/>
                <c:pt idx="0">
                  <c:v>10307.621181201201</c:v>
                </c:pt>
                <c:pt idx="1">
                  <c:v>11197.59429543964</c:v>
                </c:pt>
                <c:pt idx="2">
                  <c:v>12559.64137823792</c:v>
                </c:pt>
                <c:pt idx="3">
                  <c:v>13842.358017782368</c:v>
                </c:pt>
                <c:pt idx="4">
                  <c:v>14719.644806821092</c:v>
                </c:pt>
                <c:pt idx="5">
                  <c:v>15675.043022632364</c:v>
                </c:pt>
                <c:pt idx="6">
                  <c:v>16576.00180083466</c:v>
                </c:pt>
                <c:pt idx="7">
                  <c:v>17219.725535205271</c:v>
                </c:pt>
                <c:pt idx="8">
                  <c:v>18098.41766921154</c:v>
                </c:pt>
                <c:pt idx="9">
                  <c:v>19015.540655849214</c:v>
                </c:pt>
                <c:pt idx="10">
                  <c:v>19615.361201046722</c:v>
                </c:pt>
                <c:pt idx="11">
                  <c:v>19801.368225340564</c:v>
                </c:pt>
                <c:pt idx="12">
                  <c:v>19806.415285139785</c:v>
                </c:pt>
                <c:pt idx="13">
                  <c:v>22210.139333921907</c:v>
                </c:pt>
                <c:pt idx="14">
                  <c:v>24050.846611769</c:v>
                </c:pt>
                <c:pt idx="15">
                  <c:v>25134.439710456914</c:v>
                </c:pt>
                <c:pt idx="16">
                  <c:v>26213.185496075985</c:v>
                </c:pt>
                <c:pt idx="17">
                  <c:v>27267.349407963695</c:v>
                </c:pt>
                <c:pt idx="18">
                  <c:v>28356.803594498197</c:v>
                </c:pt>
                <c:pt idx="19">
                  <c:v>29472.270214218071</c:v>
                </c:pt>
                <c:pt idx="20">
                  <c:v>30582.309266118933</c:v>
                </c:pt>
                <c:pt idx="21">
                  <c:v>31648.365482830621</c:v>
                </c:pt>
                <c:pt idx="22">
                  <c:v>32624.650848657449</c:v>
                </c:pt>
                <c:pt idx="23">
                  <c:v>33493.108883861387</c:v>
                </c:pt>
                <c:pt idx="24">
                  <c:v>34278.303141298762</c:v>
                </c:pt>
                <c:pt idx="25">
                  <c:v>34996.19540243096</c:v>
                </c:pt>
                <c:pt idx="26">
                  <c:v>35670.295280419028</c:v>
                </c:pt>
                <c:pt idx="27">
                  <c:v>36332.612528384736</c:v>
                </c:pt>
                <c:pt idx="28">
                  <c:v>36972.8464365408</c:v>
                </c:pt>
                <c:pt idx="29">
                  <c:v>37568.017861739732</c:v>
                </c:pt>
                <c:pt idx="30">
                  <c:v>38137.681311045279</c:v>
                </c:pt>
                <c:pt idx="31">
                  <c:v>38702.680191560619</c:v>
                </c:pt>
                <c:pt idx="32">
                  <c:v>39285.062753828723</c:v>
                </c:pt>
                <c:pt idx="33">
                  <c:v>39886.133759393189</c:v>
                </c:pt>
                <c:pt idx="34">
                  <c:v>40492.017674653565</c:v>
                </c:pt>
                <c:pt idx="35">
                  <c:v>41102.846923829798</c:v>
                </c:pt>
                <c:pt idx="36">
                  <c:v>41718.676753792155</c:v>
                </c:pt>
                <c:pt idx="37">
                  <c:v>42339.485845029347</c:v>
                </c:pt>
                <c:pt idx="38">
                  <c:v>42967.366939576488</c:v>
                </c:pt>
                <c:pt idx="39">
                  <c:v>43602.682567632197</c:v>
                </c:pt>
                <c:pt idx="40">
                  <c:v>44242.58016133769</c:v>
                </c:pt>
                <c:pt idx="41">
                  <c:v>44883.960174908047</c:v>
                </c:pt>
                <c:pt idx="42">
                  <c:v>45523.463231321264</c:v>
                </c:pt>
                <c:pt idx="43">
                  <c:v>46163.20998955323</c:v>
                </c:pt>
                <c:pt idx="44">
                  <c:v>46807.370314142885</c:v>
                </c:pt>
                <c:pt idx="45">
                  <c:v>47455.45225065569</c:v>
                </c:pt>
                <c:pt idx="46">
                  <c:v>48106.958581348066</c:v>
                </c:pt>
                <c:pt idx="47">
                  <c:v>48761.384030576708</c:v>
                </c:pt>
                <c:pt idx="48">
                  <c:v>49419.290487542596</c:v>
                </c:pt>
                <c:pt idx="49">
                  <c:v>50081.447785177763</c:v>
                </c:pt>
                <c:pt idx="50">
                  <c:v>50747.646062815336</c:v>
                </c:pt>
                <c:pt idx="51">
                  <c:v>51417.658171674106</c:v>
                </c:pt>
                <c:pt idx="52">
                  <c:v>52091.230729315372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B99-45BC-996E-7CAE55CAE37F}"/>
            </c:ext>
          </c:extLst>
        </c:ser>
        <c:ser>
          <c:idx val="21"/>
          <c:order val="21"/>
          <c:tx>
            <c:strRef>
              <c:f>'高情景（2001-2060, 2020RMB）'!$A$35</c:f>
              <c:strCache>
                <c:ptCount val="1"/>
                <c:pt idx="0">
                  <c:v>医药制造业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2020RMB）'!$I$35:$BI$35</c:f>
              <c:numCache>
                <c:formatCode>0_);[Red]\(0\)</c:formatCode>
                <c:ptCount val="53"/>
                <c:pt idx="0">
                  <c:v>3511.6514206275415</c:v>
                </c:pt>
                <c:pt idx="1">
                  <c:v>3821.5095498952564</c:v>
                </c:pt>
                <c:pt idx="2">
                  <c:v>4275.2149454151495</c:v>
                </c:pt>
                <c:pt idx="3">
                  <c:v>4843.2978802049302</c:v>
                </c:pt>
                <c:pt idx="4">
                  <c:v>5279.3535482292027</c:v>
                </c:pt>
                <c:pt idx="5">
                  <c:v>5692.229568301681</c:v>
                </c:pt>
                <c:pt idx="6">
                  <c:v>6128.5494472918117</c:v>
                </c:pt>
                <c:pt idx="7">
                  <c:v>6389.8065097620865</c:v>
                </c:pt>
                <c:pt idx="8">
                  <c:v>6909.1742549297605</c:v>
                </c:pt>
                <c:pt idx="9">
                  <c:v>7860.7353543383379</c:v>
                </c:pt>
                <c:pt idx="10">
                  <c:v>8586.1343391029313</c:v>
                </c:pt>
                <c:pt idx="11">
                  <c:v>8824.8451278281718</c:v>
                </c:pt>
                <c:pt idx="12">
                  <c:v>9040.5154886877699</c:v>
                </c:pt>
                <c:pt idx="13">
                  <c:v>11747.284288306733</c:v>
                </c:pt>
                <c:pt idx="14">
                  <c:v>11527.535972617879</c:v>
                </c:pt>
                <c:pt idx="15">
                  <c:v>11959.663446611765</c:v>
                </c:pt>
                <c:pt idx="16">
                  <c:v>12395.674462639246</c:v>
                </c:pt>
                <c:pt idx="17">
                  <c:v>12831.049636764357</c:v>
                </c:pt>
                <c:pt idx="18">
                  <c:v>13287.536126943809</c:v>
                </c:pt>
                <c:pt idx="19">
                  <c:v>13757.124388639733</c:v>
                </c:pt>
                <c:pt idx="20">
                  <c:v>14235.821871264761</c:v>
                </c:pt>
                <c:pt idx="21">
                  <c:v>14718.213634938833</c:v>
                </c:pt>
                <c:pt idx="22">
                  <c:v>15197.39413002609</c:v>
                </c:pt>
                <c:pt idx="23">
                  <c:v>15665.220819786349</c:v>
                </c:pt>
                <c:pt idx="24">
                  <c:v>16121.044345678823</c:v>
                </c:pt>
                <c:pt idx="25">
                  <c:v>16569.121523010024</c:v>
                </c:pt>
                <c:pt idx="26">
                  <c:v>17016.8360732029</c:v>
                </c:pt>
                <c:pt idx="27">
                  <c:v>17475.336062621318</c:v>
                </c:pt>
                <c:pt idx="28">
                  <c:v>17934.038533623261</c:v>
                </c:pt>
                <c:pt idx="29">
                  <c:v>18379.013548028048</c:v>
                </c:pt>
                <c:pt idx="30">
                  <c:v>18819.635003492273</c:v>
                </c:pt>
                <c:pt idx="31">
                  <c:v>19266.241678750532</c:v>
                </c:pt>
                <c:pt idx="32">
                  <c:v>19730.141985109538</c:v>
                </c:pt>
                <c:pt idx="33">
                  <c:v>20212.539938344162</c:v>
                </c:pt>
                <c:pt idx="34">
                  <c:v>20706.92418091989</c:v>
                </c:pt>
                <c:pt idx="35">
                  <c:v>21213.777330822712</c:v>
                </c:pt>
                <c:pt idx="36">
                  <c:v>21733.564923130831</c:v>
                </c:pt>
                <c:pt idx="37">
                  <c:v>22266.7361654208</c:v>
                </c:pt>
                <c:pt idx="38">
                  <c:v>22814.887425545141</c:v>
                </c:pt>
                <c:pt idx="39">
                  <c:v>23378.758037329502</c:v>
                </c:pt>
                <c:pt idx="40">
                  <c:v>23957.384889971272</c:v>
                </c:pt>
                <c:pt idx="41">
                  <c:v>24549.640614395543</c:v>
                </c:pt>
                <c:pt idx="42">
                  <c:v>25154.21740797217</c:v>
                </c:pt>
                <c:pt idx="43">
                  <c:v>25772.120438060003</c:v>
                </c:pt>
                <c:pt idx="44">
                  <c:v>26405.49935900787</c:v>
                </c:pt>
                <c:pt idx="45">
                  <c:v>27054.61691664307</c:v>
                </c:pt>
                <c:pt idx="46">
                  <c:v>27719.734593389854</c:v>
                </c:pt>
                <c:pt idx="47">
                  <c:v>28401.110119295496</c:v>
                </c:pt>
                <c:pt idx="48">
                  <c:v>29099.629602319335</c:v>
                </c:pt>
                <c:pt idx="49">
                  <c:v>29816.330022554626</c:v>
                </c:pt>
                <c:pt idx="50">
                  <c:v>30551.69196067494</c:v>
                </c:pt>
                <c:pt idx="51">
                  <c:v>31306.193290263822</c:v>
                </c:pt>
                <c:pt idx="52">
                  <c:v>32080.302771081922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B99-45BC-996E-7CAE55CAE37F}"/>
            </c:ext>
          </c:extLst>
        </c:ser>
        <c:ser>
          <c:idx val="22"/>
          <c:order val="22"/>
          <c:tx>
            <c:strRef>
              <c:f>'高情景（2001-2060, 2020RMB）'!$A$36</c:f>
              <c:strCache>
                <c:ptCount val="1"/>
                <c:pt idx="0">
                  <c:v>化学纤维制造业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2020RMB）'!$I$36:$BI$36</c:f>
              <c:numCache>
                <c:formatCode>0_);[Red]\(0\)</c:formatCode>
                <c:ptCount val="53"/>
                <c:pt idx="0">
                  <c:v>859.11546311248117</c:v>
                </c:pt>
                <c:pt idx="1">
                  <c:v>897.45936104525651</c:v>
                </c:pt>
                <c:pt idx="2">
                  <c:v>968.27646768736281</c:v>
                </c:pt>
                <c:pt idx="3">
                  <c:v>1032.7418508640769</c:v>
                </c:pt>
                <c:pt idx="4">
                  <c:v>1111.9581986161706</c:v>
                </c:pt>
                <c:pt idx="5">
                  <c:v>1165.1176258004402</c:v>
                </c:pt>
                <c:pt idx="6">
                  <c:v>1211.9788518565749</c:v>
                </c:pt>
                <c:pt idx="7">
                  <c:v>1278.5924910259603</c:v>
                </c:pt>
                <c:pt idx="8">
                  <c:v>1323.8726547695678</c:v>
                </c:pt>
                <c:pt idx="9">
                  <c:v>1417.7596020439064</c:v>
                </c:pt>
                <c:pt idx="10">
                  <c:v>1518.9474356656292</c:v>
                </c:pt>
                <c:pt idx="11">
                  <c:v>1638.7965466907137</c:v>
                </c:pt>
                <c:pt idx="12">
                  <c:v>1620.1904872999933</c:v>
                </c:pt>
                <c:pt idx="13">
                  <c:v>1808.38361047637</c:v>
                </c:pt>
                <c:pt idx="14">
                  <c:v>1857.221055664822</c:v>
                </c:pt>
                <c:pt idx="15">
                  <c:v>1956.0108044700685</c:v>
                </c:pt>
                <c:pt idx="16">
                  <c:v>2054.94240179088</c:v>
                </c:pt>
                <c:pt idx="17">
                  <c:v>2151.978436329377</c:v>
                </c:pt>
                <c:pt idx="18">
                  <c:v>2251.9187549672288</c:v>
                </c:pt>
                <c:pt idx="19">
                  <c:v>2354.3771046317252</c:v>
                </c:pt>
                <c:pt idx="20">
                  <c:v>2456.6565298096743</c:v>
                </c:pt>
                <c:pt idx="21">
                  <c:v>2555.40719234773</c:v>
                </c:pt>
                <c:pt idx="22">
                  <c:v>2646.6132957523319</c:v>
                </c:pt>
                <c:pt idx="23">
                  <c:v>2728.8303074534724</c:v>
                </c:pt>
                <c:pt idx="24">
                  <c:v>2804.1443952658856</c:v>
                </c:pt>
                <c:pt idx="25">
                  <c:v>2873.6153123307308</c:v>
                </c:pt>
                <c:pt idx="26">
                  <c:v>2938.9432394914675</c:v>
                </c:pt>
                <c:pt idx="27">
                  <c:v>3002.5551199469223</c:v>
                </c:pt>
                <c:pt idx="28">
                  <c:v>3063.7882349678521</c:v>
                </c:pt>
                <c:pt idx="29">
                  <c:v>3121.0586657817962</c:v>
                </c:pt>
                <c:pt idx="30">
                  <c:v>3175.9931209487345</c:v>
                </c:pt>
                <c:pt idx="31">
                  <c:v>3230.3477518450964</c:v>
                </c:pt>
                <c:pt idx="32">
                  <c:v>3285.9998025698424</c:v>
                </c:pt>
                <c:pt idx="33">
                  <c:v>3343.106970512787</c:v>
                </c:pt>
                <c:pt idx="34">
                  <c:v>3400.5559931801367</c:v>
                </c:pt>
                <c:pt idx="35">
                  <c:v>3458.4066251386412</c:v>
                </c:pt>
                <c:pt idx="36">
                  <c:v>3516.7160069843326</c:v>
                </c:pt>
                <c:pt idx="37">
                  <c:v>3575.5387282065817</c:v>
                </c:pt>
                <c:pt idx="38">
                  <c:v>3635.1121831416854</c:v>
                </c:pt>
                <c:pt idx="39">
                  <c:v>3695.5324623697311</c:v>
                </c:pt>
                <c:pt idx="40">
                  <c:v>3756.627077945453</c:v>
                </c:pt>
                <c:pt idx="41">
                  <c:v>3818.2050680127977</c:v>
                </c:pt>
                <c:pt idx="42">
                  <c:v>3880.0557230430031</c:v>
                </c:pt>
                <c:pt idx="43">
                  <c:v>3942.2480928633763</c:v>
                </c:pt>
                <c:pt idx="44">
                  <c:v>4004.9753453972803</c:v>
                </c:pt>
                <c:pt idx="45">
                  <c:v>4068.196807126315</c:v>
                </c:pt>
                <c:pt idx="46">
                  <c:v>4131.8711066241531</c:v>
                </c:pt>
                <c:pt idx="47">
                  <c:v>4195.9559375723738</c:v>
                </c:pt>
                <c:pt idx="48">
                  <c:v>4260.5007561011789</c:v>
                </c:pt>
                <c:pt idx="49">
                  <c:v>4325.5734273889266</c:v>
                </c:pt>
                <c:pt idx="50">
                  <c:v>4391.1576215383166</c:v>
                </c:pt>
                <c:pt idx="51">
                  <c:v>4457.2354645462428</c:v>
                </c:pt>
                <c:pt idx="52">
                  <c:v>4523.7867522225406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B99-45BC-996E-7CAE55CAE37F}"/>
            </c:ext>
          </c:extLst>
        </c:ser>
        <c:ser>
          <c:idx val="23"/>
          <c:order val="23"/>
          <c:tx>
            <c:strRef>
              <c:f>'高情景（2001-2060, 2020RMB）'!$A$37</c:f>
              <c:strCache>
                <c:ptCount val="1"/>
                <c:pt idx="0">
                  <c:v>橡胶和塑料制品业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2020RMB）'!$I$37:$BI$37</c:f>
              <c:numCache>
                <c:formatCode>0_);[Red]\(0\)</c:formatCode>
                <c:ptCount val="53"/>
                <c:pt idx="0">
                  <c:v>3912.843412564428</c:v>
                </c:pt>
                <c:pt idx="1">
                  <c:v>4156.1000193668242</c:v>
                </c:pt>
                <c:pt idx="2">
                  <c:v>4742.3585227380972</c:v>
                </c:pt>
                <c:pt idx="3">
                  <c:v>5142.3942297148078</c:v>
                </c:pt>
                <c:pt idx="4">
                  <c:v>5389.9751928362684</c:v>
                </c:pt>
                <c:pt idx="5">
                  <c:v>5668.1350044047631</c:v>
                </c:pt>
                <c:pt idx="6">
                  <c:v>5901.5425448805636</c:v>
                </c:pt>
                <c:pt idx="7">
                  <c:v>6041.1456642093499</c:v>
                </c:pt>
                <c:pt idx="8">
                  <c:v>6343.5191773229117</c:v>
                </c:pt>
                <c:pt idx="9">
                  <c:v>6825.4963629283529</c:v>
                </c:pt>
                <c:pt idx="10">
                  <c:v>7013.6132378289603</c:v>
                </c:pt>
                <c:pt idx="11">
                  <c:v>7086.8836785019421</c:v>
                </c:pt>
                <c:pt idx="12">
                  <c:v>6979.0004205387331</c:v>
                </c:pt>
                <c:pt idx="13">
                  <c:v>7724.2476257787857</c:v>
                </c:pt>
                <c:pt idx="14">
                  <c:v>7705.3000762763377</c:v>
                </c:pt>
                <c:pt idx="15">
                  <c:v>7948.2648910843691</c:v>
                </c:pt>
                <c:pt idx="16">
                  <c:v>8188.2269666873999</c:v>
                </c:pt>
                <c:pt idx="17">
                  <c:v>8422.0544781686731</c:v>
                </c:pt>
                <c:pt idx="18">
                  <c:v>8667.6210789521247</c:v>
                </c:pt>
                <c:pt idx="19">
                  <c:v>8919.8136323226845</c:v>
                </c:pt>
                <c:pt idx="20">
                  <c:v>9170.1604417105045</c:v>
                </c:pt>
                <c:pt idx="21">
                  <c:v>9408.4963852533929</c:v>
                </c:pt>
                <c:pt idx="22">
                  <c:v>9622.9402565943474</c:v>
                </c:pt>
                <c:pt idx="23">
                  <c:v>9807.9698778448419</c:v>
                </c:pt>
                <c:pt idx="24">
                  <c:v>9970.2338311454841</c:v>
                </c:pt>
                <c:pt idx="25">
                  <c:v>10115.64148884279</c:v>
                </c:pt>
                <c:pt idx="26">
                  <c:v>10252.119226485842</c:v>
                </c:pt>
                <c:pt idx="27">
                  <c:v>10389.849998800591</c:v>
                </c:pt>
                <c:pt idx="28">
                  <c:v>10524.764444456881</c:v>
                </c:pt>
                <c:pt idx="29">
                  <c:v>10648.567606495259</c:v>
                </c:pt>
                <c:pt idx="30">
                  <c:v>10766.73983729865</c:v>
                </c:pt>
                <c:pt idx="31">
                  <c:v>10885.005474082132</c:v>
                </c:pt>
                <c:pt idx="32">
                  <c:v>11009.318505859172</c:v>
                </c:pt>
                <c:pt idx="33">
                  <c:v>11139.739699478501</c:v>
                </c:pt>
                <c:pt idx="34">
                  <c:v>11272.089324241888</c:v>
                </c:pt>
                <c:pt idx="35">
                  <c:v>11406.112211915046</c:v>
                </c:pt>
                <c:pt idx="36">
                  <c:v>11541.516247679436</c:v>
                </c:pt>
                <c:pt idx="37">
                  <c:v>11677.972452296617</c:v>
                </c:pt>
                <c:pt idx="38">
                  <c:v>11815.717354533697</c:v>
                </c:pt>
                <c:pt idx="39">
                  <c:v>11954.490035492692</c:v>
                </c:pt>
                <c:pt idx="40">
                  <c:v>12093.133131178791</c:v>
                </c:pt>
                <c:pt idx="41">
                  <c:v>12230.414962406685</c:v>
                </c:pt>
                <c:pt idx="42">
                  <c:v>12365.027668972331</c:v>
                </c:pt>
                <c:pt idx="43">
                  <c:v>12498.181338013883</c:v>
                </c:pt>
                <c:pt idx="44">
                  <c:v>12631.904870796121</c:v>
                </c:pt>
                <c:pt idx="45">
                  <c:v>12766.060763935542</c:v>
                </c:pt>
                <c:pt idx="46">
                  <c:v>12900.511451911641</c:v>
                </c:pt>
                <c:pt idx="47">
                  <c:v>13035.118528384852</c:v>
                </c:pt>
                <c:pt idx="48">
                  <c:v>13170.02927058881</c:v>
                </c:pt>
                <c:pt idx="49">
                  <c:v>13305.443942389868</c:v>
                </c:pt>
                <c:pt idx="50">
                  <c:v>13441.300437202854</c:v>
                </c:pt>
                <c:pt idx="51">
                  <c:v>13577.532407072355</c:v>
                </c:pt>
                <c:pt idx="52">
                  <c:v>13714.066953958371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B99-45BC-996E-7CAE55CAE37F}"/>
            </c:ext>
          </c:extLst>
        </c:ser>
        <c:ser>
          <c:idx val="24"/>
          <c:order val="24"/>
          <c:tx>
            <c:strRef>
              <c:f>'高情景（2001-2060, 2020RMB）'!$A$38</c:f>
              <c:strCache>
                <c:ptCount val="1"/>
                <c:pt idx="0">
                  <c:v>非金属矿物制品业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2020RMB）'!$I$38:$BI$38</c:f>
              <c:numCache>
                <c:formatCode>0_);[Red]\(0\)</c:formatCode>
                <c:ptCount val="53"/>
                <c:pt idx="0">
                  <c:v>7040.9466027408052</c:v>
                </c:pt>
                <c:pt idx="1">
                  <c:v>7655.5452891847908</c:v>
                </c:pt>
                <c:pt idx="2">
                  <c:v>8943.5982804812429</c:v>
                </c:pt>
                <c:pt idx="3">
                  <c:v>10174.976314224867</c:v>
                </c:pt>
                <c:pt idx="4">
                  <c:v>10771.402974474928</c:v>
                </c:pt>
                <c:pt idx="5">
                  <c:v>11409.140798552264</c:v>
                </c:pt>
                <c:pt idx="6">
                  <c:v>11955.524478496358</c:v>
                </c:pt>
                <c:pt idx="7">
                  <c:v>12079.54459046289</c:v>
                </c:pt>
                <c:pt idx="8">
                  <c:v>12554.483415290128</c:v>
                </c:pt>
                <c:pt idx="9">
                  <c:v>13177.964146395359</c:v>
                </c:pt>
                <c:pt idx="10">
                  <c:v>13724.858717022513</c:v>
                </c:pt>
                <c:pt idx="11">
                  <c:v>14410.796017860417</c:v>
                </c:pt>
                <c:pt idx="12">
                  <c:v>14330.826150726112</c:v>
                </c:pt>
                <c:pt idx="13">
                  <c:v>16114.79117583528</c:v>
                </c:pt>
                <c:pt idx="14">
                  <c:v>16124.371416167727</c:v>
                </c:pt>
                <c:pt idx="15">
                  <c:v>16422.899975062817</c:v>
                </c:pt>
                <c:pt idx="16">
                  <c:v>16696.824147648033</c:v>
                </c:pt>
                <c:pt idx="17">
                  <c:v>16933.766749481507</c:v>
                </c:pt>
                <c:pt idx="18">
                  <c:v>17181.608065219803</c:v>
                </c:pt>
                <c:pt idx="19">
                  <c:v>17436.647774966044</c:v>
                </c:pt>
                <c:pt idx="20">
                  <c:v>17667.892657844899</c:v>
                </c:pt>
                <c:pt idx="21">
                  <c:v>17841.371833785935</c:v>
                </c:pt>
                <c:pt idx="22">
                  <c:v>17920.822454656125</c:v>
                </c:pt>
                <c:pt idx="23">
                  <c:v>17896.101542709912</c:v>
                </c:pt>
                <c:pt idx="24">
                  <c:v>17799.576748018248</c:v>
                </c:pt>
                <c:pt idx="25">
                  <c:v>17658.609608890671</c:v>
                </c:pt>
                <c:pt idx="26">
                  <c:v>17502.781231753899</c:v>
                </c:pt>
                <c:pt idx="27">
                  <c:v>17363.709002836702</c:v>
                </c:pt>
                <c:pt idx="28">
                  <c:v>17232.432376542853</c:v>
                </c:pt>
                <c:pt idx="29">
                  <c:v>17084.633315003433</c:v>
                </c:pt>
                <c:pt idx="30">
                  <c:v>16929.562963611526</c:v>
                </c:pt>
                <c:pt idx="31">
                  <c:v>16776.119765772932</c:v>
                </c:pt>
                <c:pt idx="32">
                  <c:v>16632.840137473904</c:v>
                </c:pt>
                <c:pt idx="33">
                  <c:v>16498.839452588196</c:v>
                </c:pt>
                <c:pt idx="34">
                  <c:v>16367.106566143559</c:v>
                </c:pt>
                <c:pt idx="35">
                  <c:v>16236.7279581445</c:v>
                </c:pt>
                <c:pt idx="36">
                  <c:v>16106.785373100771</c:v>
                </c:pt>
                <c:pt idx="37">
                  <c:v>15976.359240751412</c:v>
                </c:pt>
                <c:pt idx="38">
                  <c:v>15845.339937541718</c:v>
                </c:pt>
                <c:pt idx="39">
                  <c:v>15712.954032428175</c:v>
                </c:pt>
                <c:pt idx="40">
                  <c:v>15577.316832267916</c:v>
                </c:pt>
                <c:pt idx="41">
                  <c:v>15436.585872517895</c:v>
                </c:pt>
                <c:pt idx="42">
                  <c:v>15288.96532534928</c:v>
                </c:pt>
                <c:pt idx="43">
                  <c:v>15135.740634284095</c:v>
                </c:pt>
                <c:pt idx="44">
                  <c:v>14979.548410371712</c:v>
                </c:pt>
                <c:pt idx="45">
                  <c:v>14820.659574024443</c:v>
                </c:pt>
                <c:pt idx="46">
                  <c:v>14659.346104336506</c:v>
                </c:pt>
                <c:pt idx="47">
                  <c:v>14495.87914638015</c:v>
                </c:pt>
                <c:pt idx="48">
                  <c:v>14330.839900553394</c:v>
                </c:pt>
                <c:pt idx="49">
                  <c:v>14164.837312228105</c:v>
                </c:pt>
                <c:pt idx="50">
                  <c:v>13998.173741549721</c:v>
                </c:pt>
                <c:pt idx="51">
                  <c:v>13831.138358181111</c:v>
                </c:pt>
                <c:pt idx="52">
                  <c:v>13664.004956228941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B99-45BC-996E-7CAE55CAE37F}"/>
            </c:ext>
          </c:extLst>
        </c:ser>
        <c:ser>
          <c:idx val="25"/>
          <c:order val="25"/>
          <c:tx>
            <c:strRef>
              <c:f>'高情景（2001-2060, 2020RMB）'!$A$39</c:f>
              <c:strCache>
                <c:ptCount val="1"/>
                <c:pt idx="0">
                  <c:v>黑色金属冶炼和压延加工业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2020RMB）'!$I$39:$BI$39</c:f>
              <c:numCache>
                <c:formatCode>0_);[Red]\(0\)</c:formatCode>
                <c:ptCount val="53"/>
                <c:pt idx="0">
                  <c:v>13264.987048692667</c:v>
                </c:pt>
                <c:pt idx="1">
                  <c:v>13819.304430255745</c:v>
                </c:pt>
                <c:pt idx="2">
                  <c:v>14976.864655730458</c:v>
                </c:pt>
                <c:pt idx="3">
                  <c:v>15786.903470652162</c:v>
                </c:pt>
                <c:pt idx="4">
                  <c:v>16456.790947555692</c:v>
                </c:pt>
                <c:pt idx="5">
                  <c:v>17181.008126219454</c:v>
                </c:pt>
                <c:pt idx="6">
                  <c:v>17493.177034157219</c:v>
                </c:pt>
                <c:pt idx="7">
                  <c:v>17492.086758347235</c:v>
                </c:pt>
                <c:pt idx="8">
                  <c:v>16780.071954247866</c:v>
                </c:pt>
                <c:pt idx="9">
                  <c:v>17035.915204217312</c:v>
                </c:pt>
                <c:pt idx="10">
                  <c:v>18150.020662910723</c:v>
                </c:pt>
                <c:pt idx="11">
                  <c:v>19232.114006129876</c:v>
                </c:pt>
                <c:pt idx="12">
                  <c:v>19850.963290163178</c:v>
                </c:pt>
                <c:pt idx="13">
                  <c:v>20916.634028655993</c:v>
                </c:pt>
                <c:pt idx="14">
                  <c:v>21502.759178911721</c:v>
                </c:pt>
                <c:pt idx="15">
                  <c:v>21871.034098505883</c:v>
                </c:pt>
                <c:pt idx="16">
                  <c:v>22229.269792704115</c:v>
                </c:pt>
                <c:pt idx="17">
                  <c:v>22574.227537681716</c:v>
                </c:pt>
                <c:pt idx="18">
                  <c:v>22987.794099298208</c:v>
                </c:pt>
                <c:pt idx="19">
                  <c:v>23453.81351124341</c:v>
                </c:pt>
                <c:pt idx="20">
                  <c:v>23898.318347284428</c:v>
                </c:pt>
                <c:pt idx="21">
                  <c:v>24239.876608875271</c:v>
                </c:pt>
                <c:pt idx="22">
                  <c:v>24391.552243305487</c:v>
                </c:pt>
                <c:pt idx="23">
                  <c:v>24396.554108378547</c:v>
                </c:pt>
                <c:pt idx="24">
                  <c:v>24363.106995144521</c:v>
                </c:pt>
                <c:pt idx="25">
                  <c:v>24301.202888478016</c:v>
                </c:pt>
                <c:pt idx="26">
                  <c:v>24224.390448325703</c:v>
                </c:pt>
                <c:pt idx="27">
                  <c:v>24150.159939514087</c:v>
                </c:pt>
                <c:pt idx="28">
                  <c:v>24054.811716523633</c:v>
                </c:pt>
                <c:pt idx="29">
                  <c:v>23912.112722241633</c:v>
                </c:pt>
                <c:pt idx="30">
                  <c:v>23737.819599482227</c:v>
                </c:pt>
                <c:pt idx="31">
                  <c:v>23547.353852787823</c:v>
                </c:pt>
                <c:pt idx="32">
                  <c:v>23355.656750385722</c:v>
                </c:pt>
                <c:pt idx="33">
                  <c:v>23164.373051773211</c:v>
                </c:pt>
                <c:pt idx="34">
                  <c:v>22966.445942110367</c:v>
                </c:pt>
                <c:pt idx="35">
                  <c:v>22763.29955154705</c:v>
                </c:pt>
                <c:pt idx="36">
                  <c:v>22556.271558107619</c:v>
                </c:pt>
                <c:pt idx="37">
                  <c:v>22346.616312931143</c:v>
                </c:pt>
                <c:pt idx="38">
                  <c:v>22136.636667267554</c:v>
                </c:pt>
                <c:pt idx="39">
                  <c:v>21927.619560071566</c:v>
                </c:pt>
                <c:pt idx="40">
                  <c:v>21719.216946147866</c:v>
                </c:pt>
                <c:pt idx="41">
                  <c:v>21511.057322314289</c:v>
                </c:pt>
                <c:pt idx="42">
                  <c:v>21302.744912639679</c:v>
                </c:pt>
                <c:pt idx="43">
                  <c:v>21092.021322425739</c:v>
                </c:pt>
                <c:pt idx="44">
                  <c:v>20877.151531868316</c:v>
                </c:pt>
                <c:pt idx="45">
                  <c:v>20658.508084309989</c:v>
                </c:pt>
                <c:pt idx="46">
                  <c:v>20436.465239335921</c:v>
                </c:pt>
                <c:pt idx="47">
                  <c:v>20211.396346028701</c:v>
                </c:pt>
                <c:pt idx="48">
                  <c:v>19984.107382440405</c:v>
                </c:pt>
                <c:pt idx="49">
                  <c:v>19755.443541235451</c:v>
                </c:pt>
                <c:pt idx="50">
                  <c:v>19525.822921919967</c:v>
                </c:pt>
                <c:pt idx="51">
                  <c:v>19295.645544840732</c:v>
                </c:pt>
                <c:pt idx="52">
                  <c:v>19065.29029609904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B99-45BC-996E-7CAE55CAE37F}"/>
            </c:ext>
          </c:extLst>
        </c:ser>
        <c:ser>
          <c:idx val="26"/>
          <c:order val="26"/>
          <c:tx>
            <c:strRef>
              <c:f>'高情景（2001-2060, 2020RMB）'!$A$40</c:f>
              <c:strCache>
                <c:ptCount val="1"/>
                <c:pt idx="0">
                  <c:v>有色金属冶炼和压延加工业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2020RMB）'!$I$40:$BI$40</c:f>
              <c:numCache>
                <c:formatCode>0_);[Red]\(0\)</c:formatCode>
                <c:ptCount val="53"/>
                <c:pt idx="0">
                  <c:v>5588.8650324658547</c:v>
                </c:pt>
                <c:pt idx="1">
                  <c:v>5976.0522078381691</c:v>
                </c:pt>
                <c:pt idx="2">
                  <c:v>6569.4851629081804</c:v>
                </c:pt>
                <c:pt idx="3">
                  <c:v>7170.989527532277</c:v>
                </c:pt>
                <c:pt idx="4">
                  <c:v>7727.8662112813054</c:v>
                </c:pt>
                <c:pt idx="5">
                  <c:v>8412.9829917239895</c:v>
                </c:pt>
                <c:pt idx="6">
                  <c:v>9065.9193956357976</c:v>
                </c:pt>
                <c:pt idx="7">
                  <c:v>9572.8077773458172</c:v>
                </c:pt>
                <c:pt idx="8">
                  <c:v>9921.1618205924387</c:v>
                </c:pt>
                <c:pt idx="9">
                  <c:v>10192.935909207006</c:v>
                </c:pt>
                <c:pt idx="10">
                  <c:v>10940.720685518332</c:v>
                </c:pt>
                <c:pt idx="11">
                  <c:v>11519.159125520338</c:v>
                </c:pt>
                <c:pt idx="12">
                  <c:v>11421.806149839256</c:v>
                </c:pt>
                <c:pt idx="13">
                  <c:v>12356.060657958777</c:v>
                </c:pt>
                <c:pt idx="14">
                  <c:v>13204.368998026079</c:v>
                </c:pt>
                <c:pt idx="15">
                  <c:v>13782.351055807585</c:v>
                </c:pt>
                <c:pt idx="16">
                  <c:v>14373.152375123913</c:v>
                </c:pt>
                <c:pt idx="17">
                  <c:v>14974.133599021077</c:v>
                </c:pt>
                <c:pt idx="18">
                  <c:v>15615.079758671311</c:v>
                </c:pt>
                <c:pt idx="19">
                  <c:v>16285.817038105852</c:v>
                </c:pt>
                <c:pt idx="20">
                  <c:v>16975.493221891888</c:v>
                </c:pt>
                <c:pt idx="21">
                  <c:v>17669.854275921669</c:v>
                </c:pt>
                <c:pt idx="22">
                  <c:v>18350.874343582527</c:v>
                </c:pt>
                <c:pt idx="23">
                  <c:v>19012.61128414817</c:v>
                </c:pt>
                <c:pt idx="24">
                  <c:v>19658.143374158044</c:v>
                </c:pt>
                <c:pt idx="25">
                  <c:v>20280.171621246122</c:v>
                </c:pt>
                <c:pt idx="26">
                  <c:v>20873.973163297018</c:v>
                </c:pt>
                <c:pt idx="27">
                  <c:v>21438.379684287338</c:v>
                </c:pt>
                <c:pt idx="28">
                  <c:v>21969.770137161817</c:v>
                </c:pt>
                <c:pt idx="29">
                  <c:v>22470.857584307512</c:v>
                </c:pt>
                <c:pt idx="30">
                  <c:v>22953.296934535345</c:v>
                </c:pt>
                <c:pt idx="31">
                  <c:v>23429.94017997956</c:v>
                </c:pt>
                <c:pt idx="32">
                  <c:v>23914.764230428111</c:v>
                </c:pt>
                <c:pt idx="33">
                  <c:v>24409.422970349096</c:v>
                </c:pt>
                <c:pt idx="34">
                  <c:v>24906.319454379143</c:v>
                </c:pt>
                <c:pt idx="35">
                  <c:v>25406.421016966229</c:v>
                </c:pt>
                <c:pt idx="36">
                  <c:v>25910.732366133452</c:v>
                </c:pt>
                <c:pt idx="37">
                  <c:v>26420.29644813644</c:v>
                </c:pt>
                <c:pt idx="38">
                  <c:v>26937.568795001192</c:v>
                </c:pt>
                <c:pt idx="39">
                  <c:v>27464.029776853673</c:v>
                </c:pt>
                <c:pt idx="40">
                  <c:v>27999.223144630476</c:v>
                </c:pt>
                <c:pt idx="41">
                  <c:v>28542.598871450617</c:v>
                </c:pt>
                <c:pt idx="42">
                  <c:v>29093.50314009369</c:v>
                </c:pt>
                <c:pt idx="43">
                  <c:v>29651.199705470804</c:v>
                </c:pt>
                <c:pt idx="44">
                  <c:v>30215.261940129349</c:v>
                </c:pt>
                <c:pt idx="45">
                  <c:v>30785.409792316081</c:v>
                </c:pt>
                <c:pt idx="46">
                  <c:v>31361.355130534725</c:v>
                </c:pt>
                <c:pt idx="47">
                  <c:v>31942.799954545866</c:v>
                </c:pt>
                <c:pt idx="48">
                  <c:v>32530.144152651657</c:v>
                </c:pt>
                <c:pt idx="49">
                  <c:v>33123.93415568526</c:v>
                </c:pt>
                <c:pt idx="50">
                  <c:v>33724.076973383439</c:v>
                </c:pt>
                <c:pt idx="51">
                  <c:v>34330.467413812294</c:v>
                </c:pt>
                <c:pt idx="52">
                  <c:v>34942.981902379674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B99-45BC-996E-7CAE55CAE37F}"/>
            </c:ext>
          </c:extLst>
        </c:ser>
        <c:ser>
          <c:idx val="27"/>
          <c:order val="27"/>
          <c:tx>
            <c:strRef>
              <c:f>'高情景（2001-2060, 2020RMB）'!$A$41</c:f>
              <c:strCache>
                <c:ptCount val="1"/>
                <c:pt idx="0">
                  <c:v>金属制品业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2020RMB）'!$I$41:$BI$41</c:f>
              <c:numCache>
                <c:formatCode>0_);[Red]\(0\)</c:formatCode>
                <c:ptCount val="53"/>
                <c:pt idx="0">
                  <c:v>5991.8214005513137</c:v>
                </c:pt>
                <c:pt idx="1">
                  <c:v>6247.8875774577018</c:v>
                </c:pt>
                <c:pt idx="2">
                  <c:v>7220.2243795774129</c:v>
                </c:pt>
                <c:pt idx="3">
                  <c:v>8172.6971404983933</c:v>
                </c:pt>
                <c:pt idx="4">
                  <c:v>8729.5597507721814</c:v>
                </c:pt>
                <c:pt idx="5">
                  <c:v>9321.04171678905</c:v>
                </c:pt>
                <c:pt idx="6">
                  <c:v>9972.9623065646138</c:v>
                </c:pt>
                <c:pt idx="7">
                  <c:v>10161.569210888461</c:v>
                </c:pt>
                <c:pt idx="8">
                  <c:v>10729.678731779901</c:v>
                </c:pt>
                <c:pt idx="9">
                  <c:v>11577.496039816844</c:v>
                </c:pt>
                <c:pt idx="10">
                  <c:v>11965.7485153379</c:v>
                </c:pt>
                <c:pt idx="11">
                  <c:v>12206.123148775057</c:v>
                </c:pt>
                <c:pt idx="12">
                  <c:v>12421.774161186662</c:v>
                </c:pt>
                <c:pt idx="13">
                  <c:v>15002.765371424184</c:v>
                </c:pt>
                <c:pt idx="14">
                  <c:v>15179.327689922766</c:v>
                </c:pt>
                <c:pt idx="15">
                  <c:v>15560.414139327831</c:v>
                </c:pt>
                <c:pt idx="16">
                  <c:v>15937.226520975875</c:v>
                </c:pt>
                <c:pt idx="17">
                  <c:v>16306.17794983706</c:v>
                </c:pt>
                <c:pt idx="18">
                  <c:v>16696.086394681708</c:v>
                </c:pt>
                <c:pt idx="19">
                  <c:v>17094.864599235767</c:v>
                </c:pt>
                <c:pt idx="20">
                  <c:v>17495.424802211335</c:v>
                </c:pt>
                <c:pt idx="21">
                  <c:v>17888.990945749832</c:v>
                </c:pt>
                <c:pt idx="22">
                  <c:v>18265.107445081088</c:v>
                </c:pt>
                <c:pt idx="23">
                  <c:v>18616.559791108983</c:v>
                </c:pt>
                <c:pt idx="24">
                  <c:v>18945.432404237796</c:v>
                </c:pt>
                <c:pt idx="25">
                  <c:v>19255.220330392418</c:v>
                </c:pt>
                <c:pt idx="26">
                  <c:v>19552.979970035623</c:v>
                </c:pt>
                <c:pt idx="27">
                  <c:v>19849.869739816681</c:v>
                </c:pt>
                <c:pt idx="28">
                  <c:v>20135.160484035558</c:v>
                </c:pt>
                <c:pt idx="29">
                  <c:v>20396.010789064519</c:v>
                </c:pt>
                <c:pt idx="30">
                  <c:v>20643.40002310224</c:v>
                </c:pt>
                <c:pt idx="31">
                  <c:v>20888.818158351824</c:v>
                </c:pt>
                <c:pt idx="32">
                  <c:v>21144.224256399106</c:v>
                </c:pt>
                <c:pt idx="33">
                  <c:v>21410.270396547236</c:v>
                </c:pt>
                <c:pt idx="34">
                  <c:v>21679.437688290724</c:v>
                </c:pt>
                <c:pt idx="35">
                  <c:v>21951.727088066025</c:v>
                </c:pt>
                <c:pt idx="36">
                  <c:v>22227.058415651747</c:v>
                </c:pt>
                <c:pt idx="37">
                  <c:v>22505.271312301844</c:v>
                </c:pt>
                <c:pt idx="38">
                  <c:v>22787.287097998891</c:v>
                </c:pt>
                <c:pt idx="39">
                  <c:v>23073.061137974601</c:v>
                </c:pt>
                <c:pt idx="40">
                  <c:v>23360.80764237445</c:v>
                </c:pt>
                <c:pt idx="41">
                  <c:v>23648.579342992343</c:v>
                </c:pt>
                <c:pt idx="42">
                  <c:v>23934.258628216074</c:v>
                </c:pt>
                <c:pt idx="43">
                  <c:v>24218.942970504148</c:v>
                </c:pt>
                <c:pt idx="44">
                  <c:v>24505.17338847266</c:v>
                </c:pt>
                <c:pt idx="45">
                  <c:v>24792.862369302988</c:v>
                </c:pt>
                <c:pt idx="46">
                  <c:v>25081.919251479434</c:v>
                </c:pt>
                <c:pt idx="47">
                  <c:v>25372.248313347864</c:v>
                </c:pt>
                <c:pt idx="48">
                  <c:v>25664.306723545596</c:v>
                </c:pt>
                <c:pt idx="49">
                  <c:v>25958.653446939403</c:v>
                </c:pt>
                <c:pt idx="50">
                  <c:v>26255.333686015052</c:v>
                </c:pt>
                <c:pt idx="51">
                  <c:v>26554.380461160916</c:v>
                </c:pt>
                <c:pt idx="52">
                  <c:v>26855.809820510738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B99-45BC-996E-7CAE55CAE37F}"/>
            </c:ext>
          </c:extLst>
        </c:ser>
        <c:ser>
          <c:idx val="28"/>
          <c:order val="28"/>
          <c:tx>
            <c:strRef>
              <c:f>'高情景（2001-2060, 2020RMB）'!$A$42</c:f>
              <c:strCache>
                <c:ptCount val="1"/>
                <c:pt idx="0">
                  <c:v>通用设备制造业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2020RMB）'!$I$42:$BI$42</c:f>
              <c:numCache>
                <c:formatCode>0_);[Red]\(0\)</c:formatCode>
                <c:ptCount val="53"/>
                <c:pt idx="0">
                  <c:v>6951.0991404058195</c:v>
                </c:pt>
                <c:pt idx="1">
                  <c:v>7314.0533347634755</c:v>
                </c:pt>
                <c:pt idx="2">
                  <c:v>8644.0889558594426</c:v>
                </c:pt>
                <c:pt idx="3">
                  <c:v>9751.1703884161016</c:v>
                </c:pt>
                <c:pt idx="4">
                  <c:v>10062.829332726689</c:v>
                </c:pt>
                <c:pt idx="5">
                  <c:v>10438.751135915945</c:v>
                </c:pt>
                <c:pt idx="6">
                  <c:v>10918.647009586733</c:v>
                </c:pt>
                <c:pt idx="7">
                  <c:v>10659.001446727452</c:v>
                </c:pt>
                <c:pt idx="8">
                  <c:v>11015.676147174541</c:v>
                </c:pt>
                <c:pt idx="9">
                  <c:v>12320.948873046076</c:v>
                </c:pt>
                <c:pt idx="10">
                  <c:v>13151.243446087199</c:v>
                </c:pt>
                <c:pt idx="11">
                  <c:v>13225.233063001493</c:v>
                </c:pt>
                <c:pt idx="12">
                  <c:v>13446.095523164235</c:v>
                </c:pt>
                <c:pt idx="13">
                  <c:v>15735.922300230004</c:v>
                </c:pt>
                <c:pt idx="14">
                  <c:v>15793.232462385689</c:v>
                </c:pt>
                <c:pt idx="15">
                  <c:v>16218.357957336209</c:v>
                </c:pt>
                <c:pt idx="16">
                  <c:v>16639.621591679879</c:v>
                </c:pt>
                <c:pt idx="17">
                  <c:v>17052.94474837535</c:v>
                </c:pt>
                <c:pt idx="18">
                  <c:v>17488.500331104751</c:v>
                </c:pt>
                <c:pt idx="19">
                  <c:v>17933.927999607105</c:v>
                </c:pt>
                <c:pt idx="20">
                  <c:v>18381.785537507101</c:v>
                </c:pt>
                <c:pt idx="21">
                  <c:v>18822.809808615388</c:v>
                </c:pt>
                <c:pt idx="22">
                  <c:v>19245.916311721809</c:v>
                </c:pt>
                <c:pt idx="23">
                  <c:v>19643.249573858622</c:v>
                </c:pt>
                <c:pt idx="24">
                  <c:v>20016.834244659356</c:v>
                </c:pt>
                <c:pt idx="25">
                  <c:v>20370.393274356742</c:v>
                </c:pt>
                <c:pt idx="26">
                  <c:v>20711.458013261959</c:v>
                </c:pt>
                <c:pt idx="27">
                  <c:v>21051.962240403798</c:v>
                </c:pt>
                <c:pt idx="28">
                  <c:v>21380.543383876164</c:v>
                </c:pt>
                <c:pt idx="29">
                  <c:v>21683.449475901867</c:v>
                </c:pt>
                <c:pt idx="30">
                  <c:v>21972.299936245905</c:v>
                </c:pt>
                <c:pt idx="31">
                  <c:v>22259.317611968949</c:v>
                </c:pt>
                <c:pt idx="32">
                  <c:v>22557.285480719816</c:v>
                </c:pt>
                <c:pt idx="33">
                  <c:v>22866.970470228145</c:v>
                </c:pt>
                <c:pt idx="34">
                  <c:v>23180.407612345298</c:v>
                </c:pt>
                <c:pt idx="35">
                  <c:v>23497.647457383136</c:v>
                </c:pt>
                <c:pt idx="36">
                  <c:v>23818.65598497435</c:v>
                </c:pt>
                <c:pt idx="37">
                  <c:v>24143.315230752596</c:v>
                </c:pt>
                <c:pt idx="38">
                  <c:v>24472.670684414665</c:v>
                </c:pt>
                <c:pt idx="39">
                  <c:v>24806.736242741441</c:v>
                </c:pt>
                <c:pt idx="40">
                  <c:v>25143.654249619769</c:v>
                </c:pt>
                <c:pt idx="41">
                  <c:v>25481.387388324005</c:v>
                </c:pt>
                <c:pt idx="42">
                  <c:v>25817.708133489374</c:v>
                </c:pt>
                <c:pt idx="43">
                  <c:v>26153.692962875219</c:v>
                </c:pt>
                <c:pt idx="44">
                  <c:v>26491.945838389962</c:v>
                </c:pt>
                <c:pt idx="45">
                  <c:v>26832.378908828825</c:v>
                </c:pt>
                <c:pt idx="46">
                  <c:v>27174.900684931676</c:v>
                </c:pt>
                <c:pt idx="47">
                  <c:v>27519.413953832969</c:v>
                </c:pt>
                <c:pt idx="48">
                  <c:v>27866.42158042232</c:v>
                </c:pt>
                <c:pt idx="49">
                  <c:v>28216.539432604884</c:v>
                </c:pt>
                <c:pt idx="50">
                  <c:v>28569.827148934168</c:v>
                </c:pt>
                <c:pt idx="51">
                  <c:v>28926.331506117618</c:v>
                </c:pt>
                <c:pt idx="52">
                  <c:v>29286.081128416627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B99-45BC-996E-7CAE55CAE37F}"/>
            </c:ext>
          </c:extLst>
        </c:ser>
        <c:ser>
          <c:idx val="29"/>
          <c:order val="29"/>
          <c:tx>
            <c:strRef>
              <c:f>'高情景（2001-2060, 2020RMB）'!$A$43</c:f>
              <c:strCache>
                <c:ptCount val="1"/>
                <c:pt idx="0">
                  <c:v>专用设备制造业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2020RMB）'!$I$43:$BI$43</c:f>
              <c:numCache>
                <c:formatCode>0_);[Red]\(0\)</c:formatCode>
                <c:ptCount val="53"/>
                <c:pt idx="0">
                  <c:v>4623.3441154702477</c:v>
                </c:pt>
                <c:pt idx="1">
                  <c:v>4952.4069466441206</c:v>
                </c:pt>
                <c:pt idx="2">
                  <c:v>5800.0823303648003</c:v>
                </c:pt>
                <c:pt idx="3">
                  <c:v>6676.677466975384</c:v>
                </c:pt>
                <c:pt idx="4">
                  <c:v>6921.8527542389438</c:v>
                </c:pt>
                <c:pt idx="5">
                  <c:v>7134.4071986105519</c:v>
                </c:pt>
                <c:pt idx="6">
                  <c:v>7311.9149257243444</c:v>
                </c:pt>
                <c:pt idx="7">
                  <c:v>7172.7218386442528</c:v>
                </c:pt>
                <c:pt idx="8">
                  <c:v>7468.7356239592245</c:v>
                </c:pt>
                <c:pt idx="9">
                  <c:v>8452.0023308915206</c:v>
                </c:pt>
                <c:pt idx="10">
                  <c:v>9332.9519669544279</c:v>
                </c:pt>
                <c:pt idx="11">
                  <c:v>9619.4212690179938</c:v>
                </c:pt>
                <c:pt idx="12">
                  <c:v>9891.7322198258898</c:v>
                </c:pt>
                <c:pt idx="13">
                  <c:v>11596.860701442663</c:v>
                </c:pt>
                <c:pt idx="14">
                  <c:v>12204.55859303716</c:v>
                </c:pt>
                <c:pt idx="15">
                  <c:v>12764.089343718821</c:v>
                </c:pt>
                <c:pt idx="16">
                  <c:v>13329.995632321017</c:v>
                </c:pt>
                <c:pt idx="17">
                  <c:v>13896.16446475619</c:v>
                </c:pt>
                <c:pt idx="18">
                  <c:v>14487.525769871576</c:v>
                </c:pt>
                <c:pt idx="19">
                  <c:v>15096.470069801522</c:v>
                </c:pt>
                <c:pt idx="20">
                  <c:v>15716.546848619566</c:v>
                </c:pt>
                <c:pt idx="21">
                  <c:v>16339.295106552967</c:v>
                </c:pt>
                <c:pt idx="22">
                  <c:v>16954.13847847889</c:v>
                </c:pt>
                <c:pt idx="23">
                  <c:v>17552.237037989355</c:v>
                </c:pt>
                <c:pt idx="24">
                  <c:v>18134.109136414303</c:v>
                </c:pt>
                <c:pt idx="25">
                  <c:v>18703.034194124419</c:v>
                </c:pt>
                <c:pt idx="26">
                  <c:v>19266.185000829322</c:v>
                </c:pt>
                <c:pt idx="27">
                  <c:v>19835.404393057863</c:v>
                </c:pt>
                <c:pt idx="28">
                  <c:v>20400.34773312254</c:v>
                </c:pt>
                <c:pt idx="29">
                  <c:v>20947.195613822772</c:v>
                </c:pt>
                <c:pt idx="30">
                  <c:v>21486.650988074445</c:v>
                </c:pt>
                <c:pt idx="31">
                  <c:v>22030.606005308815</c:v>
                </c:pt>
                <c:pt idx="32">
                  <c:v>22592.13074435986</c:v>
                </c:pt>
                <c:pt idx="33">
                  <c:v>23172.762012588249</c:v>
                </c:pt>
                <c:pt idx="34">
                  <c:v>23765.16248928124</c:v>
                </c:pt>
                <c:pt idx="35">
                  <c:v>24369.974174591371</c:v>
                </c:pt>
                <c:pt idx="36">
                  <c:v>24987.798824809161</c:v>
                </c:pt>
                <c:pt idx="37">
                  <c:v>25619.19601020114</c:v>
                </c:pt>
                <c:pt idx="38">
                  <c:v>26266.019406637806</c:v>
                </c:pt>
                <c:pt idx="39">
                  <c:v>26929.108011112345</c:v>
                </c:pt>
                <c:pt idx="40">
                  <c:v>27607.304323471923</c:v>
                </c:pt>
                <c:pt idx="41">
                  <c:v>28299.218886712191</c:v>
                </c:pt>
                <c:pt idx="42">
                  <c:v>29003.206942277684</c:v>
                </c:pt>
                <c:pt idx="43">
                  <c:v>29719.53444227732</c:v>
                </c:pt>
                <c:pt idx="44">
                  <c:v>30449.794399893639</c:v>
                </c:pt>
                <c:pt idx="45">
                  <c:v>31194.124098934259</c:v>
                </c:pt>
                <c:pt idx="46">
                  <c:v>31952.657784471907</c:v>
                </c:pt>
                <c:pt idx="47">
                  <c:v>32725.524057718638</c:v>
                </c:pt>
                <c:pt idx="48">
                  <c:v>33513.574175091097</c:v>
                </c:pt>
                <c:pt idx="49">
                  <c:v>34317.830512321663</c:v>
                </c:pt>
                <c:pt idx="50">
                  <c:v>35138.671979798732</c:v>
                </c:pt>
                <c:pt idx="51">
                  <c:v>35976.472372044736</c:v>
                </c:pt>
                <c:pt idx="52">
                  <c:v>36831.593153339891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B99-45BC-996E-7CAE55CAE37F}"/>
            </c:ext>
          </c:extLst>
        </c:ser>
        <c:ser>
          <c:idx val="30"/>
          <c:order val="30"/>
          <c:tx>
            <c:strRef>
              <c:f>'高情景（2001-2060, 2020RMB）'!$A$44</c:f>
              <c:strCache>
                <c:ptCount val="1"/>
                <c:pt idx="0">
                  <c:v>汽车制造业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2020RMB）'!$I$44:$BI$44</c:f>
              <c:numCache>
                <c:formatCode>0_);[Red]\(0\)</c:formatCode>
                <c:ptCount val="53"/>
                <c:pt idx="0">
                  <c:v>8600.1122331098704</c:v>
                </c:pt>
                <c:pt idx="1">
                  <c:v>9652.4482684707364</c:v>
                </c:pt>
                <c:pt idx="2">
                  <c:v>11473.328463091299</c:v>
                </c:pt>
                <c:pt idx="3">
                  <c:v>12347.438461432741</c:v>
                </c:pt>
                <c:pt idx="4">
                  <c:v>12742.077205557398</c:v>
                </c:pt>
                <c:pt idx="5">
                  <c:v>13908.044110531482</c:v>
                </c:pt>
                <c:pt idx="6">
                  <c:v>14907.451129099412</c:v>
                </c:pt>
                <c:pt idx="7">
                  <c:v>15090.378543997835</c:v>
                </c:pt>
                <c:pt idx="8">
                  <c:v>17009.078938849983</c:v>
                </c:pt>
                <c:pt idx="9">
                  <c:v>19317.208684583806</c:v>
                </c:pt>
                <c:pt idx="10">
                  <c:v>20176.588473930504</c:v>
                </c:pt>
                <c:pt idx="11">
                  <c:v>19803.763108812167</c:v>
                </c:pt>
                <c:pt idx="12">
                  <c:v>20421.849410489154</c:v>
                </c:pt>
                <c:pt idx="13">
                  <c:v>22432.47684124767</c:v>
                </c:pt>
                <c:pt idx="14">
                  <c:v>24223.247878201622</c:v>
                </c:pt>
                <c:pt idx="15">
                  <c:v>24852.792350703767</c:v>
                </c:pt>
                <c:pt idx="16">
                  <c:v>25475.934458345451</c:v>
                </c:pt>
                <c:pt idx="17">
                  <c:v>26086.692322584651</c:v>
                </c:pt>
                <c:pt idx="18">
                  <c:v>26731.19499484585</c:v>
                </c:pt>
                <c:pt idx="19">
                  <c:v>27390.314077032912</c:v>
                </c:pt>
                <c:pt idx="20">
                  <c:v>28052.689561736501</c:v>
                </c:pt>
                <c:pt idx="21">
                  <c:v>28704.219459678363</c:v>
                </c:pt>
                <c:pt idx="22">
                  <c:v>29328.066737288558</c:v>
                </c:pt>
                <c:pt idx="23">
                  <c:v>29912.456231507251</c:v>
                </c:pt>
                <c:pt idx="24">
                  <c:v>30460.605308921073</c:v>
                </c:pt>
                <c:pt idx="25">
                  <c:v>30978.158206347332</c:v>
                </c:pt>
                <c:pt idx="26">
                  <c:v>31476.518937564349</c:v>
                </c:pt>
                <c:pt idx="27">
                  <c:v>31973.737399245951</c:v>
                </c:pt>
                <c:pt idx="28">
                  <c:v>32452.54224202922</c:v>
                </c:pt>
                <c:pt idx="29">
                  <c:v>32892.147828340996</c:v>
                </c:pt>
                <c:pt idx="30">
                  <c:v>33310.221296426098</c:v>
                </c:pt>
                <c:pt idx="31">
                  <c:v>33725.298048577861</c:v>
                </c:pt>
                <c:pt idx="32">
                  <c:v>34156.715347231941</c:v>
                </c:pt>
                <c:pt idx="33">
                  <c:v>34605.579308144333</c:v>
                </c:pt>
                <c:pt idx="34">
                  <c:v>35059.785474159704</c:v>
                </c:pt>
                <c:pt idx="35">
                  <c:v>35519.37191803116</c:v>
                </c:pt>
                <c:pt idx="36">
                  <c:v>35984.247038739821</c:v>
                </c:pt>
                <c:pt idx="37">
                  <c:v>36454.190814687681</c:v>
                </c:pt>
                <c:pt idx="38">
                  <c:v>36930.737502325101</c:v>
                </c:pt>
                <c:pt idx="39">
                  <c:v>37413.860055309786</c:v>
                </c:pt>
                <c:pt idx="40">
                  <c:v>37900.708310129463</c:v>
                </c:pt>
                <c:pt idx="41">
                  <c:v>38388.165727718813</c:v>
                </c:pt>
                <c:pt idx="42">
                  <c:v>38872.83427410468</c:v>
                </c:pt>
                <c:pt idx="43">
                  <c:v>39356.416687960402</c:v>
                </c:pt>
                <c:pt idx="44">
                  <c:v>39842.938563814343</c:v>
                </c:pt>
                <c:pt idx="45">
                  <c:v>40332.262286450117</c:v>
                </c:pt>
                <c:pt idx="46">
                  <c:v>40824.244944227918</c:v>
                </c:pt>
                <c:pt idx="47">
                  <c:v>41318.735207366124</c:v>
                </c:pt>
                <c:pt idx="48">
                  <c:v>41816.482414675804</c:v>
                </c:pt>
                <c:pt idx="49">
                  <c:v>42318.403571206087</c:v>
                </c:pt>
                <c:pt idx="50">
                  <c:v>42824.579750873985</c:v>
                </c:pt>
                <c:pt idx="51">
                  <c:v>43335.07243684899</c:v>
                </c:pt>
                <c:pt idx="52">
                  <c:v>43849.915650797164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B99-45BC-996E-7CAE55CAE37F}"/>
            </c:ext>
          </c:extLst>
        </c:ser>
        <c:ser>
          <c:idx val="31"/>
          <c:order val="31"/>
          <c:tx>
            <c:strRef>
              <c:f>'高情景（2001-2060, 2020RMB）'!$A$45</c:f>
              <c:strCache>
                <c:ptCount val="1"/>
                <c:pt idx="0">
                  <c:v>铁路、船舶、航空航天和其他运输设备制造业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2020RMB）'!$I$45:$BI$45</c:f>
              <c:numCache>
                <c:formatCode>0_);[Red]\(0\)</c:formatCode>
                <c:ptCount val="53"/>
                <c:pt idx="0">
                  <c:v>3188.2277004700304</c:v>
                </c:pt>
                <c:pt idx="1">
                  <c:v>3578.3489927507817</c:v>
                </c:pt>
                <c:pt idx="2">
                  <c:v>4253.3844479133541</c:v>
                </c:pt>
                <c:pt idx="3">
                  <c:v>4577.4339061565579</c:v>
                </c:pt>
                <c:pt idx="4">
                  <c:v>4558.1419551796325</c:v>
                </c:pt>
                <c:pt idx="5">
                  <c:v>4537.9000657809465</c:v>
                </c:pt>
                <c:pt idx="6">
                  <c:v>4903.1409148629937</c:v>
                </c:pt>
                <c:pt idx="7">
                  <c:v>4967.9583726357478</c:v>
                </c:pt>
                <c:pt idx="8">
                  <c:v>5003.297460133128</c:v>
                </c:pt>
                <c:pt idx="9">
                  <c:v>5378.3809294904404</c:v>
                </c:pt>
                <c:pt idx="10">
                  <c:v>5639.0741579686864</c:v>
                </c:pt>
                <c:pt idx="11">
                  <c:v>5839.3471629389132</c:v>
                </c:pt>
                <c:pt idx="12">
                  <c:v>5631.8307687185261</c:v>
                </c:pt>
                <c:pt idx="13">
                  <c:v>6356.3613377239653</c:v>
                </c:pt>
                <c:pt idx="14">
                  <c:v>6611.9630030332355</c:v>
                </c:pt>
                <c:pt idx="15">
                  <c:v>6713.4724864916998</c:v>
                </c:pt>
                <c:pt idx="16">
                  <c:v>6812.5246006796588</c:v>
                </c:pt>
                <c:pt idx="17">
                  <c:v>6908.2664947330459</c:v>
                </c:pt>
                <c:pt idx="18">
                  <c:v>7012.8601946804602</c:v>
                </c:pt>
                <c:pt idx="19">
                  <c:v>7120.5972649487539</c:v>
                </c:pt>
                <c:pt idx="20">
                  <c:v>7228.4592426569861</c:v>
                </c:pt>
                <c:pt idx="21">
                  <c:v>7332.8256945871808</c:v>
                </c:pt>
                <c:pt idx="22">
                  <c:v>7429.4962301048108</c:v>
                </c:pt>
                <c:pt idx="23">
                  <c:v>7516.2223951815959</c:v>
                </c:pt>
                <c:pt idx="24">
                  <c:v>7594.3348992019546</c:v>
                </c:pt>
                <c:pt idx="25">
                  <c:v>7665.0314401359174</c:v>
                </c:pt>
                <c:pt idx="26">
                  <c:v>7730.8463773586873</c:v>
                </c:pt>
                <c:pt idx="27">
                  <c:v>7795.82397071372</c:v>
                </c:pt>
                <c:pt idx="28">
                  <c:v>7855.7956224677964</c:v>
                </c:pt>
                <c:pt idx="29">
                  <c:v>7906.1431187039716</c:v>
                </c:pt>
                <c:pt idx="30">
                  <c:v>7951.2145230284641</c:v>
                </c:pt>
                <c:pt idx="31">
                  <c:v>7995.4362931351934</c:v>
                </c:pt>
                <c:pt idx="32">
                  <c:v>8043.2981398374177</c:v>
                </c:pt>
                <c:pt idx="33">
                  <c:v>8094.900941130074</c:v>
                </c:pt>
                <c:pt idx="34">
                  <c:v>8147.2687880792064</c:v>
                </c:pt>
                <c:pt idx="35">
                  <c:v>8200.3019609534022</c:v>
                </c:pt>
                <c:pt idx="36">
                  <c:v>8253.8683999697714</c:v>
                </c:pt>
                <c:pt idx="37">
                  <c:v>8307.8048702313845</c:v>
                </c:pt>
                <c:pt idx="38">
                  <c:v>8362.3441242713288</c:v>
                </c:pt>
                <c:pt idx="39">
                  <c:v>8417.3561396414389</c:v>
                </c:pt>
                <c:pt idx="40">
                  <c:v>8472.0774353935776</c:v>
                </c:pt>
                <c:pt idx="41">
                  <c:v>8525.6991951728742</c:v>
                </c:pt>
                <c:pt idx="42">
                  <c:v>8577.3657639891535</c:v>
                </c:pt>
                <c:pt idx="43">
                  <c:v>8627.6980126201743</c:v>
                </c:pt>
                <c:pt idx="44">
                  <c:v>8677.8864394167122</c:v>
                </c:pt>
                <c:pt idx="45">
                  <c:v>8727.893567386287</c:v>
                </c:pt>
                <c:pt idx="46">
                  <c:v>8777.6813302652099</c:v>
                </c:pt>
                <c:pt idx="47">
                  <c:v>8827.2104240097324</c:v>
                </c:pt>
                <c:pt idx="48">
                  <c:v>8876.6333238202133</c:v>
                </c:pt>
                <c:pt idx="49">
                  <c:v>8926.1335855204325</c:v>
                </c:pt>
                <c:pt idx="50">
                  <c:v>8975.7144773479013</c:v>
                </c:pt>
                <c:pt idx="51">
                  <c:v>9025.3746415646201</c:v>
                </c:pt>
                <c:pt idx="52">
                  <c:v>9075.106600589319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B99-45BC-996E-7CAE55CAE37F}"/>
            </c:ext>
          </c:extLst>
        </c:ser>
        <c:ser>
          <c:idx val="32"/>
          <c:order val="32"/>
          <c:tx>
            <c:strRef>
              <c:f>'高情景（2001-2060, 2020RMB）'!$A$46</c:f>
              <c:strCache>
                <c:ptCount val="1"/>
                <c:pt idx="0">
                  <c:v>电气机械和器材制造业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2020RMB）'!$I$46:$BI$46</c:f>
              <c:numCache>
                <c:formatCode>0_);[Red]\(0\)</c:formatCode>
                <c:ptCount val="53"/>
                <c:pt idx="0">
                  <c:v>8838.8458981359108</c:v>
                </c:pt>
                <c:pt idx="1">
                  <c:v>9384.156595166769</c:v>
                </c:pt>
                <c:pt idx="2">
                  <c:v>10817.240653312754</c:v>
                </c:pt>
                <c:pt idx="3">
                  <c:v>11901.217689061259</c:v>
                </c:pt>
                <c:pt idx="4">
                  <c:v>12428.8831864778</c:v>
                </c:pt>
                <c:pt idx="5">
                  <c:v>13093.912999248869</c:v>
                </c:pt>
                <c:pt idx="6">
                  <c:v>13733.533913610911</c:v>
                </c:pt>
                <c:pt idx="7">
                  <c:v>13980.230978733629</c:v>
                </c:pt>
                <c:pt idx="8">
                  <c:v>14802.762226490715</c:v>
                </c:pt>
                <c:pt idx="9">
                  <c:v>16571.758972982709</c:v>
                </c:pt>
                <c:pt idx="10">
                  <c:v>17705.011225836581</c:v>
                </c:pt>
                <c:pt idx="11">
                  <c:v>18897.138056727734</c:v>
                </c:pt>
                <c:pt idx="12">
                  <c:v>19907.377761640477</c:v>
                </c:pt>
                <c:pt idx="13">
                  <c:v>24209.543450590434</c:v>
                </c:pt>
                <c:pt idx="14">
                  <c:v>27519.375031440293</c:v>
                </c:pt>
                <c:pt idx="15">
                  <c:v>29311.756281212452</c:v>
                </c:pt>
                <c:pt idx="16">
                  <c:v>31159.65005146297</c:v>
                </c:pt>
                <c:pt idx="17">
                  <c:v>33042.72975312105</c:v>
                </c:pt>
                <c:pt idx="18">
                  <c:v>35021.607819639998</c:v>
                </c:pt>
                <c:pt idx="19">
                  <c:v>37084.872095553277</c:v>
                </c:pt>
                <c:pt idx="20">
                  <c:v>39216.76332220417</c:v>
                </c:pt>
                <c:pt idx="21">
                  <c:v>41395.200578232616</c:v>
                </c:pt>
                <c:pt idx="22">
                  <c:v>43591.154542152988</c:v>
                </c:pt>
                <c:pt idx="23">
                  <c:v>45824.247944677212</c:v>
                </c:pt>
                <c:pt idx="24">
                  <c:v>48100.145977454173</c:v>
                </c:pt>
                <c:pt idx="25">
                  <c:v>50357.645791578048</c:v>
                </c:pt>
                <c:pt idx="26">
                  <c:v>52533.574458073126</c:v>
                </c:pt>
                <c:pt idx="27">
                  <c:v>54566.193962583951</c:v>
                </c:pt>
                <c:pt idx="28">
                  <c:v>56448.523750327695</c:v>
                </c:pt>
                <c:pt idx="29">
                  <c:v>58231.722817278634</c:v>
                </c:pt>
                <c:pt idx="30">
                  <c:v>59946.379488210958</c:v>
                </c:pt>
                <c:pt idx="31">
                  <c:v>61628.035732242912</c:v>
                </c:pt>
                <c:pt idx="32">
                  <c:v>63316.854436719572</c:v>
                </c:pt>
                <c:pt idx="33">
                  <c:v>65021.686250308383</c:v>
                </c:pt>
                <c:pt idx="34">
                  <c:v>66727.209602133575</c:v>
                </c:pt>
                <c:pt idx="35">
                  <c:v>68441.24220511115</c:v>
                </c:pt>
                <c:pt idx="36">
                  <c:v>70172.30977271295</c:v>
                </c:pt>
                <c:pt idx="37">
                  <c:v>71929.653961121017</c:v>
                </c:pt>
                <c:pt idx="38">
                  <c:v>73727.008794168214</c:v>
                </c:pt>
                <c:pt idx="39">
                  <c:v>75576.157074143761</c:v>
                </c:pt>
                <c:pt idx="40">
                  <c:v>77484.236034853893</c:v>
                </c:pt>
                <c:pt idx="41">
                  <c:v>79458.759158440764</c:v>
                </c:pt>
                <c:pt idx="42">
                  <c:v>81507.621440599862</c:v>
                </c:pt>
                <c:pt idx="43">
                  <c:v>83616.447207829464</c:v>
                </c:pt>
                <c:pt idx="44">
                  <c:v>85765.636966493825</c:v>
                </c:pt>
                <c:pt idx="45">
                  <c:v>87955.532447758771</c:v>
                </c:pt>
                <c:pt idx="46">
                  <c:v>90186.467029148946</c:v>
                </c:pt>
                <c:pt idx="47">
                  <c:v>92458.758590375772</c:v>
                </c:pt>
                <c:pt idx="48">
                  <c:v>94774.769301928231</c:v>
                </c:pt>
                <c:pt idx="49">
                  <c:v>97137.354058941724</c:v>
                </c:pt>
                <c:pt idx="50">
                  <c:v>99547.554452724653</c:v>
                </c:pt>
                <c:pt idx="51">
                  <c:v>102006.40053791246</c:v>
                </c:pt>
                <c:pt idx="52">
                  <c:v>104514.89041283229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B99-45BC-996E-7CAE55CAE37F}"/>
            </c:ext>
          </c:extLst>
        </c:ser>
        <c:ser>
          <c:idx val="33"/>
          <c:order val="33"/>
          <c:tx>
            <c:strRef>
              <c:f>'高情景（2001-2060, 2020RMB）'!$A$47</c:f>
              <c:strCache>
                <c:ptCount val="1"/>
                <c:pt idx="0">
                  <c:v>计算机、通信和其他电子设备制造业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2020RMB）'!$I$47:$BI$47</c:f>
              <c:numCache>
                <c:formatCode>0_);[Red]\(0\)</c:formatCode>
                <c:ptCount val="53"/>
                <c:pt idx="0">
                  <c:v>12389.44931527424</c:v>
                </c:pt>
                <c:pt idx="1">
                  <c:v>12366.933798334967</c:v>
                </c:pt>
                <c:pt idx="2">
                  <c:v>14039.352340459805</c:v>
                </c:pt>
                <c:pt idx="3">
                  <c:v>15635.073609400111</c:v>
                </c:pt>
                <c:pt idx="4">
                  <c:v>16685.515258118838</c:v>
                </c:pt>
                <c:pt idx="5">
                  <c:v>17641.706205868722</c:v>
                </c:pt>
                <c:pt idx="6">
                  <c:v>18977.06187241953</c:v>
                </c:pt>
                <c:pt idx="7">
                  <c:v>19894.066811321558</c:v>
                </c:pt>
                <c:pt idx="8">
                  <c:v>21355.755278544293</c:v>
                </c:pt>
                <c:pt idx="9">
                  <c:v>24599.592644385197</c:v>
                </c:pt>
                <c:pt idx="10">
                  <c:v>27702.463848883261</c:v>
                </c:pt>
                <c:pt idx="11">
                  <c:v>29193.809335406564</c:v>
                </c:pt>
                <c:pt idx="12">
                  <c:v>30415.615726595752</c:v>
                </c:pt>
                <c:pt idx="13">
                  <c:v>36640.354816724648</c:v>
                </c:pt>
                <c:pt idx="14">
                  <c:v>40049.197919647981</c:v>
                </c:pt>
                <c:pt idx="15">
                  <c:v>42236.560621446966</c:v>
                </c:pt>
                <c:pt idx="16">
                  <c:v>44478.556698740846</c:v>
                </c:pt>
                <c:pt idx="17">
                  <c:v>46751.415070326206</c:v>
                </c:pt>
                <c:pt idx="18">
                  <c:v>49136.065824432197</c:v>
                </c:pt>
                <c:pt idx="19">
                  <c:v>51611.142894685792</c:v>
                </c:pt>
                <c:pt idx="20">
                  <c:v>54161.392132386616</c:v>
                </c:pt>
                <c:pt idx="21">
                  <c:v>56764.973263089611</c:v>
                </c:pt>
                <c:pt idx="22">
                  <c:v>59392.848256035519</c:v>
                </c:pt>
                <c:pt idx="23">
                  <c:v>62070.755553429852</c:v>
                </c:pt>
                <c:pt idx="24">
                  <c:v>64802.125424313948</c:v>
                </c:pt>
                <c:pt idx="25">
                  <c:v>67512.070499899317</c:v>
                </c:pt>
                <c:pt idx="26">
                  <c:v>70124.074416473479</c:v>
                </c:pt>
                <c:pt idx="27">
                  <c:v>72563.960521635978</c:v>
                </c:pt>
                <c:pt idx="28">
                  <c:v>74814.984213722477</c:v>
                </c:pt>
                <c:pt idx="29">
                  <c:v>76933.343012411438</c:v>
                </c:pt>
                <c:pt idx="30">
                  <c:v>78960.557960898514</c:v>
                </c:pt>
                <c:pt idx="31">
                  <c:v>80944.087605280263</c:v>
                </c:pt>
                <c:pt idx="32">
                  <c:v>82936.897631187458</c:v>
                </c:pt>
                <c:pt idx="33">
                  <c:v>84950.52466531175</c:v>
                </c:pt>
                <c:pt idx="34">
                  <c:v>86964.967639625975</c:v>
                </c:pt>
                <c:pt idx="35">
                  <c:v>88990.596545949651</c:v>
                </c:pt>
                <c:pt idx="36">
                  <c:v>91038.702869812376</c:v>
                </c:pt>
                <c:pt idx="37">
                  <c:v>93121.523274604697</c:v>
                </c:pt>
                <c:pt idx="38">
                  <c:v>95257.133983286127</c:v>
                </c:pt>
                <c:pt idx="39">
                  <c:v>97461.112887431693</c:v>
                </c:pt>
                <c:pt idx="40">
                  <c:v>99743.128924921941</c:v>
                </c:pt>
                <c:pt idx="41">
                  <c:v>102113.48144957222</c:v>
                </c:pt>
                <c:pt idx="42">
                  <c:v>104583.1362387603</c:v>
                </c:pt>
                <c:pt idx="43">
                  <c:v>107135.44815310462</c:v>
                </c:pt>
                <c:pt idx="44">
                  <c:v>109746.71644739779</c:v>
                </c:pt>
                <c:pt idx="45">
                  <c:v>112417.84394046316</c:v>
                </c:pt>
                <c:pt idx="46">
                  <c:v>115149.72879655063</c:v>
                </c:pt>
                <c:pt idx="47">
                  <c:v>117943.25478772637</c:v>
                </c:pt>
                <c:pt idx="48">
                  <c:v>120801.91611950619</c:v>
                </c:pt>
                <c:pt idx="49">
                  <c:v>123729.83157831398</c:v>
                </c:pt>
                <c:pt idx="50">
                  <c:v>126728.80931087924</c:v>
                </c:pt>
                <c:pt idx="51">
                  <c:v>129800.64743431356</c:v>
                </c:pt>
                <c:pt idx="52">
                  <c:v>132947.1080820006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B99-45BC-996E-7CAE55CAE37F}"/>
            </c:ext>
          </c:extLst>
        </c:ser>
        <c:ser>
          <c:idx val="34"/>
          <c:order val="34"/>
          <c:tx>
            <c:strRef>
              <c:f>'高情景（2001-2060, 2020RMB）'!$A$48</c:f>
              <c:strCache>
                <c:ptCount val="1"/>
                <c:pt idx="0">
                  <c:v>仪器仪表制造业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2020RMB）'!$I$48:$BI$48</c:f>
              <c:numCache>
                <c:formatCode>0_);[Red]\(0\)</c:formatCode>
                <c:ptCount val="53"/>
                <c:pt idx="0">
                  <c:v>1270.0793844876139</c:v>
                </c:pt>
                <c:pt idx="1">
                  <c:v>1228.0405287348781</c:v>
                </c:pt>
                <c:pt idx="2">
                  <c:v>1426.3115727722129</c:v>
                </c:pt>
                <c:pt idx="3">
                  <c:v>1593.909068268578</c:v>
                </c:pt>
                <c:pt idx="4">
                  <c:v>1708.5827273955535</c:v>
                </c:pt>
                <c:pt idx="5">
                  <c:v>1811.3651372659692</c:v>
                </c:pt>
                <c:pt idx="6">
                  <c:v>1899.8480090712155</c:v>
                </c:pt>
                <c:pt idx="7">
                  <c:v>1899.7295995723066</c:v>
                </c:pt>
                <c:pt idx="8">
                  <c:v>2028.186042724089</c:v>
                </c:pt>
                <c:pt idx="9">
                  <c:v>2309.5694704099037</c:v>
                </c:pt>
                <c:pt idx="10">
                  <c:v>2442.2123507432102</c:v>
                </c:pt>
                <c:pt idx="11">
                  <c:v>2601.9437875043291</c:v>
                </c:pt>
                <c:pt idx="12">
                  <c:v>2602.606982377547</c:v>
                </c:pt>
                <c:pt idx="13">
                  <c:v>3034.983345987991</c:v>
                </c:pt>
                <c:pt idx="14">
                  <c:v>3224.8526645654251</c:v>
                </c:pt>
                <c:pt idx="15">
                  <c:v>3323.3240704614936</c:v>
                </c:pt>
                <c:pt idx="16">
                  <c:v>3422.0605268780887</c:v>
                </c:pt>
                <c:pt idx="17">
                  <c:v>3520.0567032447775</c:v>
                </c:pt>
                <c:pt idx="18">
                  <c:v>3623.2349183488859</c:v>
                </c:pt>
                <c:pt idx="19">
                  <c:v>3729.1781277951191</c:v>
                </c:pt>
                <c:pt idx="20">
                  <c:v>3836.8227151474644</c:v>
                </c:pt>
                <c:pt idx="21">
                  <c:v>3944.7522393792228</c:v>
                </c:pt>
                <c:pt idx="22">
                  <c:v>4051.1874650881468</c:v>
                </c:pt>
                <c:pt idx="23">
                  <c:v>4154.0590254269136</c:v>
                </c:pt>
                <c:pt idx="24">
                  <c:v>4253.2535914352329</c:v>
                </c:pt>
                <c:pt idx="25">
                  <c:v>4349.9097305148171</c:v>
                </c:pt>
                <c:pt idx="26">
                  <c:v>4445.9501260090874</c:v>
                </c:pt>
                <c:pt idx="27">
                  <c:v>4544.2302717759521</c:v>
                </c:pt>
                <c:pt idx="28">
                  <c:v>4641.927588622405</c:v>
                </c:pt>
                <c:pt idx="29">
                  <c:v>4735.4399291200607</c:v>
                </c:pt>
                <c:pt idx="30">
                  <c:v>4827.2139557248302</c:v>
                </c:pt>
                <c:pt idx="31">
                  <c:v>4919.8953641411917</c:v>
                </c:pt>
                <c:pt idx="32">
                  <c:v>5016.3267840055869</c:v>
                </c:pt>
                <c:pt idx="33">
                  <c:v>5116.7409509200888</c:v>
                </c:pt>
                <c:pt idx="34">
                  <c:v>5219.4193166115165</c:v>
                </c:pt>
                <c:pt idx="35">
                  <c:v>5324.4251840953966</c:v>
                </c:pt>
                <c:pt idx="36">
                  <c:v>5431.8133246071984</c:v>
                </c:pt>
                <c:pt idx="37">
                  <c:v>5541.6301360361012</c:v>
                </c:pt>
                <c:pt idx="38">
                  <c:v>5654.2019427374917</c:v>
                </c:pt>
                <c:pt idx="39">
                  <c:v>5769.6342735501357</c:v>
                </c:pt>
                <c:pt idx="40">
                  <c:v>5887.6084300752245</c:v>
                </c:pt>
                <c:pt idx="41">
                  <c:v>6007.7665401735294</c:v>
                </c:pt>
                <c:pt idx="42">
                  <c:v>6129.7082707033724</c:v>
                </c:pt>
                <c:pt idx="43">
                  <c:v>6253.7318071674608</c:v>
                </c:pt>
                <c:pt idx="44">
                  <c:v>6380.4422707799968</c:v>
                </c:pt>
                <c:pt idx="45">
                  <c:v>6509.8651102984868</c:v>
                </c:pt>
                <c:pt idx="46">
                  <c:v>6642.0246744088136</c:v>
                </c:pt>
                <c:pt idx="47">
                  <c:v>6776.9436185606128</c:v>
                </c:pt>
                <c:pt idx="48">
                  <c:v>6914.7931271581674</c:v>
                </c:pt>
                <c:pt idx="49">
                  <c:v>7055.7768191086407</c:v>
                </c:pt>
                <c:pt idx="50">
                  <c:v>7199.9633687855958</c:v>
                </c:pt>
                <c:pt idx="51">
                  <c:v>7347.4191962231944</c:v>
                </c:pt>
                <c:pt idx="52">
                  <c:v>7498.206986034952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B99-45BC-996E-7CAE55CAE37F}"/>
            </c:ext>
          </c:extLst>
        </c:ser>
        <c:ser>
          <c:idx val="35"/>
          <c:order val="35"/>
          <c:tx>
            <c:strRef>
              <c:f>'高情景（2001-2060, 2020RMB）'!$A$49</c:f>
              <c:strCache>
                <c:ptCount val="1"/>
                <c:pt idx="0">
                  <c:v>其他制造业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2020RMB）'!$I$49:$BI$49</c:f>
              <c:numCache>
                <c:formatCode>0_);[Red]\(0\)</c:formatCode>
                <c:ptCount val="53"/>
                <c:pt idx="0">
                  <c:v>531.34866320463868</c:v>
                </c:pt>
                <c:pt idx="1">
                  <c:v>533.40516151922805</c:v>
                </c:pt>
                <c:pt idx="2">
                  <c:v>607.09317693241007</c:v>
                </c:pt>
                <c:pt idx="3">
                  <c:v>691.26269950561482</c:v>
                </c:pt>
                <c:pt idx="4">
                  <c:v>704.14318496130761</c:v>
                </c:pt>
                <c:pt idx="5">
                  <c:v>684.29349662864342</c:v>
                </c:pt>
                <c:pt idx="6">
                  <c:v>690.16619562307301</c:v>
                </c:pt>
                <c:pt idx="7">
                  <c:v>694.70654126146223</c:v>
                </c:pt>
                <c:pt idx="8">
                  <c:v>714.56325097556112</c:v>
                </c:pt>
                <c:pt idx="9">
                  <c:v>765.96223072374698</c:v>
                </c:pt>
                <c:pt idx="10">
                  <c:v>787.83551251096753</c:v>
                </c:pt>
                <c:pt idx="11">
                  <c:v>780.11423979679637</c:v>
                </c:pt>
                <c:pt idx="12">
                  <c:v>726.7325868770115</c:v>
                </c:pt>
                <c:pt idx="13">
                  <c:v>826.27948832290463</c:v>
                </c:pt>
                <c:pt idx="14">
                  <c:v>907.3493796355416</c:v>
                </c:pt>
                <c:pt idx="15">
                  <c:v>927.2697161911741</c:v>
                </c:pt>
                <c:pt idx="16">
                  <c:v>946.56250310140604</c:v>
                </c:pt>
                <c:pt idx="17">
                  <c:v>964.9452514659431</c:v>
                </c:pt>
                <c:pt idx="18">
                  <c:v>983.8208971321086</c:v>
                </c:pt>
                <c:pt idx="19">
                  <c:v>1002.4924708538578</c:v>
                </c:pt>
                <c:pt idx="20">
                  <c:v>1020.9830477070467</c:v>
                </c:pt>
                <c:pt idx="21">
                  <c:v>1039.2599292477228</c:v>
                </c:pt>
                <c:pt idx="22">
                  <c:v>1057.2355537530957</c:v>
                </c:pt>
                <c:pt idx="23">
                  <c:v>1074.6006900271886</c:v>
                </c:pt>
                <c:pt idx="24">
                  <c:v>1091.0923051557584</c:v>
                </c:pt>
                <c:pt idx="25">
                  <c:v>1106.6844859179557</c:v>
                </c:pt>
                <c:pt idx="26">
                  <c:v>1121.5065988509446</c:v>
                </c:pt>
                <c:pt idx="27">
                  <c:v>1135.877809968069</c:v>
                </c:pt>
                <c:pt idx="28">
                  <c:v>1149.2167324382226</c:v>
                </c:pt>
                <c:pt idx="29">
                  <c:v>1161.046870581064</c:v>
                </c:pt>
                <c:pt idx="30">
                  <c:v>1171.9819330340144</c:v>
                </c:pt>
                <c:pt idx="31">
                  <c:v>1182.6594142450886</c:v>
                </c:pt>
                <c:pt idx="32">
                  <c:v>1193.7373358764726</c:v>
                </c:pt>
                <c:pt idx="33">
                  <c:v>1205.2302617839625</c:v>
                </c:pt>
                <c:pt idx="34">
                  <c:v>1216.6940530430893</c:v>
                </c:pt>
                <c:pt idx="35">
                  <c:v>1228.1105896075408</c:v>
                </c:pt>
                <c:pt idx="36">
                  <c:v>1239.4572869813576</c:v>
                </c:pt>
                <c:pt idx="37">
                  <c:v>1250.707039886727</c:v>
                </c:pt>
                <c:pt idx="38">
                  <c:v>1261.8924853671945</c:v>
                </c:pt>
                <c:pt idx="39">
                  <c:v>1272.9917999161205</c:v>
                </c:pt>
                <c:pt idx="40">
                  <c:v>1283.8869414474786</c:v>
                </c:pt>
                <c:pt idx="41">
                  <c:v>1294.4519721747283</c:v>
                </c:pt>
                <c:pt idx="42">
                  <c:v>1304.5528789227542</c:v>
                </c:pt>
                <c:pt idx="43">
                  <c:v>1314.2803016415044</c:v>
                </c:pt>
                <c:pt idx="44">
                  <c:v>1323.8032000300796</c:v>
                </c:pt>
                <c:pt idx="45">
                  <c:v>1333.0987638352708</c:v>
                </c:pt>
                <c:pt idx="46">
                  <c:v>1342.143998927239</c:v>
                </c:pt>
                <c:pt idx="47">
                  <c:v>1350.9156719065243</c:v>
                </c:pt>
                <c:pt idx="48">
                  <c:v>1359.4199116983843</c:v>
                </c:pt>
                <c:pt idx="49">
                  <c:v>1367.6676997728737</c:v>
                </c:pt>
                <c:pt idx="50">
                  <c:v>1375.6424582426951</c:v>
                </c:pt>
                <c:pt idx="51">
                  <c:v>1383.3269251326103</c:v>
                </c:pt>
                <c:pt idx="52">
                  <c:v>1390.7029409463562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B99-45BC-996E-7CAE55CAE37F}"/>
            </c:ext>
          </c:extLst>
        </c:ser>
        <c:ser>
          <c:idx val="36"/>
          <c:order val="36"/>
          <c:tx>
            <c:strRef>
              <c:f>'高情景（2001-2060, 2020RMB）'!$A$50</c:f>
              <c:strCache>
                <c:ptCount val="1"/>
                <c:pt idx="0">
                  <c:v>废弃资源综合利用业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'高情景（2001-2060, 2020RMB）'!$I$50:$BI$50</c:f>
              <c:numCache>
                <c:formatCode>0_);[Red]\(0\)</c:formatCode>
                <c:ptCount val="53"/>
                <c:pt idx="0">
                  <c:v>277.82138277902817</c:v>
                </c:pt>
                <c:pt idx="1">
                  <c:v>339.99581571765185</c:v>
                </c:pt>
                <c:pt idx="2">
                  <c:v>419.65234009725702</c:v>
                </c:pt>
                <c:pt idx="3">
                  <c:v>470.17292912503825</c:v>
                </c:pt>
                <c:pt idx="4">
                  <c:v>515.18952431708408</c:v>
                </c:pt>
                <c:pt idx="5">
                  <c:v>564.77911820922452</c:v>
                </c:pt>
                <c:pt idx="6">
                  <c:v>630.81220526617665</c:v>
                </c:pt>
                <c:pt idx="7">
                  <c:v>720.54132717818436</c:v>
                </c:pt>
                <c:pt idx="8">
                  <c:v>760.82510418843708</c:v>
                </c:pt>
                <c:pt idx="9">
                  <c:v>780.89655528325477</c:v>
                </c:pt>
                <c:pt idx="10">
                  <c:v>810.97168640436632</c:v>
                </c:pt>
                <c:pt idx="11">
                  <c:v>884.34251709928117</c:v>
                </c:pt>
                <c:pt idx="12">
                  <c:v>878.57955136179089</c:v>
                </c:pt>
                <c:pt idx="13">
                  <c:v>1191.0274591227624</c:v>
                </c:pt>
                <c:pt idx="14">
                  <c:v>1483.3175160522719</c:v>
                </c:pt>
                <c:pt idx="15">
                  <c:v>1611.9310521629595</c:v>
                </c:pt>
                <c:pt idx="16">
                  <c:v>1746.6488926710872</c:v>
                </c:pt>
                <c:pt idx="17">
                  <c:v>1885.7152302363218</c:v>
                </c:pt>
                <c:pt idx="18">
                  <c:v>2032.0384145461314</c:v>
                </c:pt>
                <c:pt idx="19">
                  <c:v>2185.394622373416</c:v>
                </c:pt>
                <c:pt idx="20">
                  <c:v>2345.6767812784597</c:v>
                </c:pt>
                <c:pt idx="21">
                  <c:v>2512.5821968515129</c:v>
                </c:pt>
                <c:pt idx="22">
                  <c:v>2685.5759972666769</c:v>
                </c:pt>
                <c:pt idx="23">
                  <c:v>2863.3924634914142</c:v>
                </c:pt>
                <c:pt idx="24">
                  <c:v>3045.2119739535124</c:v>
                </c:pt>
                <c:pt idx="25">
                  <c:v>3231.1300448145753</c:v>
                </c:pt>
                <c:pt idx="26">
                  <c:v>3421.8222359742854</c:v>
                </c:pt>
                <c:pt idx="27">
                  <c:v>3618.768030932144</c:v>
                </c:pt>
                <c:pt idx="28">
                  <c:v>3820.2178224766394</c:v>
                </c:pt>
                <c:pt idx="29">
                  <c:v>4024.0889043341776</c:v>
                </c:pt>
                <c:pt idx="30">
                  <c:v>4232.3061402351022</c:v>
                </c:pt>
                <c:pt idx="31">
                  <c:v>4447.265409881119</c:v>
                </c:pt>
                <c:pt idx="32">
                  <c:v>4671.8654446547134</c:v>
                </c:pt>
                <c:pt idx="33">
                  <c:v>4906.8514073194692</c:v>
                </c:pt>
                <c:pt idx="34">
                  <c:v>5151.1105649418241</c:v>
                </c:pt>
                <c:pt idx="35">
                  <c:v>5405.1903010691985</c:v>
                </c:pt>
                <c:pt idx="36">
                  <c:v>5669.681509220165</c:v>
                </c:pt>
                <c:pt idx="37">
                  <c:v>5945.2206641041939</c:v>
                </c:pt>
                <c:pt idx="38">
                  <c:v>6232.8096778568179</c:v>
                </c:pt>
                <c:pt idx="39">
                  <c:v>6533.294380159251</c:v>
                </c:pt>
                <c:pt idx="40">
                  <c:v>6847.0994464947989</c:v>
                </c:pt>
                <c:pt idx="41">
                  <c:v>7174.6264185718028</c:v>
                </c:pt>
                <c:pt idx="42">
                  <c:v>7516.2452150059235</c:v>
                </c:pt>
                <c:pt idx="43">
                  <c:v>7871.6157490981677</c:v>
                </c:pt>
                <c:pt idx="44">
                  <c:v>8240.3936823990371</c:v>
                </c:pt>
                <c:pt idx="45">
                  <c:v>8622.9146714696726</c:v>
                </c:pt>
                <c:pt idx="46">
                  <c:v>9019.5165067690887</c:v>
                </c:pt>
                <c:pt idx="47">
                  <c:v>9430.5383764535491</c:v>
                </c:pt>
                <c:pt idx="48">
                  <c:v>9856.5349995720971</c:v>
                </c:pt>
                <c:pt idx="49">
                  <c:v>10298.132808025333</c:v>
                </c:pt>
                <c:pt idx="50">
                  <c:v>10755.786119321972</c:v>
                </c:pt>
                <c:pt idx="51">
                  <c:v>11229.957319537076</c:v>
                </c:pt>
                <c:pt idx="52">
                  <c:v>11721.114525422541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B99-45BC-996E-7CAE55CAE37F}"/>
            </c:ext>
          </c:extLst>
        </c:ser>
        <c:ser>
          <c:idx val="37"/>
          <c:order val="37"/>
          <c:tx>
            <c:strRef>
              <c:f>'高情景（2001-2060, 2020RMB）'!$A$51</c:f>
              <c:strCache>
                <c:ptCount val="1"/>
                <c:pt idx="0">
                  <c:v>金属制品、机械和设备修理业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'高情景（2001-2060, 2020RMB）'!$I$51:$BI$51</c:f>
              <c:numCache>
                <c:formatCode>0_);[Red]\(0\)</c:formatCode>
                <c:ptCount val="53"/>
                <c:pt idx="0">
                  <c:v>163.00121187963498</c:v>
                </c:pt>
                <c:pt idx="1">
                  <c:v>169.9672234422103</c:v>
                </c:pt>
                <c:pt idx="2">
                  <c:v>196.4186255294118</c:v>
                </c:pt>
                <c:pt idx="3">
                  <c:v>222.32964722611601</c:v>
                </c:pt>
                <c:pt idx="4">
                  <c:v>236.20857147082742</c:v>
                </c:pt>
                <c:pt idx="5">
                  <c:v>259.16922848586364</c:v>
                </c:pt>
                <c:pt idx="6">
                  <c:v>278.53808139535778</c:v>
                </c:pt>
                <c:pt idx="7">
                  <c:v>287.50526069023118</c:v>
                </c:pt>
                <c:pt idx="8">
                  <c:v>298.80928044207468</c:v>
                </c:pt>
                <c:pt idx="9">
                  <c:v>332.09867260573429</c:v>
                </c:pt>
                <c:pt idx="10">
                  <c:v>369.0279075690683</c:v>
                </c:pt>
                <c:pt idx="11">
                  <c:v>405.26130946507971</c:v>
                </c:pt>
                <c:pt idx="12">
                  <c:v>379.09823240746709</c:v>
                </c:pt>
                <c:pt idx="13">
                  <c:v>416.42224208501489</c:v>
                </c:pt>
                <c:pt idx="14">
                  <c:v>474.62286420659473</c:v>
                </c:pt>
                <c:pt idx="15">
                  <c:v>500.51131959795754</c:v>
                </c:pt>
                <c:pt idx="16">
                  <c:v>526.73860220345682</c:v>
                </c:pt>
                <c:pt idx="17">
                  <c:v>552.92908449233585</c:v>
                </c:pt>
                <c:pt idx="18">
                  <c:v>579.89618391392003</c:v>
                </c:pt>
                <c:pt idx="19">
                  <c:v>607.38898826177433</c:v>
                </c:pt>
                <c:pt idx="20">
                  <c:v>635.37419660155592</c:v>
                </c:pt>
                <c:pt idx="21">
                  <c:v>663.77922343552461</c:v>
                </c:pt>
                <c:pt idx="22">
                  <c:v>692.48817874124302</c:v>
                </c:pt>
                <c:pt idx="23">
                  <c:v>721.21176987744479</c:v>
                </c:pt>
                <c:pt idx="24">
                  <c:v>749.74448330037831</c:v>
                </c:pt>
                <c:pt idx="25">
                  <c:v>778.09198198269439</c:v>
                </c:pt>
                <c:pt idx="26">
                  <c:v>806.3837145907745</c:v>
                </c:pt>
                <c:pt idx="27">
                  <c:v>834.91068558796178</c:v>
                </c:pt>
                <c:pt idx="28">
                  <c:v>863.22059021186431</c:v>
                </c:pt>
                <c:pt idx="29">
                  <c:v>890.84964616646403</c:v>
                </c:pt>
                <c:pt idx="30">
                  <c:v>918.23044135206317</c:v>
                </c:pt>
                <c:pt idx="31">
                  <c:v>945.85771742408861</c:v>
                </c:pt>
                <c:pt idx="32">
                  <c:v>974.28815120826403</c:v>
                </c:pt>
                <c:pt idx="33">
                  <c:v>1003.5899666315565</c:v>
                </c:pt>
                <c:pt idx="34">
                  <c:v>1033.4473595134616</c:v>
                </c:pt>
                <c:pt idx="35">
                  <c:v>1063.8885436650032</c:v>
                </c:pt>
                <c:pt idx="36">
                  <c:v>1094.9412829237344</c:v>
                </c:pt>
                <c:pt idx="37">
                  <c:v>1126.6326537334037</c:v>
                </c:pt>
                <c:pt idx="38">
                  <c:v>1159.0478676844029</c:v>
                </c:pt>
                <c:pt idx="39">
                  <c:v>1192.2288962009618</c:v>
                </c:pt>
                <c:pt idx="40">
                  <c:v>1226.1299971867904</c:v>
                </c:pt>
                <c:pt idx="41">
                  <c:v>1260.6948904468125</c:v>
                </c:pt>
                <c:pt idx="42">
                  <c:v>1295.8555961701372</c:v>
                </c:pt>
                <c:pt idx="43">
                  <c:v>1331.5564196278674</c:v>
                </c:pt>
                <c:pt idx="44">
                  <c:v>1367.7853873810222</c:v>
                </c:pt>
                <c:pt idx="45">
                  <c:v>1404.5299486170954</c:v>
                </c:pt>
                <c:pt idx="46">
                  <c:v>1441.7767023666818</c:v>
                </c:pt>
                <c:pt idx="47">
                  <c:v>1479.5113009491106</c:v>
                </c:pt>
                <c:pt idx="48">
                  <c:v>1517.7514511870452</c:v>
                </c:pt>
                <c:pt idx="49">
                  <c:v>1556.5221641060173</c:v>
                </c:pt>
                <c:pt idx="50">
                  <c:v>1595.8187560185368</c:v>
                </c:pt>
                <c:pt idx="51">
                  <c:v>1635.6356360115176</c:v>
                </c:pt>
                <c:pt idx="52">
                  <c:v>1675.9659575339542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B99-45BC-996E-7CAE55CAE37F}"/>
            </c:ext>
          </c:extLst>
        </c:ser>
        <c:ser>
          <c:idx val="38"/>
          <c:order val="38"/>
          <c:tx>
            <c:strRef>
              <c:f>'高情景（2001-2060, 2020RMB）'!$A$52</c:f>
              <c:strCache>
                <c:ptCount val="1"/>
                <c:pt idx="0">
                  <c:v>电力、热力生产和供应业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'高情景（2001-2060, 2020RMB）'!$I$52:$BI$52</c:f>
              <c:numCache>
                <c:formatCode>0_);[Red]\(0\)</c:formatCode>
                <c:ptCount val="53"/>
                <c:pt idx="0">
                  <c:v>10649.638711539816</c:v>
                </c:pt>
                <c:pt idx="1">
                  <c:v>10700.951638142691</c:v>
                </c:pt>
                <c:pt idx="2">
                  <c:v>11534.955049889852</c:v>
                </c:pt>
                <c:pt idx="3">
                  <c:v>12203.169573535575</c:v>
                </c:pt>
                <c:pt idx="4">
                  <c:v>12198.207729660531</c:v>
                </c:pt>
                <c:pt idx="5">
                  <c:v>12306.267191958539</c:v>
                </c:pt>
                <c:pt idx="6">
                  <c:v>12057.930249434579</c:v>
                </c:pt>
                <c:pt idx="7">
                  <c:v>11496.645752598572</c:v>
                </c:pt>
                <c:pt idx="8">
                  <c:v>11757.936502161634</c:v>
                </c:pt>
                <c:pt idx="9">
                  <c:v>12829.820765210363</c:v>
                </c:pt>
                <c:pt idx="10">
                  <c:v>14000.998845353402</c:v>
                </c:pt>
                <c:pt idx="11">
                  <c:v>14376.753818674912</c:v>
                </c:pt>
                <c:pt idx="12">
                  <c:v>14171.804811655176</c:v>
                </c:pt>
                <c:pt idx="13">
                  <c:v>16363.884569742619</c:v>
                </c:pt>
                <c:pt idx="14">
                  <c:v>17470.728074872739</c:v>
                </c:pt>
                <c:pt idx="15">
                  <c:v>18909.226002957166</c:v>
                </c:pt>
                <c:pt idx="16">
                  <c:v>20599.029154856435</c:v>
                </c:pt>
                <c:pt idx="17">
                  <c:v>22700.246975995222</c:v>
                </c:pt>
                <c:pt idx="18">
                  <c:v>24671.139423566707</c:v>
                </c:pt>
                <c:pt idx="19">
                  <c:v>26737.885402280237</c:v>
                </c:pt>
                <c:pt idx="20">
                  <c:v>28809.183795878729</c:v>
                </c:pt>
                <c:pt idx="21">
                  <c:v>30818.719074744011</c:v>
                </c:pt>
                <c:pt idx="22">
                  <c:v>32726.557764143065</c:v>
                </c:pt>
                <c:pt idx="23">
                  <c:v>34582.267236503067</c:v>
                </c:pt>
                <c:pt idx="24">
                  <c:v>36473.01254332003</c:v>
                </c:pt>
                <c:pt idx="25">
                  <c:v>38427.85318471177</c:v>
                </c:pt>
                <c:pt idx="26">
                  <c:v>40418.702945562807</c:v>
                </c:pt>
                <c:pt idx="27">
                  <c:v>42342.625394852112</c:v>
                </c:pt>
                <c:pt idx="28">
                  <c:v>44184.927945697927</c:v>
                </c:pt>
                <c:pt idx="29">
                  <c:v>46037.898104459731</c:v>
                </c:pt>
                <c:pt idx="30">
                  <c:v>47915.051290935626</c:v>
                </c:pt>
                <c:pt idx="31">
                  <c:v>49833.860307491923</c:v>
                </c:pt>
                <c:pt idx="32">
                  <c:v>51816.07961642895</c:v>
                </c:pt>
                <c:pt idx="33">
                  <c:v>53858.426887411406</c:v>
                </c:pt>
                <c:pt idx="34">
                  <c:v>55937.068515809828</c:v>
                </c:pt>
                <c:pt idx="35">
                  <c:v>58046.512693024561</c:v>
                </c:pt>
                <c:pt idx="36">
                  <c:v>60181.472129742353</c:v>
                </c:pt>
                <c:pt idx="37">
                  <c:v>62336.845523413722</c:v>
                </c:pt>
                <c:pt idx="38">
                  <c:v>64510.97520383371</c:v>
                </c:pt>
                <c:pt idx="39">
                  <c:v>66700.040792733314</c:v>
                </c:pt>
                <c:pt idx="40">
                  <c:v>68895.469018918855</c:v>
                </c:pt>
                <c:pt idx="41">
                  <c:v>71088.19107579843</c:v>
                </c:pt>
                <c:pt idx="42">
                  <c:v>73268.625013067503</c:v>
                </c:pt>
                <c:pt idx="43">
                  <c:v>75447.123045649365</c:v>
                </c:pt>
                <c:pt idx="44">
                  <c:v>77636.331089347543</c:v>
                </c:pt>
                <c:pt idx="45">
                  <c:v>79829.254153732589</c:v>
                </c:pt>
                <c:pt idx="46">
                  <c:v>82018.280545584552</c:v>
                </c:pt>
                <c:pt idx="47">
                  <c:v>84195.212825950526</c:v>
                </c:pt>
                <c:pt idx="48">
                  <c:v>86353.201991216469</c:v>
                </c:pt>
                <c:pt idx="49">
                  <c:v>88485.411009110103</c:v>
                </c:pt>
                <c:pt idx="50">
                  <c:v>90582.999799168174</c:v>
                </c:pt>
                <c:pt idx="51">
                  <c:v>92636.880679469672</c:v>
                </c:pt>
                <c:pt idx="52">
                  <c:v>94637.838911748899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B99-45BC-996E-7CAE55CAE37F}"/>
            </c:ext>
          </c:extLst>
        </c:ser>
        <c:ser>
          <c:idx val="39"/>
          <c:order val="39"/>
          <c:tx>
            <c:strRef>
              <c:f>'高情景（2001-2060, 2020RMB）'!$A$53</c:f>
              <c:strCache>
                <c:ptCount val="1"/>
                <c:pt idx="0">
                  <c:v>燃气生产和供应业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'高情景（2001-2060, 2020RMB）'!$I$53:$BI$53</c:f>
              <c:numCache>
                <c:formatCode>0_);[Red]\(0\)</c:formatCode>
                <c:ptCount val="53"/>
                <c:pt idx="0">
                  <c:v>635.44685597040052</c:v>
                </c:pt>
                <c:pt idx="1">
                  <c:v>690.31214519662922</c:v>
                </c:pt>
                <c:pt idx="2">
                  <c:v>790.36890513133335</c:v>
                </c:pt>
                <c:pt idx="3">
                  <c:v>858.93810846948372</c:v>
                </c:pt>
                <c:pt idx="4">
                  <c:v>913.37500817935734</c:v>
                </c:pt>
                <c:pt idx="5">
                  <c:v>1018.6453797166182</c:v>
                </c:pt>
                <c:pt idx="6">
                  <c:v>1137.7437969036205</c:v>
                </c:pt>
                <c:pt idx="7">
                  <c:v>1199.1978904190339</c:v>
                </c:pt>
                <c:pt idx="8">
                  <c:v>1337.6292732244519</c:v>
                </c:pt>
                <c:pt idx="9">
                  <c:v>1523.2072734394874</c:v>
                </c:pt>
                <c:pt idx="10">
                  <c:v>1785.1032639547602</c:v>
                </c:pt>
                <c:pt idx="11">
                  <c:v>1919.0682487030381</c:v>
                </c:pt>
                <c:pt idx="12">
                  <c:v>1856.4384809055559</c:v>
                </c:pt>
                <c:pt idx="13">
                  <c:v>2282.7594992660579</c:v>
                </c:pt>
                <c:pt idx="14">
                  <c:v>2464.9908072284757</c:v>
                </c:pt>
                <c:pt idx="15">
                  <c:v>2707.7514571530605</c:v>
                </c:pt>
                <c:pt idx="16">
                  <c:v>2960.8163134110764</c:v>
                </c:pt>
                <c:pt idx="17">
                  <c:v>3219.7873246691365</c:v>
                </c:pt>
                <c:pt idx="18">
                  <c:v>3487.4913558119215</c:v>
                </c:pt>
                <c:pt idx="19">
                  <c:v>3762.5964959384964</c:v>
                </c:pt>
                <c:pt idx="20">
                  <c:v>4045.2115365434765</c:v>
                </c:pt>
                <c:pt idx="21">
                  <c:v>4335.4791426388138</c:v>
                </c:pt>
                <c:pt idx="22">
                  <c:v>4633.5283408496334</c:v>
                </c:pt>
                <c:pt idx="23">
                  <c:v>4934.8261869642783</c:v>
                </c:pt>
                <c:pt idx="24">
                  <c:v>5235.6385962056211</c:v>
                </c:pt>
                <c:pt idx="25">
                  <c:v>5538.0007227497135</c:v>
                </c:pt>
                <c:pt idx="26">
                  <c:v>5845.5939729858283</c:v>
                </c:pt>
                <c:pt idx="27">
                  <c:v>6164.1198010340213</c:v>
                </c:pt>
                <c:pt idx="28">
                  <c:v>6490.7786582776635</c:v>
                </c:pt>
                <c:pt idx="29">
                  <c:v>6819.4885447418474</c:v>
                </c:pt>
                <c:pt idx="30">
                  <c:v>7153.0451859678624</c:v>
                </c:pt>
                <c:pt idx="31">
                  <c:v>7494.9347681089521</c:v>
                </c:pt>
                <c:pt idx="32">
                  <c:v>7849.3684391536663</c:v>
                </c:pt>
                <c:pt idx="33">
                  <c:v>8216.8082197080366</c:v>
                </c:pt>
                <c:pt idx="34">
                  <c:v>8594.508119397975</c:v>
                </c:pt>
                <c:pt idx="35">
                  <c:v>8982.413252231936</c:v>
                </c:pt>
                <c:pt idx="36">
                  <c:v>9380.4272988505909</c:v>
                </c:pt>
                <c:pt idx="37">
                  <c:v>9788.4075878240037</c:v>
                </c:pt>
                <c:pt idx="38">
                  <c:v>10206.680311542288</c:v>
                </c:pt>
                <c:pt idx="39">
                  <c:v>10635.167378113809</c:v>
                </c:pt>
                <c:pt idx="40">
                  <c:v>11072.956953965437</c:v>
                </c:pt>
                <c:pt idx="41">
                  <c:v>11518.960031309245</c:v>
                </c:pt>
                <c:pt idx="42">
                  <c:v>11971.896835207064</c:v>
                </c:pt>
                <c:pt idx="43">
                  <c:v>12435.412682532058</c:v>
                </c:pt>
                <c:pt idx="44">
                  <c:v>12913.625107760074</c:v>
                </c:pt>
                <c:pt idx="45">
                  <c:v>13405.714735411309</c:v>
                </c:pt>
                <c:pt idx="46">
                  <c:v>13910.731065040329</c:v>
                </c:pt>
                <c:pt idx="47">
                  <c:v>14427.590432136043</c:v>
                </c:pt>
                <c:pt idx="48">
                  <c:v>14955.401644676025</c:v>
                </c:pt>
                <c:pt idx="49">
                  <c:v>15493.238236210838</c:v>
                </c:pt>
                <c:pt idx="50">
                  <c:v>16039.773432211368</c:v>
                </c:pt>
                <c:pt idx="51">
                  <c:v>16593.562334371887</c:v>
                </c:pt>
                <c:pt idx="52">
                  <c:v>17153.044096204088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2B99-45BC-996E-7CAE55CAE37F}"/>
            </c:ext>
          </c:extLst>
        </c:ser>
        <c:ser>
          <c:idx val="40"/>
          <c:order val="40"/>
          <c:tx>
            <c:strRef>
              <c:f>'高情景（2001-2060, 2020RMB）'!$A$54</c:f>
              <c:strCache>
                <c:ptCount val="1"/>
                <c:pt idx="0">
                  <c:v>水的生产和供应业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'高情景（2001-2060, 2020RMB）'!$I$54:$BI$54</c:f>
              <c:numCache>
                <c:formatCode>0_);[Red]\(0\)</c:formatCode>
                <c:ptCount val="53"/>
                <c:pt idx="0">
                  <c:v>772.52531059024352</c:v>
                </c:pt>
                <c:pt idx="1">
                  <c:v>769.65677167553315</c:v>
                </c:pt>
                <c:pt idx="2">
                  <c:v>789.2808019013371</c:v>
                </c:pt>
                <c:pt idx="3">
                  <c:v>813.7681388479034</c:v>
                </c:pt>
                <c:pt idx="4">
                  <c:v>809.56374762604992</c:v>
                </c:pt>
                <c:pt idx="5">
                  <c:v>820.58064700482055</c:v>
                </c:pt>
                <c:pt idx="6">
                  <c:v>844.93068560736822</c:v>
                </c:pt>
                <c:pt idx="7">
                  <c:v>846.48120875534187</c:v>
                </c:pt>
                <c:pt idx="8">
                  <c:v>883.89316881893217</c:v>
                </c:pt>
                <c:pt idx="9">
                  <c:v>972.5233546006923</c:v>
                </c:pt>
                <c:pt idx="10">
                  <c:v>1034.1872244828596</c:v>
                </c:pt>
                <c:pt idx="11">
                  <c:v>1075.902264997181</c:v>
                </c:pt>
                <c:pt idx="12">
                  <c:v>1091.7883404123318</c:v>
                </c:pt>
                <c:pt idx="13">
                  <c:v>1244.7503877019715</c:v>
                </c:pt>
                <c:pt idx="14">
                  <c:v>1298.5975960878834</c:v>
                </c:pt>
                <c:pt idx="15">
                  <c:v>1376.9144695772002</c:v>
                </c:pt>
                <c:pt idx="16">
                  <c:v>1454.5771684170707</c:v>
                </c:pt>
                <c:pt idx="17">
                  <c:v>1529.8507481248578</c:v>
                </c:pt>
                <c:pt idx="18">
                  <c:v>1604.2690929745042</c:v>
                </c:pt>
                <c:pt idx="19">
                  <c:v>1677.055926692414</c:v>
                </c:pt>
                <c:pt idx="20">
                  <c:v>1748.3544281559475</c:v>
                </c:pt>
                <c:pt idx="21">
                  <c:v>1818.2981643172675</c:v>
                </c:pt>
                <c:pt idx="22">
                  <c:v>1886.9912879035162</c:v>
                </c:pt>
                <c:pt idx="23">
                  <c:v>1952.5853359644857</c:v>
                </c:pt>
                <c:pt idx="24">
                  <c:v>2014.0177599417996</c:v>
                </c:pt>
                <c:pt idx="25">
                  <c:v>2072.7879726959736</c:v>
                </c:pt>
                <c:pt idx="26">
                  <c:v>2130.9286175087409</c:v>
                </c:pt>
                <c:pt idx="27">
                  <c:v>2191.0749761838824</c:v>
                </c:pt>
                <c:pt idx="28">
                  <c:v>2251.8964938799436</c:v>
                </c:pt>
                <c:pt idx="29">
                  <c:v>2310.6447369320449</c:v>
                </c:pt>
                <c:pt idx="30">
                  <c:v>2368.3335235209893</c:v>
                </c:pt>
                <c:pt idx="31">
                  <c:v>2426.0934508829491</c:v>
                </c:pt>
                <c:pt idx="32">
                  <c:v>2485.1687969435461</c:v>
                </c:pt>
                <c:pt idx="33">
                  <c:v>2545.517302531267</c:v>
                </c:pt>
                <c:pt idx="34">
                  <c:v>2606.1076548378023</c:v>
                </c:pt>
                <c:pt idx="35">
                  <c:v>2666.7724453414321</c:v>
                </c:pt>
                <c:pt idx="36">
                  <c:v>2727.3244827801191</c:v>
                </c:pt>
                <c:pt idx="37">
                  <c:v>2787.5562348576336</c:v>
                </c:pt>
                <c:pt idx="38">
                  <c:v>2847.3845908057319</c:v>
                </c:pt>
                <c:pt idx="39">
                  <c:v>2906.5987151721088</c:v>
                </c:pt>
                <c:pt idx="40">
                  <c:v>2964.7568045073681</c:v>
                </c:pt>
                <c:pt idx="41">
                  <c:v>3021.3811521976927</c:v>
                </c:pt>
                <c:pt idx="42">
                  <c:v>3075.958978213589</c:v>
                </c:pt>
                <c:pt idx="43">
                  <c:v>3129.8653705981092</c:v>
                </c:pt>
                <c:pt idx="44">
                  <c:v>3184.6365804903444</c:v>
                </c:pt>
                <c:pt idx="45">
                  <c:v>3239.966347648131</c:v>
                </c:pt>
                <c:pt idx="46">
                  <c:v>3295.5360932715271</c:v>
                </c:pt>
                <c:pt idx="47">
                  <c:v>3351.0158961046809</c:v>
                </c:pt>
                <c:pt idx="48">
                  <c:v>3406.1400631654351</c:v>
                </c:pt>
                <c:pt idx="49">
                  <c:v>3460.6504450725761</c:v>
                </c:pt>
                <c:pt idx="50">
                  <c:v>3514.2160198934794</c:v>
                </c:pt>
                <c:pt idx="51">
                  <c:v>3566.5007750099489</c:v>
                </c:pt>
                <c:pt idx="52">
                  <c:v>3617.165174432645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B99-45BC-996E-7CAE55CAE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703535"/>
        <c:axId val="790692975"/>
      </c:areaChart>
      <c:catAx>
        <c:axId val="7907035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0692975"/>
        <c:crosses val="autoZero"/>
        <c:auto val="1"/>
        <c:lblAlgn val="ctr"/>
        <c:lblOffset val="100"/>
        <c:noMultiLvlLbl val="0"/>
      </c:catAx>
      <c:valAx>
        <c:axId val="79069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0703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54922085683946"/>
          <c:y val="4.3132649627628583E-2"/>
          <c:w val="0.28487848822262157"/>
          <c:h val="0.93283530656619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'中情景（2001-2060, 2020RMB）'!$A$3</c:f>
              <c:strCache>
                <c:ptCount val="1"/>
                <c:pt idx="0">
                  <c:v>农业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'中情景（2001-2060, 2020RMB）'!$B$3:$BI$3</c:f>
              <c:numCache>
                <c:formatCode>0_);[Red]\(0\)</c:formatCode>
                <c:ptCount val="60"/>
                <c:pt idx="0">
                  <c:v>29675.93721477779</c:v>
                </c:pt>
                <c:pt idx="1">
                  <c:v>30901.469411529</c:v>
                </c:pt>
                <c:pt idx="2">
                  <c:v>31645.386093641948</c:v>
                </c:pt>
                <c:pt idx="3">
                  <c:v>36444.641091354868</c:v>
                </c:pt>
                <c:pt idx="4">
                  <c:v>36724.407910178343</c:v>
                </c:pt>
                <c:pt idx="5">
                  <c:v>37883.920921859433</c:v>
                </c:pt>
                <c:pt idx="6">
                  <c:v>41653.224626077863</c:v>
                </c:pt>
                <c:pt idx="7">
                  <c:v>45368.998120648939</c:v>
                </c:pt>
                <c:pt idx="8">
                  <c:v>47139.865402492462</c:v>
                </c:pt>
                <c:pt idx="9">
                  <c:v>50399.248549447446</c:v>
                </c:pt>
                <c:pt idx="10">
                  <c:v>54312.680927517635</c:v>
                </c:pt>
                <c:pt idx="11">
                  <c:v>58225.658703428679</c:v>
                </c:pt>
                <c:pt idx="12">
                  <c:v>61644.382254581113</c:v>
                </c:pt>
                <c:pt idx="13">
                  <c:v>64101.063232371307</c:v>
                </c:pt>
                <c:pt idx="14">
                  <c:v>66732.21068238109</c:v>
                </c:pt>
                <c:pt idx="15">
                  <c:v>68631.611084360557</c:v>
                </c:pt>
                <c:pt idx="16">
                  <c:v>68143.575410893376</c:v>
                </c:pt>
                <c:pt idx="17">
                  <c:v>68758.857830048146</c:v>
                </c:pt>
                <c:pt idx="18">
                  <c:v>73967.215695633218</c:v>
                </c:pt>
                <c:pt idx="19">
                  <c:v>81396.5</c:v>
                </c:pt>
                <c:pt idx="20">
                  <c:v>82959.622466645262</c:v>
                </c:pt>
                <c:pt idx="21">
                  <c:v>86574.037414115228</c:v>
                </c:pt>
                <c:pt idx="22">
                  <c:v>90737.473504308189</c:v>
                </c:pt>
                <c:pt idx="23">
                  <c:v>94977.090253158312</c:v>
                </c:pt>
                <c:pt idx="24">
                  <c:v>99254.732558887132</c:v>
                </c:pt>
                <c:pt idx="25">
                  <c:v>103642.10060031421</c:v>
                </c:pt>
                <c:pt idx="26">
                  <c:v>108173.00560277054</c:v>
                </c:pt>
                <c:pt idx="27">
                  <c:v>112737.28355450288</c:v>
                </c:pt>
                <c:pt idx="28">
                  <c:v>117210.75488780033</c:v>
                </c:pt>
                <c:pt idx="29">
                  <c:v>121456.04464966993</c:v>
                </c:pt>
                <c:pt idx="30">
                  <c:v>125414.63662019689</c:v>
                </c:pt>
                <c:pt idx="31">
                  <c:v>129180.11106427059</c:v>
                </c:pt>
                <c:pt idx="32">
                  <c:v>132842.91315832807</c:v>
                </c:pt>
                <c:pt idx="33">
                  <c:v>136504.38163376183</c:v>
                </c:pt>
                <c:pt idx="34">
                  <c:v>140276.29932511758</c:v>
                </c:pt>
                <c:pt idx="35">
                  <c:v>144096.86326250029</c:v>
                </c:pt>
                <c:pt idx="36">
                  <c:v>147855.94419392795</c:v>
                </c:pt>
                <c:pt idx="37">
                  <c:v>151605.36459887083</c:v>
                </c:pt>
                <c:pt idx="38">
                  <c:v>155403.15355607332</c:v>
                </c:pt>
                <c:pt idx="39">
                  <c:v>159313.65771551101</c:v>
                </c:pt>
                <c:pt idx="40">
                  <c:v>163344.48820736338</c:v>
                </c:pt>
                <c:pt idx="41">
                  <c:v>167458.32171856449</c:v>
                </c:pt>
                <c:pt idx="42">
                  <c:v>171657.22138239723</c:v>
                </c:pt>
                <c:pt idx="43">
                  <c:v>175943.5234857435</c:v>
                </c:pt>
                <c:pt idx="44">
                  <c:v>180319.85413107093</c:v>
                </c:pt>
                <c:pt idx="45">
                  <c:v>184793.08843833944</c:v>
                </c:pt>
                <c:pt idx="46">
                  <c:v>189370.75416443218</c:v>
                </c:pt>
                <c:pt idx="47">
                  <c:v>194056.94250001622</c:v>
                </c:pt>
                <c:pt idx="48">
                  <c:v>198856.09714379709</c:v>
                </c:pt>
                <c:pt idx="49">
                  <c:v>203773.01943902837</c:v>
                </c:pt>
                <c:pt idx="50">
                  <c:v>208822.17214773054</c:v>
                </c:pt>
                <c:pt idx="51">
                  <c:v>214007.72720486959</c:v>
                </c:pt>
                <c:pt idx="52">
                  <c:v>219318.2754821257</c:v>
                </c:pt>
                <c:pt idx="53">
                  <c:v>224740.94140213987</c:v>
                </c:pt>
                <c:pt idx="54">
                  <c:v>230261.29529309054</c:v>
                </c:pt>
                <c:pt idx="55">
                  <c:v>235884.74896203791</c:v>
                </c:pt>
                <c:pt idx="56">
                  <c:v>241627.25311721695</c:v>
                </c:pt>
                <c:pt idx="57">
                  <c:v>247488.807069328</c:v>
                </c:pt>
                <c:pt idx="58">
                  <c:v>253469.17839415689</c:v>
                </c:pt>
                <c:pt idx="59">
                  <c:v>259567.88826941291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E-402E-BEEC-620764B942D6}"/>
            </c:ext>
          </c:extLst>
        </c:ser>
        <c:ser>
          <c:idx val="1"/>
          <c:order val="1"/>
          <c:tx>
            <c:strRef>
              <c:f>'中情景（2001-2060, 2020RMB）'!$A$4</c:f>
              <c:strCache>
                <c:ptCount val="1"/>
                <c:pt idx="0">
                  <c:v>工业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'中情景（2001-2060, 2020RMB）'!$B$4:$BI$4</c:f>
              <c:numCache>
                <c:formatCode>0_);[Red]\(0\)</c:formatCode>
                <c:ptCount val="60"/>
                <c:pt idx="0">
                  <c:v>82472.588935236359</c:v>
                </c:pt>
                <c:pt idx="1">
                  <c:v>89280.442375518236</c:v>
                </c:pt>
                <c:pt idx="2">
                  <c:v>100799.63833201525</c:v>
                </c:pt>
                <c:pt idx="3">
                  <c:v>111960.0304202925</c:v>
                </c:pt>
                <c:pt idx="4">
                  <c:v>127718.90013401274</c:v>
                </c:pt>
                <c:pt idx="5">
                  <c:v>145373.42336474854</c:v>
                </c:pt>
                <c:pt idx="6">
                  <c:v>163331.37833449789</c:v>
                </c:pt>
                <c:pt idx="7">
                  <c:v>178777.31335147261</c:v>
                </c:pt>
                <c:pt idx="8">
                  <c:v>187816.58747999065</c:v>
                </c:pt>
                <c:pt idx="9">
                  <c:v>210052.75645915509</c:v>
                </c:pt>
                <c:pt idx="10">
                  <c:v>229790.33434331449</c:v>
                </c:pt>
                <c:pt idx="11">
                  <c:v>240473.17222739744</c:v>
                </c:pt>
                <c:pt idx="12">
                  <c:v>250594.10025312903</c:v>
                </c:pt>
                <c:pt idx="13">
                  <c:v>260094.46798668895</c:v>
                </c:pt>
                <c:pt idx="14">
                  <c:v>261976.82537780039</c:v>
                </c:pt>
                <c:pt idx="15">
                  <c:v>269693.62544095406</c:v>
                </c:pt>
                <c:pt idx="16">
                  <c:v>289941.42849585827</c:v>
                </c:pt>
                <c:pt idx="17">
                  <c:v>306438.05124800676</c:v>
                </c:pt>
                <c:pt idx="18">
                  <c:v>313513.06904014404</c:v>
                </c:pt>
                <c:pt idx="19">
                  <c:v>312902.90000000002</c:v>
                </c:pt>
                <c:pt idx="20">
                  <c:v>356193.67592506018</c:v>
                </c:pt>
                <c:pt idx="21">
                  <c:v>375578.60517081129</c:v>
                </c:pt>
                <c:pt idx="22">
                  <c:v>388513.46884592506</c:v>
                </c:pt>
                <c:pt idx="23">
                  <c:v>401748.08407826663</c:v>
                </c:pt>
                <c:pt idx="24">
                  <c:v>415281.80102638371</c:v>
                </c:pt>
                <c:pt idx="25">
                  <c:v>429303.69908248936</c:v>
                </c:pt>
                <c:pt idx="26">
                  <c:v>443827.98937072937</c:v>
                </c:pt>
                <c:pt idx="27">
                  <c:v>458575.41336601053</c:v>
                </c:pt>
                <c:pt idx="28">
                  <c:v>473246.64386205759</c:v>
                </c:pt>
                <c:pt idx="29">
                  <c:v>487522.86453783594</c:v>
                </c:pt>
                <c:pt idx="30">
                  <c:v>501468.85584266065</c:v>
                </c:pt>
                <c:pt idx="31">
                  <c:v>515305.72173601348</c:v>
                </c:pt>
                <c:pt idx="32">
                  <c:v>528921.12301603239</c:v>
                </c:pt>
                <c:pt idx="33">
                  <c:v>542185.5261516613</c:v>
                </c:pt>
                <c:pt idx="34">
                  <c:v>554952.72803182492</c:v>
                </c:pt>
                <c:pt idx="35">
                  <c:v>567031.37334904913</c:v>
                </c:pt>
                <c:pt idx="36">
                  <c:v>578472.33347846905</c:v>
                </c:pt>
                <c:pt idx="37">
                  <c:v>589497.9637261926</c:v>
                </c:pt>
                <c:pt idx="38">
                  <c:v>600352.7725198064</c:v>
                </c:pt>
                <c:pt idx="39">
                  <c:v>611302.25004904647</c:v>
                </c:pt>
                <c:pt idx="40">
                  <c:v>622391.17320553842</c:v>
                </c:pt>
                <c:pt idx="41">
                  <c:v>633495.61719775433</c:v>
                </c:pt>
                <c:pt idx="42">
                  <c:v>644645.87248842744</c:v>
                </c:pt>
                <c:pt idx="43">
                  <c:v>655875.32356142497</c:v>
                </c:pt>
                <c:pt idx="44">
                  <c:v>667220.50678183069</c:v>
                </c:pt>
                <c:pt idx="45">
                  <c:v>678735.6649842771</c:v>
                </c:pt>
                <c:pt idx="46">
                  <c:v>690479.13941587531</c:v>
                </c:pt>
                <c:pt idx="47">
                  <c:v>702498.60630559886</c:v>
                </c:pt>
                <c:pt idx="48">
                  <c:v>714845.30220364383</c:v>
                </c:pt>
                <c:pt idx="49">
                  <c:v>727574.17838165886</c:v>
                </c:pt>
                <c:pt idx="50">
                  <c:v>740679.4714532441</c:v>
                </c:pt>
                <c:pt idx="51">
                  <c:v>754087.5512463582</c:v>
                </c:pt>
                <c:pt idx="52">
                  <c:v>767751.60752093478</c:v>
                </c:pt>
                <c:pt idx="53">
                  <c:v>781620.86466811213</c:v>
                </c:pt>
                <c:pt idx="54">
                  <c:v>795640.40728521592</c:v>
                </c:pt>
                <c:pt idx="55">
                  <c:v>809824.76867639204</c:v>
                </c:pt>
                <c:pt idx="56">
                  <c:v>824223.97597182856</c:v>
                </c:pt>
                <c:pt idx="57">
                  <c:v>838832.62697253551</c:v>
                </c:pt>
                <c:pt idx="58">
                  <c:v>853644.58166687097</c:v>
                </c:pt>
                <c:pt idx="59">
                  <c:v>868652.93302041164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DE-402E-BEEC-620764B942D6}"/>
            </c:ext>
          </c:extLst>
        </c:ser>
        <c:ser>
          <c:idx val="2"/>
          <c:order val="2"/>
          <c:tx>
            <c:strRef>
              <c:f>'中情景（2001-2060, 2020RMB）'!$A$5</c:f>
              <c:strCache>
                <c:ptCount val="1"/>
                <c:pt idx="0">
                  <c:v>建筑业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'中情景（2001-2060, 2020RMB）'!$B$5:$BI$5</c:f>
              <c:numCache>
                <c:formatCode>0_);[Red]\(0\)</c:formatCode>
                <c:ptCount val="60"/>
                <c:pt idx="0">
                  <c:v>11181.133378356233</c:v>
                </c:pt>
                <c:pt idx="1">
                  <c:v>12113.57335174635</c:v>
                </c:pt>
                <c:pt idx="2">
                  <c:v>13675.141587294222</c:v>
                </c:pt>
                <c:pt idx="3">
                  <c:v>14843.769360047083</c:v>
                </c:pt>
                <c:pt idx="4">
                  <c:v>17039.114768328702</c:v>
                </c:pt>
                <c:pt idx="5">
                  <c:v>19622.680762062624</c:v>
                </c:pt>
                <c:pt idx="6">
                  <c:v>22444.194102628626</c:v>
                </c:pt>
                <c:pt idx="7">
                  <c:v>25525.888969277854</c:v>
                </c:pt>
                <c:pt idx="8">
                  <c:v>30848.589489425267</c:v>
                </c:pt>
                <c:pt idx="9">
                  <c:v>34676.499557887699</c:v>
                </c:pt>
                <c:pt idx="10">
                  <c:v>38773.323458779632</c:v>
                </c:pt>
                <c:pt idx="11">
                  <c:v>42472.296546692742</c:v>
                </c:pt>
                <c:pt idx="12">
                  <c:v>46095.215645851218</c:v>
                </c:pt>
                <c:pt idx="13">
                  <c:v>50638.347628195064</c:v>
                </c:pt>
                <c:pt idx="14">
                  <c:v>53251.105784283529</c:v>
                </c:pt>
                <c:pt idx="15">
                  <c:v>56595.610575849489</c:v>
                </c:pt>
                <c:pt idx="16">
                  <c:v>61025.280239916909</c:v>
                </c:pt>
                <c:pt idx="17">
                  <c:v>66656.46135676594</c:v>
                </c:pt>
                <c:pt idx="18">
                  <c:v>71022.878800094404</c:v>
                </c:pt>
                <c:pt idx="19">
                  <c:v>72444.7</c:v>
                </c:pt>
                <c:pt idx="20">
                  <c:v>76614.920254027675</c:v>
                </c:pt>
                <c:pt idx="21">
                  <c:v>77971.748616420751</c:v>
                </c:pt>
                <c:pt idx="22">
                  <c:v>81519.684038301202</c:v>
                </c:pt>
                <c:pt idx="23">
                  <c:v>85027.663293049409</c:v>
                </c:pt>
                <c:pt idx="24">
                  <c:v>88402.881799115465</c:v>
                </c:pt>
                <c:pt idx="25">
                  <c:v>91679.591769720457</c:v>
                </c:pt>
                <c:pt idx="26">
                  <c:v>94926.186451399597</c:v>
                </c:pt>
                <c:pt idx="27">
                  <c:v>98090.683738572639</c:v>
                </c:pt>
                <c:pt idx="28">
                  <c:v>101119.77171165477</c:v>
                </c:pt>
                <c:pt idx="29">
                  <c:v>103959.57947636083</c:v>
                </c:pt>
                <c:pt idx="30">
                  <c:v>106569.50557756877</c:v>
                </c:pt>
                <c:pt idx="31">
                  <c:v>108997.70655565654</c:v>
                </c:pt>
                <c:pt idx="32">
                  <c:v>111329.15134943125</c:v>
                </c:pt>
                <c:pt idx="33">
                  <c:v>113655.88058809805</c:v>
                </c:pt>
                <c:pt idx="34">
                  <c:v>116076.58686844524</c:v>
                </c:pt>
                <c:pt idx="35">
                  <c:v>118545.53765691762</c:v>
                </c:pt>
                <c:pt idx="36">
                  <c:v>120972.04118061277</c:v>
                </c:pt>
                <c:pt idx="37">
                  <c:v>123395.04887479116</c:v>
                </c:pt>
                <c:pt idx="38">
                  <c:v>125857.05791998327</c:v>
                </c:pt>
                <c:pt idx="39">
                  <c:v>128404.19244589048</c:v>
                </c:pt>
                <c:pt idx="40">
                  <c:v>131035.57513808158</c:v>
                </c:pt>
                <c:pt idx="41">
                  <c:v>133713.83005246968</c:v>
                </c:pt>
                <c:pt idx="42">
                  <c:v>136432.89041156106</c:v>
                </c:pt>
                <c:pt idx="43">
                  <c:v>139186.2933137108</c:v>
                </c:pt>
                <c:pt idx="44">
                  <c:v>141967.16736149156</c:v>
                </c:pt>
                <c:pt idx="45">
                  <c:v>144771.31173749384</c:v>
                </c:pt>
                <c:pt idx="46">
                  <c:v>147594.29414190573</c:v>
                </c:pt>
                <c:pt idx="47">
                  <c:v>150428.25026748609</c:v>
                </c:pt>
                <c:pt idx="48">
                  <c:v>153264.86399487747</c:v>
                </c:pt>
                <c:pt idx="49">
                  <c:v>156095.35783951209</c:v>
                </c:pt>
                <c:pt idx="50">
                  <c:v>158939.12049781746</c:v>
                </c:pt>
                <c:pt idx="51">
                  <c:v>161814.52326430709</c:v>
                </c:pt>
                <c:pt idx="52">
                  <c:v>164710.28484780825</c:v>
                </c:pt>
                <c:pt idx="53">
                  <c:v>167614.27344826102</c:v>
                </c:pt>
                <c:pt idx="54">
                  <c:v>170513.49536545746</c:v>
                </c:pt>
                <c:pt idx="55">
                  <c:v>173409.88053934966</c:v>
                </c:pt>
                <c:pt idx="56">
                  <c:v>176312.9681461936</c:v>
                </c:pt>
                <c:pt idx="57">
                  <c:v>179220.43010745355</c:v>
                </c:pt>
                <c:pt idx="58">
                  <c:v>182129.80447977252</c:v>
                </c:pt>
                <c:pt idx="59">
                  <c:v>185038.49460789832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DE-402E-BEEC-620764B942D6}"/>
            </c:ext>
          </c:extLst>
        </c:ser>
        <c:ser>
          <c:idx val="3"/>
          <c:order val="3"/>
          <c:tx>
            <c:strRef>
              <c:f>'中情景（2001-2060, 2020RMB）'!$A$6</c:f>
              <c:strCache>
                <c:ptCount val="1"/>
                <c:pt idx="0">
                  <c:v>交运仓邮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'中情景（2001-2060, 2020RMB）'!$B$6:$BI$6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49153.129815887412</c:v>
                </c:pt>
                <c:pt idx="23">
                  <c:v>51970.893722128654</c:v>
                </c:pt>
                <c:pt idx="24">
                  <c:v>54898.824827539094</c:v>
                </c:pt>
                <c:pt idx="25">
                  <c:v>57997.043486053568</c:v>
                </c:pt>
                <c:pt idx="26">
                  <c:v>61283.056469726456</c:v>
                </c:pt>
                <c:pt idx="27">
                  <c:v>64675.3592097</c:v>
                </c:pt>
                <c:pt idx="28">
                  <c:v>68075.574371646406</c:v>
                </c:pt>
                <c:pt idx="29">
                  <c:v>71368.115415646593</c:v>
                </c:pt>
                <c:pt idx="30">
                  <c:v>74542.867959405921</c:v>
                </c:pt>
                <c:pt idx="31">
                  <c:v>77672.973183565948</c:v>
                </c:pt>
                <c:pt idx="32">
                  <c:v>80755.409526274452</c:v>
                </c:pt>
                <c:pt idx="33">
                  <c:v>83787.38505774572</c:v>
                </c:pt>
                <c:pt idx="34">
                  <c:v>86766.223272618037</c:v>
                </c:pt>
                <c:pt idx="35">
                  <c:v>89671.015235601255</c:v>
                </c:pt>
                <c:pt idx="36">
                  <c:v>92501.126658160996</c:v>
                </c:pt>
                <c:pt idx="37">
                  <c:v>95288.333503441856</c:v>
                </c:pt>
                <c:pt idx="38">
                  <c:v>98069.81385715623</c:v>
                </c:pt>
                <c:pt idx="39">
                  <c:v>100888.1054628993</c:v>
                </c:pt>
                <c:pt idx="40">
                  <c:v>103750.94900997991</c:v>
                </c:pt>
                <c:pt idx="41">
                  <c:v>106638.19510124714</c:v>
                </c:pt>
                <c:pt idx="42">
                  <c:v>109555.33246513936</c:v>
                </c:pt>
                <c:pt idx="43">
                  <c:v>112508.8369307696</c:v>
                </c:pt>
                <c:pt idx="44">
                  <c:v>115506.21342218682</c:v>
                </c:pt>
                <c:pt idx="45">
                  <c:v>118558.56766890487</c:v>
                </c:pt>
                <c:pt idx="46">
                  <c:v>121678.347281457</c:v>
                </c:pt>
                <c:pt idx="47">
                  <c:v>124876.74713755769</c:v>
                </c:pt>
                <c:pt idx="48">
                  <c:v>128166.17498061749</c:v>
                </c:pt>
                <c:pt idx="49">
                  <c:v>131560.30255667062</c:v>
                </c:pt>
                <c:pt idx="50">
                  <c:v>135051.68090367058</c:v>
                </c:pt>
                <c:pt idx="51">
                  <c:v>138618.44440273542</c:v>
                </c:pt>
                <c:pt idx="52">
                  <c:v>142252.91759575994</c:v>
                </c:pt>
                <c:pt idx="53">
                  <c:v>145946.44745815854</c:v>
                </c:pt>
                <c:pt idx="54">
                  <c:v>149689.35706091559</c:v>
                </c:pt>
                <c:pt idx="55">
                  <c:v>153484.87832989576</c:v>
                </c:pt>
                <c:pt idx="56">
                  <c:v>157343.16007625783</c:v>
                </c:pt>
                <c:pt idx="57">
                  <c:v>161264.0264918863</c:v>
                </c:pt>
                <c:pt idx="58">
                  <c:v>165247.18773599216</c:v>
                </c:pt>
                <c:pt idx="59">
                  <c:v>169292.23271258455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DE-402E-BEEC-620764B942D6}"/>
            </c:ext>
          </c:extLst>
        </c:ser>
        <c:ser>
          <c:idx val="4"/>
          <c:order val="4"/>
          <c:tx>
            <c:strRef>
              <c:f>'中情景（2001-2060, 2020RMB）'!$A$7</c:f>
              <c:strCache>
                <c:ptCount val="1"/>
                <c:pt idx="0">
                  <c:v>批发零售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'中情景（2001-2060, 2020RMB）'!$B$7:$BI$7</c:f>
              <c:numCache>
                <c:formatCode>0_);[Red]\(0\)</c:formatCode>
                <c:ptCount val="60"/>
                <c:pt idx="0">
                  <c:v>17152.616485966111</c:v>
                </c:pt>
                <c:pt idx="1">
                  <c:v>18681.749754360146</c:v>
                </c:pt>
                <c:pt idx="2">
                  <c:v>20339.742996748846</c:v>
                </c:pt>
                <c:pt idx="3">
                  <c:v>21201.883194183185</c:v>
                </c:pt>
                <c:pt idx="4">
                  <c:v>22884.560803942069</c:v>
                </c:pt>
                <c:pt idx="5">
                  <c:v>26058.395523850108</c:v>
                </c:pt>
                <c:pt idx="6">
                  <c:v>30623.280761177761</c:v>
                </c:pt>
                <c:pt idx="7">
                  <c:v>35540.208943581521</c:v>
                </c:pt>
                <c:pt idx="8">
                  <c:v>39448.493208340893</c:v>
                </c:pt>
                <c:pt idx="9">
                  <c:v>45678.365859529622</c:v>
                </c:pt>
                <c:pt idx="10">
                  <c:v>51500.521306789298</c:v>
                </c:pt>
                <c:pt idx="11">
                  <c:v>57367.259264602661</c:v>
                </c:pt>
                <c:pt idx="12">
                  <c:v>63443.814282969681</c:v>
                </c:pt>
                <c:pt idx="13">
                  <c:v>70456.495572018976</c:v>
                </c:pt>
                <c:pt idx="14">
                  <c:v>75503.463751392177</c:v>
                </c:pt>
                <c:pt idx="15">
                  <c:v>81020.819704871668</c:v>
                </c:pt>
                <c:pt idx="16">
                  <c:v>85528.934305470306</c:v>
                </c:pt>
                <c:pt idx="17">
                  <c:v>90483.044653986115</c:v>
                </c:pt>
                <c:pt idx="18">
                  <c:v>96158.315337849839</c:v>
                </c:pt>
                <c:pt idx="19">
                  <c:v>96086.1</c:v>
                </c:pt>
                <c:pt idx="20">
                  <c:v>105634.48778242921</c:v>
                </c:pt>
                <c:pt idx="21">
                  <c:v>107085.79216328831</c:v>
                </c:pt>
                <c:pt idx="22">
                  <c:v>113767.13710221479</c:v>
                </c:pt>
                <c:pt idx="23">
                  <c:v>120779.14218236729</c:v>
                </c:pt>
                <c:pt idx="24">
                  <c:v>128124.43436638825</c:v>
                </c:pt>
                <c:pt idx="25">
                  <c:v>135992.94281735257</c:v>
                </c:pt>
                <c:pt idx="26">
                  <c:v>144435.6227386625</c:v>
                </c:pt>
                <c:pt idx="27">
                  <c:v>153203.4908469301</c:v>
                </c:pt>
                <c:pt idx="28">
                  <c:v>161987.00245544207</c:v>
                </c:pt>
                <c:pt idx="29">
                  <c:v>170414.18126478125</c:v>
                </c:pt>
                <c:pt idx="30">
                  <c:v>178396.49297510358</c:v>
                </c:pt>
                <c:pt idx="31">
                  <c:v>186164.3552865347</c:v>
                </c:pt>
                <c:pt idx="32">
                  <c:v>193792.13619244454</c:v>
                </c:pt>
                <c:pt idx="33">
                  <c:v>201370.65249329931</c:v>
                </c:pt>
                <c:pt idx="34">
                  <c:v>209006.40950493095</c:v>
                </c:pt>
                <c:pt idx="35">
                  <c:v>216628.45448649218</c:v>
                </c:pt>
                <c:pt idx="36">
                  <c:v>224132.0306333417</c:v>
                </c:pt>
                <c:pt idx="37">
                  <c:v>231594.7426923661</c:v>
                </c:pt>
                <c:pt idx="38">
                  <c:v>239108.17681346985</c:v>
                </c:pt>
                <c:pt idx="39">
                  <c:v>246778.08079915019</c:v>
                </c:pt>
                <c:pt idx="40">
                  <c:v>254626.11194552266</c:v>
                </c:pt>
                <c:pt idx="41">
                  <c:v>262605.48140048201</c:v>
                </c:pt>
                <c:pt idx="42">
                  <c:v>270732.04370265431</c:v>
                </c:pt>
                <c:pt idx="43">
                  <c:v>279024.24152342102</c:v>
                </c:pt>
                <c:pt idx="44">
                  <c:v>287503.26021155214</c:v>
                </c:pt>
                <c:pt idx="45">
                  <c:v>296199.50705989602</c:v>
                </c:pt>
                <c:pt idx="46">
                  <c:v>305147.12461193732</c:v>
                </c:pt>
                <c:pt idx="47">
                  <c:v>314377.53735530667</c:v>
                </c:pt>
                <c:pt idx="48">
                  <c:v>323925.63571870868</c:v>
                </c:pt>
                <c:pt idx="49">
                  <c:v>333829.97656180395</c:v>
                </c:pt>
                <c:pt idx="50">
                  <c:v>344081.66422159743</c:v>
                </c:pt>
                <c:pt idx="51">
                  <c:v>354635.73062156484</c:v>
                </c:pt>
                <c:pt idx="52">
                  <c:v>365477.54997843329</c:v>
                </c:pt>
                <c:pt idx="53">
                  <c:v>376589.73257279373</c:v>
                </c:pt>
                <c:pt idx="54">
                  <c:v>387951.92675687996</c:v>
                </c:pt>
                <c:pt idx="55">
                  <c:v>399577.00664059573</c:v>
                </c:pt>
                <c:pt idx="56">
                  <c:v>411496.14316341473</c:v>
                </c:pt>
                <c:pt idx="57">
                  <c:v>423713.93072614382</c:v>
                </c:pt>
                <c:pt idx="58">
                  <c:v>436234.72461465781</c:v>
                </c:pt>
                <c:pt idx="59">
                  <c:v>449062.61205117824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DE-402E-BEEC-620764B942D6}"/>
            </c:ext>
          </c:extLst>
        </c:ser>
        <c:ser>
          <c:idx val="5"/>
          <c:order val="5"/>
          <c:tx>
            <c:strRef>
              <c:f>'中情景（2001-2060, 2020RMB）'!$A$8</c:f>
              <c:strCache>
                <c:ptCount val="1"/>
                <c:pt idx="0">
                  <c:v>餐饮住宿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'中情景（2001-2060, 2020RMB）'!$B$8:$BI$8</c:f>
              <c:numCache>
                <c:formatCode>0_);[Red]\(0\)</c:formatCode>
                <c:ptCount val="60"/>
                <c:pt idx="0">
                  <c:v>4513.6385874010248</c:v>
                </c:pt>
                <c:pt idx="1">
                  <c:v>5092.0326235075754</c:v>
                </c:pt>
                <c:pt idx="2">
                  <c:v>5691.7851781488607</c:v>
                </c:pt>
                <c:pt idx="3">
                  <c:v>6238.1108824838657</c:v>
                </c:pt>
                <c:pt idx="4">
                  <c:v>6873.8054741095848</c:v>
                </c:pt>
                <c:pt idx="5">
                  <c:v>7553.6469442222424</c:v>
                </c:pt>
                <c:pt idx="6">
                  <c:v>8113.2807727908448</c:v>
                </c:pt>
                <c:pt idx="7">
                  <c:v>8979.4462881834588</c:v>
                </c:pt>
                <c:pt idx="8">
                  <c:v>9462.0566134484743</c:v>
                </c:pt>
                <c:pt idx="9">
                  <c:v>9810.4193647830252</c:v>
                </c:pt>
                <c:pt idx="10">
                  <c:v>10086.374948865838</c:v>
                </c:pt>
                <c:pt idx="11">
                  <c:v>10978.23468974103</c:v>
                </c:pt>
                <c:pt idx="12">
                  <c:v>11528.425064808491</c:v>
                </c:pt>
                <c:pt idx="13">
                  <c:v>12523.822103857652</c:v>
                </c:pt>
                <c:pt idx="14">
                  <c:v>13720.594558606477</c:v>
                </c:pt>
                <c:pt idx="15">
                  <c:v>14954.528147087502</c:v>
                </c:pt>
                <c:pt idx="16">
                  <c:v>15867.146170529086</c:v>
                </c:pt>
                <c:pt idx="17">
                  <c:v>16814.082962921035</c:v>
                </c:pt>
                <c:pt idx="18">
                  <c:v>17998.073570923636</c:v>
                </c:pt>
                <c:pt idx="19">
                  <c:v>15285.4</c:v>
                </c:pt>
                <c:pt idx="20">
                  <c:v>17067.645704961466</c:v>
                </c:pt>
                <c:pt idx="21">
                  <c:v>16696.536385320014</c:v>
                </c:pt>
                <c:pt idx="22">
                  <c:v>17340.794696631892</c:v>
                </c:pt>
                <c:pt idx="23">
                  <c:v>18009.124001359705</c:v>
                </c:pt>
                <c:pt idx="24">
                  <c:v>18704.706051623121</c:v>
                </c:pt>
                <c:pt idx="25">
                  <c:v>19453.174124324378</c:v>
                </c:pt>
                <c:pt idx="26">
                  <c:v>20255.875388876553</c:v>
                </c:pt>
                <c:pt idx="27">
                  <c:v>21076.061739870143</c:v>
                </c:pt>
                <c:pt idx="28">
                  <c:v>21871.605588799041</c:v>
                </c:pt>
                <c:pt idx="29">
                  <c:v>22595.169541622119</c:v>
                </c:pt>
                <c:pt idx="30">
                  <c:v>23241.291397532139</c:v>
                </c:pt>
                <c:pt idx="31">
                  <c:v>23844.804467481292</c:v>
                </c:pt>
                <c:pt idx="32">
                  <c:v>24416.265802246682</c:v>
                </c:pt>
                <c:pt idx="33">
                  <c:v>24967.269338772876</c:v>
                </c:pt>
                <c:pt idx="34">
                  <c:v>25510.296826202331</c:v>
                </c:pt>
                <c:pt idx="35">
                  <c:v>26037.046567992918</c:v>
                </c:pt>
                <c:pt idx="36">
                  <c:v>26536.530594902368</c:v>
                </c:pt>
                <c:pt idx="37">
                  <c:v>27018.519693334405</c:v>
                </c:pt>
                <c:pt idx="38">
                  <c:v>27493.720559391728</c:v>
                </c:pt>
                <c:pt idx="39">
                  <c:v>27973.734444604834</c:v>
                </c:pt>
                <c:pt idx="40">
                  <c:v>28460.012337037915</c:v>
                </c:pt>
                <c:pt idx="41">
                  <c:v>28946.273876594674</c:v>
                </c:pt>
                <c:pt idx="42">
                  <c:v>29433.281509804317</c:v>
                </c:pt>
                <c:pt idx="43">
                  <c:v>29921.920378183957</c:v>
                </c:pt>
                <c:pt idx="44">
                  <c:v>30413.20014008048</c:v>
                </c:pt>
                <c:pt idx="45">
                  <c:v>30908.9153863223</c:v>
                </c:pt>
                <c:pt idx="46">
                  <c:v>31411.019087097975</c:v>
                </c:pt>
                <c:pt idx="47">
                  <c:v>31920.944919047815</c:v>
                </c:pt>
                <c:pt idx="48">
                  <c:v>32440.248089319688</c:v>
                </c:pt>
                <c:pt idx="49">
                  <c:v>32970.602089575754</c:v>
                </c:pt>
                <c:pt idx="50">
                  <c:v>33512.067672489851</c:v>
                </c:pt>
                <c:pt idx="51">
                  <c:v>34062.209978333645</c:v>
                </c:pt>
                <c:pt idx="52">
                  <c:v>34618.929071305647</c:v>
                </c:pt>
                <c:pt idx="53">
                  <c:v>35179.965626581688</c:v>
                </c:pt>
                <c:pt idx="54">
                  <c:v>35742.896603709385</c:v>
                </c:pt>
                <c:pt idx="55">
                  <c:v>36308.438036299325</c:v>
                </c:pt>
                <c:pt idx="56">
                  <c:v>36878.895527309323</c:v>
                </c:pt>
                <c:pt idx="57">
                  <c:v>37454.087353512703</c:v>
                </c:pt>
                <c:pt idx="58">
                  <c:v>38033.80649422331</c:v>
                </c:pt>
                <c:pt idx="59">
                  <c:v>38617.81972788112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DE-402E-BEEC-620764B942D6}"/>
            </c:ext>
          </c:extLst>
        </c:ser>
        <c:ser>
          <c:idx val="6"/>
          <c:order val="6"/>
          <c:tx>
            <c:strRef>
              <c:f>'中情景（2001-2060, 2020RMB）'!$A$9</c:f>
              <c:strCache>
                <c:ptCount val="1"/>
                <c:pt idx="0">
                  <c:v>金融业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'中情景（2001-2060, 2020RMB）'!$B$9:$BI$9</c:f>
              <c:numCache>
                <c:formatCode>0_);[Red]\(0\)</c:formatCode>
                <c:ptCount val="60"/>
                <c:pt idx="0">
                  <c:v>9784.408500699994</c:v>
                </c:pt>
                <c:pt idx="1">
                  <c:v>10382.528937787503</c:v>
                </c:pt>
                <c:pt idx="2">
                  <c:v>11007.589536974048</c:v>
                </c:pt>
                <c:pt idx="3">
                  <c:v>11234.659311987014</c:v>
                </c:pt>
                <c:pt idx="4">
                  <c:v>12264.296250729163</c:v>
                </c:pt>
                <c:pt idx="5">
                  <c:v>15717.404628357772</c:v>
                </c:pt>
                <c:pt idx="6">
                  <c:v>22227.765856134683</c:v>
                </c:pt>
                <c:pt idx="7">
                  <c:v>24898.85730634338</c:v>
                </c:pt>
                <c:pt idx="8">
                  <c:v>29699.732335281249</c:v>
                </c:pt>
                <c:pt idx="9">
                  <c:v>32735.023671667281</c:v>
                </c:pt>
                <c:pt idx="10">
                  <c:v>36207.040865314841</c:v>
                </c:pt>
                <c:pt idx="11">
                  <c:v>40602.972624593269</c:v>
                </c:pt>
                <c:pt idx="12">
                  <c:v>46542.227698753755</c:v>
                </c:pt>
                <c:pt idx="13">
                  <c:v>52257.487203405923</c:v>
                </c:pt>
                <c:pt idx="14">
                  <c:v>62771.042778023329</c:v>
                </c:pt>
                <c:pt idx="15">
                  <c:v>65898.479240726272</c:v>
                </c:pt>
                <c:pt idx="16">
                  <c:v>68337.804624444689</c:v>
                </c:pt>
                <c:pt idx="17">
                  <c:v>71864.668488840805</c:v>
                </c:pt>
                <c:pt idx="18">
                  <c:v>76655.099319507237</c:v>
                </c:pt>
                <c:pt idx="19">
                  <c:v>83617.7</c:v>
                </c:pt>
                <c:pt idx="20">
                  <c:v>87195.415071666503</c:v>
                </c:pt>
                <c:pt idx="21">
                  <c:v>90528.212015436089</c:v>
                </c:pt>
                <c:pt idx="22">
                  <c:v>96458.572897097911</c:v>
                </c:pt>
                <c:pt idx="23">
                  <c:v>102693.10592341228</c:v>
                </c:pt>
                <c:pt idx="24">
                  <c:v>109237.29540249404</c:v>
                </c:pt>
                <c:pt idx="25">
                  <c:v>116262.73140452696</c:v>
                </c:pt>
                <c:pt idx="26">
                  <c:v>123815.73114284773</c:v>
                </c:pt>
                <c:pt idx="27">
                  <c:v>131674.1742214282</c:v>
                </c:pt>
                <c:pt idx="28">
                  <c:v>139558.64092952298</c:v>
                </c:pt>
                <c:pt idx="29">
                  <c:v>147130.39802306463</c:v>
                </c:pt>
                <c:pt idx="30">
                  <c:v>154254.46784578351</c:v>
                </c:pt>
                <c:pt idx="31">
                  <c:v>161127.94172601571</c:v>
                </c:pt>
                <c:pt idx="32">
                  <c:v>167891.16206744453</c:v>
                </c:pt>
                <c:pt idx="33">
                  <c:v>174715.06008260648</c:v>
                </c:pt>
                <c:pt idx="34">
                  <c:v>181800.83207586044</c:v>
                </c:pt>
                <c:pt idx="35">
                  <c:v>189130.62774114098</c:v>
                </c:pt>
                <c:pt idx="36">
                  <c:v>196569.54673759916</c:v>
                </c:pt>
                <c:pt idx="37">
                  <c:v>204173.00470321137</c:v>
                </c:pt>
                <c:pt idx="38">
                  <c:v>212005.66577541718</c:v>
                </c:pt>
                <c:pt idx="39">
                  <c:v>220142.1289486477</c:v>
                </c:pt>
                <c:pt idx="40">
                  <c:v>228579.11577976571</c:v>
                </c:pt>
                <c:pt idx="41">
                  <c:v>237246.97044986777</c:v>
                </c:pt>
                <c:pt idx="42">
                  <c:v>246126.43995780378</c:v>
                </c:pt>
                <c:pt idx="43">
                  <c:v>255195.11858878433</c:v>
                </c:pt>
                <c:pt idx="44">
                  <c:v>264427.28050826129</c:v>
                </c:pt>
                <c:pt idx="45">
                  <c:v>273799.56127072213</c:v>
                </c:pt>
                <c:pt idx="46">
                  <c:v>283285.68352023815</c:v>
                </c:pt>
                <c:pt idx="47">
                  <c:v>292850.09865839151</c:v>
                </c:pt>
                <c:pt idx="48">
                  <c:v>302453.31140828494</c:v>
                </c:pt>
                <c:pt idx="49">
                  <c:v>312051.72831421386</c:v>
                </c:pt>
                <c:pt idx="50">
                  <c:v>321693.29389769293</c:v>
                </c:pt>
                <c:pt idx="51">
                  <c:v>331437.9328188767</c:v>
                </c:pt>
                <c:pt idx="52">
                  <c:v>341254.45334169822</c:v>
                </c:pt>
                <c:pt idx="53">
                  <c:v>351108.39722225157</c:v>
                </c:pt>
                <c:pt idx="54">
                  <c:v>360961.99792702036</c:v>
                </c:pt>
                <c:pt idx="55">
                  <c:v>370807.93304461584</c:v>
                </c:pt>
                <c:pt idx="56">
                  <c:v>380655.17715031572</c:v>
                </c:pt>
                <c:pt idx="57">
                  <c:v>390487.31275518017</c:v>
                </c:pt>
                <c:pt idx="58">
                  <c:v>400287.11867629713</c:v>
                </c:pt>
                <c:pt idx="59">
                  <c:v>410036.58188395365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DE-402E-BEEC-620764B942D6}"/>
            </c:ext>
          </c:extLst>
        </c:ser>
        <c:ser>
          <c:idx val="7"/>
          <c:order val="7"/>
          <c:tx>
            <c:strRef>
              <c:f>'中情景（2001-2060, 2020RMB）'!$A$10</c:f>
              <c:strCache>
                <c:ptCount val="1"/>
                <c:pt idx="0">
                  <c:v>房地产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'中情景（2001-2060, 2020RMB）'!$B$10:$BI$10</c:f>
              <c:numCache>
                <c:formatCode>0_);[Red]\(0\)</c:formatCode>
                <c:ptCount val="60"/>
                <c:pt idx="0">
                  <c:v>8849.7481207415294</c:v>
                </c:pt>
                <c:pt idx="1">
                  <c:v>9968.9694766959637</c:v>
                </c:pt>
                <c:pt idx="2">
                  <c:v>11210.23682603325</c:v>
                </c:pt>
                <c:pt idx="3">
                  <c:v>12174.086673928416</c:v>
                </c:pt>
                <c:pt idx="4">
                  <c:v>13897.18752418652</c:v>
                </c:pt>
                <c:pt idx="5">
                  <c:v>16266.835276597949</c:v>
                </c:pt>
                <c:pt idx="6">
                  <c:v>20054.709273094148</c:v>
                </c:pt>
                <c:pt idx="7">
                  <c:v>19815.693481260099</c:v>
                </c:pt>
                <c:pt idx="8">
                  <c:v>25515.727051401482</c:v>
                </c:pt>
                <c:pt idx="9">
                  <c:v>29673.719962985957</c:v>
                </c:pt>
                <c:pt idx="10">
                  <c:v>32713.773617339204</c:v>
                </c:pt>
                <c:pt idx="11">
                  <c:v>35399.508787493542</c:v>
                </c:pt>
                <c:pt idx="12">
                  <c:v>39832.538462927179</c:v>
                </c:pt>
                <c:pt idx="13">
                  <c:v>42479.298420686639</c:v>
                </c:pt>
                <c:pt idx="14">
                  <c:v>47467.341287589115</c:v>
                </c:pt>
                <c:pt idx="15">
                  <c:v>54914.739986851237</c:v>
                </c:pt>
                <c:pt idx="16">
                  <c:v>60161.524062886783</c:v>
                </c:pt>
                <c:pt idx="17">
                  <c:v>65771.006096197845</c:v>
                </c:pt>
                <c:pt idx="18">
                  <c:v>70818.500320559091</c:v>
                </c:pt>
                <c:pt idx="19">
                  <c:v>73425.3</c:v>
                </c:pt>
                <c:pt idx="20">
                  <c:v>74150.558181630418</c:v>
                </c:pt>
                <c:pt idx="21">
                  <c:v>69030.48514791824</c:v>
                </c:pt>
                <c:pt idx="22">
                  <c:v>72813.552603951219</c:v>
                </c:pt>
                <c:pt idx="23">
                  <c:v>76766.87227634617</c:v>
                </c:pt>
                <c:pt idx="24">
                  <c:v>80900.478131192693</c:v>
                </c:pt>
                <c:pt idx="25">
                  <c:v>85336.907422761782</c:v>
                </c:pt>
                <c:pt idx="26">
                  <c:v>90097.371592167372</c:v>
                </c:pt>
                <c:pt idx="27">
                  <c:v>95016.585600032719</c:v>
                </c:pt>
                <c:pt idx="28">
                  <c:v>99894.043415877124</c:v>
                </c:pt>
                <c:pt idx="29">
                  <c:v>104493.61525632619</c:v>
                </c:pt>
                <c:pt idx="30">
                  <c:v>108720.07004583099</c:v>
                </c:pt>
                <c:pt idx="31">
                  <c:v>112721.21237640781</c:v>
                </c:pt>
                <c:pt idx="32">
                  <c:v>116616.52136503349</c:v>
                </c:pt>
                <c:pt idx="33">
                  <c:v>120545.53303688376</c:v>
                </c:pt>
                <c:pt idx="34">
                  <c:v>124667.34127389883</c:v>
                </c:pt>
                <c:pt idx="35">
                  <c:v>128966.58002626995</c:v>
                </c:pt>
                <c:pt idx="36">
                  <c:v>133333.31860747834</c:v>
                </c:pt>
                <c:pt idx="37">
                  <c:v>137803.39794294807</c:v>
                </c:pt>
                <c:pt idx="38">
                  <c:v>142417.58743183862</c:v>
                </c:pt>
                <c:pt idx="39">
                  <c:v>147221.97596631545</c:v>
                </c:pt>
                <c:pt idx="40">
                  <c:v>152209.40920886019</c:v>
                </c:pt>
                <c:pt idx="41">
                  <c:v>157328.21784183834</c:v>
                </c:pt>
                <c:pt idx="42">
                  <c:v>162560.15841726994</c:v>
                </c:pt>
                <c:pt idx="43">
                  <c:v>167884.41387652405</c:v>
                </c:pt>
                <c:pt idx="44">
                  <c:v>173277.47006652385</c:v>
                </c:pt>
                <c:pt idx="45">
                  <c:v>178716.82464175017</c:v>
                </c:pt>
                <c:pt idx="46">
                  <c:v>184177.50014780927</c:v>
                </c:pt>
                <c:pt idx="47">
                  <c:v>189627.95278778189</c:v>
                </c:pt>
                <c:pt idx="48">
                  <c:v>195033.63526477094</c:v>
                </c:pt>
                <c:pt idx="49">
                  <c:v>200356.98405822631</c:v>
                </c:pt>
                <c:pt idx="50">
                  <c:v>205644.9575103953</c:v>
                </c:pt>
                <c:pt idx="51">
                  <c:v>210958.06012014582</c:v>
                </c:pt>
                <c:pt idx="52">
                  <c:v>216275.42028522529</c:v>
                </c:pt>
                <c:pt idx="53">
                  <c:v>221574.32286586161</c:v>
                </c:pt>
                <c:pt idx="54">
                  <c:v>226830.21602751641</c:v>
                </c:pt>
                <c:pt idx="55">
                  <c:v>232037.86729766865</c:v>
                </c:pt>
                <c:pt idx="56">
                  <c:v>237202.14236493679</c:v>
                </c:pt>
                <c:pt idx="57">
                  <c:v>242311.92477178609</c:v>
                </c:pt>
                <c:pt idx="58">
                  <c:v>247355.64343175097</c:v>
                </c:pt>
                <c:pt idx="59">
                  <c:v>252321.29154952575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FDE-402E-BEEC-620764B942D6}"/>
            </c:ext>
          </c:extLst>
        </c:ser>
        <c:ser>
          <c:idx val="8"/>
          <c:order val="8"/>
          <c:tx>
            <c:strRef>
              <c:f>'中情景（2001-2060, 2020RMB）'!$A$11</c:f>
              <c:strCache>
                <c:ptCount val="1"/>
                <c:pt idx="0">
                  <c:v>其他三产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'中情景（2001-2060, 2020RMB）'!$B$11:$BI$11</c:f>
              <c:numCache>
                <c:formatCode>0_);[Red]\(0\)</c:formatCode>
                <c:ptCount val="60"/>
                <c:pt idx="0">
                  <c:v>31937.552049663198</c:v>
                </c:pt>
                <c:pt idx="1">
                  <c:v>37036.464236731954</c:v>
                </c:pt>
                <c:pt idx="2">
                  <c:v>41428.534463569165</c:v>
                </c:pt>
                <c:pt idx="3">
                  <c:v>45540.864826594312</c:v>
                </c:pt>
                <c:pt idx="4">
                  <c:v>52003.008017669003</c:v>
                </c:pt>
                <c:pt idx="5">
                  <c:v>58175.343577348067</c:v>
                </c:pt>
                <c:pt idx="6">
                  <c:v>65164.643960404319</c:v>
                </c:pt>
                <c:pt idx="7">
                  <c:v>72161.979645155414</c:v>
                </c:pt>
                <c:pt idx="8">
                  <c:v>81608.164173365454</c:v>
                </c:pt>
                <c:pt idx="9">
                  <c:v>87335.50289981447</c:v>
                </c:pt>
                <c:pt idx="10">
                  <c:v>95480.12595779878</c:v>
                </c:pt>
                <c:pt idx="11">
                  <c:v>107103.2013242258</c:v>
                </c:pt>
                <c:pt idx="12">
                  <c:v>119301.61086028998</c:v>
                </c:pt>
                <c:pt idx="13">
                  <c:v>133415.33875963348</c:v>
                </c:pt>
                <c:pt idx="14">
                  <c:v>152587.13558397276</c:v>
                </c:pt>
                <c:pt idx="15">
                  <c:v>172256.87078333952</c:v>
                </c:pt>
                <c:pt idx="16">
                  <c:v>188734.62401960831</c:v>
                </c:pt>
                <c:pt idx="17">
                  <c:v>207771.77156290377</c:v>
                </c:pt>
                <c:pt idx="18">
                  <c:v>228923.80211593144</c:v>
                </c:pt>
                <c:pt idx="19">
                  <c:v>237825.3</c:v>
                </c:pt>
                <c:pt idx="20">
                  <c:v>248575.80545442237</c:v>
                </c:pt>
                <c:pt idx="21">
                  <c:v>261752.40687754125</c:v>
                </c:pt>
                <c:pt idx="22">
                  <c:v>282693.38201861834</c:v>
                </c:pt>
                <c:pt idx="23">
                  <c:v>304974.49732771172</c:v>
                </c:pt>
                <c:pt idx="24">
                  <c:v>328591.27995487163</c:v>
                </c:pt>
                <c:pt idx="25">
                  <c:v>354098.75356106367</c:v>
                </c:pt>
                <c:pt idx="26">
                  <c:v>381728.00567425875</c:v>
                </c:pt>
                <c:pt idx="27">
                  <c:v>410829.22995442979</c:v>
                </c:pt>
                <c:pt idx="28">
                  <c:v>440535.37373654585</c:v>
                </c:pt>
                <c:pt idx="29">
                  <c:v>469745.97099091543</c:v>
                </c:pt>
                <c:pt idx="30">
                  <c:v>498052.34307612141</c:v>
                </c:pt>
                <c:pt idx="31">
                  <c:v>526055.34602586809</c:v>
                </c:pt>
                <c:pt idx="32">
                  <c:v>554061.74398163473</c:v>
                </c:pt>
                <c:pt idx="33">
                  <c:v>582468.98929727392</c:v>
                </c:pt>
                <c:pt idx="34">
                  <c:v>611766.37236960453</c:v>
                </c:pt>
                <c:pt idx="35">
                  <c:v>641917.2567038486</c:v>
                </c:pt>
                <c:pt idx="36">
                  <c:v>672623.12297176255</c:v>
                </c:pt>
                <c:pt idx="37">
                  <c:v>704081.6142101374</c:v>
                </c:pt>
                <c:pt idx="38">
                  <c:v>736533.75364541961</c:v>
                </c:pt>
                <c:pt idx="39">
                  <c:v>770267.48206142639</c:v>
                </c:pt>
                <c:pt idx="40">
                  <c:v>805309.58628989081</c:v>
                </c:pt>
                <c:pt idx="41">
                  <c:v>841457.56496070267</c:v>
                </c:pt>
                <c:pt idx="42">
                  <c:v>878689.64885432553</c:v>
                </c:pt>
                <c:pt idx="43">
                  <c:v>916979.18688359926</c:v>
                </c:pt>
                <c:pt idx="44">
                  <c:v>956294.47988647153</c:v>
                </c:pt>
                <c:pt idx="45">
                  <c:v>996619.86193961441</c:v>
                </c:pt>
                <c:pt idx="46">
                  <c:v>1037937.4242988795</c:v>
                </c:pt>
                <c:pt idx="47">
                  <c:v>1080203.9728829646</c:v>
                </c:pt>
                <c:pt idx="48">
                  <c:v>1123370.3726492121</c:v>
                </c:pt>
                <c:pt idx="49">
                  <c:v>1167381.1110001486</c:v>
                </c:pt>
                <c:pt idx="50">
                  <c:v>1212307.3968075758</c:v>
                </c:pt>
                <c:pt idx="51">
                  <c:v>1258202.2558813209</c:v>
                </c:pt>
                <c:pt idx="52">
                  <c:v>1304967.2549909097</c:v>
                </c:pt>
                <c:pt idx="53">
                  <c:v>1352489.3476623232</c:v>
                </c:pt>
                <c:pt idx="54">
                  <c:v>1400640.2788067989</c:v>
                </c:pt>
                <c:pt idx="55">
                  <c:v>1449408.0517966156</c:v>
                </c:pt>
                <c:pt idx="56">
                  <c:v>1498845.5838002781</c:v>
                </c:pt>
                <c:pt idx="57">
                  <c:v>1548907.7659466956</c:v>
                </c:pt>
                <c:pt idx="58">
                  <c:v>1599546.0959800615</c:v>
                </c:pt>
                <c:pt idx="59">
                  <c:v>1650708.6324710958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DE-402E-BEEC-620764B94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522928"/>
        <c:axId val="1468515248"/>
      </c:areaChart>
      <c:catAx>
        <c:axId val="14685229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8515248"/>
        <c:crosses val="autoZero"/>
        <c:auto val="1"/>
        <c:lblAlgn val="ctr"/>
        <c:lblOffset val="100"/>
        <c:noMultiLvlLbl val="0"/>
      </c:catAx>
      <c:valAx>
        <c:axId val="146851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852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843200819892081"/>
          <c:y val="0.13809230934088196"/>
          <c:w val="0.83062063186476753"/>
          <c:h val="0.49129569953085184"/>
        </c:manualLayout>
      </c:layout>
      <c:areaChart>
        <c:grouping val="stacked"/>
        <c:varyColors val="0"/>
        <c:ser>
          <c:idx val="0"/>
          <c:order val="0"/>
          <c:tx>
            <c:strRef>
              <c:f>'中情景（2001-2060, 2020RMB）'!$A$14</c:f>
              <c:strCache>
                <c:ptCount val="1"/>
                <c:pt idx="0">
                  <c:v>煤炭开采和洗选业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'中情景（2001-2060, 2020RMB）'!$I$14:$BI$14</c:f>
              <c:numCache>
                <c:formatCode>0_);[Red]\(0\)</c:formatCode>
                <c:ptCount val="53"/>
                <c:pt idx="0">
                  <c:v>11675.691302555673</c:v>
                </c:pt>
                <c:pt idx="1">
                  <c:v>11986.509173068849</c:v>
                </c:pt>
                <c:pt idx="2">
                  <c:v>13642.402547215563</c:v>
                </c:pt>
                <c:pt idx="3">
                  <c:v>15284.767301525537</c:v>
                </c:pt>
                <c:pt idx="4">
                  <c:v>15977.00058411059</c:v>
                </c:pt>
                <c:pt idx="5">
                  <c:v>16042.647349483059</c:v>
                </c:pt>
                <c:pt idx="6">
                  <c:v>15765.052945342293</c:v>
                </c:pt>
                <c:pt idx="7">
                  <c:v>15240.595553465613</c:v>
                </c:pt>
                <c:pt idx="8">
                  <c:v>14649.973762874</c:v>
                </c:pt>
                <c:pt idx="9">
                  <c:v>14517.447248030725</c:v>
                </c:pt>
                <c:pt idx="10">
                  <c:v>14773.011258582617</c:v>
                </c:pt>
                <c:pt idx="11">
                  <c:v>15027.04880806837</c:v>
                </c:pt>
                <c:pt idx="12">
                  <c:v>14783.756200003678</c:v>
                </c:pt>
                <c:pt idx="13">
                  <c:v>16423.99901838032</c:v>
                </c:pt>
                <c:pt idx="14">
                  <c:v>18002.06128553487</c:v>
                </c:pt>
                <c:pt idx="15">
                  <c:v>18470.824599298998</c:v>
                </c:pt>
                <c:pt idx="16">
                  <c:v>18886.747451884377</c:v>
                </c:pt>
                <c:pt idx="17">
                  <c:v>19203.132088084873</c:v>
                </c:pt>
                <c:pt idx="18">
                  <c:v>19490.212448398444</c:v>
                </c:pt>
                <c:pt idx="19">
                  <c:v>19754.346599813176</c:v>
                </c:pt>
                <c:pt idx="20">
                  <c:v>19987.118917870932</c:v>
                </c:pt>
                <c:pt idx="21">
                  <c:v>20175.354074670304</c:v>
                </c:pt>
                <c:pt idx="22">
                  <c:v>20301.314766819247</c:v>
                </c:pt>
                <c:pt idx="23">
                  <c:v>20385.654413873821</c:v>
                </c:pt>
                <c:pt idx="24">
                  <c:v>20456.278749799825</c:v>
                </c:pt>
                <c:pt idx="25">
                  <c:v>20506.732178912669</c:v>
                </c:pt>
                <c:pt idx="26">
                  <c:v>20540.884027425451</c:v>
                </c:pt>
                <c:pt idx="27">
                  <c:v>20573.607510166305</c:v>
                </c:pt>
                <c:pt idx="28">
                  <c:v>20591.015116494644</c:v>
                </c:pt>
                <c:pt idx="29">
                  <c:v>20572.94836278764</c:v>
                </c:pt>
                <c:pt idx="30">
                  <c:v>20529.280021234525</c:v>
                </c:pt>
                <c:pt idx="31">
                  <c:v>20469.759704731005</c:v>
                </c:pt>
                <c:pt idx="32">
                  <c:v>20403.940367061823</c:v>
                </c:pt>
                <c:pt idx="33">
                  <c:v>20333.257886908748</c:v>
                </c:pt>
                <c:pt idx="34">
                  <c:v>20253.515580791551</c:v>
                </c:pt>
                <c:pt idx="35">
                  <c:v>20165.593475626112</c:v>
                </c:pt>
                <c:pt idx="36">
                  <c:v>20070.307695842734</c:v>
                </c:pt>
                <c:pt idx="37">
                  <c:v>19968.421070352382</c:v>
                </c:pt>
                <c:pt idx="38">
                  <c:v>19861.073957678807</c:v>
                </c:pt>
                <c:pt idx="39">
                  <c:v>19749.347873803308</c:v>
                </c:pt>
                <c:pt idx="40">
                  <c:v>19633.847210699125</c:v>
                </c:pt>
                <c:pt idx="41">
                  <c:v>19515.125407620366</c:v>
                </c:pt>
                <c:pt idx="42">
                  <c:v>19393.675714157544</c:v>
                </c:pt>
                <c:pt idx="43">
                  <c:v>19270.387372920315</c:v>
                </c:pt>
                <c:pt idx="44">
                  <c:v>19144.851299234189</c:v>
                </c:pt>
                <c:pt idx="45">
                  <c:v>19015.601822657041</c:v>
                </c:pt>
                <c:pt idx="46">
                  <c:v>18881.232180822029</c:v>
                </c:pt>
                <c:pt idx="47">
                  <c:v>18740.399916457645</c:v>
                </c:pt>
                <c:pt idx="48">
                  <c:v>18593.525594301918</c:v>
                </c:pt>
                <c:pt idx="49">
                  <c:v>18441.82588447267</c:v>
                </c:pt>
                <c:pt idx="50">
                  <c:v>18285.230878858103</c:v>
                </c:pt>
                <c:pt idx="51">
                  <c:v>18123.70675331026</c:v>
                </c:pt>
                <c:pt idx="52">
                  <c:v>17957.256062203836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C-49E7-A8BF-AE4652B1689F}"/>
            </c:ext>
          </c:extLst>
        </c:ser>
        <c:ser>
          <c:idx val="1"/>
          <c:order val="1"/>
          <c:tx>
            <c:strRef>
              <c:f>'中情景（2001-2060, 2020RMB）'!$A$15</c:f>
              <c:strCache>
                <c:ptCount val="1"/>
                <c:pt idx="0">
                  <c:v>石油和天然气开采业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'中情景（2001-2060, 2020RMB）'!$I$15:$BI$15</c:f>
              <c:numCache>
                <c:formatCode>0_);[Red]\(0\)</c:formatCode>
                <c:ptCount val="53"/>
                <c:pt idx="0">
                  <c:v>12283.179582633313</c:v>
                </c:pt>
                <c:pt idx="1">
                  <c:v>12202.638496028681</c:v>
                </c:pt>
                <c:pt idx="2">
                  <c:v>11826.461249538334</c:v>
                </c:pt>
                <c:pt idx="3">
                  <c:v>11943.371736968709</c:v>
                </c:pt>
                <c:pt idx="4">
                  <c:v>11733.855261453687</c:v>
                </c:pt>
                <c:pt idx="5">
                  <c:v>11403.079682203779</c:v>
                </c:pt>
                <c:pt idx="6">
                  <c:v>11315.090716981736</c:v>
                </c:pt>
                <c:pt idx="7">
                  <c:v>11185.568962035375</c:v>
                </c:pt>
                <c:pt idx="8">
                  <c:v>10904.914030827651</c:v>
                </c:pt>
                <c:pt idx="9">
                  <c:v>10740.037662864512</c:v>
                </c:pt>
                <c:pt idx="10">
                  <c:v>10907.716769371638</c:v>
                </c:pt>
                <c:pt idx="11">
                  <c:v>10905.983026745087</c:v>
                </c:pt>
                <c:pt idx="12">
                  <c:v>10602.811030571023</c:v>
                </c:pt>
                <c:pt idx="13">
                  <c:v>11470.075268301911</c:v>
                </c:pt>
                <c:pt idx="14">
                  <c:v>12304.162743704102</c:v>
                </c:pt>
                <c:pt idx="15">
                  <c:v>12463.92221867206</c:v>
                </c:pt>
                <c:pt idx="16">
                  <c:v>12597.733837080494</c:v>
                </c:pt>
                <c:pt idx="17">
                  <c:v>12678.258995255721</c:v>
                </c:pt>
                <c:pt idx="18">
                  <c:v>12748.765535857221</c:v>
                </c:pt>
                <c:pt idx="19">
                  <c:v>12812.238873554588</c:v>
                </c:pt>
                <c:pt idx="20">
                  <c:v>12870.359786786261</c:v>
                </c:pt>
                <c:pt idx="21">
                  <c:v>12921.938731661015</c:v>
                </c:pt>
                <c:pt idx="22">
                  <c:v>12962.988521433501</c:v>
                </c:pt>
                <c:pt idx="23">
                  <c:v>12970.052400650397</c:v>
                </c:pt>
                <c:pt idx="24">
                  <c:v>12934.739163565937</c:v>
                </c:pt>
                <c:pt idx="25">
                  <c:v>12876.102403085233</c:v>
                </c:pt>
                <c:pt idx="26">
                  <c:v>12819.52835391281</c:v>
                </c:pt>
                <c:pt idx="27">
                  <c:v>12796.801652239223</c:v>
                </c:pt>
                <c:pt idx="28">
                  <c:v>12798.327008257331</c:v>
                </c:pt>
                <c:pt idx="29">
                  <c:v>12794.639754637663</c:v>
                </c:pt>
                <c:pt idx="30">
                  <c:v>12790.160351425022</c:v>
                </c:pt>
                <c:pt idx="31">
                  <c:v>12789.202429746594</c:v>
                </c:pt>
                <c:pt idx="32">
                  <c:v>12795.99169925459</c:v>
                </c:pt>
                <c:pt idx="33">
                  <c:v>12809.725982237434</c:v>
                </c:pt>
                <c:pt idx="34">
                  <c:v>12826.05430825268</c:v>
                </c:pt>
                <c:pt idx="35">
                  <c:v>12843.793265900702</c:v>
                </c:pt>
                <c:pt idx="36">
                  <c:v>12861.71459176731</c:v>
                </c:pt>
                <c:pt idx="37">
                  <c:v>12878.552042795774</c:v>
                </c:pt>
                <c:pt idx="38">
                  <c:v>12893.282181638831</c:v>
                </c:pt>
                <c:pt idx="39">
                  <c:v>12904.850549632407</c:v>
                </c:pt>
                <c:pt idx="40">
                  <c:v>12911.899552128252</c:v>
                </c:pt>
                <c:pt idx="41">
                  <c:v>12913.045487784093</c:v>
                </c:pt>
                <c:pt idx="42">
                  <c:v>12906.877725644443</c:v>
                </c:pt>
                <c:pt idx="43">
                  <c:v>12893.703427482222</c:v>
                </c:pt>
                <c:pt idx="44">
                  <c:v>12874.585521906281</c:v>
                </c:pt>
                <c:pt idx="45">
                  <c:v>12849.240224389308</c:v>
                </c:pt>
                <c:pt idx="46">
                  <c:v>12817.405789768516</c:v>
                </c:pt>
                <c:pt idx="47">
                  <c:v>12778.845561036318</c:v>
                </c:pt>
                <c:pt idx="48">
                  <c:v>12734.510113428085</c:v>
                </c:pt>
                <c:pt idx="49">
                  <c:v>12685.895599624164</c:v>
                </c:pt>
                <c:pt idx="50">
                  <c:v>12633.613823772093</c:v>
                </c:pt>
                <c:pt idx="51">
                  <c:v>12578.288438028279</c:v>
                </c:pt>
                <c:pt idx="52">
                  <c:v>12520.553775751721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DC-49E7-A8BF-AE4652B1689F}"/>
            </c:ext>
          </c:extLst>
        </c:ser>
        <c:ser>
          <c:idx val="2"/>
          <c:order val="2"/>
          <c:tx>
            <c:strRef>
              <c:f>'中情景（2001-2060, 2020RMB）'!$A$16</c:f>
              <c:strCache>
                <c:ptCount val="1"/>
                <c:pt idx="0">
                  <c:v>黑色金属矿采选业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'中情景（2001-2060, 2020RMB）'!$I$16:$BI$16</c:f>
              <c:numCache>
                <c:formatCode>0_);[Red]\(0\)</c:formatCode>
                <c:ptCount val="53"/>
                <c:pt idx="0">
                  <c:v>2043.0118588044513</c:v>
                </c:pt>
                <c:pt idx="1">
                  <c:v>2426.630321654618</c:v>
                </c:pt>
                <c:pt idx="2">
                  <c:v>2841.9828585560304</c:v>
                </c:pt>
                <c:pt idx="3">
                  <c:v>3276.9674000897576</c:v>
                </c:pt>
                <c:pt idx="4">
                  <c:v>3762.3007435323352</c:v>
                </c:pt>
                <c:pt idx="5">
                  <c:v>4110.1450364962056</c:v>
                </c:pt>
                <c:pt idx="6">
                  <c:v>4358.206514887198</c:v>
                </c:pt>
                <c:pt idx="7">
                  <c:v>4238.0296569708398</c:v>
                </c:pt>
                <c:pt idx="8">
                  <c:v>4028.2983329052572</c:v>
                </c:pt>
                <c:pt idx="9">
                  <c:v>3963.3151687311879</c:v>
                </c:pt>
                <c:pt idx="10">
                  <c:v>3760.7926246739084</c:v>
                </c:pt>
                <c:pt idx="11">
                  <c:v>3883.4799374977438</c:v>
                </c:pt>
                <c:pt idx="12">
                  <c:v>3696.6327461554224</c:v>
                </c:pt>
                <c:pt idx="13">
                  <c:v>3979.7568976278721</c:v>
                </c:pt>
                <c:pt idx="14">
                  <c:v>4568.3236898109044</c:v>
                </c:pt>
                <c:pt idx="15">
                  <c:v>4589.8862576494012</c:v>
                </c:pt>
                <c:pt idx="16">
                  <c:v>4607.3339819004068</c:v>
                </c:pt>
                <c:pt idx="17">
                  <c:v>4616.759658863014</c:v>
                </c:pt>
                <c:pt idx="18">
                  <c:v>4631.6983894546674</c:v>
                </c:pt>
                <c:pt idx="19">
                  <c:v>4646.8115269066848</c:v>
                </c:pt>
                <c:pt idx="20">
                  <c:v>4662.5920850968259</c:v>
                </c:pt>
                <c:pt idx="21">
                  <c:v>4678.4850127185055</c:v>
                </c:pt>
                <c:pt idx="22">
                  <c:v>4692.9125486894291</c:v>
                </c:pt>
                <c:pt idx="23">
                  <c:v>4693.2387613267538</c:v>
                </c:pt>
                <c:pt idx="24">
                  <c:v>4672.5758734476267</c:v>
                </c:pt>
                <c:pt idx="25">
                  <c:v>4638.1174739730532</c:v>
                </c:pt>
                <c:pt idx="26">
                  <c:v>4599.2526433302774</c:v>
                </c:pt>
                <c:pt idx="27">
                  <c:v>4567.4559085106894</c:v>
                </c:pt>
                <c:pt idx="28">
                  <c:v>4539.4206760424368</c:v>
                </c:pt>
                <c:pt idx="29">
                  <c:v>4505.2404767549597</c:v>
                </c:pt>
                <c:pt idx="30">
                  <c:v>4467.1002586493541</c:v>
                </c:pt>
                <c:pt idx="31">
                  <c:v>4427.0972386577514</c:v>
                </c:pt>
                <c:pt idx="32">
                  <c:v>4387.232059422573</c:v>
                </c:pt>
                <c:pt idx="33">
                  <c:v>4347.7218077956177</c:v>
                </c:pt>
                <c:pt idx="34">
                  <c:v>4307.5793474789953</c:v>
                </c:pt>
                <c:pt idx="35">
                  <c:v>4266.9099068967471</c:v>
                </c:pt>
                <c:pt idx="36">
                  <c:v>4225.7996728052485</c:v>
                </c:pt>
                <c:pt idx="37">
                  <c:v>4184.3185039908421</c:v>
                </c:pt>
                <c:pt idx="38">
                  <c:v>4142.610330024705</c:v>
                </c:pt>
                <c:pt idx="39">
                  <c:v>4100.8011502251939</c:v>
                </c:pt>
                <c:pt idx="40">
                  <c:v>4058.9133965150068</c:v>
                </c:pt>
                <c:pt idx="41">
                  <c:v>4016.9563674438227</c:v>
                </c:pt>
                <c:pt idx="42">
                  <c:v>3974.925083366265</c:v>
                </c:pt>
                <c:pt idx="43">
                  <c:v>3932.9595349121296</c:v>
                </c:pt>
                <c:pt idx="44">
                  <c:v>3891.0432640714175</c:v>
                </c:pt>
                <c:pt idx="45">
                  <c:v>3848.9328775573426</c:v>
                </c:pt>
                <c:pt idx="46">
                  <c:v>3806.3958451834023</c:v>
                </c:pt>
                <c:pt idx="47">
                  <c:v>3763.2107830345831</c:v>
                </c:pt>
                <c:pt idx="48">
                  <c:v>3719.5064582191822</c:v>
                </c:pt>
                <c:pt idx="49">
                  <c:v>3675.5620329037597</c:v>
                </c:pt>
                <c:pt idx="50">
                  <c:v>3631.3906086612751</c:v>
                </c:pt>
                <c:pt idx="51">
                  <c:v>3587.0056727425226</c:v>
                </c:pt>
                <c:pt idx="52">
                  <c:v>3542.4210375633552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DC-49E7-A8BF-AE4652B1689F}"/>
            </c:ext>
          </c:extLst>
        </c:ser>
        <c:ser>
          <c:idx val="3"/>
          <c:order val="3"/>
          <c:tx>
            <c:strRef>
              <c:f>'中情景（2001-2060, 2020RMB）'!$A$17</c:f>
              <c:strCache>
                <c:ptCount val="1"/>
                <c:pt idx="0">
                  <c:v>有色金属矿采选业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'中情景（2001-2060, 2020RMB）'!$I$17:$BI$17</c:f>
              <c:numCache>
                <c:formatCode>0_);[Red]\(0\)</c:formatCode>
                <c:ptCount val="53"/>
                <c:pt idx="0">
                  <c:v>1310.7957571469735</c:v>
                </c:pt>
                <c:pt idx="1">
                  <c:v>1488.5845476631823</c:v>
                </c:pt>
                <c:pt idx="2">
                  <c:v>1607.4919993808442</c:v>
                </c:pt>
                <c:pt idx="3">
                  <c:v>1784.0220797573177</c:v>
                </c:pt>
                <c:pt idx="4">
                  <c:v>1958.22960476651</c:v>
                </c:pt>
                <c:pt idx="5">
                  <c:v>2036.9648259107798</c:v>
                </c:pt>
                <c:pt idx="6">
                  <c:v>2097.4100390948875</c:v>
                </c:pt>
                <c:pt idx="7">
                  <c:v>2075.3912020817443</c:v>
                </c:pt>
                <c:pt idx="8">
                  <c:v>2075.9768918787054</c:v>
                </c:pt>
                <c:pt idx="9">
                  <c:v>2025.6773253510662</c:v>
                </c:pt>
                <c:pt idx="10">
                  <c:v>2047.2184433162315</c:v>
                </c:pt>
                <c:pt idx="11">
                  <c:v>2033.076023735219</c:v>
                </c:pt>
                <c:pt idx="12">
                  <c:v>1962.7921031386184</c:v>
                </c:pt>
                <c:pt idx="13">
                  <c:v>2008.8963000276083</c:v>
                </c:pt>
                <c:pt idx="14">
                  <c:v>2146.8175625414897</c:v>
                </c:pt>
                <c:pt idx="15">
                  <c:v>2127.236761846179</c:v>
                </c:pt>
                <c:pt idx="16">
                  <c:v>2107.8658509660449</c:v>
                </c:pt>
                <c:pt idx="17">
                  <c:v>2088.4042893305859</c:v>
                </c:pt>
                <c:pt idx="18">
                  <c:v>2074.4517694212027</c:v>
                </c:pt>
                <c:pt idx="19">
                  <c:v>2061.8855260493128</c:v>
                </c:pt>
                <c:pt idx="20">
                  <c:v>2050.6321279677936</c:v>
                </c:pt>
                <c:pt idx="21">
                  <c:v>2040.1617731644963</c:v>
                </c:pt>
                <c:pt idx="22">
                  <c:v>2029.5174978126167</c:v>
                </c:pt>
                <c:pt idx="23">
                  <c:v>2014.9015490201214</c:v>
                </c:pt>
                <c:pt idx="24">
                  <c:v>1994.5313488109639</c:v>
                </c:pt>
                <c:pt idx="25">
                  <c:v>1970.483714116677</c:v>
                </c:pt>
                <c:pt idx="26">
                  <c:v>1945.7142116229161</c:v>
                </c:pt>
                <c:pt idx="27">
                  <c:v>1924.0293989301172</c:v>
                </c:pt>
                <c:pt idx="28">
                  <c:v>1904.1078559980263</c:v>
                </c:pt>
                <c:pt idx="29">
                  <c:v>1882.4986863012375</c:v>
                </c:pt>
                <c:pt idx="30">
                  <c:v>1860.034507082129</c:v>
                </c:pt>
                <c:pt idx="31">
                  <c:v>1837.4991788830898</c:v>
                </c:pt>
                <c:pt idx="32">
                  <c:v>1815.6280043046338</c:v>
                </c:pt>
                <c:pt idx="33">
                  <c:v>1794.4144488238533</c:v>
                </c:pt>
                <c:pt idx="34">
                  <c:v>1773.3595523998758</c:v>
                </c:pt>
                <c:pt idx="35">
                  <c:v>1752.420944876422</c:v>
                </c:pt>
                <c:pt idx="36">
                  <c:v>1731.5516554141093</c:v>
                </c:pt>
                <c:pt idx="37">
                  <c:v>1710.7013166020611</c:v>
                </c:pt>
                <c:pt idx="38">
                  <c:v>1689.8531199209172</c:v>
                </c:pt>
                <c:pt idx="39">
                  <c:v>1668.986038960541</c:v>
                </c:pt>
                <c:pt idx="40">
                  <c:v>1648.0401397256983</c:v>
                </c:pt>
                <c:pt idx="41">
                  <c:v>1626.9537137453131</c:v>
                </c:pt>
                <c:pt idx="42">
                  <c:v>1605.6629202217764</c:v>
                </c:pt>
                <c:pt idx="43">
                  <c:v>1584.3704129923854</c:v>
                </c:pt>
                <c:pt idx="44">
                  <c:v>1563.2499413804321</c:v>
                </c:pt>
                <c:pt idx="45">
                  <c:v>1542.1966224375915</c:v>
                </c:pt>
                <c:pt idx="46">
                  <c:v>1521.1112389529735</c:v>
                </c:pt>
                <c:pt idx="47">
                  <c:v>1499.9002624250668</c:v>
                </c:pt>
                <c:pt idx="48">
                  <c:v>1478.6105341721932</c:v>
                </c:pt>
                <c:pt idx="49">
                  <c:v>1457.348238268464</c:v>
                </c:pt>
                <c:pt idx="50">
                  <c:v>1436.1134482579394</c:v>
                </c:pt>
                <c:pt idx="51">
                  <c:v>1414.9066025537493</c:v>
                </c:pt>
                <c:pt idx="52">
                  <c:v>1393.7284786867865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DC-49E7-A8BF-AE4652B1689F}"/>
            </c:ext>
          </c:extLst>
        </c:ser>
        <c:ser>
          <c:idx val="4"/>
          <c:order val="4"/>
          <c:tx>
            <c:strRef>
              <c:f>'中情景（2001-2060, 2020RMB）'!$A$18</c:f>
              <c:strCache>
                <c:ptCount val="1"/>
                <c:pt idx="0">
                  <c:v>非金属矿采选业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'中情景（2001-2060, 2020RMB）'!$I$18:$BI$18</c:f>
              <c:numCache>
                <c:formatCode>0_);[Red]\(0\)</c:formatCode>
                <c:ptCount val="53"/>
                <c:pt idx="0">
                  <c:v>740.76653991594344</c:v>
                </c:pt>
                <c:pt idx="1">
                  <c:v>844.0486631354139</c:v>
                </c:pt>
                <c:pt idx="2">
                  <c:v>1022.9457399478509</c:v>
                </c:pt>
                <c:pt idx="3">
                  <c:v>1214.8998811626097</c:v>
                </c:pt>
                <c:pt idx="4">
                  <c:v>1274.5479058190608</c:v>
                </c:pt>
                <c:pt idx="5">
                  <c:v>1356.0633699380928</c:v>
                </c:pt>
                <c:pt idx="6">
                  <c:v>1401.5037918321566</c:v>
                </c:pt>
                <c:pt idx="7">
                  <c:v>1417.3718474346597</c:v>
                </c:pt>
                <c:pt idx="8">
                  <c:v>1442.6692962996772</c:v>
                </c:pt>
                <c:pt idx="9">
                  <c:v>1454.4434672707334</c:v>
                </c:pt>
                <c:pt idx="10">
                  <c:v>1468.4618787211398</c:v>
                </c:pt>
                <c:pt idx="11">
                  <c:v>1418.6739912185421</c:v>
                </c:pt>
                <c:pt idx="12">
                  <c:v>1364.1405953083029</c:v>
                </c:pt>
                <c:pt idx="13">
                  <c:v>1526.8532453395294</c:v>
                </c:pt>
                <c:pt idx="14">
                  <c:v>1532.4140383714741</c:v>
                </c:pt>
                <c:pt idx="15">
                  <c:v>1521.2933031568389</c:v>
                </c:pt>
                <c:pt idx="16">
                  <c:v>1509.9131303107151</c:v>
                </c:pt>
                <c:pt idx="17">
                  <c:v>1497.8066294872403</c:v>
                </c:pt>
                <c:pt idx="18">
                  <c:v>1489.1098426847425</c:v>
                </c:pt>
                <c:pt idx="19">
                  <c:v>1481.1726386503972</c:v>
                </c:pt>
                <c:pt idx="20">
                  <c:v>1473.9757505686923</c:v>
                </c:pt>
                <c:pt idx="21">
                  <c:v>1467.1703545053406</c:v>
                </c:pt>
                <c:pt idx="22">
                  <c:v>1460.0986250223405</c:v>
                </c:pt>
                <c:pt idx="23">
                  <c:v>1449.0329338651391</c:v>
                </c:pt>
                <c:pt idx="24">
                  <c:v>1432.2853866527125</c:v>
                </c:pt>
                <c:pt idx="25">
                  <c:v>1412.252999261375</c:v>
                </c:pt>
                <c:pt idx="26">
                  <c:v>1391.9185398326131</c:v>
                </c:pt>
                <c:pt idx="27">
                  <c:v>1374.8116179871599</c:v>
                </c:pt>
                <c:pt idx="28">
                  <c:v>1359.9181558001358</c:v>
                </c:pt>
                <c:pt idx="29">
                  <c:v>1344.1588096368503</c:v>
                </c:pt>
                <c:pt idx="30">
                  <c:v>1328.0815421114173</c:v>
                </c:pt>
                <c:pt idx="31">
                  <c:v>1312.2002760067739</c:v>
                </c:pt>
                <c:pt idx="32">
                  <c:v>1296.9961779155169</c:v>
                </c:pt>
                <c:pt idx="33">
                  <c:v>1282.4229538553868</c:v>
                </c:pt>
                <c:pt idx="34">
                  <c:v>1268.0842330840469</c:v>
                </c:pt>
                <c:pt idx="35">
                  <c:v>1253.911321193066</c:v>
                </c:pt>
                <c:pt idx="36">
                  <c:v>1239.8337604495759</c:v>
                </c:pt>
                <c:pt idx="37">
                  <c:v>1225.7801241142497</c:v>
                </c:pt>
                <c:pt idx="38">
                  <c:v>1211.7044766920569</c:v>
                </c:pt>
                <c:pt idx="39">
                  <c:v>1197.5593485712247</c:v>
                </c:pt>
                <c:pt idx="40">
                  <c:v>1183.2708335366003</c:v>
                </c:pt>
                <c:pt idx="41">
                  <c:v>1168.7652195421686</c:v>
                </c:pt>
                <c:pt idx="42">
                  <c:v>1153.9688064394606</c:v>
                </c:pt>
                <c:pt idx="43">
                  <c:v>1139.0806087558954</c:v>
                </c:pt>
                <c:pt idx="44">
                  <c:v>1124.2973429070043</c:v>
                </c:pt>
                <c:pt idx="45">
                  <c:v>1109.5446343001067</c:v>
                </c:pt>
                <c:pt idx="46">
                  <c:v>1094.752043323851</c:v>
                </c:pt>
                <c:pt idx="47">
                  <c:v>1079.8530932485269</c:v>
                </c:pt>
                <c:pt idx="48">
                  <c:v>1064.8822766216242</c:v>
                </c:pt>
                <c:pt idx="49">
                  <c:v>1049.9168507213283</c:v>
                </c:pt>
                <c:pt idx="50">
                  <c:v>1034.9576693531976</c:v>
                </c:pt>
                <c:pt idx="51">
                  <c:v>1020.0058142390385</c:v>
                </c:pt>
                <c:pt idx="52">
                  <c:v>1005.0625769056512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DC-49E7-A8BF-AE4652B1689F}"/>
            </c:ext>
          </c:extLst>
        </c:ser>
        <c:ser>
          <c:idx val="5"/>
          <c:order val="5"/>
          <c:tx>
            <c:strRef>
              <c:f>'中情景（2001-2060, 2020RMB）'!$A$19</c:f>
              <c:strCache>
                <c:ptCount val="1"/>
                <c:pt idx="0">
                  <c:v>开采专业及辅助性活动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'中情景（2001-2060, 2020RMB）'!$I$19:$BI$19</c:f>
              <c:numCache>
                <c:formatCode>0_);[Red]\(0\)</c:formatCode>
                <c:ptCount val="53"/>
                <c:pt idx="0">
                  <c:v>622.28189547720797</c:v>
                </c:pt>
                <c:pt idx="1">
                  <c:v>708.94586294105329</c:v>
                </c:pt>
                <c:pt idx="2">
                  <c:v>796.67192689080173</c:v>
                </c:pt>
                <c:pt idx="3">
                  <c:v>897.68406282890419</c:v>
                </c:pt>
                <c:pt idx="4">
                  <c:v>975.94130351953618</c:v>
                </c:pt>
                <c:pt idx="5">
                  <c:v>974.38864222573625</c:v>
                </c:pt>
                <c:pt idx="6">
                  <c:v>903.34619259796079</c:v>
                </c:pt>
                <c:pt idx="7">
                  <c:v>755.02693912330028</c:v>
                </c:pt>
                <c:pt idx="8">
                  <c:v>629.98069374082036</c:v>
                </c:pt>
                <c:pt idx="9">
                  <c:v>764.56980297896723</c:v>
                </c:pt>
                <c:pt idx="10">
                  <c:v>943.22721747818241</c:v>
                </c:pt>
                <c:pt idx="11">
                  <c:v>1106.7744145318222</c:v>
                </c:pt>
                <c:pt idx="12">
                  <c:v>935.75183103419295</c:v>
                </c:pt>
                <c:pt idx="13">
                  <c:v>1028.8553087520027</c:v>
                </c:pt>
                <c:pt idx="14">
                  <c:v>1144.432816780665</c:v>
                </c:pt>
                <c:pt idx="15">
                  <c:v>1230.566476119461</c:v>
                </c:pt>
                <c:pt idx="16">
                  <c:v>1320.0623418160451</c:v>
                </c:pt>
                <c:pt idx="17">
                  <c:v>1411.0867937131545</c:v>
                </c:pt>
                <c:pt idx="18">
                  <c:v>1508.5320039252069</c:v>
                </c:pt>
                <c:pt idx="19">
                  <c:v>1611.5873101064869</c:v>
                </c:pt>
                <c:pt idx="20">
                  <c:v>1719.3042520118706</c:v>
                </c:pt>
                <c:pt idx="21">
                  <c:v>1830.0138875315838</c:v>
                </c:pt>
                <c:pt idx="22">
                  <c:v>1941.1898375014998</c:v>
                </c:pt>
                <c:pt idx="23">
                  <c:v>2052.5766266991386</c:v>
                </c:pt>
                <c:pt idx="24">
                  <c:v>2164.4455987022707</c:v>
                </c:pt>
                <c:pt idx="25">
                  <c:v>2274.3717550248261</c:v>
                </c:pt>
                <c:pt idx="26">
                  <c:v>2380.705095101689</c:v>
                </c:pt>
                <c:pt idx="27">
                  <c:v>2482.9270965969581</c:v>
                </c:pt>
                <c:pt idx="28">
                  <c:v>2580.8908346763983</c:v>
                </c:pt>
                <c:pt idx="29">
                  <c:v>2674.9772338772414</c:v>
                </c:pt>
                <c:pt idx="30">
                  <c:v>2766.1860470070715</c:v>
                </c:pt>
                <c:pt idx="31">
                  <c:v>2855.7247228170795</c:v>
                </c:pt>
                <c:pt idx="32">
                  <c:v>2944.9969945342241</c:v>
                </c:pt>
                <c:pt idx="33">
                  <c:v>3034.4200292980236</c:v>
                </c:pt>
                <c:pt idx="34">
                  <c:v>3123.6115504159106</c:v>
                </c:pt>
                <c:pt idx="35">
                  <c:v>3212.9534501698895</c:v>
                </c:pt>
                <c:pt idx="36">
                  <c:v>3302.8731020232176</c:v>
                </c:pt>
                <c:pt idx="37">
                  <c:v>3393.8441287399828</c:v>
                </c:pt>
                <c:pt idx="38">
                  <c:v>3486.4618898067274</c:v>
                </c:pt>
                <c:pt idx="39">
                  <c:v>3581.3774313349691</c:v>
                </c:pt>
                <c:pt idx="40">
                  <c:v>3679.2214422085763</c:v>
                </c:pt>
                <c:pt idx="41">
                  <c:v>3780.67713165432</c:v>
                </c:pt>
                <c:pt idx="42">
                  <c:v>3886.4822187067202</c:v>
                </c:pt>
                <c:pt idx="43">
                  <c:v>3996.1502025049599</c:v>
                </c:pt>
                <c:pt idx="44">
                  <c:v>4108.5092079057895</c:v>
                </c:pt>
                <c:pt idx="45">
                  <c:v>4223.2852575718225</c:v>
                </c:pt>
                <c:pt idx="46">
                  <c:v>4340.1686110057781</c:v>
                </c:pt>
                <c:pt idx="47">
                  <c:v>4458.8120797518122</c:v>
                </c:pt>
                <c:pt idx="48">
                  <c:v>4579.2464768347672</c:v>
                </c:pt>
                <c:pt idx="49">
                  <c:v>4701.7046694476358</c:v>
                </c:pt>
                <c:pt idx="50">
                  <c:v>4826.1070774421796</c:v>
                </c:pt>
                <c:pt idx="51">
                  <c:v>4952.3652076734224</c:v>
                </c:pt>
                <c:pt idx="52">
                  <c:v>5080.3813150959504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DC-49E7-A8BF-AE4652B1689F}"/>
            </c:ext>
          </c:extLst>
        </c:ser>
        <c:ser>
          <c:idx val="6"/>
          <c:order val="6"/>
          <c:tx>
            <c:strRef>
              <c:f>'中情景（2001-2060, 2020RMB）'!$A$20</c:f>
              <c:strCache>
                <c:ptCount val="1"/>
                <c:pt idx="0">
                  <c:v>其他采矿业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'中情景（2001-2060, 2020RMB）'!$I$20:$BI$20</c:f>
              <c:numCache>
                <c:formatCode>0_);[Red]\(0\)</c:formatCode>
                <c:ptCount val="53"/>
                <c:pt idx="0">
                  <c:v>4.2073585081337939</c:v>
                </c:pt>
                <c:pt idx="1">
                  <c:v>5.6913481669919435</c:v>
                </c:pt>
                <c:pt idx="2">
                  <c:v>6.6710308764954105</c:v>
                </c:pt>
                <c:pt idx="3">
                  <c:v>7.8715586982123913</c:v>
                </c:pt>
                <c:pt idx="4">
                  <c:v>7.9058264716914133</c:v>
                </c:pt>
                <c:pt idx="5">
                  <c:v>8.4565158393190849</c:v>
                </c:pt>
                <c:pt idx="6">
                  <c:v>7.8642757355593114</c:v>
                </c:pt>
                <c:pt idx="7">
                  <c:v>7.6399586741987617</c:v>
                </c:pt>
                <c:pt idx="8">
                  <c:v>6.6132251314970931</c:v>
                </c:pt>
                <c:pt idx="9">
                  <c:v>7.651212356064276</c:v>
                </c:pt>
                <c:pt idx="10">
                  <c:v>7.8468501110366367</c:v>
                </c:pt>
                <c:pt idx="11">
                  <c:v>7.8531685552162784</c:v>
                </c:pt>
                <c:pt idx="12">
                  <c:v>7.680442047975407</c:v>
                </c:pt>
                <c:pt idx="13">
                  <c:v>7.133140363143748</c:v>
                </c:pt>
                <c:pt idx="14">
                  <c:v>9.2604801376398402</c:v>
                </c:pt>
                <c:pt idx="15">
                  <c:v>9.5703714706644121</c:v>
                </c:pt>
                <c:pt idx="16">
                  <c:v>9.8785077674714667</c:v>
                </c:pt>
                <c:pt idx="17">
                  <c:v>10.175405857823904</c:v>
                </c:pt>
                <c:pt idx="18">
                  <c:v>10.496375558058247</c:v>
                </c:pt>
                <c:pt idx="19">
                  <c:v>10.830734819530102</c:v>
                </c:pt>
                <c:pt idx="20">
                  <c:v>11.170616598859159</c:v>
                </c:pt>
                <c:pt idx="21">
                  <c:v>11.504528856758242</c:v>
                </c:pt>
                <c:pt idx="22">
                  <c:v>11.817098800121068</c:v>
                </c:pt>
                <c:pt idx="23">
                  <c:v>12.106909298138719</c:v>
                </c:pt>
                <c:pt idx="24">
                  <c:v>12.379305638077666</c:v>
                </c:pt>
                <c:pt idx="25">
                  <c:v>12.627769155844989</c:v>
                </c:pt>
                <c:pt idx="26">
                  <c:v>12.851725489380092</c:v>
                </c:pt>
                <c:pt idx="27">
                  <c:v>13.057522217632009</c:v>
                </c:pt>
                <c:pt idx="28">
                  <c:v>13.245093204293417</c:v>
                </c:pt>
                <c:pt idx="29">
                  <c:v>13.411764372157217</c:v>
                </c:pt>
                <c:pt idx="30">
                  <c:v>13.563293421761406</c:v>
                </c:pt>
                <c:pt idx="31">
                  <c:v>13.705699480717229</c:v>
                </c:pt>
                <c:pt idx="32">
                  <c:v>13.845211696879469</c:v>
                </c:pt>
                <c:pt idx="33">
                  <c:v>13.982819517418264</c:v>
                </c:pt>
                <c:pt idx="34">
                  <c:v>14.115636250328917</c:v>
                </c:pt>
                <c:pt idx="35">
                  <c:v>14.244196874818854</c:v>
                </c:pt>
                <c:pt idx="36">
                  <c:v>14.369010862875706</c:v>
                </c:pt>
                <c:pt idx="37">
                  <c:v>14.490565173808525</c:v>
                </c:pt>
                <c:pt idx="38">
                  <c:v>14.609637497423067</c:v>
                </c:pt>
                <c:pt idx="39">
                  <c:v>14.726989450563005</c:v>
                </c:pt>
                <c:pt idx="40">
                  <c:v>14.84304820253997</c:v>
                </c:pt>
                <c:pt idx="41">
                  <c:v>14.958209474368962</c:v>
                </c:pt>
                <c:pt idx="42">
                  <c:v>15.072828598014711</c:v>
                </c:pt>
                <c:pt idx="43">
                  <c:v>15.188353971754282</c:v>
                </c:pt>
                <c:pt idx="44">
                  <c:v>15.305107490398697</c:v>
                </c:pt>
                <c:pt idx="45">
                  <c:v>15.421684902836502</c:v>
                </c:pt>
                <c:pt idx="46">
                  <c:v>15.536638866710437</c:v>
                </c:pt>
                <c:pt idx="47">
                  <c:v>15.648480185151323</c:v>
                </c:pt>
                <c:pt idx="48">
                  <c:v>15.757114864398877</c:v>
                </c:pt>
                <c:pt idx="49">
                  <c:v>15.86311844560413</c:v>
                </c:pt>
                <c:pt idx="50">
                  <c:v>15.965968314134038</c:v>
                </c:pt>
                <c:pt idx="51">
                  <c:v>16.065132259691048</c:v>
                </c:pt>
                <c:pt idx="52">
                  <c:v>16.160069381687411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DC-49E7-A8BF-AE4652B1689F}"/>
            </c:ext>
          </c:extLst>
        </c:ser>
        <c:ser>
          <c:idx val="7"/>
          <c:order val="7"/>
          <c:tx>
            <c:strRef>
              <c:f>'中情景（2001-2060, 2020RMB）'!$A$21</c:f>
              <c:strCache>
                <c:ptCount val="1"/>
                <c:pt idx="0">
                  <c:v>农副食品加工业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'中情景（2001-2060, 2020RMB）'!$I$21:$BI$21</c:f>
              <c:numCache>
                <c:formatCode>0_);[Red]\(0\)</c:formatCode>
                <c:ptCount val="53"/>
                <c:pt idx="0">
                  <c:v>6050.1815346963958</c:v>
                </c:pt>
                <c:pt idx="1">
                  <c:v>6647.1197559437896</c:v>
                </c:pt>
                <c:pt idx="2">
                  <c:v>7423.3830327374781</c:v>
                </c:pt>
                <c:pt idx="3">
                  <c:v>8138.735509032279</c:v>
                </c:pt>
                <c:pt idx="4">
                  <c:v>8801.756427856033</c:v>
                </c:pt>
                <c:pt idx="5">
                  <c:v>9147.290394606589</c:v>
                </c:pt>
                <c:pt idx="6">
                  <c:v>9445.0378195708508</c:v>
                </c:pt>
                <c:pt idx="7">
                  <c:v>9453.4097282134589</c:v>
                </c:pt>
                <c:pt idx="8">
                  <c:v>9788.1934403291416</c:v>
                </c:pt>
                <c:pt idx="9">
                  <c:v>10581.43367652795</c:v>
                </c:pt>
                <c:pt idx="10">
                  <c:v>11157.537384528478</c:v>
                </c:pt>
                <c:pt idx="11">
                  <c:v>10962.124829845372</c:v>
                </c:pt>
                <c:pt idx="12">
                  <c:v>10445.304759048124</c:v>
                </c:pt>
                <c:pt idx="13">
                  <c:v>11712.956168186243</c:v>
                </c:pt>
                <c:pt idx="14">
                  <c:v>11981.684218336073</c:v>
                </c:pt>
                <c:pt idx="15">
                  <c:v>12113.295753173023</c:v>
                </c:pt>
                <c:pt idx="16">
                  <c:v>12238.004163596537</c:v>
                </c:pt>
                <c:pt idx="17">
                  <c:v>12345.832924466778</c:v>
                </c:pt>
                <c:pt idx="18">
                  <c:v>12485.335204279461</c:v>
                </c:pt>
                <c:pt idx="19">
                  <c:v>12642.21045275313</c:v>
                </c:pt>
                <c:pt idx="20">
                  <c:v>12798.84858806687</c:v>
                </c:pt>
                <c:pt idx="21">
                  <c:v>12933.856187040186</c:v>
                </c:pt>
                <c:pt idx="22">
                  <c:v>13022.207800158032</c:v>
                </c:pt>
                <c:pt idx="23">
                  <c:v>13074.723100314919</c:v>
                </c:pt>
                <c:pt idx="24">
                  <c:v>13118.182228792099</c:v>
                </c:pt>
                <c:pt idx="25">
                  <c:v>13151.258485697732</c:v>
                </c:pt>
                <c:pt idx="26">
                  <c:v>13179.016627344823</c:v>
                </c:pt>
                <c:pt idx="27">
                  <c:v>13213.359199621269</c:v>
                </c:pt>
                <c:pt idx="28">
                  <c:v>13245.642639772346</c:v>
                </c:pt>
                <c:pt idx="29">
                  <c:v>13261.402160451755</c:v>
                </c:pt>
                <c:pt idx="30">
                  <c:v>13266.539405721058</c:v>
                </c:pt>
                <c:pt idx="31">
                  <c:v>13266.904109759533</c:v>
                </c:pt>
                <c:pt idx="32">
                  <c:v>13268.269493258415</c:v>
                </c:pt>
                <c:pt idx="33">
                  <c:v>13271.18246517955</c:v>
                </c:pt>
                <c:pt idx="34">
                  <c:v>13272.504400090365</c:v>
                </c:pt>
                <c:pt idx="35">
                  <c:v>13272.379302231451</c:v>
                </c:pt>
                <c:pt idx="36">
                  <c:v>13270.901115238939</c:v>
                </c:pt>
                <c:pt idx="37">
                  <c:v>13268.120067378815</c:v>
                </c:pt>
                <c:pt idx="38">
                  <c:v>13264.330113933776</c:v>
                </c:pt>
                <c:pt idx="39">
                  <c:v>13259.783562992077</c:v>
                </c:pt>
                <c:pt idx="40">
                  <c:v>13254.409352673318</c:v>
                </c:pt>
                <c:pt idx="41">
                  <c:v>13248.095134417668</c:v>
                </c:pt>
                <c:pt idx="42">
                  <c:v>13240.681447511291</c:v>
                </c:pt>
                <c:pt idx="43">
                  <c:v>13230.573088348445</c:v>
                </c:pt>
                <c:pt idx="44">
                  <c:v>13216.083747790633</c:v>
                </c:pt>
                <c:pt idx="45">
                  <c:v>13196.881102890289</c:v>
                </c:pt>
                <c:pt idx="46">
                  <c:v>13172.639489080635</c:v>
                </c:pt>
                <c:pt idx="47">
                  <c:v>13143.041473488784</c:v>
                </c:pt>
                <c:pt idx="48">
                  <c:v>13108.972832049087</c:v>
                </c:pt>
                <c:pt idx="49">
                  <c:v>13071.866210914677</c:v>
                </c:pt>
                <c:pt idx="50">
                  <c:v>13032.229463493799</c:v>
                </c:pt>
                <c:pt idx="51">
                  <c:v>12990.566733967575</c:v>
                </c:pt>
                <c:pt idx="52">
                  <c:v>12947.377438022455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DC-49E7-A8BF-AE4652B1689F}"/>
            </c:ext>
          </c:extLst>
        </c:ser>
        <c:ser>
          <c:idx val="8"/>
          <c:order val="8"/>
          <c:tx>
            <c:strRef>
              <c:f>'中情景（2001-2060, 2020RMB）'!$A$22</c:f>
              <c:strCache>
                <c:ptCount val="1"/>
                <c:pt idx="0">
                  <c:v>食品制造业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'中情景（2001-2060, 2020RMB）'!$I$22:$BI$22</c:f>
              <c:numCache>
                <c:formatCode>0_);[Red]\(0\)</c:formatCode>
                <c:ptCount val="53"/>
                <c:pt idx="0">
                  <c:v>2840.6455992012998</c:v>
                </c:pt>
                <c:pt idx="1">
                  <c:v>3072.4467177068132</c:v>
                </c:pt>
                <c:pt idx="2">
                  <c:v>3437.2202803711198</c:v>
                </c:pt>
                <c:pt idx="3">
                  <c:v>3867.5299130704925</c:v>
                </c:pt>
                <c:pt idx="4">
                  <c:v>4116.3241269140553</c:v>
                </c:pt>
                <c:pt idx="5">
                  <c:v>4301.3823456235787</c:v>
                </c:pt>
                <c:pt idx="6">
                  <c:v>4478.5085208395594</c:v>
                </c:pt>
                <c:pt idx="7">
                  <c:v>4567.4540786538546</c:v>
                </c:pt>
                <c:pt idx="8">
                  <c:v>4849.5535940714435</c:v>
                </c:pt>
                <c:pt idx="9">
                  <c:v>5355.4655716280495</c:v>
                </c:pt>
                <c:pt idx="10">
                  <c:v>5689.7020900355756</c:v>
                </c:pt>
                <c:pt idx="11">
                  <c:v>5776.570889117249</c:v>
                </c:pt>
                <c:pt idx="12">
                  <c:v>5671.8703052305846</c:v>
                </c:pt>
                <c:pt idx="13">
                  <c:v>6377.9299660669476</c:v>
                </c:pt>
                <c:pt idx="14">
                  <c:v>6627.9200426937196</c:v>
                </c:pt>
                <c:pt idx="15">
                  <c:v>6791.7704938588095</c:v>
                </c:pt>
                <c:pt idx="16">
                  <c:v>6951.7742671559017</c:v>
                </c:pt>
                <c:pt idx="17">
                  <c:v>7101.5788472439217</c:v>
                </c:pt>
                <c:pt idx="18">
                  <c:v>7266.5247658126591</c:v>
                </c:pt>
                <c:pt idx="19">
                  <c:v>7438.82958319093</c:v>
                </c:pt>
                <c:pt idx="20">
                  <c:v>7611.9670041876498</c:v>
                </c:pt>
                <c:pt idx="21">
                  <c:v>7777.0364590784275</c:v>
                </c:pt>
                <c:pt idx="22">
                  <c:v>7922.6943224086453</c:v>
                </c:pt>
                <c:pt idx="23">
                  <c:v>8046.0934392033296</c:v>
                </c:pt>
                <c:pt idx="24">
                  <c:v>8153.6433275728759</c:v>
                </c:pt>
                <c:pt idx="25">
                  <c:v>8247.5865769710254</c:v>
                </c:pt>
                <c:pt idx="26">
                  <c:v>8334.412463181201</c:v>
                </c:pt>
                <c:pt idx="27">
                  <c:v>8425.2615000351925</c:v>
                </c:pt>
                <c:pt idx="28">
                  <c:v>8516.4925174539349</c:v>
                </c:pt>
                <c:pt idx="29">
                  <c:v>8597.9030733835862</c:v>
                </c:pt>
                <c:pt idx="30">
                  <c:v>8672.9285188780032</c:v>
                </c:pt>
                <c:pt idx="31">
                  <c:v>8745.0893280945711</c:v>
                </c:pt>
                <c:pt idx="32">
                  <c:v>8817.9755740455857</c:v>
                </c:pt>
                <c:pt idx="33">
                  <c:v>8891.7952709123074</c:v>
                </c:pt>
                <c:pt idx="34">
                  <c:v>8964.2734104341162</c:v>
                </c:pt>
                <c:pt idx="35">
                  <c:v>9035.2965810491241</c:v>
                </c:pt>
                <c:pt idx="36">
                  <c:v>9104.7150740196103</c:v>
                </c:pt>
                <c:pt idx="37">
                  <c:v>9172.3462132881996</c:v>
                </c:pt>
                <c:pt idx="38">
                  <c:v>9238.1737239274207</c:v>
                </c:pt>
                <c:pt idx="39">
                  <c:v>9302.1540698308236</c:v>
                </c:pt>
                <c:pt idx="40">
                  <c:v>9364.0165173403584</c:v>
                </c:pt>
                <c:pt idx="41">
                  <c:v>9423.4561211536911</c:v>
                </c:pt>
                <c:pt idx="42">
                  <c:v>9480.1291604054677</c:v>
                </c:pt>
                <c:pt idx="43">
                  <c:v>9536.0400102690564</c:v>
                </c:pt>
                <c:pt idx="44">
                  <c:v>9592.8347328322907</c:v>
                </c:pt>
                <c:pt idx="45">
                  <c:v>9649.5826171105091</c:v>
                </c:pt>
                <c:pt idx="46">
                  <c:v>9705.3307218805676</c:v>
                </c:pt>
                <c:pt idx="47">
                  <c:v>9759.1046373607478</c:v>
                </c:pt>
                <c:pt idx="48">
                  <c:v>9810.8033176238805</c:v>
                </c:pt>
                <c:pt idx="49">
                  <c:v>9860.7409027692065</c:v>
                </c:pt>
                <c:pt idx="50">
                  <c:v>9908.5464155700538</c:v>
                </c:pt>
                <c:pt idx="51">
                  <c:v>9953.8438936902112</c:v>
                </c:pt>
                <c:pt idx="52">
                  <c:v>9996.2531258749859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DC-49E7-A8BF-AE4652B1689F}"/>
            </c:ext>
          </c:extLst>
        </c:ser>
        <c:ser>
          <c:idx val="9"/>
          <c:order val="9"/>
          <c:tx>
            <c:strRef>
              <c:f>'中情景（2001-2060, 2020RMB）'!$A$23</c:f>
              <c:strCache>
                <c:ptCount val="1"/>
                <c:pt idx="0">
                  <c:v>酒、饮料和精制茶制造业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'中情景（2001-2060, 2020RMB）'!$I$23:$BI$23</c:f>
              <c:numCache>
                <c:formatCode>0_);[Red]\(0\)</c:formatCode>
                <c:ptCount val="53"/>
                <c:pt idx="0">
                  <c:v>3020.3405238712726</c:v>
                </c:pt>
                <c:pt idx="1">
                  <c:v>3281.1205636919672</c:v>
                </c:pt>
                <c:pt idx="2">
                  <c:v>3651.550680724517</c:v>
                </c:pt>
                <c:pt idx="3">
                  <c:v>4171.8492624004839</c:v>
                </c:pt>
                <c:pt idx="4">
                  <c:v>4468.0210462305595</c:v>
                </c:pt>
                <c:pt idx="5">
                  <c:v>4677.3794495133261</c:v>
                </c:pt>
                <c:pt idx="6">
                  <c:v>4775.8177167059885</c:v>
                </c:pt>
                <c:pt idx="7">
                  <c:v>4879.7297009487811</c:v>
                </c:pt>
                <c:pt idx="8">
                  <c:v>5143.0198420387633</c:v>
                </c:pt>
                <c:pt idx="9">
                  <c:v>5679.5466147461566</c:v>
                </c:pt>
                <c:pt idx="10">
                  <c:v>6067.9398448699503</c:v>
                </c:pt>
                <c:pt idx="11">
                  <c:v>6213.2380330633578</c:v>
                </c:pt>
                <c:pt idx="12">
                  <c:v>5848.183273548666</c:v>
                </c:pt>
                <c:pt idx="13">
                  <c:v>6734.5068704919468</c:v>
                </c:pt>
                <c:pt idx="14">
                  <c:v>7272.1184742926107</c:v>
                </c:pt>
                <c:pt idx="15">
                  <c:v>7525.7329891343052</c:v>
                </c:pt>
                <c:pt idx="16">
                  <c:v>7778.3359366988343</c:v>
                </c:pt>
                <c:pt idx="17">
                  <c:v>8022.3401845701092</c:v>
                </c:pt>
                <c:pt idx="18">
                  <c:v>8285.5475082983485</c:v>
                </c:pt>
                <c:pt idx="19">
                  <c:v>8559.6400195128299</c:v>
                </c:pt>
                <c:pt idx="20">
                  <c:v>8838.4623296063237</c:v>
                </c:pt>
                <c:pt idx="21">
                  <c:v>9112.9652838635793</c:v>
                </c:pt>
                <c:pt idx="22">
                  <c:v>9370.9889280415755</c:v>
                </c:pt>
                <c:pt idx="23">
                  <c:v>9605.1754246927958</c:v>
                </c:pt>
                <c:pt idx="24">
                  <c:v>9819.1346298728295</c:v>
                </c:pt>
                <c:pt idx="25">
                  <c:v>10016.763634456796</c:v>
                </c:pt>
                <c:pt idx="26">
                  <c:v>10207.432662948919</c:v>
                </c:pt>
                <c:pt idx="27">
                  <c:v>10406.676624279027</c:v>
                </c:pt>
                <c:pt idx="28">
                  <c:v>10609.578033350266</c:v>
                </c:pt>
                <c:pt idx="29">
                  <c:v>10801.505860218283</c:v>
                </c:pt>
                <c:pt idx="30">
                  <c:v>10986.645578095271</c:v>
                </c:pt>
                <c:pt idx="31">
                  <c:v>11169.449653813079</c:v>
                </c:pt>
                <c:pt idx="32">
                  <c:v>11354.620029431151</c:v>
                </c:pt>
                <c:pt idx="33">
                  <c:v>11542.630460017939</c:v>
                </c:pt>
                <c:pt idx="34">
                  <c:v>11730.726509705097</c:v>
                </c:pt>
                <c:pt idx="35">
                  <c:v>11918.922184749808</c:v>
                </c:pt>
                <c:pt idx="36">
                  <c:v>12107.190787897218</c:v>
                </c:pt>
                <c:pt idx="37">
                  <c:v>12295.467375534787</c:v>
                </c:pt>
                <c:pt idx="38">
                  <c:v>12483.91625070394</c:v>
                </c:pt>
                <c:pt idx="39">
                  <c:v>12672.67605151825</c:v>
                </c:pt>
                <c:pt idx="40">
                  <c:v>12861.583615803671</c:v>
                </c:pt>
                <c:pt idx="41">
                  <c:v>13050.428293145975</c:v>
                </c:pt>
                <c:pt idx="42">
                  <c:v>13238.94304726599</c:v>
                </c:pt>
                <c:pt idx="43">
                  <c:v>13428.693071922467</c:v>
                </c:pt>
                <c:pt idx="44">
                  <c:v>13620.738253348078</c:v>
                </c:pt>
                <c:pt idx="45">
                  <c:v>13813.956346257459</c:v>
                </c:pt>
                <c:pt idx="46">
                  <c:v>14007.160490440416</c:v>
                </c:pt>
                <c:pt idx="47">
                  <c:v>14199.099103312117</c:v>
                </c:pt>
                <c:pt idx="48">
                  <c:v>14389.766809978208</c:v>
                </c:pt>
                <c:pt idx="49">
                  <c:v>14579.778023119417</c:v>
                </c:pt>
                <c:pt idx="50">
                  <c:v>14768.751461683018</c:v>
                </c:pt>
                <c:pt idx="51">
                  <c:v>14956.290998637369</c:v>
                </c:pt>
                <c:pt idx="52">
                  <c:v>15141.985865100121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BDC-49E7-A8BF-AE4652B1689F}"/>
            </c:ext>
          </c:extLst>
        </c:ser>
        <c:ser>
          <c:idx val="10"/>
          <c:order val="10"/>
          <c:tx>
            <c:strRef>
              <c:f>'中情景（2001-2060, 2020RMB）'!$A$24</c:f>
              <c:strCache>
                <c:ptCount val="1"/>
                <c:pt idx="0">
                  <c:v>烟草制品业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val>
            <c:numRef>
              <c:f>'中情景（2001-2060, 2020RMB）'!$I$24:$BI$24</c:f>
              <c:numCache>
                <c:formatCode>0_);[Red]\(0\)</c:formatCode>
                <c:ptCount val="53"/>
                <c:pt idx="0">
                  <c:v>5910.2529339903967</c:v>
                </c:pt>
                <c:pt idx="1">
                  <c:v>6061.9868434906066</c:v>
                </c:pt>
                <c:pt idx="2">
                  <c:v>6587.4237670059674</c:v>
                </c:pt>
                <c:pt idx="3">
                  <c:v>7127.2733201323808</c:v>
                </c:pt>
                <c:pt idx="4">
                  <c:v>7416.135483677398</c:v>
                </c:pt>
                <c:pt idx="5">
                  <c:v>7552.2827148565511</c:v>
                </c:pt>
                <c:pt idx="6">
                  <c:v>7834.3150298743867</c:v>
                </c:pt>
                <c:pt idx="7">
                  <c:v>7685.1772861720265</c:v>
                </c:pt>
                <c:pt idx="8">
                  <c:v>6877.3623126955108</c:v>
                </c:pt>
                <c:pt idx="9">
                  <c:v>7204.9831937381059</c:v>
                </c:pt>
                <c:pt idx="10">
                  <c:v>7604.4308278526087</c:v>
                </c:pt>
                <c:pt idx="11">
                  <c:v>7713.2012358029078</c:v>
                </c:pt>
                <c:pt idx="12">
                  <c:v>7700.2442564631801</c:v>
                </c:pt>
                <c:pt idx="13">
                  <c:v>8298.0213959945031</c:v>
                </c:pt>
                <c:pt idx="14">
                  <c:v>9019.4531857153415</c:v>
                </c:pt>
                <c:pt idx="15">
                  <c:v>9236.9287891560962</c:v>
                </c:pt>
                <c:pt idx="16">
                  <c:v>9450.5604321448645</c:v>
                </c:pt>
                <c:pt idx="17">
                  <c:v>9652.1675763846688</c:v>
                </c:pt>
                <c:pt idx="18">
                  <c:v>9875.7256726791129</c:v>
                </c:pt>
                <c:pt idx="19">
                  <c:v>10110.354755472441</c:v>
                </c:pt>
                <c:pt idx="20">
                  <c:v>10347.955178994633</c:v>
                </c:pt>
                <c:pt idx="21">
                  <c:v>10577.257828428928</c:v>
                </c:pt>
                <c:pt idx="22">
                  <c:v>10783.698880831806</c:v>
                </c:pt>
                <c:pt idx="23">
                  <c:v>10961.482668213182</c:v>
                </c:pt>
                <c:pt idx="24">
                  <c:v>11117.45380590612</c:v>
                </c:pt>
                <c:pt idx="25">
                  <c:v>11255.647883116215</c:v>
                </c:pt>
                <c:pt idx="26">
                  <c:v>11385.963164468183</c:v>
                </c:pt>
                <c:pt idx="27">
                  <c:v>11524.73911544566</c:v>
                </c:pt>
                <c:pt idx="28">
                  <c:v>11666.307046548967</c:v>
                </c:pt>
                <c:pt idx="29">
                  <c:v>11795.186941927559</c:v>
                </c:pt>
                <c:pt idx="30">
                  <c:v>11916.035161584641</c:v>
                </c:pt>
                <c:pt idx="31">
                  <c:v>12033.650789387942</c:v>
                </c:pt>
                <c:pt idx="32">
                  <c:v>12152.956833425726</c:v>
                </c:pt>
                <c:pt idx="33">
                  <c:v>12274.237906487639</c:v>
                </c:pt>
                <c:pt idx="34">
                  <c:v>12394.346906857891</c:v>
                </c:pt>
                <c:pt idx="35">
                  <c:v>12513.109218344329</c:v>
                </c:pt>
                <c:pt idx="36">
                  <c:v>12630.297873700834</c:v>
                </c:pt>
                <c:pt idx="37">
                  <c:v>12745.637734153213</c:v>
                </c:pt>
                <c:pt idx="38">
                  <c:v>12859.082579581249</c:v>
                </c:pt>
                <c:pt idx="39">
                  <c:v>12970.547045093639</c:v>
                </c:pt>
                <c:pt idx="40">
                  <c:v>13079.62704041215</c:v>
                </c:pt>
                <c:pt idx="41">
                  <c:v>13185.867004745869</c:v>
                </c:pt>
                <c:pt idx="42">
                  <c:v>13288.753046442884</c:v>
                </c:pt>
                <c:pt idx="43">
                  <c:v>13390.741103040571</c:v>
                </c:pt>
                <c:pt idx="44">
                  <c:v>13493.865171713527</c:v>
                </c:pt>
                <c:pt idx="45">
                  <c:v>13596.900792000553</c:v>
                </c:pt>
                <c:pt idx="46">
                  <c:v>13698.58579988207</c:v>
                </c:pt>
                <c:pt idx="47">
                  <c:v>13797.621342148459</c:v>
                </c:pt>
                <c:pt idx="48">
                  <c:v>13893.938908745336</c:v>
                </c:pt>
                <c:pt idx="49">
                  <c:v>13988.06060535188</c:v>
                </c:pt>
                <c:pt idx="50">
                  <c:v>14079.540454157725</c:v>
                </c:pt>
                <c:pt idx="51">
                  <c:v>14167.924107881654</c:v>
                </c:pt>
                <c:pt idx="52">
                  <c:v>14252.749574124986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DC-49E7-A8BF-AE4652B1689F}"/>
            </c:ext>
          </c:extLst>
        </c:ser>
        <c:ser>
          <c:idx val="11"/>
          <c:order val="11"/>
          <c:tx>
            <c:strRef>
              <c:f>'中情景（2001-2060, 2020RMB）'!$A$25</c:f>
              <c:strCache>
                <c:ptCount val="1"/>
                <c:pt idx="0">
                  <c:v>纺织业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val>
            <c:numRef>
              <c:f>'中情景（2001-2060, 2020RMB）'!$I$25:$BI$25</c:f>
              <c:numCache>
                <c:formatCode>0_);[Red]\(0\)</c:formatCode>
                <c:ptCount val="53"/>
                <c:pt idx="0">
                  <c:v>5647.7680515797283</c:v>
                </c:pt>
                <c:pt idx="1">
                  <c:v>5808.8244530877719</c:v>
                </c:pt>
                <c:pt idx="2">
                  <c:v>6295.3948284344315</c:v>
                </c:pt>
                <c:pt idx="3">
                  <c:v>6551.1998829030117</c:v>
                </c:pt>
                <c:pt idx="4">
                  <c:v>6997.5786247679334</c:v>
                </c:pt>
                <c:pt idx="5">
                  <c:v>7225.7532936361977</c:v>
                </c:pt>
                <c:pt idx="6">
                  <c:v>7391.6786908238228</c:v>
                </c:pt>
                <c:pt idx="7">
                  <c:v>7503.4186514554003</c:v>
                </c:pt>
                <c:pt idx="8">
                  <c:v>7725.2103975749078</c:v>
                </c:pt>
                <c:pt idx="9">
                  <c:v>8132.3183921548325</c:v>
                </c:pt>
                <c:pt idx="10">
                  <c:v>8178.3110397253649</c:v>
                </c:pt>
                <c:pt idx="11">
                  <c:v>7987.7649672471616</c:v>
                </c:pt>
                <c:pt idx="12">
                  <c:v>7781.1697585795664</c:v>
                </c:pt>
                <c:pt idx="13">
                  <c:v>8215.0941346473574</c:v>
                </c:pt>
                <c:pt idx="14">
                  <c:v>8119.836142530613</c:v>
                </c:pt>
                <c:pt idx="15">
                  <c:v>8177.2874378440065</c:v>
                </c:pt>
                <c:pt idx="16">
                  <c:v>8234.653199493272</c:v>
                </c:pt>
                <c:pt idx="17">
                  <c:v>8287.7108159157306</c:v>
                </c:pt>
                <c:pt idx="18">
                  <c:v>8368.1834241333199</c:v>
                </c:pt>
                <c:pt idx="19">
                  <c:v>8463.5960503370352</c:v>
                </c:pt>
                <c:pt idx="20">
                  <c:v>8561.6406546245216</c:v>
                </c:pt>
                <c:pt idx="21">
                  <c:v>8647.5859479197388</c:v>
                </c:pt>
                <c:pt idx="22">
                  <c:v>8704.3733783538191</c:v>
                </c:pt>
                <c:pt idx="23">
                  <c:v>8738.5788922045213</c:v>
                </c:pt>
                <c:pt idx="24">
                  <c:v>8767.925825591079</c:v>
                </c:pt>
                <c:pt idx="25">
                  <c:v>8792.1181497405014</c:v>
                </c:pt>
                <c:pt idx="26">
                  <c:v>8815.3276294939205</c:v>
                </c:pt>
                <c:pt idx="27">
                  <c:v>8846.5126921263764</c:v>
                </c:pt>
                <c:pt idx="28">
                  <c:v>8882.367224541531</c:v>
                </c:pt>
                <c:pt idx="29">
                  <c:v>8914.4357995798327</c:v>
                </c:pt>
                <c:pt idx="30">
                  <c:v>8945.9398505200461</c:v>
                </c:pt>
                <c:pt idx="31">
                  <c:v>8980.0720231543037</c:v>
                </c:pt>
                <c:pt idx="32">
                  <c:v>9020.0067717415277</c:v>
                </c:pt>
                <c:pt idx="33">
                  <c:v>9065.4032740716557</c:v>
                </c:pt>
                <c:pt idx="34">
                  <c:v>9113.3864247886086</c:v>
                </c:pt>
                <c:pt idx="35">
                  <c:v>9163.286505789989</c:v>
                </c:pt>
                <c:pt idx="36">
                  <c:v>9214.3817710370749</c:v>
                </c:pt>
                <c:pt idx="37">
                  <c:v>9265.9015318918973</c:v>
                </c:pt>
                <c:pt idx="38">
                  <c:v>9317.2272456877399</c:v>
                </c:pt>
                <c:pt idx="39">
                  <c:v>9367.6964570561795</c:v>
                </c:pt>
                <c:pt idx="40">
                  <c:v>9416.4028816406189</c:v>
                </c:pt>
                <c:pt idx="41">
                  <c:v>9462.3932174931251</c:v>
                </c:pt>
                <c:pt idx="42">
                  <c:v>9504.6648919236704</c:v>
                </c:pt>
                <c:pt idx="43">
                  <c:v>9545.9220901327408</c:v>
                </c:pt>
                <c:pt idx="44">
                  <c:v>9589.0155036192191</c:v>
                </c:pt>
                <c:pt idx="45">
                  <c:v>9633.1157023906417</c:v>
                </c:pt>
                <c:pt idx="46">
                  <c:v>9677.3824756630056</c:v>
                </c:pt>
                <c:pt idx="47">
                  <c:v>9720.964868902578</c:v>
                </c:pt>
                <c:pt idx="48">
                  <c:v>9763.8907657290583</c:v>
                </c:pt>
                <c:pt idx="49">
                  <c:v>9806.6068205143347</c:v>
                </c:pt>
                <c:pt idx="50">
                  <c:v>9848.8836780308793</c:v>
                </c:pt>
                <c:pt idx="51">
                  <c:v>9890.4936982105701</c:v>
                </c:pt>
                <c:pt idx="52">
                  <c:v>9931.2111309870925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BDC-49E7-A8BF-AE4652B1689F}"/>
            </c:ext>
          </c:extLst>
        </c:ser>
        <c:ser>
          <c:idx val="12"/>
          <c:order val="12"/>
          <c:tx>
            <c:strRef>
              <c:f>'中情景（2001-2060, 2020RMB）'!$A$26</c:f>
              <c:strCache>
                <c:ptCount val="1"/>
                <c:pt idx="0">
                  <c:v>纺织服装、服饰业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'中情景（2001-2060, 2020RMB）'!$I$26:$BI$26</c:f>
              <c:numCache>
                <c:formatCode>0_);[Red]\(0\)</c:formatCode>
                <c:ptCount val="53"/>
                <c:pt idx="0">
                  <c:v>3460.8916760455404</c:v>
                </c:pt>
                <c:pt idx="1">
                  <c:v>3605.515444217865</c:v>
                </c:pt>
                <c:pt idx="2">
                  <c:v>4026.5743894484108</c:v>
                </c:pt>
                <c:pt idx="3">
                  <c:v>4472.6300956934492</c:v>
                </c:pt>
                <c:pt idx="4">
                  <c:v>4564.4856573758252</c:v>
                </c:pt>
                <c:pt idx="5">
                  <c:v>4648.2816027676581</c:v>
                </c:pt>
                <c:pt idx="6">
                  <c:v>4777.3025609458309</c:v>
                </c:pt>
                <c:pt idx="7">
                  <c:v>4731.6821855644102</c:v>
                </c:pt>
                <c:pt idx="8">
                  <c:v>4793.0460137299378</c:v>
                </c:pt>
                <c:pt idx="9">
                  <c:v>5132.9612289534653</c:v>
                </c:pt>
                <c:pt idx="10">
                  <c:v>5335.7608842140544</c:v>
                </c:pt>
                <c:pt idx="11">
                  <c:v>5190.8649943427326</c:v>
                </c:pt>
                <c:pt idx="12">
                  <c:v>4569.5272137342927</c:v>
                </c:pt>
                <c:pt idx="13">
                  <c:v>5162.1510144134963</c:v>
                </c:pt>
                <c:pt idx="14">
                  <c:v>5144.2443998897388</c:v>
                </c:pt>
                <c:pt idx="15">
                  <c:v>5192.1986609381584</c:v>
                </c:pt>
                <c:pt idx="16">
                  <c:v>5239.8173836153082</c:v>
                </c:pt>
                <c:pt idx="17">
                  <c:v>5284.7510150049284</c:v>
                </c:pt>
                <c:pt idx="18">
                  <c:v>5346.8635707500152</c:v>
                </c:pt>
                <c:pt idx="19">
                  <c:v>5417.844891810686</c:v>
                </c:pt>
                <c:pt idx="20">
                  <c:v>5490.1578594579341</c:v>
                </c:pt>
                <c:pt idx="21">
                  <c:v>5554.6678646524442</c:v>
                </c:pt>
                <c:pt idx="22">
                  <c:v>5600.6957287632076</c:v>
                </c:pt>
                <c:pt idx="23">
                  <c:v>5631.3005730626946</c:v>
                </c:pt>
                <c:pt idx="24">
                  <c:v>5657.1497116321361</c:v>
                </c:pt>
                <c:pt idx="25">
                  <c:v>5678.9748575506301</c:v>
                </c:pt>
                <c:pt idx="26">
                  <c:v>5700.4149584277302</c:v>
                </c:pt>
                <c:pt idx="27">
                  <c:v>5728.2359438630801</c:v>
                </c:pt>
                <c:pt idx="28">
                  <c:v>5759.5220513417435</c:v>
                </c:pt>
                <c:pt idx="29">
                  <c:v>5787.4114988880356</c:v>
                </c:pt>
                <c:pt idx="30">
                  <c:v>5814.0863488110872</c:v>
                </c:pt>
                <c:pt idx="31">
                  <c:v>5841.7224405817005</c:v>
                </c:pt>
                <c:pt idx="32">
                  <c:v>5872.493157280559</c:v>
                </c:pt>
                <c:pt idx="33">
                  <c:v>5906.2887358502085</c:v>
                </c:pt>
                <c:pt idx="34">
                  <c:v>5941.3470832517796</c:v>
                </c:pt>
                <c:pt idx="35">
                  <c:v>5977.3415072297203</c:v>
                </c:pt>
                <c:pt idx="36">
                  <c:v>6013.9126226387189</c:v>
                </c:pt>
                <c:pt idx="37">
                  <c:v>6050.6706448318673</c:v>
                </c:pt>
                <c:pt idx="38">
                  <c:v>6087.3269071003697</c:v>
                </c:pt>
                <c:pt idx="39">
                  <c:v>6123.5660196084509</c:v>
                </c:pt>
                <c:pt idx="40">
                  <c:v>6158.9149501753527</c:v>
                </c:pt>
                <c:pt idx="41">
                  <c:v>6192.8711036691866</c:v>
                </c:pt>
                <c:pt idx="42">
                  <c:v>6224.900244977026</c:v>
                </c:pt>
                <c:pt idx="43">
                  <c:v>6256.5638646680991</c:v>
                </c:pt>
                <c:pt idx="44">
                  <c:v>6289.4411729929152</c:v>
                </c:pt>
                <c:pt idx="45">
                  <c:v>6322.9927826804051</c:v>
                </c:pt>
                <c:pt idx="46">
                  <c:v>6356.6706679767276</c:v>
                </c:pt>
                <c:pt idx="47">
                  <c:v>6389.9181882293879</c:v>
                </c:pt>
                <c:pt idx="48">
                  <c:v>6422.7552558924071</c:v>
                </c:pt>
                <c:pt idx="49">
                  <c:v>6455.4775713118224</c:v>
                </c:pt>
                <c:pt idx="50">
                  <c:v>6487.9364197012465</c:v>
                </c:pt>
                <c:pt idx="51">
                  <c:v>6519.9838472923711</c:v>
                </c:pt>
                <c:pt idx="52">
                  <c:v>6551.4727821994848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BDC-49E7-A8BF-AE4652B1689F}"/>
            </c:ext>
          </c:extLst>
        </c:ser>
        <c:ser>
          <c:idx val="13"/>
          <c:order val="13"/>
          <c:tx>
            <c:strRef>
              <c:f>'中情景（2001-2060, 2020RMB）'!$A$27</c:f>
              <c:strCache>
                <c:ptCount val="1"/>
                <c:pt idx="0">
                  <c:v>皮革、毛皮、羽毛及其制品和制鞋业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'中情景（2001-2060, 2020RMB）'!$I$27:$BI$27</c:f>
              <c:numCache>
                <c:formatCode>0_);[Red]\(0\)</c:formatCode>
                <c:ptCount val="53"/>
                <c:pt idx="0">
                  <c:v>2304.2752500353404</c:v>
                </c:pt>
                <c:pt idx="1">
                  <c:v>2387.4604094503197</c:v>
                </c:pt>
                <c:pt idx="2">
                  <c:v>2701.0500413627724</c:v>
                </c:pt>
                <c:pt idx="3">
                  <c:v>2935.3821972842488</c:v>
                </c:pt>
                <c:pt idx="4">
                  <c:v>3009.6392280388595</c:v>
                </c:pt>
                <c:pt idx="5">
                  <c:v>3090.6222823019139</c:v>
                </c:pt>
                <c:pt idx="6">
                  <c:v>3146.7770885639497</c:v>
                </c:pt>
                <c:pt idx="7">
                  <c:v>3131.6541085798658</c:v>
                </c:pt>
                <c:pt idx="8">
                  <c:v>3160.0430937785932</c:v>
                </c:pt>
                <c:pt idx="9">
                  <c:v>3345.7647990286678</c:v>
                </c:pt>
                <c:pt idx="10">
                  <c:v>3487.9477112441045</c:v>
                </c:pt>
                <c:pt idx="11">
                  <c:v>3433.5858958672138</c:v>
                </c:pt>
                <c:pt idx="12">
                  <c:v>2932.9101730437146</c:v>
                </c:pt>
                <c:pt idx="13">
                  <c:v>3316.3341738898448</c:v>
                </c:pt>
                <c:pt idx="14">
                  <c:v>3355.3629553285882</c:v>
                </c:pt>
                <c:pt idx="15">
                  <c:v>3333.6734111405844</c:v>
                </c:pt>
                <c:pt idx="16">
                  <c:v>3311.8028657950049</c:v>
                </c:pt>
                <c:pt idx="17">
                  <c:v>3289.4044078725501</c:v>
                </c:pt>
                <c:pt idx="18">
                  <c:v>3274.9472433152073</c:v>
                </c:pt>
                <c:pt idx="19">
                  <c:v>3261.8452455144529</c:v>
                </c:pt>
                <c:pt idx="20">
                  <c:v>3250.4826041335896</c:v>
                </c:pt>
                <c:pt idx="21">
                  <c:v>3240.5096336063689</c:v>
                </c:pt>
                <c:pt idx="22">
                  <c:v>3230.883924708965</c:v>
                </c:pt>
                <c:pt idx="23">
                  <c:v>3214.3599015992277</c:v>
                </c:pt>
                <c:pt idx="24">
                  <c:v>3187.100705497066</c:v>
                </c:pt>
                <c:pt idx="25">
                  <c:v>3153.1981140701719</c:v>
                </c:pt>
                <c:pt idx="26">
                  <c:v>3118.1520874683711</c:v>
                </c:pt>
                <c:pt idx="27">
                  <c:v>3088.8245038758969</c:v>
                </c:pt>
                <c:pt idx="28">
                  <c:v>3063.0768439095682</c:v>
                </c:pt>
                <c:pt idx="29">
                  <c:v>3034.8045850257745</c:v>
                </c:pt>
                <c:pt idx="30">
                  <c:v>3005.2919095537623</c:v>
                </c:pt>
                <c:pt idx="31">
                  <c:v>2975.7562754320852</c:v>
                </c:pt>
                <c:pt idx="32">
                  <c:v>2947.3490816511535</c:v>
                </c:pt>
                <c:pt idx="33">
                  <c:v>2920.0274878636146</c:v>
                </c:pt>
                <c:pt idx="34">
                  <c:v>2892.9468980241149</c:v>
                </c:pt>
                <c:pt idx="35">
                  <c:v>2866.0027701420895</c:v>
                </c:pt>
                <c:pt idx="36">
                  <c:v>2839.0835899818662</c:v>
                </c:pt>
                <c:pt idx="37">
                  <c:v>2812.0727197119054</c:v>
                </c:pt>
                <c:pt idx="38">
                  <c:v>2784.9092148014074</c:v>
                </c:pt>
                <c:pt idx="39">
                  <c:v>2757.526119794637</c:v>
                </c:pt>
                <c:pt idx="40">
                  <c:v>2729.7929414294299</c:v>
                </c:pt>
                <c:pt idx="41">
                  <c:v>2701.5765388053146</c:v>
                </c:pt>
                <c:pt idx="42">
                  <c:v>2672.7405613768969</c:v>
                </c:pt>
                <c:pt idx="43">
                  <c:v>2643.6551142991821</c:v>
                </c:pt>
                <c:pt idx="44">
                  <c:v>2614.666876649675</c:v>
                </c:pt>
                <c:pt idx="45">
                  <c:v>2585.6070878605847</c:v>
                </c:pt>
                <c:pt idx="46">
                  <c:v>2556.3146392167941</c:v>
                </c:pt>
                <c:pt idx="47">
                  <c:v>2526.6362314279445</c:v>
                </c:pt>
                <c:pt idx="48">
                  <c:v>2496.6538989554278</c:v>
                </c:pt>
                <c:pt idx="49">
                  <c:v>2466.5506596744108</c:v>
                </c:pt>
                <c:pt idx="50">
                  <c:v>2436.3310047954383</c:v>
                </c:pt>
                <c:pt idx="51">
                  <c:v>2405.9998421108921</c:v>
                </c:pt>
                <c:pt idx="52">
                  <c:v>2375.5624574489893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BDC-49E7-A8BF-AE4652B1689F}"/>
            </c:ext>
          </c:extLst>
        </c:ser>
        <c:ser>
          <c:idx val="14"/>
          <c:order val="14"/>
          <c:tx>
            <c:strRef>
              <c:f>'中情景（2001-2060, 2020RMB）'!$A$28</c:f>
              <c:strCache>
                <c:ptCount val="1"/>
                <c:pt idx="0">
                  <c:v>木材加工和木、竹、藤、棕、草制品业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'中情景（2001-2060, 2020RMB）'!$I$28:$BI$28</c:f>
              <c:numCache>
                <c:formatCode>0_);[Red]\(0\)</c:formatCode>
                <c:ptCount val="53"/>
                <c:pt idx="0">
                  <c:v>1328.9824036014877</c:v>
                </c:pt>
                <c:pt idx="1">
                  <c:v>1482.7821695107011</c:v>
                </c:pt>
                <c:pt idx="2">
                  <c:v>1762.5007041562442</c:v>
                </c:pt>
                <c:pt idx="3">
                  <c:v>2049.1987875789623</c:v>
                </c:pt>
                <c:pt idx="4">
                  <c:v>2192.7265800548553</c:v>
                </c:pt>
                <c:pt idx="5">
                  <c:v>2326.7164094671548</c:v>
                </c:pt>
                <c:pt idx="6">
                  <c:v>2442.6042210226533</c:v>
                </c:pt>
                <c:pt idx="7">
                  <c:v>2463.3078356766532</c:v>
                </c:pt>
                <c:pt idx="8">
                  <c:v>2567.3709288969417</c:v>
                </c:pt>
                <c:pt idx="9">
                  <c:v>2759.8396763201949</c:v>
                </c:pt>
                <c:pt idx="10">
                  <c:v>2824.9114892595062</c:v>
                </c:pt>
                <c:pt idx="11">
                  <c:v>2783.6071882539604</c:v>
                </c:pt>
                <c:pt idx="12">
                  <c:v>2641.6002604003402</c:v>
                </c:pt>
                <c:pt idx="13">
                  <c:v>3036.4481610921225</c:v>
                </c:pt>
                <c:pt idx="14">
                  <c:v>3069.0985404160137</c:v>
                </c:pt>
                <c:pt idx="15">
                  <c:v>3093.8898912118925</c:v>
                </c:pt>
                <c:pt idx="16">
                  <c:v>3117.0603943475817</c:v>
                </c:pt>
                <c:pt idx="17">
                  <c:v>3135.9759088960423</c:v>
                </c:pt>
                <c:pt idx="18">
                  <c:v>3162.7491659109915</c:v>
                </c:pt>
                <c:pt idx="19">
                  <c:v>3193.8422143517328</c:v>
                </c:pt>
                <c:pt idx="20">
                  <c:v>3225.2203661205203</c:v>
                </c:pt>
                <c:pt idx="21">
                  <c:v>3251.9600361287198</c:v>
                </c:pt>
                <c:pt idx="22">
                  <c:v>3268.2824221381561</c:v>
                </c:pt>
                <c:pt idx="23">
                  <c:v>3275.6218411122127</c:v>
                </c:pt>
                <c:pt idx="24">
                  <c:v>3279.5545672183739</c:v>
                </c:pt>
                <c:pt idx="25">
                  <c:v>3280.4932515138839</c:v>
                </c:pt>
                <c:pt idx="26">
                  <c:v>3280.4483948436205</c:v>
                </c:pt>
                <c:pt idx="27">
                  <c:v>3283.1188032413802</c:v>
                </c:pt>
                <c:pt idx="28">
                  <c:v>3286.0705251603199</c:v>
                </c:pt>
                <c:pt idx="29">
                  <c:v>3284.9394436340276</c:v>
                </c:pt>
                <c:pt idx="30">
                  <c:v>3281.1858686212122</c:v>
                </c:pt>
                <c:pt idx="31">
                  <c:v>3276.2482905227548</c:v>
                </c:pt>
                <c:pt idx="32">
                  <c:v>3271.5375513521194</c:v>
                </c:pt>
                <c:pt idx="33">
                  <c:v>3267.1691664691166</c:v>
                </c:pt>
                <c:pt idx="34">
                  <c:v>3262.3519939806765</c:v>
                </c:pt>
                <c:pt idx="35">
                  <c:v>3257.1054563165276</c:v>
                </c:pt>
                <c:pt idx="36">
                  <c:v>3251.436650043664</c:v>
                </c:pt>
                <c:pt idx="37">
                  <c:v>3245.3420138613224</c:v>
                </c:pt>
                <c:pt idx="38">
                  <c:v>3238.8776229303871</c:v>
                </c:pt>
                <c:pt idx="39">
                  <c:v>3232.08912520485</c:v>
                </c:pt>
                <c:pt idx="40">
                  <c:v>3224.9432754071167</c:v>
                </c:pt>
                <c:pt idx="41">
                  <c:v>3217.3971617408865</c:v>
                </c:pt>
                <c:pt idx="42">
                  <c:v>3209.3969193052208</c:v>
                </c:pt>
                <c:pt idx="43">
                  <c:v>3200.8650185706288</c:v>
                </c:pt>
                <c:pt idx="44">
                  <c:v>3191.6704895624634</c:v>
                </c:pt>
                <c:pt idx="45">
                  <c:v>3181.6714933903672</c:v>
                </c:pt>
                <c:pt idx="46">
                  <c:v>3170.7285477844475</c:v>
                </c:pt>
                <c:pt idx="47">
                  <c:v>3158.7050009423569</c:v>
                </c:pt>
                <c:pt idx="48">
                  <c:v>3145.7539274757733</c:v>
                </c:pt>
                <c:pt idx="49">
                  <c:v>3132.1589001394054</c:v>
                </c:pt>
                <c:pt idx="50">
                  <c:v>3117.9811444278162</c:v>
                </c:pt>
                <c:pt idx="51">
                  <c:v>3103.281389792412</c:v>
                </c:pt>
                <c:pt idx="52">
                  <c:v>3088.1197305265414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DC-49E7-A8BF-AE4652B1689F}"/>
            </c:ext>
          </c:extLst>
        </c:ser>
        <c:ser>
          <c:idx val="15"/>
          <c:order val="15"/>
          <c:tx>
            <c:strRef>
              <c:f>'中情景（2001-2060, 2020RMB）'!$A$29</c:f>
              <c:strCache>
                <c:ptCount val="1"/>
                <c:pt idx="0">
                  <c:v>家具制造业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'中情景（2001-2060, 2020RMB）'!$I$29:$BI$29</c:f>
              <c:numCache>
                <c:formatCode>0_);[Red]\(0\)</c:formatCode>
                <c:ptCount val="53"/>
                <c:pt idx="0">
                  <c:v>942.44830582196994</c:v>
                </c:pt>
                <c:pt idx="1">
                  <c:v>972.00409563695905</c:v>
                </c:pt>
                <c:pt idx="2">
                  <c:v>1129.8811717538965</c:v>
                </c:pt>
                <c:pt idx="3">
                  <c:v>1250.7043821461339</c:v>
                </c:pt>
                <c:pt idx="4">
                  <c:v>1324.0169299660911</c:v>
                </c:pt>
                <c:pt idx="5">
                  <c:v>1386.0564923380959</c:v>
                </c:pt>
                <c:pt idx="6">
                  <c:v>1444.4616196836896</c:v>
                </c:pt>
                <c:pt idx="7">
                  <c:v>1464.9271654424824</c:v>
                </c:pt>
                <c:pt idx="8">
                  <c:v>1523.9542011748163</c:v>
                </c:pt>
                <c:pt idx="9">
                  <c:v>1693.7330948132931</c:v>
                </c:pt>
                <c:pt idx="10">
                  <c:v>1780.8886584549791</c:v>
                </c:pt>
                <c:pt idx="11">
                  <c:v>1760.0007062456536</c:v>
                </c:pt>
                <c:pt idx="12">
                  <c:v>1627.6494522571516</c:v>
                </c:pt>
                <c:pt idx="13">
                  <c:v>1901.4435312506728</c:v>
                </c:pt>
                <c:pt idx="14">
                  <c:v>1802.1334874675638</c:v>
                </c:pt>
                <c:pt idx="15">
                  <c:v>1814.5757961161169</c:v>
                </c:pt>
                <c:pt idx="16">
                  <c:v>1826.1099825334586</c:v>
                </c:pt>
                <c:pt idx="17">
                  <c:v>1835.1372483370412</c:v>
                </c:pt>
                <c:pt idx="18">
                  <c:v>1848.5311874556241</c:v>
                </c:pt>
                <c:pt idx="19">
                  <c:v>1864.2767125414568</c:v>
                </c:pt>
                <c:pt idx="20">
                  <c:v>1880.381702057691</c:v>
                </c:pt>
                <c:pt idx="21">
                  <c:v>1894.3598524127567</c:v>
                </c:pt>
                <c:pt idx="22">
                  <c:v>1903.2445930084941</c:v>
                </c:pt>
                <c:pt idx="23">
                  <c:v>1906.9741841315056</c:v>
                </c:pt>
                <c:pt idx="24">
                  <c:v>1907.862522098168</c:v>
                </c:pt>
                <c:pt idx="25">
                  <c:v>1906.5019953280128</c:v>
                </c:pt>
                <c:pt idx="26">
                  <c:v>1904.4149179287624</c:v>
                </c:pt>
                <c:pt idx="27">
                  <c:v>1904.097445795773</c:v>
                </c:pt>
                <c:pt idx="28">
                  <c:v>1904.2101393410198</c:v>
                </c:pt>
                <c:pt idx="29">
                  <c:v>1902.0598846076189</c:v>
                </c:pt>
                <c:pt idx="30">
                  <c:v>1898.4837729786702</c:v>
                </c:pt>
                <c:pt idx="31">
                  <c:v>1894.3033493554497</c:v>
                </c:pt>
                <c:pt idx="32">
                  <c:v>1890.3217295101545</c:v>
                </c:pt>
                <c:pt idx="33">
                  <c:v>1886.591966678179</c:v>
                </c:pt>
                <c:pt idx="34">
                  <c:v>1882.6438663712649</c:v>
                </c:pt>
                <c:pt idx="35">
                  <c:v>1878.4759457547038</c:v>
                </c:pt>
                <c:pt idx="36">
                  <c:v>1874.0796836867262</c:v>
                </c:pt>
                <c:pt idx="37">
                  <c:v>1869.4405192182239</c:v>
                </c:pt>
                <c:pt idx="38">
                  <c:v>1864.5783539501733</c:v>
                </c:pt>
                <c:pt idx="39">
                  <c:v>1859.5071525085202</c:v>
                </c:pt>
                <c:pt idx="40">
                  <c:v>1854.195608120096</c:v>
                </c:pt>
                <c:pt idx="41">
                  <c:v>1848.6070802599666</c:v>
                </c:pt>
                <c:pt idx="42">
                  <c:v>1842.6988979091659</c:v>
                </c:pt>
                <c:pt idx="43">
                  <c:v>1836.4819277721674</c:v>
                </c:pt>
                <c:pt idx="44">
                  <c:v>1829.9390763850681</c:v>
                </c:pt>
                <c:pt idx="45">
                  <c:v>1822.9816819595537</c:v>
                </c:pt>
                <c:pt idx="46">
                  <c:v>1815.5227125772947</c:v>
                </c:pt>
                <c:pt idx="47">
                  <c:v>1807.4770367892295</c:v>
                </c:pt>
                <c:pt idx="48">
                  <c:v>1798.9254933746313</c:v>
                </c:pt>
                <c:pt idx="49">
                  <c:v>1790.0233892525437</c:v>
                </c:pt>
                <c:pt idx="50">
                  <c:v>1780.7987665701783</c:v>
                </c:pt>
                <c:pt idx="51">
                  <c:v>1771.279448088367</c:v>
                </c:pt>
                <c:pt idx="52">
                  <c:v>1761.4929710856236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BDC-49E7-A8BF-AE4652B1689F}"/>
            </c:ext>
          </c:extLst>
        </c:ser>
        <c:ser>
          <c:idx val="16"/>
          <c:order val="16"/>
          <c:tx>
            <c:strRef>
              <c:f>'中情景（2001-2060, 2020RMB）'!$A$30</c:f>
              <c:strCache>
                <c:ptCount val="1"/>
                <c:pt idx="0">
                  <c:v>造纸和纸制品业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'中情景（2001-2060, 2020RMB）'!$I$30:$BI$30</c:f>
              <c:numCache>
                <c:formatCode>0_);[Red]\(0\)</c:formatCode>
                <c:ptCount val="53"/>
                <c:pt idx="0">
                  <c:v>2399.4158408160433</c:v>
                </c:pt>
                <c:pt idx="1">
                  <c:v>2517.8787005987151</c:v>
                </c:pt>
                <c:pt idx="2">
                  <c:v>2841.2631481498397</c:v>
                </c:pt>
                <c:pt idx="3">
                  <c:v>3123.251114962859</c:v>
                </c:pt>
                <c:pt idx="4">
                  <c:v>3234.9671780680355</c:v>
                </c:pt>
                <c:pt idx="5">
                  <c:v>3331.2326114407938</c:v>
                </c:pt>
                <c:pt idx="6">
                  <c:v>3401.3404077881783</c:v>
                </c:pt>
                <c:pt idx="7">
                  <c:v>3397.9015395567599</c:v>
                </c:pt>
                <c:pt idx="8">
                  <c:v>3511.6031390759331</c:v>
                </c:pt>
                <c:pt idx="9">
                  <c:v>3703.7687703101592</c:v>
                </c:pt>
                <c:pt idx="10">
                  <c:v>3724.7155807424642</c:v>
                </c:pt>
                <c:pt idx="11">
                  <c:v>3742.079787486814</c:v>
                </c:pt>
                <c:pt idx="12">
                  <c:v>3663.3945727849982</c:v>
                </c:pt>
                <c:pt idx="13">
                  <c:v>4054.5873514850814</c:v>
                </c:pt>
                <c:pt idx="14">
                  <c:v>4094.0668183633061</c:v>
                </c:pt>
                <c:pt idx="15">
                  <c:v>4168.0226869565668</c:v>
                </c:pt>
                <c:pt idx="16">
                  <c:v>4241.2316362672973</c:v>
                </c:pt>
                <c:pt idx="17">
                  <c:v>4311.6330731484895</c:v>
                </c:pt>
                <c:pt idx="18">
                  <c:v>4395.568651085674</c:v>
                </c:pt>
                <c:pt idx="19">
                  <c:v>4486.4904920434801</c:v>
                </c:pt>
                <c:pt idx="20">
                  <c:v>4578.0492637667203</c:v>
                </c:pt>
                <c:pt idx="21">
                  <c:v>4662.3632109292257</c:v>
                </c:pt>
                <c:pt idx="22">
                  <c:v>4730.0420623874779</c:v>
                </c:pt>
                <c:pt idx="23">
                  <c:v>4782.629660294494</c:v>
                </c:pt>
                <c:pt idx="24">
                  <c:v>4828.9111982329205</c:v>
                </c:pt>
                <c:pt idx="25">
                  <c:v>4870.2454678167205</c:v>
                </c:pt>
                <c:pt idx="26">
                  <c:v>4910.5480295853085</c:v>
                </c:pt>
                <c:pt idx="27">
                  <c:v>4956.5281863888922</c:v>
                </c:pt>
                <c:pt idx="28">
                  <c:v>5005.075440944508</c:v>
                </c:pt>
                <c:pt idx="29">
                  <c:v>5049.1025602786067</c:v>
                </c:pt>
                <c:pt idx="30">
                  <c:v>5090.6432996294925</c:v>
                </c:pt>
                <c:pt idx="31">
                  <c:v>5131.7648502106122</c:v>
                </c:pt>
                <c:pt idx="32">
                  <c:v>5174.5648544184378</c:v>
                </c:pt>
                <c:pt idx="33">
                  <c:v>5219.1513048236657</c:v>
                </c:pt>
                <c:pt idx="34">
                  <c:v>5264.1713132638461</c:v>
                </c:pt>
                <c:pt idx="35">
                  <c:v>5309.5361521901577</c:v>
                </c:pt>
                <c:pt idx="36">
                  <c:v>5355.1317629220903</c:v>
                </c:pt>
                <c:pt idx="37">
                  <c:v>5400.8208759202835</c:v>
                </c:pt>
                <c:pt idx="38">
                  <c:v>5446.5606335645189</c:v>
                </c:pt>
                <c:pt idx="39">
                  <c:v>5492.289117946636</c:v>
                </c:pt>
                <c:pt idx="40">
                  <c:v>5537.8073028621629</c:v>
                </c:pt>
                <c:pt idx="41">
                  <c:v>5582.8924857640968</c:v>
                </c:pt>
                <c:pt idx="42">
                  <c:v>5627.2954961095147</c:v>
                </c:pt>
                <c:pt idx="43">
                  <c:v>5672.0298960534337</c:v>
                </c:pt>
                <c:pt idx="44">
                  <c:v>5717.9781780291823</c:v>
                </c:pt>
                <c:pt idx="45">
                  <c:v>5764.6626930023976</c:v>
                </c:pt>
                <c:pt idx="46">
                  <c:v>5811.5925225325345</c:v>
                </c:pt>
                <c:pt idx="47">
                  <c:v>5858.2634333558717</c:v>
                </c:pt>
                <c:pt idx="48">
                  <c:v>5904.6957699611548</c:v>
                </c:pt>
                <c:pt idx="49">
                  <c:v>5951.1645269819364</c:v>
                </c:pt>
                <c:pt idx="50">
                  <c:v>5997.5370767936101</c:v>
                </c:pt>
                <c:pt idx="51">
                  <c:v>6043.6801867188688</c:v>
                </c:pt>
                <c:pt idx="52">
                  <c:v>6089.4601430091016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BDC-49E7-A8BF-AE4652B1689F}"/>
            </c:ext>
          </c:extLst>
        </c:ser>
        <c:ser>
          <c:idx val="17"/>
          <c:order val="17"/>
          <c:tx>
            <c:strRef>
              <c:f>'中情景（2001-2060, 2020RMB）'!$A$31</c:f>
              <c:strCache>
                <c:ptCount val="1"/>
                <c:pt idx="0">
                  <c:v>印刷和记录媒介复制业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'中情景（2001-2060, 2020RMB）'!$I$31:$BI$31</c:f>
              <c:numCache>
                <c:formatCode>0_);[Red]\(0\)</c:formatCode>
                <c:ptCount val="53"/>
                <c:pt idx="0">
                  <c:v>960.49923103428591</c:v>
                </c:pt>
                <c:pt idx="1">
                  <c:v>990.62110956548941</c:v>
                </c:pt>
                <c:pt idx="2">
                  <c:v>1105.3457185260063</c:v>
                </c:pt>
                <c:pt idx="3">
                  <c:v>1209.7378757621632</c:v>
                </c:pt>
                <c:pt idx="4">
                  <c:v>1267.9807982271564</c:v>
                </c:pt>
                <c:pt idx="5">
                  <c:v>1347.8717215792374</c:v>
                </c:pt>
                <c:pt idx="6">
                  <c:v>1421.466988732664</c:v>
                </c:pt>
                <c:pt idx="7">
                  <c:v>1438.9096272736515</c:v>
                </c:pt>
                <c:pt idx="8">
                  <c:v>1489.8672732730606</c:v>
                </c:pt>
                <c:pt idx="9">
                  <c:v>1658.8647683805762</c:v>
                </c:pt>
                <c:pt idx="10">
                  <c:v>1760.7433815949707</c:v>
                </c:pt>
                <c:pt idx="11">
                  <c:v>1740.091712310071</c:v>
                </c:pt>
                <c:pt idx="12">
                  <c:v>1649.6368760600501</c:v>
                </c:pt>
                <c:pt idx="13">
                  <c:v>1909.953713647637</c:v>
                </c:pt>
                <c:pt idx="14">
                  <c:v>1947.9528299445335</c:v>
                </c:pt>
                <c:pt idx="15">
                  <c:v>1985.2921597546854</c:v>
                </c:pt>
                <c:pt idx="16">
                  <c:v>2021.4186440185576</c:v>
                </c:pt>
                <c:pt idx="17">
                  <c:v>2054.6068106370381</c:v>
                </c:pt>
                <c:pt idx="18">
                  <c:v>2092.3235089434938</c:v>
                </c:pt>
                <c:pt idx="19">
                  <c:v>2132.2243901098855</c:v>
                </c:pt>
                <c:pt idx="20">
                  <c:v>2172.2372013096065</c:v>
                </c:pt>
                <c:pt idx="21">
                  <c:v>2209.6335102553689</c:v>
                </c:pt>
                <c:pt idx="22">
                  <c:v>2241.0232552887192</c:v>
                </c:pt>
                <c:pt idx="23">
                  <c:v>2266.1946445183221</c:v>
                </c:pt>
                <c:pt idx="24">
                  <c:v>2287.5258541955654</c:v>
                </c:pt>
                <c:pt idx="25">
                  <c:v>2305.4375605394407</c:v>
                </c:pt>
                <c:pt idx="26">
                  <c:v>2321.5080362766671</c:v>
                </c:pt>
                <c:pt idx="27">
                  <c:v>2338.5700179655414</c:v>
                </c:pt>
                <c:pt idx="28">
                  <c:v>2355.7085711456157</c:v>
                </c:pt>
                <c:pt idx="29">
                  <c:v>2370.3718939942746</c:v>
                </c:pt>
                <c:pt idx="30">
                  <c:v>2383.4788216690604</c:v>
                </c:pt>
                <c:pt idx="31">
                  <c:v>2395.9562870827076</c:v>
                </c:pt>
                <c:pt idx="32">
                  <c:v>2408.7362805410658</c:v>
                </c:pt>
                <c:pt idx="33">
                  <c:v>2421.8165373942925</c:v>
                </c:pt>
                <c:pt idx="34">
                  <c:v>2434.51857465995</c:v>
                </c:pt>
                <c:pt idx="35">
                  <c:v>2446.755098023139</c:v>
                </c:pt>
                <c:pt idx="36">
                  <c:v>2458.4280702668534</c:v>
                </c:pt>
                <c:pt idx="37">
                  <c:v>2469.4298779761821</c:v>
                </c:pt>
                <c:pt idx="38">
                  <c:v>2479.6971399786248</c:v>
                </c:pt>
                <c:pt idx="39">
                  <c:v>2489.1583979777574</c:v>
                </c:pt>
                <c:pt idx="40">
                  <c:v>2497.6810970443548</c:v>
                </c:pt>
                <c:pt idx="41">
                  <c:v>2505.1241217832053</c:v>
                </c:pt>
                <c:pt idx="42">
                  <c:v>2511.3370796111099</c:v>
                </c:pt>
                <c:pt idx="43">
                  <c:v>2517.1922674088614</c:v>
                </c:pt>
                <c:pt idx="44">
                  <c:v>2523.5037286219617</c:v>
                </c:pt>
                <c:pt idx="45">
                  <c:v>2530.0243385830831</c:v>
                </c:pt>
                <c:pt idx="46">
                  <c:v>2536.5044768393732</c:v>
                </c:pt>
                <c:pt idx="47">
                  <c:v>2542.6920077134628</c:v>
                </c:pt>
                <c:pt idx="48">
                  <c:v>2548.5645125066376</c:v>
                </c:pt>
                <c:pt idx="49">
                  <c:v>2554.2070649814282</c:v>
                </c:pt>
                <c:pt idx="50">
                  <c:v>2559.5265063164275</c:v>
                </c:pt>
                <c:pt idx="51">
                  <c:v>2564.4291131179934</c:v>
                </c:pt>
                <c:pt idx="52">
                  <c:v>2568.8207025893994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BDC-49E7-A8BF-AE4652B1689F}"/>
            </c:ext>
          </c:extLst>
        </c:ser>
        <c:ser>
          <c:idx val="18"/>
          <c:order val="18"/>
          <c:tx>
            <c:strRef>
              <c:f>'中情景（2001-2060, 2020RMB）'!$A$32</c:f>
              <c:strCache>
                <c:ptCount val="1"/>
                <c:pt idx="0">
                  <c:v>文教、工美、体育和娱乐用品制造业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val>
            <c:numRef>
              <c:f>'中情景（2001-2060, 2020RMB）'!$I$32:$BI$32</c:f>
              <c:numCache>
                <c:formatCode>0_);[Red]\(0\)</c:formatCode>
                <c:ptCount val="53"/>
                <c:pt idx="0">
                  <c:v>1237.2348438757313</c:v>
                </c:pt>
                <c:pt idx="1">
                  <c:v>1260.7885849418121</c:v>
                </c:pt>
                <c:pt idx="2">
                  <c:v>1389.6603169510863</c:v>
                </c:pt>
                <c:pt idx="3">
                  <c:v>1498.203935994324</c:v>
                </c:pt>
                <c:pt idx="4">
                  <c:v>1581.7453247763906</c:v>
                </c:pt>
                <c:pt idx="5">
                  <c:v>1705.4469690205001</c:v>
                </c:pt>
                <c:pt idx="6">
                  <c:v>1857.428402654961</c:v>
                </c:pt>
                <c:pt idx="7">
                  <c:v>1864.3612617991985</c:v>
                </c:pt>
                <c:pt idx="8">
                  <c:v>1877.6232138558726</c:v>
                </c:pt>
                <c:pt idx="9">
                  <c:v>2073.499402210462</c:v>
                </c:pt>
                <c:pt idx="10">
                  <c:v>2225.6176241314952</c:v>
                </c:pt>
                <c:pt idx="11">
                  <c:v>2169.4713333944724</c:v>
                </c:pt>
                <c:pt idx="12">
                  <c:v>1972.7493616245627</c:v>
                </c:pt>
                <c:pt idx="13">
                  <c:v>2360.0523650119308</c:v>
                </c:pt>
                <c:pt idx="14">
                  <c:v>2335.0838323778685</c:v>
                </c:pt>
                <c:pt idx="15">
                  <c:v>2373.9343708347487</c:v>
                </c:pt>
                <c:pt idx="16">
                  <c:v>2411.6327173072091</c:v>
                </c:pt>
                <c:pt idx="17">
                  <c:v>2446.2169619009392</c:v>
                </c:pt>
                <c:pt idx="18">
                  <c:v>2486.5371142626464</c:v>
                </c:pt>
                <c:pt idx="19">
                  <c:v>2529.7386689221562</c:v>
                </c:pt>
                <c:pt idx="20">
                  <c:v>2573.4427014431699</c:v>
                </c:pt>
                <c:pt idx="21">
                  <c:v>2614.5138782594481</c:v>
                </c:pt>
                <c:pt idx="22">
                  <c:v>2649.0523569533166</c:v>
                </c:pt>
                <c:pt idx="23">
                  <c:v>2676.5601857121392</c:v>
                </c:pt>
                <c:pt idx="24">
                  <c:v>2699.6437316129295</c:v>
                </c:pt>
                <c:pt idx="25">
                  <c:v>2718.983976852548</c:v>
                </c:pt>
                <c:pt idx="26">
                  <c:v>2736.627619610957</c:v>
                </c:pt>
                <c:pt idx="27">
                  <c:v>2756.09828800574</c:v>
                </c:pt>
                <c:pt idx="28">
                  <c:v>2776.1080018637167</c:v>
                </c:pt>
                <c:pt idx="29">
                  <c:v>2793.3142747060679</c:v>
                </c:pt>
                <c:pt idx="30">
                  <c:v>2808.7966903354768</c:v>
                </c:pt>
                <c:pt idx="31">
                  <c:v>2823.6437902197158</c:v>
                </c:pt>
                <c:pt idx="32">
                  <c:v>2838.949935704522</c:v>
                </c:pt>
                <c:pt idx="33">
                  <c:v>2854.7085018144785</c:v>
                </c:pt>
                <c:pt idx="34">
                  <c:v>2870.1156095004976</c:v>
                </c:pt>
                <c:pt idx="35">
                  <c:v>2885.0638431481188</c:v>
                </c:pt>
                <c:pt idx="36">
                  <c:v>2899.4328391182439</c:v>
                </c:pt>
                <c:pt idx="37">
                  <c:v>2913.0906280339273</c:v>
                </c:pt>
                <c:pt idx="38">
                  <c:v>2925.9570942501587</c:v>
                </c:pt>
                <c:pt idx="39">
                  <c:v>2937.9422924310929</c:v>
                </c:pt>
                <c:pt idx="40">
                  <c:v>2948.8838353860724</c:v>
                </c:pt>
                <c:pt idx="41">
                  <c:v>2958.6088270392765</c:v>
                </c:pt>
                <c:pt idx="42">
                  <c:v>2966.932991784744</c:v>
                </c:pt>
                <c:pt idx="43">
                  <c:v>2974.8749224962867</c:v>
                </c:pt>
                <c:pt idx="44">
                  <c:v>2983.3710370208087</c:v>
                </c:pt>
                <c:pt idx="45">
                  <c:v>2992.1018904237289</c:v>
                </c:pt>
                <c:pt idx="46">
                  <c:v>3000.7443589531676</c:v>
                </c:pt>
                <c:pt idx="47">
                  <c:v>3008.9716366487251</c:v>
                </c:pt>
                <c:pt idx="48">
                  <c:v>3016.7282061140677</c:v>
                </c:pt>
                <c:pt idx="49">
                  <c:v>3024.0855755825401</c:v>
                </c:pt>
                <c:pt idx="50">
                  <c:v>3030.9040992477171</c:v>
                </c:pt>
                <c:pt idx="51">
                  <c:v>3037.0432587562341</c:v>
                </c:pt>
                <c:pt idx="52">
                  <c:v>3042.361907806795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BDC-49E7-A8BF-AE4652B1689F}"/>
            </c:ext>
          </c:extLst>
        </c:ser>
        <c:ser>
          <c:idx val="19"/>
          <c:order val="19"/>
          <c:tx>
            <c:strRef>
              <c:f>'中情景（2001-2060, 2020RMB）'!$A$33</c:f>
              <c:strCache>
                <c:ptCount val="1"/>
                <c:pt idx="0">
                  <c:v>石油、煤炭及其他燃料加工业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val>
            <c:numRef>
              <c:f>'中情景（2001-2060, 2020RMB）'!$I$33:$BI$33</c:f>
              <c:numCache>
                <c:formatCode>0_);[Red]\(0\)</c:formatCode>
                <c:ptCount val="53"/>
                <c:pt idx="0">
                  <c:v>4625.6513765876116</c:v>
                </c:pt>
                <c:pt idx="1">
                  <c:v>4612.8602684459884</c:v>
                </c:pt>
                <c:pt idx="2">
                  <c:v>4909.6595710962438</c:v>
                </c:pt>
                <c:pt idx="3">
                  <c:v>5076.1339274281618</c:v>
                </c:pt>
                <c:pt idx="4">
                  <c:v>5136.8917752740663</c:v>
                </c:pt>
                <c:pt idx="5">
                  <c:v>5177.5177742301576</c:v>
                </c:pt>
                <c:pt idx="6">
                  <c:v>5231.8795946876407</c:v>
                </c:pt>
                <c:pt idx="7">
                  <c:v>5330.8239788952933</c:v>
                </c:pt>
                <c:pt idx="8">
                  <c:v>5550.8237809702714</c:v>
                </c:pt>
                <c:pt idx="9">
                  <c:v>5888.2933870137658</c:v>
                </c:pt>
                <c:pt idx="10">
                  <c:v>6238.1949839855151</c:v>
                </c:pt>
                <c:pt idx="11">
                  <c:v>6315.3940380225322</c:v>
                </c:pt>
                <c:pt idx="12">
                  <c:v>6152.0529589530752</c:v>
                </c:pt>
                <c:pt idx="13">
                  <c:v>6456.6953675432605</c:v>
                </c:pt>
                <c:pt idx="14">
                  <c:v>6224.4128368227912</c:v>
                </c:pt>
                <c:pt idx="15">
                  <c:v>6287.6390197543988</c:v>
                </c:pt>
                <c:pt idx="16">
                  <c:v>6334.4873760474611</c:v>
                </c:pt>
                <c:pt idx="17">
                  <c:v>6362.1283184923532</c:v>
                </c:pt>
                <c:pt idx="18">
                  <c:v>6385.1095370742951</c:v>
                </c:pt>
                <c:pt idx="19">
                  <c:v>6392.6358581391578</c:v>
                </c:pt>
                <c:pt idx="20">
                  <c:v>6389.0601955501534</c:v>
                </c:pt>
                <c:pt idx="21">
                  <c:v>6377.3650497774552</c:v>
                </c:pt>
                <c:pt idx="22">
                  <c:v>6359.1829813318409</c:v>
                </c:pt>
                <c:pt idx="23">
                  <c:v>6324.8617839927465</c:v>
                </c:pt>
                <c:pt idx="24">
                  <c:v>6269.517549991474</c:v>
                </c:pt>
                <c:pt idx="25">
                  <c:v>6202.0272567228003</c:v>
                </c:pt>
                <c:pt idx="26">
                  <c:v>6134.1078679148895</c:v>
                </c:pt>
                <c:pt idx="27">
                  <c:v>6080.2281058805393</c:v>
                </c:pt>
                <c:pt idx="28">
                  <c:v>6037.9345360272691</c:v>
                </c:pt>
                <c:pt idx="29">
                  <c:v>5995.7294892781492</c:v>
                </c:pt>
                <c:pt idx="30">
                  <c:v>5955.3290259410087</c:v>
                </c:pt>
                <c:pt idx="31">
                  <c:v>5918.3561356940399</c:v>
                </c:pt>
                <c:pt idx="32">
                  <c:v>5886.3560782801778</c:v>
                </c:pt>
                <c:pt idx="33">
                  <c:v>5858.541042897351</c:v>
                </c:pt>
                <c:pt idx="34">
                  <c:v>5832.5289672537801</c:v>
                </c:pt>
                <c:pt idx="35">
                  <c:v>5807.4234114782103</c:v>
                </c:pt>
                <c:pt idx="36">
                  <c:v>5782.3262893293931</c:v>
                </c:pt>
                <c:pt idx="37">
                  <c:v>5756.3410806023958</c:v>
                </c:pt>
                <c:pt idx="38">
                  <c:v>5728.698475043263</c:v>
                </c:pt>
                <c:pt idx="39">
                  <c:v>5698.6333463941874</c:v>
                </c:pt>
                <c:pt idx="40">
                  <c:v>5665.2675447392321</c:v>
                </c:pt>
                <c:pt idx="41">
                  <c:v>5627.7375098732091</c:v>
                </c:pt>
                <c:pt idx="42">
                  <c:v>5585.1977714282712</c:v>
                </c:pt>
                <c:pt idx="43">
                  <c:v>5539.9722072206887</c:v>
                </c:pt>
                <c:pt idx="44">
                  <c:v>5494.6089332324982</c:v>
                </c:pt>
                <c:pt idx="45">
                  <c:v>5448.6298060717181</c:v>
                </c:pt>
                <c:pt idx="46">
                  <c:v>5401.5777964577283</c:v>
                </c:pt>
                <c:pt idx="47">
                  <c:v>5353.0182524189186</c:v>
                </c:pt>
                <c:pt idx="48">
                  <c:v>5303.0231916986222</c:v>
                </c:pt>
                <c:pt idx="49">
                  <c:v>5251.8922124638621</c:v>
                </c:pt>
                <c:pt idx="50">
                  <c:v>5199.5587463803813</c:v>
                </c:pt>
                <c:pt idx="51">
                  <c:v>5145.9684799285096</c:v>
                </c:pt>
                <c:pt idx="52">
                  <c:v>5091.0794781289305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BDC-49E7-A8BF-AE4652B1689F}"/>
            </c:ext>
          </c:extLst>
        </c:ser>
        <c:ser>
          <c:idx val="20"/>
          <c:order val="20"/>
          <c:tx>
            <c:strRef>
              <c:f>'中情景（2001-2060, 2020RMB）'!$A$34</c:f>
              <c:strCache>
                <c:ptCount val="1"/>
                <c:pt idx="0">
                  <c:v>化学原料和化学制品制造业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val>
            <c:numRef>
              <c:f>'中情景（2001-2060, 2020RMB）'!$I$34:$BI$34</c:f>
              <c:numCache>
                <c:formatCode>0_);[Red]\(0\)</c:formatCode>
                <c:ptCount val="53"/>
                <c:pt idx="0">
                  <c:v>10307.621181201201</c:v>
                </c:pt>
                <c:pt idx="1">
                  <c:v>11197.59429543964</c:v>
                </c:pt>
                <c:pt idx="2">
                  <c:v>12559.64137823792</c:v>
                </c:pt>
                <c:pt idx="3">
                  <c:v>13842.358017782368</c:v>
                </c:pt>
                <c:pt idx="4">
                  <c:v>14719.644806821092</c:v>
                </c:pt>
                <c:pt idx="5">
                  <c:v>15675.043022632364</c:v>
                </c:pt>
                <c:pt idx="6">
                  <c:v>16576.00180083466</c:v>
                </c:pt>
                <c:pt idx="7">
                  <c:v>17219.725535205271</c:v>
                </c:pt>
                <c:pt idx="8">
                  <c:v>18098.41766921154</c:v>
                </c:pt>
                <c:pt idx="9">
                  <c:v>19015.540655849214</c:v>
                </c:pt>
                <c:pt idx="10">
                  <c:v>19615.361201046722</c:v>
                </c:pt>
                <c:pt idx="11">
                  <c:v>19801.368225340564</c:v>
                </c:pt>
                <c:pt idx="12">
                  <c:v>19806.415285139785</c:v>
                </c:pt>
                <c:pt idx="13">
                  <c:v>22210.139333921907</c:v>
                </c:pt>
                <c:pt idx="14">
                  <c:v>24050.846611769</c:v>
                </c:pt>
                <c:pt idx="15">
                  <c:v>24980.810870926256</c:v>
                </c:pt>
                <c:pt idx="16">
                  <c:v>25889.257846219705</c:v>
                </c:pt>
                <c:pt idx="17">
                  <c:v>26741.122477702338</c:v>
                </c:pt>
                <c:pt idx="18">
                  <c:v>27627.179468333208</c:v>
                </c:pt>
                <c:pt idx="19">
                  <c:v>28524.310504915538</c:v>
                </c:pt>
                <c:pt idx="20">
                  <c:v>29411.102525018934</c:v>
                </c:pt>
                <c:pt idx="21">
                  <c:v>30257.088969517612</c:v>
                </c:pt>
                <c:pt idx="22">
                  <c:v>31022.459912806989</c:v>
                </c:pt>
                <c:pt idx="23">
                  <c:v>31720.5052945028</c:v>
                </c:pt>
                <c:pt idx="24">
                  <c:v>32387.449387513552</c:v>
                </c:pt>
                <c:pt idx="25">
                  <c:v>33016.360262387971</c:v>
                </c:pt>
                <c:pt idx="26">
                  <c:v>33617.10535551505</c:v>
                </c:pt>
                <c:pt idx="27">
                  <c:v>34218.87241199756</c:v>
                </c:pt>
                <c:pt idx="28">
                  <c:v>34804.727318627934</c:v>
                </c:pt>
                <c:pt idx="29">
                  <c:v>35341.936985160472</c:v>
                </c:pt>
                <c:pt idx="30">
                  <c:v>35845.777670439202</c:v>
                </c:pt>
                <c:pt idx="31">
                  <c:v>36332.349894099447</c:v>
                </c:pt>
                <c:pt idx="32">
                  <c:v>36818.473024381638</c:v>
                </c:pt>
                <c:pt idx="33">
                  <c:v>37307.178322145985</c:v>
                </c:pt>
                <c:pt idx="34">
                  <c:v>37791.146415919298</c:v>
                </c:pt>
                <c:pt idx="35">
                  <c:v>38272.136979112249</c:v>
                </c:pt>
                <c:pt idx="36">
                  <c:v>38751.854483592564</c:v>
                </c:pt>
                <c:pt idx="37">
                  <c:v>39231.959975406637</c:v>
                </c:pt>
                <c:pt idx="38">
                  <c:v>39714.926261793742</c:v>
                </c:pt>
                <c:pt idx="39">
                  <c:v>40203.221933131936</c:v>
                </c:pt>
                <c:pt idx="40">
                  <c:v>40698.443956721574</c:v>
                </c:pt>
                <c:pt idx="41">
                  <c:v>41202.138071940753</c:v>
                </c:pt>
                <c:pt idx="42">
                  <c:v>41715.777384209512</c:v>
                </c:pt>
                <c:pt idx="43">
                  <c:v>42241.96995043369</c:v>
                </c:pt>
                <c:pt idx="44">
                  <c:v>42780.183178016174</c:v>
                </c:pt>
                <c:pt idx="45">
                  <c:v>43326.986884559592</c:v>
                </c:pt>
                <c:pt idx="46">
                  <c:v>43878.787217346842</c:v>
                </c:pt>
                <c:pt idx="47">
                  <c:v>44431.824164785925</c:v>
                </c:pt>
                <c:pt idx="48">
                  <c:v>44986.267396200477</c:v>
                </c:pt>
                <c:pt idx="49">
                  <c:v>45544.240383808879</c:v>
                </c:pt>
                <c:pt idx="50">
                  <c:v>46104.773003897739</c:v>
                </c:pt>
                <c:pt idx="51">
                  <c:v>46666.874514296389</c:v>
                </c:pt>
                <c:pt idx="52">
                  <c:v>47229.534405432569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BDC-49E7-A8BF-AE4652B1689F}"/>
            </c:ext>
          </c:extLst>
        </c:ser>
        <c:ser>
          <c:idx val="21"/>
          <c:order val="21"/>
          <c:tx>
            <c:strRef>
              <c:f>'中情景（2001-2060, 2020RMB）'!$A$35</c:f>
              <c:strCache>
                <c:ptCount val="1"/>
                <c:pt idx="0">
                  <c:v>医药制造业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val>
            <c:numRef>
              <c:f>'中情景（2001-2060, 2020RMB）'!$I$35:$BI$35</c:f>
              <c:numCache>
                <c:formatCode>0_);[Red]\(0\)</c:formatCode>
                <c:ptCount val="53"/>
                <c:pt idx="0">
                  <c:v>3511.6514206275415</c:v>
                </c:pt>
                <c:pt idx="1">
                  <c:v>3821.5095498952564</c:v>
                </c:pt>
                <c:pt idx="2">
                  <c:v>4275.2149454151495</c:v>
                </c:pt>
                <c:pt idx="3">
                  <c:v>4843.2978802049302</c:v>
                </c:pt>
                <c:pt idx="4">
                  <c:v>5279.3535482292027</c:v>
                </c:pt>
                <c:pt idx="5">
                  <c:v>5692.229568301681</c:v>
                </c:pt>
                <c:pt idx="6">
                  <c:v>6128.5494472918117</c:v>
                </c:pt>
                <c:pt idx="7">
                  <c:v>6389.8065097620865</c:v>
                </c:pt>
                <c:pt idx="8">
                  <c:v>6909.1742549297605</c:v>
                </c:pt>
                <c:pt idx="9">
                  <c:v>7860.7353543383379</c:v>
                </c:pt>
                <c:pt idx="10">
                  <c:v>8586.1343391029313</c:v>
                </c:pt>
                <c:pt idx="11">
                  <c:v>8824.8451278281718</c:v>
                </c:pt>
                <c:pt idx="12">
                  <c:v>9040.5154886877699</c:v>
                </c:pt>
                <c:pt idx="13">
                  <c:v>11747.284288306733</c:v>
                </c:pt>
                <c:pt idx="14">
                  <c:v>11527.535972617879</c:v>
                </c:pt>
                <c:pt idx="15">
                  <c:v>12004.924906656446</c:v>
                </c:pt>
                <c:pt idx="16">
                  <c:v>12489.727145522551</c:v>
                </c:pt>
                <c:pt idx="17">
                  <c:v>12970.287035885131</c:v>
                </c:pt>
                <c:pt idx="18">
                  <c:v>13492.826577218222</c:v>
                </c:pt>
                <c:pt idx="19">
                  <c:v>14044.463813483995</c:v>
                </c:pt>
                <c:pt idx="20">
                  <c:v>14613.982290688553</c:v>
                </c:pt>
                <c:pt idx="21">
                  <c:v>15184.645946419165</c:v>
                </c:pt>
                <c:pt idx="22">
                  <c:v>15733.639143455957</c:v>
                </c:pt>
                <c:pt idx="23">
                  <c:v>16243.024913827037</c:v>
                </c:pt>
                <c:pt idx="24">
                  <c:v>16718.971023634396</c:v>
                </c:pt>
                <c:pt idx="25">
                  <c:v>17174.275780514192</c:v>
                </c:pt>
                <c:pt idx="26">
                  <c:v>17632.191554797508</c:v>
                </c:pt>
                <c:pt idx="27">
                  <c:v>18127.93283847762</c:v>
                </c:pt>
                <c:pt idx="28">
                  <c:v>18653.838966033978</c:v>
                </c:pt>
                <c:pt idx="29">
                  <c:v>19178.77440890692</c:v>
                </c:pt>
                <c:pt idx="30">
                  <c:v>19709.737937123638</c:v>
                </c:pt>
                <c:pt idx="31">
                  <c:v>20254.412045584584</c:v>
                </c:pt>
                <c:pt idx="32">
                  <c:v>20821.204925173606</c:v>
                </c:pt>
                <c:pt idx="33">
                  <c:v>21411.015860887917</c:v>
                </c:pt>
                <c:pt idx="34">
                  <c:v>22018.687766453819</c:v>
                </c:pt>
                <c:pt idx="35">
                  <c:v>22644.035279946878</c:v>
                </c:pt>
                <c:pt idx="36">
                  <c:v>23286.748021217209</c:v>
                </c:pt>
                <c:pt idx="37">
                  <c:v>23946.3922872082</c:v>
                </c:pt>
                <c:pt idx="38">
                  <c:v>24622.935544210464</c:v>
                </c:pt>
                <c:pt idx="39">
                  <c:v>25316.267720448548</c:v>
                </c:pt>
                <c:pt idx="40">
                  <c:v>26025.641787185075</c:v>
                </c:pt>
                <c:pt idx="41">
                  <c:v>26750.157742258503</c:v>
                </c:pt>
                <c:pt idx="42">
                  <c:v>27488.738736286323</c:v>
                </c:pt>
                <c:pt idx="43">
                  <c:v>28245.464626484187</c:v>
                </c:pt>
                <c:pt idx="44">
                  <c:v>29024.462175199806</c:v>
                </c:pt>
                <c:pt idx="45">
                  <c:v>29824.425223252121</c:v>
                </c:pt>
                <c:pt idx="46">
                  <c:v>30643.837470048271</c:v>
                </c:pt>
                <c:pt idx="47">
                  <c:v>31480.957563573655</c:v>
                </c:pt>
                <c:pt idx="48">
                  <c:v>32336.748874336412</c:v>
                </c:pt>
                <c:pt idx="49">
                  <c:v>33213.636984438832</c:v>
                </c:pt>
                <c:pt idx="50">
                  <c:v>34111.877952620409</c:v>
                </c:pt>
                <c:pt idx="51">
                  <c:v>35031.700920837677</c:v>
                </c:pt>
                <c:pt idx="52">
                  <c:v>35973.305203104654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BDC-49E7-A8BF-AE4652B1689F}"/>
            </c:ext>
          </c:extLst>
        </c:ser>
        <c:ser>
          <c:idx val="22"/>
          <c:order val="22"/>
          <c:tx>
            <c:strRef>
              <c:f>'中情景（2001-2060, 2020RMB）'!$A$36</c:f>
              <c:strCache>
                <c:ptCount val="1"/>
                <c:pt idx="0">
                  <c:v>化学纤维制造业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val>
            <c:numRef>
              <c:f>'中情景（2001-2060, 2020RMB）'!$I$36:$BI$36</c:f>
              <c:numCache>
                <c:formatCode>0_);[Red]\(0\)</c:formatCode>
                <c:ptCount val="53"/>
                <c:pt idx="0">
                  <c:v>859.11546311248117</c:v>
                </c:pt>
                <c:pt idx="1">
                  <c:v>897.45936104525651</c:v>
                </c:pt>
                <c:pt idx="2">
                  <c:v>968.27646768736281</c:v>
                </c:pt>
                <c:pt idx="3">
                  <c:v>1032.7418508640769</c:v>
                </c:pt>
                <c:pt idx="4">
                  <c:v>1111.9581986161706</c:v>
                </c:pt>
                <c:pt idx="5">
                  <c:v>1165.1176258004402</c:v>
                </c:pt>
                <c:pt idx="6">
                  <c:v>1211.9788518565749</c:v>
                </c:pt>
                <c:pt idx="7">
                  <c:v>1278.5924910259603</c:v>
                </c:pt>
                <c:pt idx="8">
                  <c:v>1323.8726547695678</c:v>
                </c:pt>
                <c:pt idx="9">
                  <c:v>1417.7596020439064</c:v>
                </c:pt>
                <c:pt idx="10">
                  <c:v>1518.9474356656292</c:v>
                </c:pt>
                <c:pt idx="11">
                  <c:v>1638.7965466907137</c:v>
                </c:pt>
                <c:pt idx="12">
                  <c:v>1620.1904872999933</c:v>
                </c:pt>
                <c:pt idx="13">
                  <c:v>1808.38361047637</c:v>
                </c:pt>
                <c:pt idx="14">
                  <c:v>1857.221055664822</c:v>
                </c:pt>
                <c:pt idx="15">
                  <c:v>1942.3802582028579</c:v>
                </c:pt>
                <c:pt idx="16">
                  <c:v>2026.0438370892496</c:v>
                </c:pt>
                <c:pt idx="17">
                  <c:v>2104.9148489656441</c:v>
                </c:pt>
                <c:pt idx="18">
                  <c:v>2186.031946621179</c:v>
                </c:pt>
                <c:pt idx="19">
                  <c:v>2267.9500349226369</c:v>
                </c:pt>
                <c:pt idx="20">
                  <c:v>2349.0727023448326</c:v>
                </c:pt>
                <c:pt idx="21">
                  <c:v>2427.0723107438994</c:v>
                </c:pt>
                <c:pt idx="22">
                  <c:v>2498.8544449606038</c:v>
                </c:pt>
                <c:pt idx="23">
                  <c:v>2565.6408062909463</c:v>
                </c:pt>
                <c:pt idx="24">
                  <c:v>2630.196967262882</c:v>
                </c:pt>
                <c:pt idx="25">
                  <c:v>2691.5716631295013</c:v>
                </c:pt>
                <c:pt idx="26">
                  <c:v>2750.150596525496</c:v>
                </c:pt>
                <c:pt idx="27">
                  <c:v>2807.8904920752852</c:v>
                </c:pt>
                <c:pt idx="28">
                  <c:v>2863.5767208700272</c:v>
                </c:pt>
                <c:pt idx="29">
                  <c:v>2914.9853508659244</c:v>
                </c:pt>
                <c:pt idx="30">
                  <c:v>2963.3807038942227</c:v>
                </c:pt>
                <c:pt idx="31">
                  <c:v>3010.1141394705946</c:v>
                </c:pt>
                <c:pt idx="32">
                  <c:v>3056.6136702530016</c:v>
                </c:pt>
                <c:pt idx="33">
                  <c:v>3103.1759406948222</c:v>
                </c:pt>
                <c:pt idx="34">
                  <c:v>3149.2406266441808</c:v>
                </c:pt>
                <c:pt idx="35">
                  <c:v>3195.0045796835666</c:v>
                </c:pt>
                <c:pt idx="36">
                  <c:v>3240.6648363217414</c:v>
                </c:pt>
                <c:pt idx="37">
                  <c:v>3286.4194498668776</c:v>
                </c:pt>
                <c:pt idx="38">
                  <c:v>3332.5391723959187</c:v>
                </c:pt>
                <c:pt idx="39">
                  <c:v>3379.2994718877148</c:v>
                </c:pt>
                <c:pt idx="40">
                  <c:v>3426.907604993025</c:v>
                </c:pt>
                <c:pt idx="41">
                  <c:v>3475.5713708852195</c:v>
                </c:pt>
                <c:pt idx="42">
                  <c:v>3525.4975170523426</c:v>
                </c:pt>
                <c:pt idx="43">
                  <c:v>3576.7984164530276</c:v>
                </c:pt>
                <c:pt idx="44">
                  <c:v>3629.2676847377525</c:v>
                </c:pt>
                <c:pt idx="45">
                  <c:v>3682.620015637247</c:v>
                </c:pt>
                <c:pt idx="46">
                  <c:v>3736.5540055729766</c:v>
                </c:pt>
                <c:pt idx="47">
                  <c:v>3790.7518289629543</c:v>
                </c:pt>
                <c:pt idx="48">
                  <c:v>3845.2292172846437</c:v>
                </c:pt>
                <c:pt idx="49">
                  <c:v>3900.1693973469182</c:v>
                </c:pt>
                <c:pt idx="50">
                  <c:v>3955.4916087851079</c:v>
                </c:pt>
                <c:pt idx="51">
                  <c:v>4011.1127758451212</c:v>
                </c:pt>
                <c:pt idx="52">
                  <c:v>4066.9475686625037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BDC-49E7-A8BF-AE4652B1689F}"/>
            </c:ext>
          </c:extLst>
        </c:ser>
        <c:ser>
          <c:idx val="23"/>
          <c:order val="23"/>
          <c:tx>
            <c:strRef>
              <c:f>'中情景（2001-2060, 2020RMB）'!$A$37</c:f>
              <c:strCache>
                <c:ptCount val="1"/>
                <c:pt idx="0">
                  <c:v>橡胶和塑料制品业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val>
            <c:numRef>
              <c:f>'中情景（2001-2060, 2020RMB）'!$I$37:$BI$37</c:f>
              <c:numCache>
                <c:formatCode>0_);[Red]\(0\)</c:formatCode>
                <c:ptCount val="53"/>
                <c:pt idx="0">
                  <c:v>3912.843412564428</c:v>
                </c:pt>
                <c:pt idx="1">
                  <c:v>4156.1000193668242</c:v>
                </c:pt>
                <c:pt idx="2">
                  <c:v>4742.3585227380972</c:v>
                </c:pt>
                <c:pt idx="3">
                  <c:v>5142.3942297148078</c:v>
                </c:pt>
                <c:pt idx="4">
                  <c:v>5389.9751928362684</c:v>
                </c:pt>
                <c:pt idx="5">
                  <c:v>5668.1350044047631</c:v>
                </c:pt>
                <c:pt idx="6">
                  <c:v>5901.5425448805636</c:v>
                </c:pt>
                <c:pt idx="7">
                  <c:v>6041.1456642093499</c:v>
                </c:pt>
                <c:pt idx="8">
                  <c:v>6343.5191773229117</c:v>
                </c:pt>
                <c:pt idx="9">
                  <c:v>6825.4963629283529</c:v>
                </c:pt>
                <c:pt idx="10">
                  <c:v>7013.6132378289603</c:v>
                </c:pt>
                <c:pt idx="11">
                  <c:v>7086.8836785019421</c:v>
                </c:pt>
                <c:pt idx="12">
                  <c:v>6979.0004205387331</c:v>
                </c:pt>
                <c:pt idx="13">
                  <c:v>7724.2476257787857</c:v>
                </c:pt>
                <c:pt idx="14">
                  <c:v>7705.3000762763377</c:v>
                </c:pt>
                <c:pt idx="15">
                  <c:v>7911.212949333647</c:v>
                </c:pt>
                <c:pt idx="16">
                  <c:v>8110.7140143973083</c:v>
                </c:pt>
                <c:pt idx="17">
                  <c:v>8296.3132698583631</c:v>
                </c:pt>
                <c:pt idx="18">
                  <c:v>8496.6630276340475</c:v>
                </c:pt>
                <c:pt idx="19">
                  <c:v>8701.9749795669504</c:v>
                </c:pt>
                <c:pt idx="20">
                  <c:v>8904.86223961408</c:v>
                </c:pt>
                <c:pt idx="21">
                  <c:v>9095.2903424755223</c:v>
                </c:pt>
                <c:pt idx="22">
                  <c:v>9260.5628798905109</c:v>
                </c:pt>
                <c:pt idx="23">
                  <c:v>9403.8891827025454</c:v>
                </c:pt>
                <c:pt idx="24">
                  <c:v>9537.1482064183692</c:v>
                </c:pt>
                <c:pt idx="25">
                  <c:v>9660.4488272704002</c:v>
                </c:pt>
                <c:pt idx="26">
                  <c:v>9778.9115581846054</c:v>
                </c:pt>
                <c:pt idx="27">
                  <c:v>9903.2463070879512</c:v>
                </c:pt>
                <c:pt idx="28">
                  <c:v>10027.569126926228</c:v>
                </c:pt>
                <c:pt idx="29">
                  <c:v>10139.940144406066</c:v>
                </c:pt>
                <c:pt idx="30">
                  <c:v>10244.658110937444</c:v>
                </c:pt>
                <c:pt idx="31">
                  <c:v>10346.153306781131</c:v>
                </c:pt>
                <c:pt idx="32">
                  <c:v>10448.96865095708</c:v>
                </c:pt>
                <c:pt idx="33">
                  <c:v>10553.664767328655</c:v>
                </c:pt>
                <c:pt idx="34">
                  <c:v>10657.858205971115</c:v>
                </c:pt>
                <c:pt idx="35">
                  <c:v>10761.728659416764</c:v>
                </c:pt>
                <c:pt idx="36">
                  <c:v>10865.419003433608</c:v>
                </c:pt>
                <c:pt idx="37">
                  <c:v>10969.039450882161</c:v>
                </c:pt>
                <c:pt idx="38">
                  <c:v>11072.90655237875</c:v>
                </c:pt>
                <c:pt idx="39">
                  <c:v>11177.313314478559</c:v>
                </c:pt>
                <c:pt idx="40">
                  <c:v>11282.288628742968</c:v>
                </c:pt>
                <c:pt idx="41">
                  <c:v>11387.827165846818</c:v>
                </c:pt>
                <c:pt idx="42">
                  <c:v>11493.883214575068</c:v>
                </c:pt>
                <c:pt idx="43">
                  <c:v>11601.825567928028</c:v>
                </c:pt>
                <c:pt idx="44">
                  <c:v>11712.448710884009</c:v>
                </c:pt>
                <c:pt idx="45">
                  <c:v>11824.786088555127</c:v>
                </c:pt>
                <c:pt idx="46">
                  <c:v>11937.838454108032</c:v>
                </c:pt>
                <c:pt idx="47">
                  <c:v>12050.573639601564</c:v>
                </c:pt>
                <c:pt idx="48">
                  <c:v>12163.03441476951</c:v>
                </c:pt>
                <c:pt idx="49">
                  <c:v>12275.789243389743</c:v>
                </c:pt>
                <c:pt idx="50">
                  <c:v>12388.56791998872</c:v>
                </c:pt>
                <c:pt idx="51">
                  <c:v>12501.097643229885</c:v>
                </c:pt>
                <c:pt idx="52">
                  <c:v>12613.103272861199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BDC-49E7-A8BF-AE4652B1689F}"/>
            </c:ext>
          </c:extLst>
        </c:ser>
        <c:ser>
          <c:idx val="24"/>
          <c:order val="24"/>
          <c:tx>
            <c:strRef>
              <c:f>'中情景（2001-2060, 2020RMB）'!$A$38</c:f>
              <c:strCache>
                <c:ptCount val="1"/>
                <c:pt idx="0">
                  <c:v>非金属矿物制品业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'中情景（2001-2060, 2020RMB）'!$I$38:$BI$38</c:f>
              <c:numCache>
                <c:formatCode>0_);[Red]\(0\)</c:formatCode>
                <c:ptCount val="53"/>
                <c:pt idx="0">
                  <c:v>7040.9466027408052</c:v>
                </c:pt>
                <c:pt idx="1">
                  <c:v>7655.5452891847908</c:v>
                </c:pt>
                <c:pt idx="2">
                  <c:v>8943.5982804812429</c:v>
                </c:pt>
                <c:pt idx="3">
                  <c:v>10174.976314224867</c:v>
                </c:pt>
                <c:pt idx="4">
                  <c:v>10771.402974474928</c:v>
                </c:pt>
                <c:pt idx="5">
                  <c:v>11409.140798552264</c:v>
                </c:pt>
                <c:pt idx="6">
                  <c:v>11955.524478496358</c:v>
                </c:pt>
                <c:pt idx="7">
                  <c:v>12079.54459046289</c:v>
                </c:pt>
                <c:pt idx="8">
                  <c:v>12554.483415290128</c:v>
                </c:pt>
                <c:pt idx="9">
                  <c:v>13177.964146395359</c:v>
                </c:pt>
                <c:pt idx="10">
                  <c:v>13724.858717022513</c:v>
                </c:pt>
                <c:pt idx="11">
                  <c:v>14410.796017860417</c:v>
                </c:pt>
                <c:pt idx="12">
                  <c:v>14330.826150726112</c:v>
                </c:pt>
                <c:pt idx="13">
                  <c:v>16114.79117583528</c:v>
                </c:pt>
                <c:pt idx="14">
                  <c:v>16124.371416167727</c:v>
                </c:pt>
                <c:pt idx="15">
                  <c:v>16255.788651385128</c:v>
                </c:pt>
                <c:pt idx="16">
                  <c:v>16355.824523751686</c:v>
                </c:pt>
                <c:pt idx="17">
                  <c:v>16421.153504676913</c:v>
                </c:pt>
                <c:pt idx="18">
                  <c:v>16495.305895360874</c:v>
                </c:pt>
                <c:pt idx="19">
                  <c:v>16546.040729649689</c:v>
                </c:pt>
                <c:pt idx="20">
                  <c:v>16572.773609171425</c:v>
                </c:pt>
                <c:pt idx="21">
                  <c:v>16571.445094742154</c:v>
                </c:pt>
                <c:pt idx="22">
                  <c:v>16534.754296355968</c:v>
                </c:pt>
                <c:pt idx="23">
                  <c:v>16436.606053967047</c:v>
                </c:pt>
                <c:pt idx="24">
                  <c:v>16273.363245911019</c:v>
                </c:pt>
                <c:pt idx="25">
                  <c:v>16071.980444712461</c:v>
                </c:pt>
                <c:pt idx="26">
                  <c:v>15866.618278147405</c:v>
                </c:pt>
                <c:pt idx="27">
                  <c:v>15698.239847815599</c:v>
                </c:pt>
                <c:pt idx="28">
                  <c:v>15557.085684015179</c:v>
                </c:pt>
                <c:pt idx="29">
                  <c:v>15408.529656104056</c:v>
                </c:pt>
                <c:pt idx="30">
                  <c:v>15258.030906983733</c:v>
                </c:pt>
                <c:pt idx="31">
                  <c:v>15110.717497368218</c:v>
                </c:pt>
                <c:pt idx="32">
                  <c:v>14971.40844798207</c:v>
                </c:pt>
                <c:pt idx="33">
                  <c:v>14838.890839869269</c:v>
                </c:pt>
                <c:pt idx="34">
                  <c:v>14707.904772814021</c:v>
                </c:pt>
                <c:pt idx="35">
                  <c:v>14576.974903573004</c:v>
                </c:pt>
                <c:pt idx="36">
                  <c:v>14444.618357871337</c:v>
                </c:pt>
                <c:pt idx="37">
                  <c:v>14309.356419602391</c:v>
                </c:pt>
                <c:pt idx="38">
                  <c:v>14170.027375425145</c:v>
                </c:pt>
                <c:pt idx="39">
                  <c:v>14025.476668546913</c:v>
                </c:pt>
                <c:pt idx="40">
                  <c:v>13874.269228974648</c:v>
                </c:pt>
                <c:pt idx="41">
                  <c:v>13715.00590218254</c:v>
                </c:pt>
                <c:pt idx="42">
                  <c:v>13546.328456802376</c:v>
                </c:pt>
                <c:pt idx="43">
                  <c:v>13368.148659350798</c:v>
                </c:pt>
                <c:pt idx="44">
                  <c:v>13181.498615777393</c:v>
                </c:pt>
                <c:pt idx="45">
                  <c:v>12986.751149368358</c:v>
                </c:pt>
                <c:pt idx="46">
                  <c:v>12784.301384630955</c:v>
                </c:pt>
                <c:pt idx="47">
                  <c:v>12574.565528775918</c:v>
                </c:pt>
                <c:pt idx="48">
                  <c:v>12359.104516518666</c:v>
                </c:pt>
                <c:pt idx="49">
                  <c:v>12139.927188697377</c:v>
                </c:pt>
                <c:pt idx="50">
                  <c:v>11918.101790077348</c:v>
                </c:pt>
                <c:pt idx="51">
                  <c:v>11694.647717043021</c:v>
                </c:pt>
                <c:pt idx="52">
                  <c:v>11470.532953665053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DC-49E7-A8BF-AE4652B1689F}"/>
            </c:ext>
          </c:extLst>
        </c:ser>
        <c:ser>
          <c:idx val="25"/>
          <c:order val="25"/>
          <c:tx>
            <c:strRef>
              <c:f>'中情景（2001-2060, 2020RMB）'!$A$39</c:f>
              <c:strCache>
                <c:ptCount val="1"/>
                <c:pt idx="0">
                  <c:v>黑色金属冶炼和压延加工业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'中情景（2001-2060, 2020RMB）'!$I$39:$BI$39</c:f>
              <c:numCache>
                <c:formatCode>0_);[Red]\(0\)</c:formatCode>
                <c:ptCount val="53"/>
                <c:pt idx="0">
                  <c:v>13264.987048692667</c:v>
                </c:pt>
                <c:pt idx="1">
                  <c:v>13819.304430255745</c:v>
                </c:pt>
                <c:pt idx="2">
                  <c:v>14976.864655730458</c:v>
                </c:pt>
                <c:pt idx="3">
                  <c:v>15786.903470652162</c:v>
                </c:pt>
                <c:pt idx="4">
                  <c:v>16456.790947555692</c:v>
                </c:pt>
                <c:pt idx="5">
                  <c:v>17181.008126219454</c:v>
                </c:pt>
                <c:pt idx="6">
                  <c:v>17493.177034157219</c:v>
                </c:pt>
                <c:pt idx="7">
                  <c:v>17492.086758347235</c:v>
                </c:pt>
                <c:pt idx="8">
                  <c:v>16780.071954247866</c:v>
                </c:pt>
                <c:pt idx="9">
                  <c:v>17035.915204217312</c:v>
                </c:pt>
                <c:pt idx="10">
                  <c:v>18150.020662910723</c:v>
                </c:pt>
                <c:pt idx="11">
                  <c:v>19232.114006129876</c:v>
                </c:pt>
                <c:pt idx="12">
                  <c:v>19850.963290163178</c:v>
                </c:pt>
                <c:pt idx="13">
                  <c:v>20916.634028655993</c:v>
                </c:pt>
                <c:pt idx="14">
                  <c:v>21502.759178911721</c:v>
                </c:pt>
                <c:pt idx="15">
                  <c:v>21795.633805262085</c:v>
                </c:pt>
                <c:pt idx="16">
                  <c:v>22037.737318608273</c:v>
                </c:pt>
                <c:pt idx="17">
                  <c:v>22173.199515456068</c:v>
                </c:pt>
                <c:pt idx="18">
                  <c:v>22287.919442827464</c:v>
                </c:pt>
                <c:pt idx="19">
                  <c:v>22395.433214026434</c:v>
                </c:pt>
                <c:pt idx="20">
                  <c:v>22487.587823520134</c:v>
                </c:pt>
                <c:pt idx="21">
                  <c:v>22551.255604043978</c:v>
                </c:pt>
                <c:pt idx="22">
                  <c:v>22568.642525388877</c:v>
                </c:pt>
                <c:pt idx="23">
                  <c:v>22498.145549305384</c:v>
                </c:pt>
                <c:pt idx="24">
                  <c:v>22332.637957613795</c:v>
                </c:pt>
                <c:pt idx="25">
                  <c:v>22107.06331149731</c:v>
                </c:pt>
                <c:pt idx="26">
                  <c:v>21866.80754313153</c:v>
                </c:pt>
                <c:pt idx="27">
                  <c:v>21667.125054739874</c:v>
                </c:pt>
                <c:pt idx="28">
                  <c:v>21493.988271169917</c:v>
                </c:pt>
                <c:pt idx="29">
                  <c:v>21300.891000254924</c:v>
                </c:pt>
                <c:pt idx="30">
                  <c:v>21097.135578086105</c:v>
                </c:pt>
                <c:pt idx="31">
                  <c:v>20891.537244948468</c:v>
                </c:pt>
                <c:pt idx="32">
                  <c:v>20692.425695686696</c:v>
                </c:pt>
                <c:pt idx="33">
                  <c:v>20499.72322371999</c:v>
                </c:pt>
                <c:pt idx="34">
                  <c:v>20307.703202960522</c:v>
                </c:pt>
                <c:pt idx="35">
                  <c:v>20115.819262998572</c:v>
                </c:pt>
                <c:pt idx="36">
                  <c:v>19923.463667082113</c:v>
                </c:pt>
                <c:pt idx="37">
                  <c:v>19729.982731228105</c:v>
                </c:pt>
                <c:pt idx="38">
                  <c:v>19535.105441012263</c:v>
                </c:pt>
                <c:pt idx="39">
                  <c:v>19338.511860854305</c:v>
                </c:pt>
                <c:pt idx="40">
                  <c:v>19139.431099348833</c:v>
                </c:pt>
                <c:pt idx="41">
                  <c:v>18937.069713232235</c:v>
                </c:pt>
                <c:pt idx="42">
                  <c:v>18730.608663837756</c:v>
                </c:pt>
                <c:pt idx="43">
                  <c:v>18522.31903445693</c:v>
                </c:pt>
                <c:pt idx="44">
                  <c:v>18314.227895413918</c:v>
                </c:pt>
                <c:pt idx="45">
                  <c:v>18105.174375767987</c:v>
                </c:pt>
                <c:pt idx="46">
                  <c:v>17894.060702426581</c:v>
                </c:pt>
                <c:pt idx="47">
                  <c:v>17679.853468266781</c:v>
                </c:pt>
                <c:pt idx="48">
                  <c:v>17463.175086781383</c:v>
                </c:pt>
                <c:pt idx="49">
                  <c:v>17245.360954269883</c:v>
                </c:pt>
                <c:pt idx="50">
                  <c:v>17026.503922302556</c:v>
                </c:pt>
                <c:pt idx="51">
                  <c:v>16806.706404056466</c:v>
                </c:pt>
                <c:pt idx="52">
                  <c:v>16586.079562833605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BDC-49E7-A8BF-AE4652B1689F}"/>
            </c:ext>
          </c:extLst>
        </c:ser>
        <c:ser>
          <c:idx val="26"/>
          <c:order val="26"/>
          <c:tx>
            <c:strRef>
              <c:f>'中情景（2001-2060, 2020RMB）'!$A$40</c:f>
              <c:strCache>
                <c:ptCount val="1"/>
                <c:pt idx="0">
                  <c:v>有色金属冶炼和压延加工业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'中情景（2001-2060, 2020RMB）'!$I$40:$BI$40</c:f>
              <c:numCache>
                <c:formatCode>0_);[Red]\(0\)</c:formatCode>
                <c:ptCount val="53"/>
                <c:pt idx="0">
                  <c:v>5588.8650324658547</c:v>
                </c:pt>
                <c:pt idx="1">
                  <c:v>5976.0522078381691</c:v>
                </c:pt>
                <c:pt idx="2">
                  <c:v>6569.4851629081804</c:v>
                </c:pt>
                <c:pt idx="3">
                  <c:v>7170.989527532277</c:v>
                </c:pt>
                <c:pt idx="4">
                  <c:v>7727.8662112813054</c:v>
                </c:pt>
                <c:pt idx="5">
                  <c:v>8412.9829917239895</c:v>
                </c:pt>
                <c:pt idx="6">
                  <c:v>9065.9193956357976</c:v>
                </c:pt>
                <c:pt idx="7">
                  <c:v>9572.8077773458172</c:v>
                </c:pt>
                <c:pt idx="8">
                  <c:v>9921.1618205924387</c:v>
                </c:pt>
                <c:pt idx="9">
                  <c:v>10192.935909207006</c:v>
                </c:pt>
                <c:pt idx="10">
                  <c:v>10940.720685518332</c:v>
                </c:pt>
                <c:pt idx="11">
                  <c:v>11519.159125520338</c:v>
                </c:pt>
                <c:pt idx="12">
                  <c:v>11421.806149839256</c:v>
                </c:pt>
                <c:pt idx="13">
                  <c:v>12356.060657958777</c:v>
                </c:pt>
                <c:pt idx="14">
                  <c:v>13204.368998026079</c:v>
                </c:pt>
                <c:pt idx="15">
                  <c:v>13697.361171176886</c:v>
                </c:pt>
                <c:pt idx="16">
                  <c:v>14194.065423849199</c:v>
                </c:pt>
                <c:pt idx="17">
                  <c:v>14684.695186952404</c:v>
                </c:pt>
                <c:pt idx="18">
                  <c:v>15226.847815250994</c:v>
                </c:pt>
                <c:pt idx="19">
                  <c:v>15801.886628617283</c:v>
                </c:pt>
                <c:pt idx="20">
                  <c:v>16386.082802392662</c:v>
                </c:pt>
                <c:pt idx="21">
                  <c:v>16948.384773280846</c:v>
                </c:pt>
                <c:pt idx="22">
                  <c:v>17450.166280879126</c:v>
                </c:pt>
                <c:pt idx="23">
                  <c:v>17892.549773658378</c:v>
                </c:pt>
                <c:pt idx="24">
                  <c:v>18306.840211847437</c:v>
                </c:pt>
                <c:pt idx="25">
                  <c:v>18697.972161890884</c:v>
                </c:pt>
                <c:pt idx="26">
                  <c:v>19081.254376775236</c:v>
                </c:pt>
                <c:pt idx="27">
                  <c:v>19483.84523257687</c:v>
                </c:pt>
                <c:pt idx="28">
                  <c:v>19894.68522161806</c:v>
                </c:pt>
                <c:pt idx="29">
                  <c:v>20285.807238970869</c:v>
                </c:pt>
                <c:pt idx="30">
                  <c:v>20665.399037683212</c:v>
                </c:pt>
                <c:pt idx="31">
                  <c:v>21042.209270252093</c:v>
                </c:pt>
                <c:pt idx="32">
                  <c:v>21425.52034034262</c:v>
                </c:pt>
                <c:pt idx="33">
                  <c:v>21816.694354198775</c:v>
                </c:pt>
                <c:pt idx="34">
                  <c:v>22211.005269090238</c:v>
                </c:pt>
                <c:pt idx="35">
                  <c:v>22608.96141679752</c:v>
                </c:pt>
                <c:pt idx="36">
                  <c:v>23011.014900613296</c:v>
                </c:pt>
                <c:pt idx="37">
                  <c:v>23417.567716666053</c:v>
                </c:pt>
                <c:pt idx="38">
                  <c:v>23829.48370075893</c:v>
                </c:pt>
                <c:pt idx="39">
                  <c:v>24247.60810581232</c:v>
                </c:pt>
                <c:pt idx="40">
                  <c:v>24672.240231420426</c:v>
                </c:pt>
                <c:pt idx="41">
                  <c:v>25103.617789243854</c:v>
                </c:pt>
                <c:pt idx="42">
                  <c:v>25541.900652206648</c:v>
                </c:pt>
                <c:pt idx="43">
                  <c:v>25989.843651234183</c:v>
                </c:pt>
                <c:pt idx="44">
                  <c:v>26448.887394112142</c:v>
                </c:pt>
                <c:pt idx="45">
                  <c:v>26917.046176765674</c:v>
                </c:pt>
                <c:pt idx="46">
                  <c:v>27392.192846084214</c:v>
                </c:pt>
                <c:pt idx="47">
                  <c:v>27872.05435938781</c:v>
                </c:pt>
                <c:pt idx="48">
                  <c:v>28356.790590189477</c:v>
                </c:pt>
                <c:pt idx="49">
                  <c:v>28847.802394295573</c:v>
                </c:pt>
                <c:pt idx="50">
                  <c:v>29344.549145193112</c:v>
                </c:pt>
                <c:pt idx="51">
                  <c:v>29846.466679121004</c:v>
                </c:pt>
                <c:pt idx="52">
                  <c:v>30352.967408154043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BDC-49E7-A8BF-AE4652B1689F}"/>
            </c:ext>
          </c:extLst>
        </c:ser>
        <c:ser>
          <c:idx val="27"/>
          <c:order val="27"/>
          <c:tx>
            <c:strRef>
              <c:f>'中情景（2001-2060, 2020RMB）'!$A$41</c:f>
              <c:strCache>
                <c:ptCount val="1"/>
                <c:pt idx="0">
                  <c:v>金属制品业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'中情景（2001-2060, 2020RMB）'!$I$41:$BI$41</c:f>
              <c:numCache>
                <c:formatCode>0_);[Red]\(0\)</c:formatCode>
                <c:ptCount val="53"/>
                <c:pt idx="0">
                  <c:v>5991.8214005513137</c:v>
                </c:pt>
                <c:pt idx="1">
                  <c:v>6247.8875774577018</c:v>
                </c:pt>
                <c:pt idx="2">
                  <c:v>7220.2243795774129</c:v>
                </c:pt>
                <c:pt idx="3">
                  <c:v>8172.6971404983933</c:v>
                </c:pt>
                <c:pt idx="4">
                  <c:v>8729.5597507721814</c:v>
                </c:pt>
                <c:pt idx="5">
                  <c:v>9321.04171678905</c:v>
                </c:pt>
                <c:pt idx="6">
                  <c:v>9972.9623065646138</c:v>
                </c:pt>
                <c:pt idx="7">
                  <c:v>10161.569210888461</c:v>
                </c:pt>
                <c:pt idx="8">
                  <c:v>10729.678731779901</c:v>
                </c:pt>
                <c:pt idx="9">
                  <c:v>11577.496039816844</c:v>
                </c:pt>
                <c:pt idx="10">
                  <c:v>11965.7485153379</c:v>
                </c:pt>
                <c:pt idx="11">
                  <c:v>12206.123148775057</c:v>
                </c:pt>
                <c:pt idx="12">
                  <c:v>12421.774161186662</c:v>
                </c:pt>
                <c:pt idx="13">
                  <c:v>15002.765371424184</c:v>
                </c:pt>
                <c:pt idx="14">
                  <c:v>15179.327689922766</c:v>
                </c:pt>
                <c:pt idx="15">
                  <c:v>15553.430801406896</c:v>
                </c:pt>
                <c:pt idx="16">
                  <c:v>15917.232993554337</c:v>
                </c:pt>
                <c:pt idx="17">
                  <c:v>16257.002071961118</c:v>
                </c:pt>
                <c:pt idx="18">
                  <c:v>16616.874901329076</c:v>
                </c:pt>
                <c:pt idx="19">
                  <c:v>16976.829169066255</c:v>
                </c:pt>
                <c:pt idx="20">
                  <c:v>17342.225213627655</c:v>
                </c:pt>
                <c:pt idx="21">
                  <c:v>17715.698131439422</c:v>
                </c:pt>
                <c:pt idx="22">
                  <c:v>18096.960014147313</c:v>
                </c:pt>
                <c:pt idx="23">
                  <c:v>18482.587358383036</c:v>
                </c:pt>
                <c:pt idx="24">
                  <c:v>18864.180611536452</c:v>
                </c:pt>
                <c:pt idx="25">
                  <c:v>19234.238000635185</c:v>
                </c:pt>
                <c:pt idx="26">
                  <c:v>19594.159460269926</c:v>
                </c:pt>
                <c:pt idx="27">
                  <c:v>19955.64495137598</c:v>
                </c:pt>
                <c:pt idx="28">
                  <c:v>20309.016790057529</c:v>
                </c:pt>
                <c:pt idx="29">
                  <c:v>20639.174988045434</c:v>
                </c:pt>
                <c:pt idx="30">
                  <c:v>20954.625310795265</c:v>
                </c:pt>
                <c:pt idx="31">
                  <c:v>21264.311120281462</c:v>
                </c:pt>
                <c:pt idx="32">
                  <c:v>21577.577977130826</c:v>
                </c:pt>
                <c:pt idx="33">
                  <c:v>21895.681290334818</c:v>
                </c:pt>
                <c:pt idx="34">
                  <c:v>22213.758371997832</c:v>
                </c:pt>
                <c:pt idx="35">
                  <c:v>22532.222057012379</c:v>
                </c:pt>
                <c:pt idx="36">
                  <c:v>22851.417604755716</c:v>
                </c:pt>
                <c:pt idx="37">
                  <c:v>23171.631712119535</c:v>
                </c:pt>
                <c:pt idx="38">
                  <c:v>23493.599607785374</c:v>
                </c:pt>
                <c:pt idx="39">
                  <c:v>23818.025658955874</c:v>
                </c:pt>
                <c:pt idx="40">
                  <c:v>24145.067659787761</c:v>
                </c:pt>
                <c:pt idx="41">
                  <c:v>24474.818363961556</c:v>
                </c:pt>
                <c:pt idx="42">
                  <c:v>24807.289354701952</c:v>
                </c:pt>
                <c:pt idx="43">
                  <c:v>25143.982689636279</c:v>
                </c:pt>
                <c:pt idx="44">
                  <c:v>25485.377362884759</c:v>
                </c:pt>
                <c:pt idx="45">
                  <c:v>25829.79971373019</c:v>
                </c:pt>
                <c:pt idx="46">
                  <c:v>26175.471699726495</c:v>
                </c:pt>
                <c:pt idx="47">
                  <c:v>26520.508819455528</c:v>
                </c:pt>
                <c:pt idx="48">
                  <c:v>26865.365159100416</c:v>
                </c:pt>
                <c:pt idx="49">
                  <c:v>27211.657445924848</c:v>
                </c:pt>
                <c:pt idx="50">
                  <c:v>27559.148683447373</c:v>
                </c:pt>
                <c:pt idx="51">
                  <c:v>27907.579971802566</c:v>
                </c:pt>
                <c:pt idx="52">
                  <c:v>28256.669810710526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BDC-49E7-A8BF-AE4652B1689F}"/>
            </c:ext>
          </c:extLst>
        </c:ser>
        <c:ser>
          <c:idx val="28"/>
          <c:order val="28"/>
          <c:tx>
            <c:strRef>
              <c:f>'中情景（2001-2060, 2020RMB）'!$A$42</c:f>
              <c:strCache>
                <c:ptCount val="1"/>
                <c:pt idx="0">
                  <c:v>通用设备制造业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'中情景（2001-2060, 2020RMB）'!$I$42:$BI$42</c:f>
              <c:numCache>
                <c:formatCode>0_);[Red]\(0\)</c:formatCode>
                <c:ptCount val="53"/>
                <c:pt idx="0">
                  <c:v>6951.0991404058195</c:v>
                </c:pt>
                <c:pt idx="1">
                  <c:v>7314.0533347634755</c:v>
                </c:pt>
                <c:pt idx="2">
                  <c:v>8644.0889558594426</c:v>
                </c:pt>
                <c:pt idx="3">
                  <c:v>9751.1703884161016</c:v>
                </c:pt>
                <c:pt idx="4">
                  <c:v>10062.829332726689</c:v>
                </c:pt>
                <c:pt idx="5">
                  <c:v>10438.751135915945</c:v>
                </c:pt>
                <c:pt idx="6">
                  <c:v>10918.647009586733</c:v>
                </c:pt>
                <c:pt idx="7">
                  <c:v>10659.001446727452</c:v>
                </c:pt>
                <c:pt idx="8">
                  <c:v>11015.676147174541</c:v>
                </c:pt>
                <c:pt idx="9">
                  <c:v>12320.948873046076</c:v>
                </c:pt>
                <c:pt idx="10">
                  <c:v>13151.243446087199</c:v>
                </c:pt>
                <c:pt idx="11">
                  <c:v>13225.233063001493</c:v>
                </c:pt>
                <c:pt idx="12">
                  <c:v>13446.095523164235</c:v>
                </c:pt>
                <c:pt idx="13">
                  <c:v>15735.922300230004</c:v>
                </c:pt>
                <c:pt idx="14">
                  <c:v>15793.232462385689</c:v>
                </c:pt>
                <c:pt idx="15">
                  <c:v>16211.082547658534</c:v>
                </c:pt>
                <c:pt idx="16">
                  <c:v>16618.753470669228</c:v>
                </c:pt>
                <c:pt idx="17">
                  <c:v>17001.516784633564</c:v>
                </c:pt>
                <c:pt idx="18">
                  <c:v>17405.519918207276</c:v>
                </c:pt>
                <c:pt idx="19">
                  <c:v>17810.089048744674</c:v>
                </c:pt>
                <c:pt idx="20">
                  <c:v>18220.818847105162</c:v>
                </c:pt>
                <c:pt idx="21">
                  <c:v>18640.470274682488</c:v>
                </c:pt>
                <c:pt idx="22">
                  <c:v>19068.739616018669</c:v>
                </c:pt>
                <c:pt idx="23">
                  <c:v>19501.916576099924</c:v>
                </c:pt>
                <c:pt idx="24">
                  <c:v>19931.077007932421</c:v>
                </c:pt>
                <c:pt idx="25">
                  <c:v>20348.334811737099</c:v>
                </c:pt>
                <c:pt idx="26">
                  <c:v>20755.204303582119</c:v>
                </c:pt>
                <c:pt idx="27">
                  <c:v>21164.143115588602</c:v>
                </c:pt>
                <c:pt idx="28">
                  <c:v>21564.894213150888</c:v>
                </c:pt>
                <c:pt idx="29">
                  <c:v>21941.341416669846</c:v>
                </c:pt>
                <c:pt idx="30">
                  <c:v>22302.483703741869</c:v>
                </c:pt>
                <c:pt idx="31">
                  <c:v>22657.834593370513</c:v>
                </c:pt>
                <c:pt idx="32">
                  <c:v>23017.384892568618</c:v>
                </c:pt>
                <c:pt idx="33">
                  <c:v>23382.534346800221</c:v>
                </c:pt>
                <c:pt idx="34">
                  <c:v>23748.151451759681</c:v>
                </c:pt>
                <c:pt idx="35">
                  <c:v>24114.731831452453</c:v>
                </c:pt>
                <c:pt idx="36">
                  <c:v>24482.704571327213</c:v>
                </c:pt>
                <c:pt idx="37">
                  <c:v>24852.441500040804</c:v>
                </c:pt>
                <c:pt idx="38">
                  <c:v>25224.801342835643</c:v>
                </c:pt>
                <c:pt idx="39">
                  <c:v>25600.617086601986</c:v>
                </c:pt>
                <c:pt idx="40">
                  <c:v>25980.140989315496</c:v>
                </c:pt>
                <c:pt idx="41">
                  <c:v>26363.560216615111</c:v>
                </c:pt>
                <c:pt idx="42">
                  <c:v>26750.97918127607</c:v>
                </c:pt>
                <c:pt idx="43">
                  <c:v>27143.884349878739</c:v>
                </c:pt>
                <c:pt idx="44">
                  <c:v>27542.61009968305</c:v>
                </c:pt>
                <c:pt idx="45">
                  <c:v>27945.36796880723</c:v>
                </c:pt>
                <c:pt idx="46">
                  <c:v>28350.248942306742</c:v>
                </c:pt>
                <c:pt idx="47">
                  <c:v>28755.220624738486</c:v>
                </c:pt>
                <c:pt idx="48">
                  <c:v>29160.780598992955</c:v>
                </c:pt>
                <c:pt idx="49">
                  <c:v>29568.692405835543</c:v>
                </c:pt>
                <c:pt idx="50">
                  <c:v>29978.711195119613</c:v>
                </c:pt>
                <c:pt idx="51">
                  <c:v>30390.567621110116</c:v>
                </c:pt>
                <c:pt idx="52">
                  <c:v>30803.966960242222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BDC-49E7-A8BF-AE4652B1689F}"/>
            </c:ext>
          </c:extLst>
        </c:ser>
        <c:ser>
          <c:idx val="29"/>
          <c:order val="29"/>
          <c:tx>
            <c:strRef>
              <c:f>'中情景（2001-2060, 2020RMB）'!$A$43</c:f>
              <c:strCache>
                <c:ptCount val="1"/>
                <c:pt idx="0">
                  <c:v>专用设备制造业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'中情景（2001-2060, 2020RMB）'!$I$43:$BI$43</c:f>
              <c:numCache>
                <c:formatCode>0_);[Red]\(0\)</c:formatCode>
                <c:ptCount val="53"/>
                <c:pt idx="0">
                  <c:v>4623.3441154702477</c:v>
                </c:pt>
                <c:pt idx="1">
                  <c:v>4952.4069466441206</c:v>
                </c:pt>
                <c:pt idx="2">
                  <c:v>5800.0823303648003</c:v>
                </c:pt>
                <c:pt idx="3">
                  <c:v>6676.677466975384</c:v>
                </c:pt>
                <c:pt idx="4">
                  <c:v>6921.8527542389438</c:v>
                </c:pt>
                <c:pt idx="5">
                  <c:v>7134.4071986105519</c:v>
                </c:pt>
                <c:pt idx="6">
                  <c:v>7311.9149257243444</c:v>
                </c:pt>
                <c:pt idx="7">
                  <c:v>7172.7218386442528</c:v>
                </c:pt>
                <c:pt idx="8">
                  <c:v>7468.7356239592245</c:v>
                </c:pt>
                <c:pt idx="9">
                  <c:v>8452.0023308915206</c:v>
                </c:pt>
                <c:pt idx="10">
                  <c:v>9332.9519669544279</c:v>
                </c:pt>
                <c:pt idx="11">
                  <c:v>9619.4212690179938</c:v>
                </c:pt>
                <c:pt idx="12">
                  <c:v>9891.7322198258898</c:v>
                </c:pt>
                <c:pt idx="13">
                  <c:v>11596.860701442663</c:v>
                </c:pt>
                <c:pt idx="14">
                  <c:v>12204.55859303716</c:v>
                </c:pt>
                <c:pt idx="15">
                  <c:v>12758.37787141526</c:v>
                </c:pt>
                <c:pt idx="16">
                  <c:v>13313.308205359568</c:v>
                </c:pt>
                <c:pt idx="17">
                  <c:v>13854.256662157391</c:v>
                </c:pt>
                <c:pt idx="18">
                  <c:v>14418.736716710881</c:v>
                </c:pt>
                <c:pt idx="19">
                  <c:v>14992.16665267624</c:v>
                </c:pt>
                <c:pt idx="20">
                  <c:v>15578.876397091177</c:v>
                </c:pt>
                <c:pt idx="21">
                  <c:v>16180.99607530926</c:v>
                </c:pt>
                <c:pt idx="22">
                  <c:v>16798.059745439758</c:v>
                </c:pt>
                <c:pt idx="23">
                  <c:v>17426.224181737049</c:v>
                </c:pt>
                <c:pt idx="24">
                  <c:v>18057.264303562017</c:v>
                </c:pt>
                <c:pt idx="25">
                  <c:v>18684.089868748753</c:v>
                </c:pt>
                <c:pt idx="26">
                  <c:v>19308.078406196848</c:v>
                </c:pt>
                <c:pt idx="27">
                  <c:v>19941.10252224161</c:v>
                </c:pt>
                <c:pt idx="28">
                  <c:v>20573.756339633484</c:v>
                </c:pt>
                <c:pt idx="29">
                  <c:v>21190.277090650245</c:v>
                </c:pt>
                <c:pt idx="30">
                  <c:v>21798.919911423163</c:v>
                </c:pt>
                <c:pt idx="31">
                  <c:v>22408.933264749357</c:v>
                </c:pt>
                <c:pt idx="32">
                  <c:v>23030.545032954855</c:v>
                </c:pt>
                <c:pt idx="33">
                  <c:v>23665.809131366506</c:v>
                </c:pt>
                <c:pt idx="34">
                  <c:v>24310.219499340674</c:v>
                </c:pt>
                <c:pt idx="35">
                  <c:v>24964.922417957947</c:v>
                </c:pt>
                <c:pt idx="36">
                  <c:v>25631.084203332102</c:v>
                </c:pt>
                <c:pt idx="37">
                  <c:v>26309.900241181353</c:v>
                </c:pt>
                <c:pt idx="38">
                  <c:v>27003.177644926931</c:v>
                </c:pt>
                <c:pt idx="39">
                  <c:v>27712.813516559516</c:v>
                </c:pt>
                <c:pt idx="40">
                  <c:v>28440.191210246376</c:v>
                </c:pt>
                <c:pt idx="41">
                  <c:v>29186.721421491016</c:v>
                </c:pt>
                <c:pt idx="42">
                  <c:v>29953.824072724965</c:v>
                </c:pt>
                <c:pt idx="43">
                  <c:v>30742.115656429538</c:v>
                </c:pt>
                <c:pt idx="44">
                  <c:v>31550.29295453534</c:v>
                </c:pt>
                <c:pt idx="45">
                  <c:v>32376.727852416316</c:v>
                </c:pt>
                <c:pt idx="46">
                  <c:v>33219.568403168276</c:v>
                </c:pt>
                <c:pt idx="47">
                  <c:v>34076.725713552325</c:v>
                </c:pt>
                <c:pt idx="48">
                  <c:v>34949.043700590053</c:v>
                </c:pt>
                <c:pt idx="49">
                  <c:v>35838.936318932421</c:v>
                </c:pt>
                <c:pt idx="50">
                  <c:v>36746.461676826111</c:v>
                </c:pt>
                <c:pt idx="51">
                  <c:v>37671.645085927987</c:v>
                </c:pt>
                <c:pt idx="52">
                  <c:v>38614.476310422331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BDC-49E7-A8BF-AE4652B1689F}"/>
            </c:ext>
          </c:extLst>
        </c:ser>
        <c:ser>
          <c:idx val="30"/>
          <c:order val="30"/>
          <c:tx>
            <c:strRef>
              <c:f>'中情景（2001-2060, 2020RMB）'!$A$44</c:f>
              <c:strCache>
                <c:ptCount val="1"/>
                <c:pt idx="0">
                  <c:v>汽车制造业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val>
            <c:numRef>
              <c:f>'中情景（2001-2060, 2020RMB）'!$I$44:$BI$44</c:f>
              <c:numCache>
                <c:formatCode>0_);[Red]\(0\)</c:formatCode>
                <c:ptCount val="53"/>
                <c:pt idx="0">
                  <c:v>8600.1122331098704</c:v>
                </c:pt>
                <c:pt idx="1">
                  <c:v>9652.4482684707364</c:v>
                </c:pt>
                <c:pt idx="2">
                  <c:v>11473.328463091299</c:v>
                </c:pt>
                <c:pt idx="3">
                  <c:v>12347.438461432741</c:v>
                </c:pt>
                <c:pt idx="4">
                  <c:v>12742.077205557398</c:v>
                </c:pt>
                <c:pt idx="5">
                  <c:v>13908.044110531482</c:v>
                </c:pt>
                <c:pt idx="6">
                  <c:v>14907.451129099412</c:v>
                </c:pt>
                <c:pt idx="7">
                  <c:v>15090.378543997835</c:v>
                </c:pt>
                <c:pt idx="8">
                  <c:v>17009.078938849983</c:v>
                </c:pt>
                <c:pt idx="9">
                  <c:v>19317.208684583806</c:v>
                </c:pt>
                <c:pt idx="10">
                  <c:v>20176.588473930504</c:v>
                </c:pt>
                <c:pt idx="11">
                  <c:v>19803.763108812167</c:v>
                </c:pt>
                <c:pt idx="12">
                  <c:v>20421.849410489154</c:v>
                </c:pt>
                <c:pt idx="13">
                  <c:v>22432.47684124767</c:v>
                </c:pt>
                <c:pt idx="14">
                  <c:v>24223.247878201622</c:v>
                </c:pt>
                <c:pt idx="15">
                  <c:v>24841.6411783125</c:v>
                </c:pt>
                <c:pt idx="16">
                  <c:v>25443.979536032301</c:v>
                </c:pt>
                <c:pt idx="17">
                  <c:v>26008.020545557018</c:v>
                </c:pt>
                <c:pt idx="18">
                  <c:v>26604.366540241077</c:v>
                </c:pt>
                <c:pt idx="19">
                  <c:v>27201.183785239646</c:v>
                </c:pt>
                <c:pt idx="20">
                  <c:v>27807.040643617154</c:v>
                </c:pt>
                <c:pt idx="21">
                  <c:v>28426.157903937379</c:v>
                </c:pt>
                <c:pt idx="22">
                  <c:v>29058.074398565281</c:v>
                </c:pt>
                <c:pt idx="23">
                  <c:v>29697.21443009629</c:v>
                </c:pt>
                <c:pt idx="24">
                  <c:v>30330.034511398506</c:v>
                </c:pt>
                <c:pt idx="25">
                  <c:v>30944.504868938908</c:v>
                </c:pt>
                <c:pt idx="26">
                  <c:v>31542.90446898705</c:v>
                </c:pt>
                <c:pt idx="27">
                  <c:v>32144.117803856996</c:v>
                </c:pt>
                <c:pt idx="28">
                  <c:v>32732.560263814365</c:v>
                </c:pt>
                <c:pt idx="29">
                  <c:v>33283.831568442089</c:v>
                </c:pt>
                <c:pt idx="30">
                  <c:v>33811.616650581404</c:v>
                </c:pt>
                <c:pt idx="31">
                  <c:v>34330.342620630865</c:v>
                </c:pt>
                <c:pt idx="32">
                  <c:v>34855.121900905513</c:v>
                </c:pt>
                <c:pt idx="33">
                  <c:v>35388.027249405619</c:v>
                </c:pt>
                <c:pt idx="34">
                  <c:v>35921.244907476546</c:v>
                </c:pt>
                <c:pt idx="35">
                  <c:v>36455.482489928312</c:v>
                </c:pt>
                <c:pt idx="36">
                  <c:v>36991.342460540705</c:v>
                </c:pt>
                <c:pt idx="37">
                  <c:v>37529.336438114042</c:v>
                </c:pt>
                <c:pt idx="38">
                  <c:v>38070.706693458378</c:v>
                </c:pt>
                <c:pt idx="39">
                  <c:v>38616.650831042869</c:v>
                </c:pt>
                <c:pt idx="40">
                  <c:v>39167.485142512771</c:v>
                </c:pt>
                <c:pt idx="41">
                  <c:v>39723.423891418148</c:v>
                </c:pt>
                <c:pt idx="42">
                  <c:v>40284.552913297019</c:v>
                </c:pt>
                <c:pt idx="43">
                  <c:v>40853.211841019467</c:v>
                </c:pt>
                <c:pt idx="44">
                  <c:v>41430.043256880628</c:v>
                </c:pt>
                <c:pt idx="45">
                  <c:v>42012.340994547194</c:v>
                </c:pt>
                <c:pt idx="46">
                  <c:v>42597.223509260119</c:v>
                </c:pt>
                <c:pt idx="47">
                  <c:v>43181.630082240299</c:v>
                </c:pt>
                <c:pt idx="48">
                  <c:v>43766.303612155687</c:v>
                </c:pt>
                <c:pt idx="49">
                  <c:v>44353.883964791894</c:v>
                </c:pt>
                <c:pt idx="50">
                  <c:v>44943.993824492725</c:v>
                </c:pt>
                <c:pt idx="51">
                  <c:v>45536.219658715811</c:v>
                </c:pt>
                <c:pt idx="52">
                  <c:v>46130.110491030253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BDC-49E7-A8BF-AE4652B1689F}"/>
            </c:ext>
          </c:extLst>
        </c:ser>
        <c:ser>
          <c:idx val="31"/>
          <c:order val="31"/>
          <c:tx>
            <c:strRef>
              <c:f>'中情景（2001-2060, 2020RMB）'!$A$45</c:f>
              <c:strCache>
                <c:ptCount val="1"/>
                <c:pt idx="0">
                  <c:v>铁路、船舶、航空航天和其他运输设备制造业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val>
            <c:numRef>
              <c:f>'中情景（2001-2060, 2020RMB）'!$I$45:$BI$45</c:f>
              <c:numCache>
                <c:formatCode>0_);[Red]\(0\)</c:formatCode>
                <c:ptCount val="53"/>
                <c:pt idx="0">
                  <c:v>3188.2277004700304</c:v>
                </c:pt>
                <c:pt idx="1">
                  <c:v>3578.3489927507817</c:v>
                </c:pt>
                <c:pt idx="2">
                  <c:v>4253.3844479133541</c:v>
                </c:pt>
                <c:pt idx="3">
                  <c:v>4577.4339061565579</c:v>
                </c:pt>
                <c:pt idx="4">
                  <c:v>4558.1419551796325</c:v>
                </c:pt>
                <c:pt idx="5">
                  <c:v>4537.9000657809465</c:v>
                </c:pt>
                <c:pt idx="6">
                  <c:v>4903.1409148629937</c:v>
                </c:pt>
                <c:pt idx="7">
                  <c:v>4967.9583726357478</c:v>
                </c:pt>
                <c:pt idx="8">
                  <c:v>5003.297460133128</c:v>
                </c:pt>
                <c:pt idx="9">
                  <c:v>5378.3809294904404</c:v>
                </c:pt>
                <c:pt idx="10">
                  <c:v>5639.0741579686864</c:v>
                </c:pt>
                <c:pt idx="11">
                  <c:v>5839.3471629389132</c:v>
                </c:pt>
                <c:pt idx="12">
                  <c:v>5631.8307687185261</c:v>
                </c:pt>
                <c:pt idx="13">
                  <c:v>6356.3613377239653</c:v>
                </c:pt>
                <c:pt idx="14">
                  <c:v>6611.9630030332355</c:v>
                </c:pt>
                <c:pt idx="15">
                  <c:v>6710.4472005590978</c:v>
                </c:pt>
                <c:pt idx="16">
                  <c:v>6803.9531151331548</c:v>
                </c:pt>
                <c:pt idx="17">
                  <c:v>6887.432669018368</c:v>
                </c:pt>
                <c:pt idx="18">
                  <c:v>6979.6184562023391</c:v>
                </c:pt>
                <c:pt idx="19">
                  <c:v>7071.4507547203239</c:v>
                </c:pt>
                <c:pt idx="20">
                  <c:v>7165.1565710006771</c:v>
                </c:pt>
                <c:pt idx="21">
                  <c:v>7261.770010648188</c:v>
                </c:pt>
                <c:pt idx="22">
                  <c:v>7361.1007548534053</c:v>
                </c:pt>
                <c:pt idx="23">
                  <c:v>7462.0893799706582</c:v>
                </c:pt>
                <c:pt idx="24">
                  <c:v>7561.5723957311575</c:v>
                </c:pt>
                <c:pt idx="25">
                  <c:v>7656.3555774867664</c:v>
                </c:pt>
                <c:pt idx="26">
                  <c:v>7746.8231859784491</c:v>
                </c:pt>
                <c:pt idx="27">
                  <c:v>7837.3660533867969</c:v>
                </c:pt>
                <c:pt idx="28">
                  <c:v>7924.2236693998466</c:v>
                </c:pt>
                <c:pt idx="29">
                  <c:v>8001.7837716644035</c:v>
                </c:pt>
                <c:pt idx="30">
                  <c:v>8073.4168393123664</c:v>
                </c:pt>
                <c:pt idx="31">
                  <c:v>8142.5662080052907</c:v>
                </c:pt>
                <c:pt idx="32">
                  <c:v>8212.7356598774622</c:v>
                </c:pt>
                <c:pt idx="33">
                  <c:v>8284.2768879721643</c:v>
                </c:pt>
                <c:pt idx="34">
                  <c:v>8355.2252590808585</c:v>
                </c:pt>
                <c:pt idx="35">
                  <c:v>8425.6276149603473</c:v>
                </c:pt>
                <c:pt idx="36">
                  <c:v>8495.4972833393986</c:v>
                </c:pt>
                <c:pt idx="37">
                  <c:v>8564.8183424834042</c:v>
                </c:pt>
                <c:pt idx="38">
                  <c:v>8633.7327635572838</c:v>
                </c:pt>
                <c:pt idx="39">
                  <c:v>8702.3606279909964</c:v>
                </c:pt>
                <c:pt idx="40">
                  <c:v>8770.6132574816002</c:v>
                </c:pt>
                <c:pt idx="41">
                  <c:v>8838.3729872122331</c:v>
                </c:pt>
                <c:pt idx="42">
                  <c:v>8905.488137623297</c:v>
                </c:pt>
                <c:pt idx="43">
                  <c:v>8972.8053487643811</c:v>
                </c:pt>
                <c:pt idx="44">
                  <c:v>9040.8858615340196</c:v>
                </c:pt>
                <c:pt idx="45">
                  <c:v>9109.1030901574886</c:v>
                </c:pt>
                <c:pt idx="46">
                  <c:v>9176.8073866597442</c:v>
                </c:pt>
                <c:pt idx="47">
                  <c:v>9243.3260703055003</c:v>
                </c:pt>
                <c:pt idx="48">
                  <c:v>9308.8114166633295</c:v>
                </c:pt>
                <c:pt idx="49">
                  <c:v>9373.8116602819173</c:v>
                </c:pt>
                <c:pt idx="50">
                  <c:v>9438.2264116307178</c:v>
                </c:pt>
                <c:pt idx="51">
                  <c:v>9501.9490700800088</c:v>
                </c:pt>
                <c:pt idx="52">
                  <c:v>9564.8667868920475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8BDC-49E7-A8BF-AE4652B1689F}"/>
            </c:ext>
          </c:extLst>
        </c:ser>
        <c:ser>
          <c:idx val="32"/>
          <c:order val="32"/>
          <c:tx>
            <c:strRef>
              <c:f>'中情景（2001-2060, 2020RMB）'!$A$46</c:f>
              <c:strCache>
                <c:ptCount val="1"/>
                <c:pt idx="0">
                  <c:v>电气机械和器材制造业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val>
            <c:numRef>
              <c:f>'中情景（2001-2060, 2020RMB）'!$I$46:$BI$46</c:f>
              <c:numCache>
                <c:formatCode>0_);[Red]\(0\)</c:formatCode>
                <c:ptCount val="53"/>
                <c:pt idx="0">
                  <c:v>8838.8458981359108</c:v>
                </c:pt>
                <c:pt idx="1">
                  <c:v>9384.156595166769</c:v>
                </c:pt>
                <c:pt idx="2">
                  <c:v>10817.240653312754</c:v>
                </c:pt>
                <c:pt idx="3">
                  <c:v>11901.217689061259</c:v>
                </c:pt>
                <c:pt idx="4">
                  <c:v>12428.8831864778</c:v>
                </c:pt>
                <c:pt idx="5">
                  <c:v>13093.912999248869</c:v>
                </c:pt>
                <c:pt idx="6">
                  <c:v>13733.533913610911</c:v>
                </c:pt>
                <c:pt idx="7">
                  <c:v>13980.230978733629</c:v>
                </c:pt>
                <c:pt idx="8">
                  <c:v>14802.762226490715</c:v>
                </c:pt>
                <c:pt idx="9">
                  <c:v>16571.758972982709</c:v>
                </c:pt>
                <c:pt idx="10">
                  <c:v>17705.011225836581</c:v>
                </c:pt>
                <c:pt idx="11">
                  <c:v>18897.138056727734</c:v>
                </c:pt>
                <c:pt idx="12">
                  <c:v>19907.377761640477</c:v>
                </c:pt>
                <c:pt idx="13">
                  <c:v>24209.543450590434</c:v>
                </c:pt>
                <c:pt idx="14">
                  <c:v>27519.375031440293</c:v>
                </c:pt>
                <c:pt idx="15">
                  <c:v>29591.769930574599</c:v>
                </c:pt>
                <c:pt idx="16">
                  <c:v>31747.274103262986</c:v>
                </c:pt>
                <c:pt idx="17">
                  <c:v>33945.097468312226</c:v>
                </c:pt>
                <c:pt idx="18">
                  <c:v>36312.905368888052</c:v>
                </c:pt>
                <c:pt idx="19">
                  <c:v>38830.231741612813</c:v>
                </c:pt>
                <c:pt idx="20">
                  <c:v>41459.913116447176</c:v>
                </c:pt>
                <c:pt idx="21">
                  <c:v>44145.059088842507</c:v>
                </c:pt>
                <c:pt idx="22">
                  <c:v>46805.999551922607</c:v>
                </c:pt>
                <c:pt idx="23">
                  <c:v>49440.303543936454</c:v>
                </c:pt>
                <c:pt idx="24">
                  <c:v>52070.840630931896</c:v>
                </c:pt>
                <c:pt idx="25">
                  <c:v>54638.361256122982</c:v>
                </c:pt>
                <c:pt idx="26">
                  <c:v>57102.489707076777</c:v>
                </c:pt>
                <c:pt idx="27">
                  <c:v>59449.954500353757</c:v>
                </c:pt>
                <c:pt idx="28">
                  <c:v>61680.888938141718</c:v>
                </c:pt>
                <c:pt idx="29">
                  <c:v>63809.830966311449</c:v>
                </c:pt>
                <c:pt idx="30">
                  <c:v>65862.186582082097</c:v>
                </c:pt>
                <c:pt idx="31">
                  <c:v>67868.129030006035</c:v>
                </c:pt>
                <c:pt idx="32">
                  <c:v>69862.283606315032</c:v>
                </c:pt>
                <c:pt idx="33">
                  <c:v>71855.689305641426</c:v>
                </c:pt>
                <c:pt idx="34">
                  <c:v>73840.44851037045</c:v>
                </c:pt>
                <c:pt idx="35">
                  <c:v>75826.802383117814</c:v>
                </c:pt>
                <c:pt idx="36">
                  <c:v>77826.05849375554</c:v>
                </c:pt>
                <c:pt idx="37">
                  <c:v>79850.619310190523</c:v>
                </c:pt>
                <c:pt idx="38">
                  <c:v>81915.768602920987</c:v>
                </c:pt>
                <c:pt idx="39">
                  <c:v>84038.12544123402</c:v>
                </c:pt>
                <c:pt idx="40">
                  <c:v>86233.880405743912</c:v>
                </c:pt>
                <c:pt idx="41">
                  <c:v>88520.532952461101</c:v>
                </c:pt>
                <c:pt idx="42">
                  <c:v>90916.961075429965</c:v>
                </c:pt>
                <c:pt idx="43">
                  <c:v>93408.21835720056</c:v>
                </c:pt>
                <c:pt idx="44">
                  <c:v>95963.138645876301</c:v>
                </c:pt>
                <c:pt idx="45">
                  <c:v>98576.845453364323</c:v>
                </c:pt>
                <c:pt idx="46">
                  <c:v>101243.75745403074</c:v>
                </c:pt>
                <c:pt idx="47">
                  <c:v>103957.54631915229</c:v>
                </c:pt>
                <c:pt idx="48">
                  <c:v>106720.81372063581</c:v>
                </c:pt>
                <c:pt idx="49">
                  <c:v>109540.96943720953</c:v>
                </c:pt>
                <c:pt idx="50">
                  <c:v>112418.24277111914</c:v>
                </c:pt>
                <c:pt idx="51">
                  <c:v>115352.76227601792</c:v>
                </c:pt>
                <c:pt idx="52">
                  <c:v>118344.5470894874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BDC-49E7-A8BF-AE4652B1689F}"/>
            </c:ext>
          </c:extLst>
        </c:ser>
        <c:ser>
          <c:idx val="33"/>
          <c:order val="33"/>
          <c:tx>
            <c:strRef>
              <c:f>'中情景（2001-2060, 2020RMB）'!$A$47</c:f>
              <c:strCache>
                <c:ptCount val="1"/>
                <c:pt idx="0">
                  <c:v>计算机、通信和其他电子设备制造业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val>
            <c:numRef>
              <c:f>'中情景（2001-2060, 2020RMB）'!$I$47:$BI$47</c:f>
              <c:numCache>
                <c:formatCode>0_);[Red]\(0\)</c:formatCode>
                <c:ptCount val="53"/>
                <c:pt idx="0">
                  <c:v>12389.44931527424</c:v>
                </c:pt>
                <c:pt idx="1">
                  <c:v>12366.933798334967</c:v>
                </c:pt>
                <c:pt idx="2">
                  <c:v>14039.352340459805</c:v>
                </c:pt>
                <c:pt idx="3">
                  <c:v>15635.073609400111</c:v>
                </c:pt>
                <c:pt idx="4">
                  <c:v>16685.515258118838</c:v>
                </c:pt>
                <c:pt idx="5">
                  <c:v>17641.706205868722</c:v>
                </c:pt>
                <c:pt idx="6">
                  <c:v>18977.06187241953</c:v>
                </c:pt>
                <c:pt idx="7">
                  <c:v>19894.066811321558</c:v>
                </c:pt>
                <c:pt idx="8">
                  <c:v>21355.755278544293</c:v>
                </c:pt>
                <c:pt idx="9">
                  <c:v>24599.592644385197</c:v>
                </c:pt>
                <c:pt idx="10">
                  <c:v>27702.463848883261</c:v>
                </c:pt>
                <c:pt idx="11">
                  <c:v>29193.809335406564</c:v>
                </c:pt>
                <c:pt idx="12">
                  <c:v>30415.615726595752</c:v>
                </c:pt>
                <c:pt idx="13">
                  <c:v>36640.354816724648</c:v>
                </c:pt>
                <c:pt idx="14">
                  <c:v>40049.197919647981</c:v>
                </c:pt>
                <c:pt idx="15">
                  <c:v>42396.188831465071</c:v>
                </c:pt>
                <c:pt idx="16">
                  <c:v>44815.581935829199</c:v>
                </c:pt>
                <c:pt idx="17">
                  <c:v>47258.742656446382</c:v>
                </c:pt>
                <c:pt idx="18">
                  <c:v>49895.340811455069</c:v>
                </c:pt>
                <c:pt idx="19">
                  <c:v>52688.083249212141</c:v>
                </c:pt>
                <c:pt idx="20">
                  <c:v>55597.722213934285</c:v>
                </c:pt>
                <c:pt idx="21">
                  <c:v>58561.283704902744</c:v>
                </c:pt>
                <c:pt idx="22">
                  <c:v>61488.544296962071</c:v>
                </c:pt>
                <c:pt idx="23">
                  <c:v>64354.451151058791</c:v>
                </c:pt>
                <c:pt idx="24">
                  <c:v>67181.505399215748</c:v>
                </c:pt>
                <c:pt idx="25">
                  <c:v>69936.974236008842</c:v>
                </c:pt>
                <c:pt idx="26">
                  <c:v>72620.71150786923</c:v>
                </c:pt>
                <c:pt idx="27">
                  <c:v>75273.78003584109</c:v>
                </c:pt>
                <c:pt idx="28">
                  <c:v>77873.600802651083</c:v>
                </c:pt>
                <c:pt idx="29">
                  <c:v>80374.894121949183</c:v>
                </c:pt>
                <c:pt idx="30">
                  <c:v>82809.517139011805</c:v>
                </c:pt>
                <c:pt idx="31">
                  <c:v>85214.316113111461</c:v>
                </c:pt>
                <c:pt idx="32">
                  <c:v>87630.916057003866</c:v>
                </c:pt>
                <c:pt idx="33">
                  <c:v>90070.745916699016</c:v>
                </c:pt>
                <c:pt idx="34">
                  <c:v>92521.082465181273</c:v>
                </c:pt>
                <c:pt idx="35">
                  <c:v>94991.565459138961</c:v>
                </c:pt>
                <c:pt idx="36">
                  <c:v>97492.801544305359</c:v>
                </c:pt>
                <c:pt idx="37">
                  <c:v>100036.43110193033</c:v>
                </c:pt>
                <c:pt idx="38">
                  <c:v>102637.38803456776</c:v>
                </c:pt>
                <c:pt idx="39">
                  <c:v>105311.97477502782</c:v>
                </c:pt>
                <c:pt idx="40">
                  <c:v>108075.65011978803</c:v>
                </c:pt>
                <c:pt idx="41">
                  <c:v>110945.18966206118</c:v>
                </c:pt>
                <c:pt idx="42">
                  <c:v>113938.74298942703</c:v>
                </c:pt>
                <c:pt idx="43">
                  <c:v>117046.61031711026</c:v>
                </c:pt>
                <c:pt idx="44">
                  <c:v>120242.95533117124</c:v>
                </c:pt>
                <c:pt idx="45">
                  <c:v>123522.16765872693</c:v>
                </c:pt>
                <c:pt idx="46">
                  <c:v>126877.76899179613</c:v>
                </c:pt>
                <c:pt idx="47">
                  <c:v>130302.3541006493</c:v>
                </c:pt>
                <c:pt idx="48">
                  <c:v>133799.71635947269</c:v>
                </c:pt>
                <c:pt idx="49">
                  <c:v>137379.69028537162</c:v>
                </c:pt>
                <c:pt idx="50">
                  <c:v>141043.12387196289</c:v>
                </c:pt>
                <c:pt idx="51">
                  <c:v>144790.75024047049</c:v>
                </c:pt>
                <c:pt idx="52">
                  <c:v>148623.17604814321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8BDC-49E7-A8BF-AE4652B1689F}"/>
            </c:ext>
          </c:extLst>
        </c:ser>
        <c:ser>
          <c:idx val="34"/>
          <c:order val="34"/>
          <c:tx>
            <c:strRef>
              <c:f>'中情景（2001-2060, 2020RMB）'!$A$48</c:f>
              <c:strCache>
                <c:ptCount val="1"/>
                <c:pt idx="0">
                  <c:v>仪器仪表制造业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val>
            <c:numRef>
              <c:f>'中情景（2001-2060, 2020RMB）'!$I$48:$BI$48</c:f>
              <c:numCache>
                <c:formatCode>0_);[Red]\(0\)</c:formatCode>
                <c:ptCount val="53"/>
                <c:pt idx="0">
                  <c:v>1270.0793844876139</c:v>
                </c:pt>
                <c:pt idx="1">
                  <c:v>1228.0405287348781</c:v>
                </c:pt>
                <c:pt idx="2">
                  <c:v>1426.3115727722129</c:v>
                </c:pt>
                <c:pt idx="3">
                  <c:v>1593.909068268578</c:v>
                </c:pt>
                <c:pt idx="4">
                  <c:v>1708.5827273955535</c:v>
                </c:pt>
                <c:pt idx="5">
                  <c:v>1811.3651372659692</c:v>
                </c:pt>
                <c:pt idx="6">
                  <c:v>1899.8480090712155</c:v>
                </c:pt>
                <c:pt idx="7">
                  <c:v>1899.7295995723066</c:v>
                </c:pt>
                <c:pt idx="8">
                  <c:v>2028.186042724089</c:v>
                </c:pt>
                <c:pt idx="9">
                  <c:v>2309.5694704099037</c:v>
                </c:pt>
                <c:pt idx="10">
                  <c:v>2442.2123507432102</c:v>
                </c:pt>
                <c:pt idx="11">
                  <c:v>2601.9437875043291</c:v>
                </c:pt>
                <c:pt idx="12">
                  <c:v>2602.606982377547</c:v>
                </c:pt>
                <c:pt idx="13">
                  <c:v>3034.983345987991</c:v>
                </c:pt>
                <c:pt idx="14">
                  <c:v>3224.8526645654251</c:v>
                </c:pt>
                <c:pt idx="15">
                  <c:v>3335.9119424621013</c:v>
                </c:pt>
                <c:pt idx="16">
                  <c:v>3448.0477115601207</c:v>
                </c:pt>
                <c:pt idx="17">
                  <c:v>3558.2549453210227</c:v>
                </c:pt>
                <c:pt idx="18">
                  <c:v>3679.2082379383196</c:v>
                </c:pt>
                <c:pt idx="19">
                  <c:v>3807.1181204668014</c:v>
                </c:pt>
                <c:pt idx="20">
                  <c:v>3938.8561304996319</c:v>
                </c:pt>
                <c:pt idx="21">
                  <c:v>4069.8832891028178</c:v>
                </c:pt>
                <c:pt idx="22">
                  <c:v>4194.1349374005849</c:v>
                </c:pt>
                <c:pt idx="23">
                  <c:v>4307.1494381335006</c:v>
                </c:pt>
                <c:pt idx="24">
                  <c:v>4410.8666370878582</c:v>
                </c:pt>
                <c:pt idx="25">
                  <c:v>4508.700806147951</c:v>
                </c:pt>
                <c:pt idx="26">
                  <c:v>4606.7097068453431</c:v>
                </c:pt>
                <c:pt idx="27">
                  <c:v>4713.9294417079527</c:v>
                </c:pt>
                <c:pt idx="28">
                  <c:v>4828.2655559783889</c:v>
                </c:pt>
                <c:pt idx="29">
                  <c:v>4941.6897594099564</c:v>
                </c:pt>
                <c:pt idx="30">
                  <c:v>5055.9895718048228</c:v>
                </c:pt>
                <c:pt idx="31">
                  <c:v>5173.0904202529227</c:v>
                </c:pt>
                <c:pt idx="32">
                  <c:v>5295.0642538244238</c:v>
                </c:pt>
                <c:pt idx="33">
                  <c:v>5422.0417491055823</c:v>
                </c:pt>
                <c:pt idx="34">
                  <c:v>5552.6194360036925</c:v>
                </c:pt>
                <c:pt idx="35">
                  <c:v>5686.6604448463941</c:v>
                </c:pt>
                <c:pt idx="36">
                  <c:v>5823.9930126488725</c:v>
                </c:pt>
                <c:pt idx="37">
                  <c:v>5964.4111499567553</c:v>
                </c:pt>
                <c:pt idx="38">
                  <c:v>6107.8049928744458</c:v>
                </c:pt>
                <c:pt idx="39">
                  <c:v>6254.0401536297686</c:v>
                </c:pt>
                <c:pt idx="40">
                  <c:v>6402.8201750794024</c:v>
                </c:pt>
                <c:pt idx="41">
                  <c:v>6553.8080604037386</c:v>
                </c:pt>
                <c:pt idx="42">
                  <c:v>6706.6209927923737</c:v>
                </c:pt>
                <c:pt idx="43">
                  <c:v>6862.3319648335146</c:v>
                </c:pt>
                <c:pt idx="44">
                  <c:v>7022.0680848538068</c:v>
                </c:pt>
                <c:pt idx="45">
                  <c:v>7185.4573597499921</c:v>
                </c:pt>
                <c:pt idx="46">
                  <c:v>7352.0830699693324</c:v>
                </c:pt>
                <c:pt idx="47">
                  <c:v>7521.481153834723</c:v>
                </c:pt>
                <c:pt idx="48">
                  <c:v>7693.8382910816372</c:v>
                </c:pt>
                <c:pt idx="49">
                  <c:v>7869.6840299976948</c:v>
                </c:pt>
                <c:pt idx="50">
                  <c:v>8049.0267040365006</c:v>
                </c:pt>
                <c:pt idx="51">
                  <c:v>8231.8676130734293</c:v>
                </c:pt>
                <c:pt idx="52">
                  <c:v>8418.2004658876249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8BDC-49E7-A8BF-AE4652B1689F}"/>
            </c:ext>
          </c:extLst>
        </c:ser>
        <c:ser>
          <c:idx val="35"/>
          <c:order val="35"/>
          <c:tx>
            <c:strRef>
              <c:f>'中情景（2001-2060, 2020RMB）'!$A$49</c:f>
              <c:strCache>
                <c:ptCount val="1"/>
                <c:pt idx="0">
                  <c:v>其他制造业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val>
            <c:numRef>
              <c:f>'中情景（2001-2060, 2020RMB）'!$I$49:$BI$49</c:f>
              <c:numCache>
                <c:formatCode>0_);[Red]\(0\)</c:formatCode>
                <c:ptCount val="53"/>
                <c:pt idx="0">
                  <c:v>531.34866320463868</c:v>
                </c:pt>
                <c:pt idx="1">
                  <c:v>533.40516151922805</c:v>
                </c:pt>
                <c:pt idx="2">
                  <c:v>607.09317693241007</c:v>
                </c:pt>
                <c:pt idx="3">
                  <c:v>691.26269950561482</c:v>
                </c:pt>
                <c:pt idx="4">
                  <c:v>704.14318496130761</c:v>
                </c:pt>
                <c:pt idx="5">
                  <c:v>684.29349662864342</c:v>
                </c:pt>
                <c:pt idx="6">
                  <c:v>690.16619562307301</c:v>
                </c:pt>
                <c:pt idx="7">
                  <c:v>694.70654126146223</c:v>
                </c:pt>
                <c:pt idx="8">
                  <c:v>714.56325097556112</c:v>
                </c:pt>
                <c:pt idx="9">
                  <c:v>765.96223072374698</c:v>
                </c:pt>
                <c:pt idx="10">
                  <c:v>787.83551251096753</c:v>
                </c:pt>
                <c:pt idx="11">
                  <c:v>780.11423979679637</c:v>
                </c:pt>
                <c:pt idx="12">
                  <c:v>726.7325868770115</c:v>
                </c:pt>
                <c:pt idx="13">
                  <c:v>826.27948832290463</c:v>
                </c:pt>
                <c:pt idx="14">
                  <c:v>907.3493796355416</c:v>
                </c:pt>
                <c:pt idx="15">
                  <c:v>925.09816004218851</c:v>
                </c:pt>
                <c:pt idx="16">
                  <c:v>942.41137832160769</c:v>
                </c:pt>
                <c:pt idx="17">
                  <c:v>958.50719207913903</c:v>
                </c:pt>
                <c:pt idx="18">
                  <c:v>976.8057141737462</c:v>
                </c:pt>
                <c:pt idx="19">
                  <c:v>996.19937423593888</c:v>
                </c:pt>
                <c:pt idx="20">
                  <c:v>1015.820986335718</c:v>
                </c:pt>
                <c:pt idx="21">
                  <c:v>1034.5002763024415</c:v>
                </c:pt>
                <c:pt idx="22">
                  <c:v>1050.7569909749025</c:v>
                </c:pt>
                <c:pt idx="23">
                  <c:v>1064.2143902762134</c:v>
                </c:pt>
                <c:pt idx="24">
                  <c:v>1075.7279499338899</c:v>
                </c:pt>
                <c:pt idx="25">
                  <c:v>1085.6337458819221</c:v>
                </c:pt>
                <c:pt idx="26">
                  <c:v>1094.821129936676</c:v>
                </c:pt>
                <c:pt idx="27">
                  <c:v>1104.7813192068616</c:v>
                </c:pt>
                <c:pt idx="28">
                  <c:v>1114.9745724100064</c:v>
                </c:pt>
                <c:pt idx="29">
                  <c:v>1123.9824131802939</c:v>
                </c:pt>
                <c:pt idx="30">
                  <c:v>1132.2473443303713</c:v>
                </c:pt>
                <c:pt idx="31">
                  <c:v>1140.2194412509987</c:v>
                </c:pt>
                <c:pt idx="32">
                  <c:v>1148.3547891613712</c:v>
                </c:pt>
                <c:pt idx="33">
                  <c:v>1156.6668437025337</c:v>
                </c:pt>
                <c:pt idx="34">
                  <c:v>1164.8459053528381</c:v>
                </c:pt>
                <c:pt idx="35">
                  <c:v>1172.8636899866647</c:v>
                </c:pt>
                <c:pt idx="36">
                  <c:v>1180.686797311273</c:v>
                </c:pt>
                <c:pt idx="37">
                  <c:v>1188.2771840600808</c:v>
                </c:pt>
                <c:pt idx="38">
                  <c:v>1195.6180117386159</c:v>
                </c:pt>
                <c:pt idx="39">
                  <c:v>1202.6885309661598</c:v>
                </c:pt>
                <c:pt idx="40">
                  <c:v>1209.4383103417406</c:v>
                </c:pt>
                <c:pt idx="41">
                  <c:v>1215.81233047457</c:v>
                </c:pt>
                <c:pt idx="42">
                  <c:v>1221.7504771005169</c:v>
                </c:pt>
                <c:pt idx="43">
                  <c:v>1227.5614175121261</c:v>
                </c:pt>
                <c:pt idx="44">
                  <c:v>1233.5147368305427</c:v>
                </c:pt>
                <c:pt idx="45">
                  <c:v>1239.4856365777875</c:v>
                </c:pt>
                <c:pt idx="46">
                  <c:v>1245.3468794866012</c:v>
                </c:pt>
                <c:pt idx="47">
                  <c:v>1250.9688682719921</c:v>
                </c:pt>
                <c:pt idx="48">
                  <c:v>1256.3342253603739</c:v>
                </c:pt>
                <c:pt idx="49">
                  <c:v>1261.4786126386607</c:v>
                </c:pt>
                <c:pt idx="50">
                  <c:v>1266.3498576628497</c:v>
                </c:pt>
                <c:pt idx="51">
                  <c:v>1270.8952340615626</c:v>
                </c:pt>
                <c:pt idx="52">
                  <c:v>1275.0615685224052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BDC-49E7-A8BF-AE4652B1689F}"/>
            </c:ext>
          </c:extLst>
        </c:ser>
        <c:ser>
          <c:idx val="36"/>
          <c:order val="36"/>
          <c:tx>
            <c:strRef>
              <c:f>'中情景（2001-2060, 2020RMB）'!$A$50</c:f>
              <c:strCache>
                <c:ptCount val="1"/>
                <c:pt idx="0">
                  <c:v>废弃资源综合利用业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'中情景（2001-2060, 2020RMB）'!$I$50:$BI$50</c:f>
              <c:numCache>
                <c:formatCode>0_);[Red]\(0\)</c:formatCode>
                <c:ptCount val="53"/>
                <c:pt idx="0">
                  <c:v>277.82138277902817</c:v>
                </c:pt>
                <c:pt idx="1">
                  <c:v>339.99581571765185</c:v>
                </c:pt>
                <c:pt idx="2">
                  <c:v>419.65234009725702</c:v>
                </c:pt>
                <c:pt idx="3">
                  <c:v>470.17292912503825</c:v>
                </c:pt>
                <c:pt idx="4">
                  <c:v>515.18952431708408</c:v>
                </c:pt>
                <c:pt idx="5">
                  <c:v>564.77911820922452</c:v>
                </c:pt>
                <c:pt idx="6">
                  <c:v>630.81220526617665</c:v>
                </c:pt>
                <c:pt idx="7">
                  <c:v>720.54132717818436</c:v>
                </c:pt>
                <c:pt idx="8">
                  <c:v>760.82510418843708</c:v>
                </c:pt>
                <c:pt idx="9">
                  <c:v>780.89655528325477</c:v>
                </c:pt>
                <c:pt idx="10">
                  <c:v>810.97168640436632</c:v>
                </c:pt>
                <c:pt idx="11">
                  <c:v>884.34251709928117</c:v>
                </c:pt>
                <c:pt idx="12">
                  <c:v>878.57955136179089</c:v>
                </c:pt>
                <c:pt idx="13">
                  <c:v>1191.0274591227624</c:v>
                </c:pt>
                <c:pt idx="14">
                  <c:v>1483.3175160522719</c:v>
                </c:pt>
                <c:pt idx="15">
                  <c:v>1608.1100406714129</c:v>
                </c:pt>
                <c:pt idx="16">
                  <c:v>1738.8893985279115</c:v>
                </c:pt>
                <c:pt idx="17">
                  <c:v>1873.1338463490818</c:v>
                </c:pt>
                <c:pt idx="18">
                  <c:v>2017.3965344605297</c:v>
                </c:pt>
                <c:pt idx="19">
                  <c:v>2170.8482711546612</c:v>
                </c:pt>
                <c:pt idx="20">
                  <c:v>2332.3027062546767</c:v>
                </c:pt>
                <c:pt idx="21">
                  <c:v>2499.5463823607556</c:v>
                </c:pt>
                <c:pt idx="22">
                  <c:v>2669.1192363942901</c:v>
                </c:pt>
                <c:pt idx="23">
                  <c:v>2837.7371954608047</c:v>
                </c:pt>
                <c:pt idx="24">
                  <c:v>3005.1885161000905</c:v>
                </c:pt>
                <c:pt idx="25">
                  <c:v>3172.3163500833425</c:v>
                </c:pt>
                <c:pt idx="26">
                  <c:v>3342.0017982829991</c:v>
                </c:pt>
                <c:pt idx="27">
                  <c:v>3519.6984077268135</c:v>
                </c:pt>
                <c:pt idx="28">
                  <c:v>3704.2768447049507</c:v>
                </c:pt>
                <c:pt idx="29">
                  <c:v>3890.7062414637462</c:v>
                </c:pt>
                <c:pt idx="30">
                  <c:v>4080.4117668222325</c:v>
                </c:pt>
                <c:pt idx="31">
                  <c:v>4275.1403282077736</c:v>
                </c:pt>
                <c:pt idx="32">
                  <c:v>4476.9780383982397</c:v>
                </c:pt>
                <c:pt idx="33">
                  <c:v>4686.5580088048782</c:v>
                </c:pt>
                <c:pt idx="34">
                  <c:v>4903.2394488500049</c:v>
                </c:pt>
                <c:pt idx="35">
                  <c:v>5127.4963307458647</c:v>
                </c:pt>
                <c:pt idx="36">
                  <c:v>5359.8444678550159</c:v>
                </c:pt>
                <c:pt idx="37">
                  <c:v>5600.8452015320463</c:v>
                </c:pt>
                <c:pt idx="38">
                  <c:v>5851.2338116373385</c:v>
                </c:pt>
                <c:pt idx="39">
                  <c:v>6111.818125347967</c:v>
                </c:pt>
                <c:pt idx="40">
                  <c:v>6383.3473072639172</c:v>
                </c:pt>
                <c:pt idx="41">
                  <c:v>6666.6283283856819</c:v>
                </c:pt>
                <c:pt idx="42">
                  <c:v>6962.5256020989882</c:v>
                </c:pt>
                <c:pt idx="43">
                  <c:v>7271.4474723170379</c:v>
                </c:pt>
                <c:pt idx="44">
                  <c:v>7593.1674005570012</c:v>
                </c:pt>
                <c:pt idx="45">
                  <c:v>7927.5789591323783</c:v>
                </c:pt>
                <c:pt idx="46">
                  <c:v>8274.4880366873294</c:v>
                </c:pt>
                <c:pt idx="47">
                  <c:v>8633.6035882631077</c:v>
                </c:pt>
                <c:pt idx="48">
                  <c:v>9005.3481237434044</c:v>
                </c:pt>
                <c:pt idx="49">
                  <c:v>9390.5632695621571</c:v>
                </c:pt>
                <c:pt idx="50">
                  <c:v>9789.4982682247173</c:v>
                </c:pt>
                <c:pt idx="51">
                  <c:v>10202.387471641936</c:v>
                </c:pt>
                <c:pt idx="52">
                  <c:v>10629.448381852257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8BDC-49E7-A8BF-AE4652B1689F}"/>
            </c:ext>
          </c:extLst>
        </c:ser>
        <c:ser>
          <c:idx val="37"/>
          <c:order val="37"/>
          <c:tx>
            <c:strRef>
              <c:f>'中情景（2001-2060, 2020RMB）'!$A$51</c:f>
              <c:strCache>
                <c:ptCount val="1"/>
                <c:pt idx="0">
                  <c:v>金属制品、机械和设备修理业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'中情景（2001-2060, 2020RMB）'!$I$51:$BI$51</c:f>
              <c:numCache>
                <c:formatCode>0_);[Red]\(0\)</c:formatCode>
                <c:ptCount val="53"/>
                <c:pt idx="0">
                  <c:v>163.00121187963498</c:v>
                </c:pt>
                <c:pt idx="1">
                  <c:v>169.9672234422103</c:v>
                </c:pt>
                <c:pt idx="2">
                  <c:v>196.4186255294118</c:v>
                </c:pt>
                <c:pt idx="3">
                  <c:v>222.32964722611601</c:v>
                </c:pt>
                <c:pt idx="4">
                  <c:v>236.20857147082742</c:v>
                </c:pt>
                <c:pt idx="5">
                  <c:v>259.16922848586364</c:v>
                </c:pt>
                <c:pt idx="6">
                  <c:v>278.53808139535778</c:v>
                </c:pt>
                <c:pt idx="7">
                  <c:v>287.50526069023118</c:v>
                </c:pt>
                <c:pt idx="8">
                  <c:v>298.80928044207468</c:v>
                </c:pt>
                <c:pt idx="9">
                  <c:v>332.09867260573429</c:v>
                </c:pt>
                <c:pt idx="10">
                  <c:v>369.0279075690683</c:v>
                </c:pt>
                <c:pt idx="11">
                  <c:v>405.26130946507971</c:v>
                </c:pt>
                <c:pt idx="12">
                  <c:v>379.09823240746709</c:v>
                </c:pt>
                <c:pt idx="13">
                  <c:v>416.42224208501489</c:v>
                </c:pt>
                <c:pt idx="14">
                  <c:v>474.62286420659473</c:v>
                </c:pt>
                <c:pt idx="15">
                  <c:v>499.32734857059393</c:v>
                </c:pt>
                <c:pt idx="16">
                  <c:v>524.40374997394861</c:v>
                </c:pt>
                <c:pt idx="17">
                  <c:v>549.23997334613875</c:v>
                </c:pt>
                <c:pt idx="18">
                  <c:v>575.72511174545912</c:v>
                </c:pt>
                <c:pt idx="19">
                  <c:v>603.38541179004801</c:v>
                </c:pt>
                <c:pt idx="20">
                  <c:v>631.82172759841876</c:v>
                </c:pt>
                <c:pt idx="21">
                  <c:v>660.40450904450995</c:v>
                </c:pt>
                <c:pt idx="22">
                  <c:v>688.24472691709161</c:v>
                </c:pt>
                <c:pt idx="23">
                  <c:v>714.64930442115326</c:v>
                </c:pt>
                <c:pt idx="24">
                  <c:v>739.7282733324206</c:v>
                </c:pt>
                <c:pt idx="25">
                  <c:v>763.75519176680962</c:v>
                </c:pt>
                <c:pt idx="26">
                  <c:v>787.44953272217072</c:v>
                </c:pt>
                <c:pt idx="27">
                  <c:v>812.05365625524769</c:v>
                </c:pt>
                <c:pt idx="28">
                  <c:v>837.21974540866051</c:v>
                </c:pt>
                <c:pt idx="29">
                  <c:v>861.77797932300234</c:v>
                </c:pt>
                <c:pt idx="30">
                  <c:v>886.04890706639083</c:v>
                </c:pt>
                <c:pt idx="31">
                  <c:v>910.39174044026015</c:v>
                </c:pt>
                <c:pt idx="32">
                  <c:v>935.20379668443945</c:v>
                </c:pt>
                <c:pt idx="33">
                  <c:v>960.54881731825731</c:v>
                </c:pt>
                <c:pt idx="34">
                  <c:v>986.22301051639965</c:v>
                </c:pt>
                <c:pt idx="35">
                  <c:v>1012.2506411449533</c:v>
                </c:pt>
                <c:pt idx="36">
                  <c:v>1038.6549735866161</c:v>
                </c:pt>
                <c:pt idx="37">
                  <c:v>1065.4583979104871</c:v>
                </c:pt>
                <c:pt idx="38">
                  <c:v>1092.7057699273444</c:v>
                </c:pt>
                <c:pt idx="39">
                  <c:v>1120.4429846715034</c:v>
                </c:pt>
                <c:pt idx="40">
                  <c:v>1148.6923315222825</c:v>
                </c:pt>
                <c:pt idx="41">
                  <c:v>1177.4742087461407</c:v>
                </c:pt>
                <c:pt idx="42">
                  <c:v>1206.8062038606188</c:v>
                </c:pt>
                <c:pt idx="43">
                  <c:v>1236.7724527493756</c:v>
                </c:pt>
                <c:pt idx="44">
                  <c:v>1267.3919834007531</c:v>
                </c:pt>
                <c:pt idx="45">
                  <c:v>1298.5747579273027</c:v>
                </c:pt>
                <c:pt idx="46">
                  <c:v>1330.2208978715407</c:v>
                </c:pt>
                <c:pt idx="47">
                  <c:v>1362.2203083209308</c:v>
                </c:pt>
                <c:pt idx="48">
                  <c:v>1394.5793438928226</c:v>
                </c:pt>
                <c:pt idx="49">
                  <c:v>1427.3655426469932</c:v>
                </c:pt>
                <c:pt idx="50">
                  <c:v>1460.5509597114585</c:v>
                </c:pt>
                <c:pt idx="51">
                  <c:v>1494.1052281948566</c:v>
                </c:pt>
                <c:pt idx="52">
                  <c:v>1527.9954871184657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8BDC-49E7-A8BF-AE4652B1689F}"/>
            </c:ext>
          </c:extLst>
        </c:ser>
        <c:ser>
          <c:idx val="38"/>
          <c:order val="38"/>
          <c:tx>
            <c:strRef>
              <c:f>'中情景（2001-2060, 2020RMB）'!$A$52</c:f>
              <c:strCache>
                <c:ptCount val="1"/>
                <c:pt idx="0">
                  <c:v>电力、热力生产和供应业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'中情景（2001-2060, 2020RMB）'!$I$52:$BI$52</c:f>
              <c:numCache>
                <c:formatCode>0_);[Red]\(0\)</c:formatCode>
                <c:ptCount val="53"/>
                <c:pt idx="0">
                  <c:v>10649.638711539816</c:v>
                </c:pt>
                <c:pt idx="1">
                  <c:v>10700.951638142691</c:v>
                </c:pt>
                <c:pt idx="2">
                  <c:v>11534.955049889852</c:v>
                </c:pt>
                <c:pt idx="3">
                  <c:v>12203.169573535575</c:v>
                </c:pt>
                <c:pt idx="4">
                  <c:v>12198.207729660531</c:v>
                </c:pt>
                <c:pt idx="5">
                  <c:v>12306.267191958539</c:v>
                </c:pt>
                <c:pt idx="6">
                  <c:v>12057.930249434579</c:v>
                </c:pt>
                <c:pt idx="7">
                  <c:v>11496.645752598572</c:v>
                </c:pt>
                <c:pt idx="8">
                  <c:v>11757.936502161634</c:v>
                </c:pt>
                <c:pt idx="9">
                  <c:v>12829.820765210363</c:v>
                </c:pt>
                <c:pt idx="10">
                  <c:v>14000.998845353402</c:v>
                </c:pt>
                <c:pt idx="11">
                  <c:v>14376.753818674912</c:v>
                </c:pt>
                <c:pt idx="12">
                  <c:v>14171.804811655176</c:v>
                </c:pt>
                <c:pt idx="13">
                  <c:v>16363.884569742619</c:v>
                </c:pt>
                <c:pt idx="14">
                  <c:v>17470.728074872739</c:v>
                </c:pt>
                <c:pt idx="15">
                  <c:v>18941.563560600691</c:v>
                </c:pt>
                <c:pt idx="16">
                  <c:v>20803.557104600077</c:v>
                </c:pt>
                <c:pt idx="17">
                  <c:v>23490.239954152545</c:v>
                </c:pt>
                <c:pt idx="18">
                  <c:v>25875.739463069764</c:v>
                </c:pt>
                <c:pt idx="19">
                  <c:v>28323.057676156775</c:v>
                </c:pt>
                <c:pt idx="20">
                  <c:v>30761.978112289791</c:v>
                </c:pt>
                <c:pt idx="21">
                  <c:v>33229.992687268343</c:v>
                </c:pt>
                <c:pt idx="22">
                  <c:v>35881.682829984726</c:v>
                </c:pt>
                <c:pt idx="23">
                  <c:v>38936.034989433749</c:v>
                </c:pt>
                <c:pt idx="24">
                  <c:v>42434.813680718427</c:v>
                </c:pt>
                <c:pt idx="25">
                  <c:v>46273.939152322222</c:v>
                </c:pt>
                <c:pt idx="26">
                  <c:v>50103.055220017057</c:v>
                </c:pt>
                <c:pt idx="27">
                  <c:v>53290.204110330524</c:v>
                </c:pt>
                <c:pt idx="28">
                  <c:v>55857.365472359183</c:v>
                </c:pt>
                <c:pt idx="29">
                  <c:v>58341.949340408319</c:v>
                </c:pt>
                <c:pt idx="30">
                  <c:v>60756.968318424777</c:v>
                </c:pt>
                <c:pt idx="31">
                  <c:v>63122.612003229951</c:v>
                </c:pt>
                <c:pt idx="32">
                  <c:v>65465.955289643156</c:v>
                </c:pt>
                <c:pt idx="33">
                  <c:v>67794.348592065682</c:v>
                </c:pt>
                <c:pt idx="34">
                  <c:v>70098.760103840061</c:v>
                </c:pt>
                <c:pt idx="35">
                  <c:v>72388.393957627297</c:v>
                </c:pt>
                <c:pt idx="36">
                  <c:v>74674.569233654052</c:v>
                </c:pt>
                <c:pt idx="37">
                  <c:v>76970.520798340847</c:v>
                </c:pt>
                <c:pt idx="38">
                  <c:v>79292.941893836425</c:v>
                </c:pt>
                <c:pt idx="39">
                  <c:v>81660.38860308181</c:v>
                </c:pt>
                <c:pt idx="40">
                  <c:v>84091.511350072164</c:v>
                </c:pt>
                <c:pt idx="41">
                  <c:v>86606.775458806165</c:v>
                </c:pt>
                <c:pt idx="42">
                  <c:v>89228.698806066343</c:v>
                </c:pt>
                <c:pt idx="43">
                  <c:v>91935.359192095973</c:v>
                </c:pt>
                <c:pt idx="44">
                  <c:v>94683.880377634079</c:v>
                </c:pt>
                <c:pt idx="45">
                  <c:v>97466.450528376517</c:v>
                </c:pt>
                <c:pt idx="46">
                  <c:v>100274.36893646854</c:v>
                </c:pt>
                <c:pt idx="47">
                  <c:v>103098.02515578594</c:v>
                </c:pt>
                <c:pt idx="48">
                  <c:v>105936.53133590566</c:v>
                </c:pt>
                <c:pt idx="49">
                  <c:v>108793.68633725872</c:v>
                </c:pt>
                <c:pt idx="50">
                  <c:v>111666.07100102062</c:v>
                </c:pt>
                <c:pt idx="51">
                  <c:v>114550.07030055528</c:v>
                </c:pt>
                <c:pt idx="52">
                  <c:v>117441.87654435966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8BDC-49E7-A8BF-AE4652B1689F}"/>
            </c:ext>
          </c:extLst>
        </c:ser>
        <c:ser>
          <c:idx val="39"/>
          <c:order val="39"/>
          <c:tx>
            <c:strRef>
              <c:f>'中情景（2001-2060, 2020RMB）'!$A$53</c:f>
              <c:strCache>
                <c:ptCount val="1"/>
                <c:pt idx="0">
                  <c:v>燃气生产和供应业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'中情景（2001-2060, 2020RMB）'!$I$53:$BI$53</c:f>
              <c:numCache>
                <c:formatCode>0_);[Red]\(0\)</c:formatCode>
                <c:ptCount val="53"/>
                <c:pt idx="0">
                  <c:v>635.44685597040052</c:v>
                </c:pt>
                <c:pt idx="1">
                  <c:v>690.31214519662922</c:v>
                </c:pt>
                <c:pt idx="2">
                  <c:v>790.36890513133335</c:v>
                </c:pt>
                <c:pt idx="3">
                  <c:v>858.93810846948372</c:v>
                </c:pt>
                <c:pt idx="4">
                  <c:v>913.37500817935734</c:v>
                </c:pt>
                <c:pt idx="5">
                  <c:v>1018.6453797166182</c:v>
                </c:pt>
                <c:pt idx="6">
                  <c:v>1137.7437969036205</c:v>
                </c:pt>
                <c:pt idx="7">
                  <c:v>1199.1978904190339</c:v>
                </c:pt>
                <c:pt idx="8">
                  <c:v>1337.6292732244519</c:v>
                </c:pt>
                <c:pt idx="9">
                  <c:v>1523.2072734394874</c:v>
                </c:pt>
                <c:pt idx="10">
                  <c:v>1785.1032639547602</c:v>
                </c:pt>
                <c:pt idx="11">
                  <c:v>1919.0682487030381</c:v>
                </c:pt>
                <c:pt idx="12">
                  <c:v>1856.4384809055559</c:v>
                </c:pt>
                <c:pt idx="13">
                  <c:v>2282.7594992660579</c:v>
                </c:pt>
                <c:pt idx="14">
                  <c:v>2464.9908072284757</c:v>
                </c:pt>
                <c:pt idx="15">
                  <c:v>2672.5094549002047</c:v>
                </c:pt>
                <c:pt idx="16">
                  <c:v>2885.3481131822969</c:v>
                </c:pt>
                <c:pt idx="17">
                  <c:v>3097.6335204699262</c:v>
                </c:pt>
                <c:pt idx="18">
                  <c:v>3317.7838860191555</c:v>
                </c:pt>
                <c:pt idx="19">
                  <c:v>3543.5477781302675</c:v>
                </c:pt>
                <c:pt idx="20">
                  <c:v>3773.8125358394809</c:v>
                </c:pt>
                <c:pt idx="21">
                  <c:v>4006.4160426658577</c:v>
                </c:pt>
                <c:pt idx="22">
                  <c:v>4237.9312149276084</c:v>
                </c:pt>
                <c:pt idx="23">
                  <c:v>4468.6423089184755</c:v>
                </c:pt>
                <c:pt idx="24">
                  <c:v>4699.6264203856554</c:v>
                </c:pt>
                <c:pt idx="25">
                  <c:v>4928.0640963367232</c:v>
                </c:pt>
                <c:pt idx="26">
                  <c:v>5153.3835321132574</c:v>
                </c:pt>
                <c:pt idx="27">
                  <c:v>5377.9943121942415</c:v>
                </c:pt>
                <c:pt idx="28">
                  <c:v>5602.4401491623457</c:v>
                </c:pt>
                <c:pt idx="29">
                  <c:v>5825.7377508649115</c:v>
                </c:pt>
                <c:pt idx="30">
                  <c:v>6049.8531311834859</c:v>
                </c:pt>
                <c:pt idx="31">
                  <c:v>6277.0966201435604</c:v>
                </c:pt>
                <c:pt idx="32">
                  <c:v>6510.1313910818653</c:v>
                </c:pt>
                <c:pt idx="33">
                  <c:v>6749.3732361585344</c:v>
                </c:pt>
                <c:pt idx="34">
                  <c:v>6993.3495606236147</c:v>
                </c:pt>
                <c:pt idx="35">
                  <c:v>7242.1612204398907</c:v>
                </c:pt>
                <c:pt idx="36">
                  <c:v>7495.9044016251319</c:v>
                </c:pt>
                <c:pt idx="37">
                  <c:v>7754.672719600776</c:v>
                </c:pt>
                <c:pt idx="38">
                  <c:v>8018.7296538412793</c:v>
                </c:pt>
                <c:pt idx="39">
                  <c:v>8288.357992136589</c:v>
                </c:pt>
                <c:pt idx="40">
                  <c:v>8563.67731007365</c:v>
                </c:pt>
                <c:pt idx="41">
                  <c:v>8844.8011427907331</c:v>
                </c:pt>
                <c:pt idx="42">
                  <c:v>9131.83035123232</c:v>
                </c:pt>
                <c:pt idx="43">
                  <c:v>9427.0786497058143</c:v>
                </c:pt>
                <c:pt idx="44">
                  <c:v>9732.2660186212561</c:v>
                </c:pt>
                <c:pt idx="45">
                  <c:v>10046.487703051516</c:v>
                </c:pt>
                <c:pt idx="46">
                  <c:v>10368.69870482417</c:v>
                </c:pt>
                <c:pt idx="47">
                  <c:v>10697.706045790203</c:v>
                </c:pt>
                <c:pt idx="48">
                  <c:v>11033.166966300851</c:v>
                </c:pt>
                <c:pt idx="49">
                  <c:v>11375.182364503476</c:v>
                </c:pt>
                <c:pt idx="50">
                  <c:v>11723.05719240685</c:v>
                </c:pt>
                <c:pt idx="51">
                  <c:v>12076.025949200555</c:v>
                </c:pt>
                <c:pt idx="52">
                  <c:v>12433.252816813314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8BDC-49E7-A8BF-AE4652B1689F}"/>
            </c:ext>
          </c:extLst>
        </c:ser>
        <c:ser>
          <c:idx val="40"/>
          <c:order val="40"/>
          <c:tx>
            <c:strRef>
              <c:f>'中情景（2001-2060, 2020RMB）'!$A$54</c:f>
              <c:strCache>
                <c:ptCount val="1"/>
                <c:pt idx="0">
                  <c:v>水的生产和供应业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'中情景（2001-2060, 2020RMB）'!$I$54:$BI$54</c:f>
              <c:numCache>
                <c:formatCode>0_);[Red]\(0\)</c:formatCode>
                <c:ptCount val="53"/>
                <c:pt idx="0">
                  <c:v>772.52531059024352</c:v>
                </c:pt>
                <c:pt idx="1">
                  <c:v>769.65677167553315</c:v>
                </c:pt>
                <c:pt idx="2">
                  <c:v>789.2808019013371</c:v>
                </c:pt>
                <c:pt idx="3">
                  <c:v>813.7681388479034</c:v>
                </c:pt>
                <c:pt idx="4">
                  <c:v>809.56374762604992</c:v>
                </c:pt>
                <c:pt idx="5">
                  <c:v>820.58064700482055</c:v>
                </c:pt>
                <c:pt idx="6">
                  <c:v>844.93068560736822</c:v>
                </c:pt>
                <c:pt idx="7">
                  <c:v>846.48120875534187</c:v>
                </c:pt>
                <c:pt idx="8">
                  <c:v>883.89316881893217</c:v>
                </c:pt>
                <c:pt idx="9">
                  <c:v>972.5233546006923</c:v>
                </c:pt>
                <c:pt idx="10">
                  <c:v>1034.1872244828596</c:v>
                </c:pt>
                <c:pt idx="11">
                  <c:v>1075.902264997181</c:v>
                </c:pt>
                <c:pt idx="12">
                  <c:v>1091.7883404123318</c:v>
                </c:pt>
                <c:pt idx="13">
                  <c:v>1244.7503877019715</c:v>
                </c:pt>
                <c:pt idx="14">
                  <c:v>1298.5975960878834</c:v>
                </c:pt>
                <c:pt idx="15">
                  <c:v>1372.3559162556253</c:v>
                </c:pt>
                <c:pt idx="16">
                  <c:v>1445.5490520750204</c:v>
                </c:pt>
                <c:pt idx="17">
                  <c:v>1515.9289436199169</c:v>
                </c:pt>
                <c:pt idx="18">
                  <c:v>1587.6903295022269</c:v>
                </c:pt>
                <c:pt idx="19">
                  <c:v>1659.3358877407195</c:v>
                </c:pt>
                <c:pt idx="20">
                  <c:v>1730.5449853982843</c:v>
                </c:pt>
                <c:pt idx="21">
                  <c:v>1800.579338867022</c:v>
                </c:pt>
                <c:pt idx="22">
                  <c:v>1868.227209136817</c:v>
                </c:pt>
                <c:pt idx="23">
                  <c:v>1933.1601266947878</c:v>
                </c:pt>
                <c:pt idx="24">
                  <c:v>1995.8473131143976</c:v>
                </c:pt>
                <c:pt idx="25">
                  <c:v>2056.2570985060461</c:v>
                </c:pt>
                <c:pt idx="26">
                  <c:v>2115.4658724981045</c:v>
                </c:pt>
                <c:pt idx="27">
                  <c:v>2175.8644838152632</c:v>
                </c:pt>
                <c:pt idx="28">
                  <c:v>2237.4003710412571</c:v>
                </c:pt>
                <c:pt idx="29">
                  <c:v>2298.4487310755899</c:v>
                </c:pt>
                <c:pt idx="30">
                  <c:v>2359.7683311948635</c:v>
                </c:pt>
                <c:pt idx="31">
                  <c:v>2422.1890439900035</c:v>
                </c:pt>
                <c:pt idx="32">
                  <c:v>2486.6147238892722</c:v>
                </c:pt>
                <c:pt idx="33">
                  <c:v>2553.0384724212654</c:v>
                </c:pt>
                <c:pt idx="34">
                  <c:v>2620.7208406518735</c:v>
                </c:pt>
                <c:pt idx="35">
                  <c:v>2689.5063305544313</c:v>
                </c:pt>
                <c:pt idx="36">
                  <c:v>2759.2136242098404</c:v>
                </c:pt>
                <c:pt idx="37">
                  <c:v>2829.6356193371348</c:v>
                </c:pt>
                <c:pt idx="38">
                  <c:v>2900.6011636816602</c:v>
                </c:pt>
                <c:pt idx="39">
                  <c:v>2971.9178731328939</c:v>
                </c:pt>
                <c:pt idx="40">
                  <c:v>3043.3066129335157</c:v>
                </c:pt>
                <c:pt idx="41">
                  <c:v>3114.4592860706152</c:v>
                </c:pt>
                <c:pt idx="42">
                  <c:v>3185.0367458718865</c:v>
                </c:pt>
                <c:pt idx="43">
                  <c:v>3256.2773419078376</c:v>
                </c:pt>
                <c:pt idx="44">
                  <c:v>3329.424891060381</c:v>
                </c:pt>
                <c:pt idx="45">
                  <c:v>3404.0984720262113</c:v>
                </c:pt>
                <c:pt idx="46">
                  <c:v>3479.8826284304246</c:v>
                </c:pt>
                <c:pt idx="47">
                  <c:v>3556.3264926229831</c:v>
                </c:pt>
                <c:pt idx="48">
                  <c:v>3633.2742678693899</c:v>
                </c:pt>
                <c:pt idx="49">
                  <c:v>3710.718893684767</c:v>
                </c:pt>
                <c:pt idx="50">
                  <c:v>3788.394500181771</c:v>
                </c:pt>
                <c:pt idx="51">
                  <c:v>3866.0206725890685</c:v>
                </c:pt>
                <c:pt idx="52">
                  <c:v>3943.3032617228091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8BDC-49E7-A8BF-AE4652B16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147360"/>
        <c:axId val="1433129120"/>
      </c:areaChart>
      <c:catAx>
        <c:axId val="1433147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3129120"/>
        <c:crosses val="autoZero"/>
        <c:auto val="1"/>
        <c:lblAlgn val="ctr"/>
        <c:lblOffset val="100"/>
        <c:noMultiLvlLbl val="0"/>
      </c:catAx>
      <c:valAx>
        <c:axId val="143312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3147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72833988223376E-2"/>
          <c:y val="0.70097077841985356"/>
          <c:w val="0.93654332023553244"/>
          <c:h val="0.27776518927221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'低情景（2001-2060, 2020RMB）'!$A$3</c:f>
              <c:strCache>
                <c:ptCount val="1"/>
                <c:pt idx="0">
                  <c:v>农业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'低情景（2001-2060, 2020RMB）'!$B$3:$BI$3</c:f>
              <c:numCache>
                <c:formatCode>0_);[Red]\(0\)</c:formatCode>
                <c:ptCount val="60"/>
                <c:pt idx="0">
                  <c:v>29675.93721477779</c:v>
                </c:pt>
                <c:pt idx="1">
                  <c:v>30901.469411529</c:v>
                </c:pt>
                <c:pt idx="2">
                  <c:v>31645.386093641948</c:v>
                </c:pt>
                <c:pt idx="3">
                  <c:v>36444.641091354868</c:v>
                </c:pt>
                <c:pt idx="4">
                  <c:v>36724.407910178343</c:v>
                </c:pt>
                <c:pt idx="5">
                  <c:v>37883.920921859433</c:v>
                </c:pt>
                <c:pt idx="6">
                  <c:v>41653.224626077863</c:v>
                </c:pt>
                <c:pt idx="7">
                  <c:v>45368.998120648939</c:v>
                </c:pt>
                <c:pt idx="8">
                  <c:v>47139.865402492462</c:v>
                </c:pt>
                <c:pt idx="9">
                  <c:v>50399.248549447446</c:v>
                </c:pt>
                <c:pt idx="10">
                  <c:v>54312.680927517635</c:v>
                </c:pt>
                <c:pt idx="11">
                  <c:v>58225.658703428679</c:v>
                </c:pt>
                <c:pt idx="12">
                  <c:v>61644.382254581113</c:v>
                </c:pt>
                <c:pt idx="13">
                  <c:v>64101.063232371307</c:v>
                </c:pt>
                <c:pt idx="14">
                  <c:v>66732.21068238109</c:v>
                </c:pt>
                <c:pt idx="15">
                  <c:v>68631.611084360557</c:v>
                </c:pt>
                <c:pt idx="16">
                  <c:v>68143.575410893376</c:v>
                </c:pt>
                <c:pt idx="17">
                  <c:v>68758.857830048146</c:v>
                </c:pt>
                <c:pt idx="18">
                  <c:v>73967.215695633218</c:v>
                </c:pt>
                <c:pt idx="19">
                  <c:v>81396.5</c:v>
                </c:pt>
                <c:pt idx="20">
                  <c:v>82959.622466645262</c:v>
                </c:pt>
                <c:pt idx="21">
                  <c:v>86574.037414115228</c:v>
                </c:pt>
                <c:pt idx="22">
                  <c:v>90741.675651722253</c:v>
                </c:pt>
                <c:pt idx="23">
                  <c:v>94995.041136718239</c:v>
                </c:pt>
                <c:pt idx="24">
                  <c:v>99301.180284806382</c:v>
                </c:pt>
                <c:pt idx="25">
                  <c:v>103731.1618254193</c:v>
                </c:pt>
                <c:pt idx="26">
                  <c:v>108316.24007337785</c:v>
                </c:pt>
                <c:pt idx="27">
                  <c:v>112949.73626361709</c:v>
                </c:pt>
                <c:pt idx="28">
                  <c:v>117511.48542392686</c:v>
                </c:pt>
                <c:pt idx="29">
                  <c:v>121868.40565899576</c:v>
                </c:pt>
                <c:pt idx="30">
                  <c:v>125950.92326637279</c:v>
                </c:pt>
                <c:pt idx="31">
                  <c:v>129846.01018253389</c:v>
                </c:pt>
                <c:pt idx="32">
                  <c:v>133655.7265849213</c:v>
                </c:pt>
                <c:pt idx="33">
                  <c:v>137494.03806061295</c:v>
                </c:pt>
                <c:pt idx="34">
                  <c:v>141486.49955949243</c:v>
                </c:pt>
                <c:pt idx="35">
                  <c:v>145577.47757393838</c:v>
                </c:pt>
                <c:pt idx="36">
                  <c:v>149643.09257187063</c:v>
                </c:pt>
                <c:pt idx="37">
                  <c:v>153718.85317282085</c:v>
                </c:pt>
                <c:pt idx="38">
                  <c:v>157845.08547340796</c:v>
                </c:pt>
                <c:pt idx="39">
                  <c:v>162067.07512910533</c:v>
                </c:pt>
                <c:pt idx="40">
                  <c:v>166393.44584423309</c:v>
                </c:pt>
                <c:pt idx="41">
                  <c:v>170801.37451245348</c:v>
                </c:pt>
                <c:pt idx="42">
                  <c:v>175293.18766559026</c:v>
                </c:pt>
                <c:pt idx="43">
                  <c:v>179871.70788774782</c:v>
                </c:pt>
                <c:pt idx="44">
                  <c:v>184540.28715075349</c:v>
                </c:pt>
                <c:pt idx="45">
                  <c:v>189309.51477906585</c:v>
                </c:pt>
                <c:pt idx="46">
                  <c:v>194191.13408737915</c:v>
                </c:pt>
                <c:pt idx="47">
                  <c:v>199191.11582333545</c:v>
                </c:pt>
                <c:pt idx="48">
                  <c:v>204316.07237865392</c:v>
                </c:pt>
                <c:pt idx="49">
                  <c:v>209573.26607704072</c:v>
                </c:pt>
                <c:pt idx="50">
                  <c:v>214965.69984602596</c:v>
                </c:pt>
                <c:pt idx="51">
                  <c:v>220491.7134546735</c:v>
                </c:pt>
                <c:pt idx="52">
                  <c:v>226151.87202652681</c:v>
                </c:pt>
                <c:pt idx="53">
                  <c:v>231946.46828138037</c:v>
                </c:pt>
                <c:pt idx="54">
                  <c:v>237875.50068072558</c:v>
                </c:pt>
                <c:pt idx="55">
                  <c:v>243947.01271678144</c:v>
                </c:pt>
                <c:pt idx="56">
                  <c:v>250170.86820265953</c:v>
                </c:pt>
                <c:pt idx="57">
                  <c:v>256549.47937231592</c:v>
                </c:pt>
                <c:pt idx="58">
                  <c:v>263085.13817990321</c:v>
                </c:pt>
                <c:pt idx="59">
                  <c:v>269780.00297651876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2-4E78-9CA3-EEA5CD4D4D16}"/>
            </c:ext>
          </c:extLst>
        </c:ser>
        <c:ser>
          <c:idx val="1"/>
          <c:order val="1"/>
          <c:tx>
            <c:strRef>
              <c:f>'低情景（2001-2060, 2020RMB）'!$A$4</c:f>
              <c:strCache>
                <c:ptCount val="1"/>
                <c:pt idx="0">
                  <c:v>工业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'低情景（2001-2060, 2020RMB）'!$B$4:$BI$4</c:f>
              <c:numCache>
                <c:formatCode>0_);[Red]\(0\)</c:formatCode>
                <c:ptCount val="60"/>
                <c:pt idx="0">
                  <c:v>82472.588935236359</c:v>
                </c:pt>
                <c:pt idx="1">
                  <c:v>89280.442375518236</c:v>
                </c:pt>
                <c:pt idx="2">
                  <c:v>100799.63833201525</c:v>
                </c:pt>
                <c:pt idx="3">
                  <c:v>111960.0304202925</c:v>
                </c:pt>
                <c:pt idx="4">
                  <c:v>127718.90013401274</c:v>
                </c:pt>
                <c:pt idx="5">
                  <c:v>145373.42336474854</c:v>
                </c:pt>
                <c:pt idx="6">
                  <c:v>163331.37833449789</c:v>
                </c:pt>
                <c:pt idx="7">
                  <c:v>178777.31335147261</c:v>
                </c:pt>
                <c:pt idx="8">
                  <c:v>187816.58747999065</c:v>
                </c:pt>
                <c:pt idx="9">
                  <c:v>210052.75645915509</c:v>
                </c:pt>
                <c:pt idx="10">
                  <c:v>229790.33434331449</c:v>
                </c:pt>
                <c:pt idx="11">
                  <c:v>240473.17222739744</c:v>
                </c:pt>
                <c:pt idx="12">
                  <c:v>250594.10025312903</c:v>
                </c:pt>
                <c:pt idx="13">
                  <c:v>260094.46798668895</c:v>
                </c:pt>
                <c:pt idx="14">
                  <c:v>261976.82537780039</c:v>
                </c:pt>
                <c:pt idx="15">
                  <c:v>269693.62544095406</c:v>
                </c:pt>
                <c:pt idx="16">
                  <c:v>289941.42849585827</c:v>
                </c:pt>
                <c:pt idx="17">
                  <c:v>306438.05124800676</c:v>
                </c:pt>
                <c:pt idx="18">
                  <c:v>313513.06904014404</c:v>
                </c:pt>
                <c:pt idx="19">
                  <c:v>312902.90000000002</c:v>
                </c:pt>
                <c:pt idx="20">
                  <c:v>356193.67592506018</c:v>
                </c:pt>
                <c:pt idx="21">
                  <c:v>375578.60517081129</c:v>
                </c:pt>
                <c:pt idx="22">
                  <c:v>388206.50534537638</c:v>
                </c:pt>
                <c:pt idx="23">
                  <c:v>401148.4194528783</c:v>
                </c:pt>
                <c:pt idx="24">
                  <c:v>414416.92572192533</c:v>
                </c:pt>
                <c:pt idx="25">
                  <c:v>428110.03826616734</c:v>
                </c:pt>
                <c:pt idx="26">
                  <c:v>442226.52332306502</c:v>
                </c:pt>
                <c:pt idx="27">
                  <c:v>456631.11378278339</c:v>
                </c:pt>
                <c:pt idx="28">
                  <c:v>471189.68072867522</c:v>
                </c:pt>
                <c:pt idx="29">
                  <c:v>485769.16940998309</c:v>
                </c:pt>
                <c:pt idx="30">
                  <c:v>500532.46479480615</c:v>
                </c:pt>
                <c:pt idx="31">
                  <c:v>515582.37348492339</c:v>
                </c:pt>
                <c:pt idx="32">
                  <c:v>530664.45088385488</c:v>
                </c:pt>
                <c:pt idx="33">
                  <c:v>545483.49813807383</c:v>
                </c:pt>
                <c:pt idx="34">
                  <c:v>559703.94678681565</c:v>
                </c:pt>
                <c:pt idx="35">
                  <c:v>573162.07033100259</c:v>
                </c:pt>
                <c:pt idx="36">
                  <c:v>586034.15006775071</c:v>
                </c:pt>
                <c:pt idx="37">
                  <c:v>598480.12413822487</c:v>
                </c:pt>
                <c:pt idx="38">
                  <c:v>610679.85642014246</c:v>
                </c:pt>
                <c:pt idx="39">
                  <c:v>622832.23877993727</c:v>
                </c:pt>
                <c:pt idx="40">
                  <c:v>634995.03396297561</c:v>
                </c:pt>
                <c:pt idx="41">
                  <c:v>647109.2376124463</c:v>
                </c:pt>
                <c:pt idx="42">
                  <c:v>659216.30624563596</c:v>
                </c:pt>
                <c:pt idx="43">
                  <c:v>671362.69169852789</c:v>
                </c:pt>
                <c:pt idx="44">
                  <c:v>683599.90720978391</c:v>
                </c:pt>
                <c:pt idx="45">
                  <c:v>696009.16282256879</c:v>
                </c:pt>
                <c:pt idx="46">
                  <c:v>708678.26968617225</c:v>
                </c:pt>
                <c:pt idx="47">
                  <c:v>721676.58647087251</c:v>
                </c:pt>
                <c:pt idx="48">
                  <c:v>735079.11442091677</c:v>
                </c:pt>
                <c:pt idx="49">
                  <c:v>748966.75417696522</c:v>
                </c:pt>
                <c:pt idx="50">
                  <c:v>763272.62013247551</c:v>
                </c:pt>
                <c:pt idx="51">
                  <c:v>777870.53309444664</c:v>
                </c:pt>
                <c:pt idx="52">
                  <c:v>792756.39990503062</c:v>
                </c:pt>
                <c:pt idx="53">
                  <c:v>807925.20597049606</c:v>
                </c:pt>
                <c:pt idx="54">
                  <c:v>823370.96290140983</c:v>
                </c:pt>
                <c:pt idx="55">
                  <c:v>839115.41820448183</c:v>
                </c:pt>
                <c:pt idx="56">
                  <c:v>855185.9106771379</c:v>
                </c:pt>
                <c:pt idx="57">
                  <c:v>871583.69246809022</c:v>
                </c:pt>
                <c:pt idx="58">
                  <c:v>888309.47615039034</c:v>
                </c:pt>
                <c:pt idx="59">
                  <c:v>905363.39981950377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2-4E78-9CA3-EEA5CD4D4D16}"/>
            </c:ext>
          </c:extLst>
        </c:ser>
        <c:ser>
          <c:idx val="2"/>
          <c:order val="2"/>
          <c:tx>
            <c:strRef>
              <c:f>'低情景（2001-2060, 2020RMB）'!$A$5</c:f>
              <c:strCache>
                <c:ptCount val="1"/>
                <c:pt idx="0">
                  <c:v>建筑业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'低情景（2001-2060, 2020RMB）'!$B$5:$BI$5</c:f>
              <c:numCache>
                <c:formatCode>0_);[Red]\(0\)</c:formatCode>
                <c:ptCount val="60"/>
                <c:pt idx="0">
                  <c:v>11181.133378356233</c:v>
                </c:pt>
                <c:pt idx="1">
                  <c:v>12113.57335174635</c:v>
                </c:pt>
                <c:pt idx="2">
                  <c:v>13675.141587294222</c:v>
                </c:pt>
                <c:pt idx="3">
                  <c:v>14843.769360047083</c:v>
                </c:pt>
                <c:pt idx="4">
                  <c:v>17039.114768328702</c:v>
                </c:pt>
                <c:pt idx="5">
                  <c:v>19622.680762062624</c:v>
                </c:pt>
                <c:pt idx="6">
                  <c:v>22444.194102628626</c:v>
                </c:pt>
                <c:pt idx="7">
                  <c:v>25525.888969277854</c:v>
                </c:pt>
                <c:pt idx="8">
                  <c:v>30848.589489425267</c:v>
                </c:pt>
                <c:pt idx="9">
                  <c:v>34676.499557887699</c:v>
                </c:pt>
                <c:pt idx="10">
                  <c:v>38773.323458779632</c:v>
                </c:pt>
                <c:pt idx="11">
                  <c:v>42472.296546692742</c:v>
                </c:pt>
                <c:pt idx="12">
                  <c:v>46095.215645851218</c:v>
                </c:pt>
                <c:pt idx="13">
                  <c:v>50638.347628195064</c:v>
                </c:pt>
                <c:pt idx="14">
                  <c:v>53251.105784283529</c:v>
                </c:pt>
                <c:pt idx="15">
                  <c:v>56595.610575849489</c:v>
                </c:pt>
                <c:pt idx="16">
                  <c:v>61025.280239916909</c:v>
                </c:pt>
                <c:pt idx="17">
                  <c:v>66656.46135676594</c:v>
                </c:pt>
                <c:pt idx="18">
                  <c:v>71022.878800094404</c:v>
                </c:pt>
                <c:pt idx="19">
                  <c:v>72444.7</c:v>
                </c:pt>
                <c:pt idx="20">
                  <c:v>76614.920254027675</c:v>
                </c:pt>
                <c:pt idx="21">
                  <c:v>77971.748616420751</c:v>
                </c:pt>
                <c:pt idx="22">
                  <c:v>81138.160317208865</c:v>
                </c:pt>
                <c:pt idx="23">
                  <c:v>84293.695468142381</c:v>
                </c:pt>
                <c:pt idx="24">
                  <c:v>87385.03865062962</c:v>
                </c:pt>
                <c:pt idx="25">
                  <c:v>90448.118895071369</c:v>
                </c:pt>
                <c:pt idx="26">
                  <c:v>93522.801198940331</c:v>
                </c:pt>
                <c:pt idx="27">
                  <c:v>96555.101796393559</c:v>
                </c:pt>
                <c:pt idx="28">
                  <c:v>99489.046709675356</c:v>
                </c:pt>
                <c:pt idx="29">
                  <c:v>102267.19355999645</c:v>
                </c:pt>
                <c:pt idx="30">
                  <c:v>104844.79799491212</c:v>
                </c:pt>
                <c:pt idx="31">
                  <c:v>107266.73645541762</c:v>
                </c:pt>
                <c:pt idx="32">
                  <c:v>109613.90523309057</c:v>
                </c:pt>
                <c:pt idx="33">
                  <c:v>111973.268454827</c:v>
                </c:pt>
                <c:pt idx="34">
                  <c:v>114437.60993782475</c:v>
                </c:pt>
                <c:pt idx="35">
                  <c:v>116968.14948669587</c:v>
                </c:pt>
                <c:pt idx="36">
                  <c:v>119476.50846291648</c:v>
                </c:pt>
                <c:pt idx="37">
                  <c:v>121987.30523816866</c:v>
                </c:pt>
                <c:pt idx="38">
                  <c:v>124527.6883634254</c:v>
                </c:pt>
                <c:pt idx="39">
                  <c:v>127127.40755527935</c:v>
                </c:pt>
                <c:pt idx="40">
                  <c:v>129786.2820072827</c:v>
                </c:pt>
                <c:pt idx="41">
                  <c:v>132479.05774888245</c:v>
                </c:pt>
                <c:pt idx="42">
                  <c:v>135199.71781665529</c:v>
                </c:pt>
                <c:pt idx="43">
                  <c:v>137942.00540650502</c:v>
                </c:pt>
                <c:pt idx="44">
                  <c:v>140699.42507583793</c:v>
                </c:pt>
                <c:pt idx="45">
                  <c:v>143470.30424232708</c:v>
                </c:pt>
                <c:pt idx="46">
                  <c:v>146253.03367335847</c:v>
                </c:pt>
                <c:pt idx="47">
                  <c:v>149040.84001912837</c:v>
                </c:pt>
                <c:pt idx="48">
                  <c:v>151826.68090332643</c:v>
                </c:pt>
                <c:pt idx="49">
                  <c:v>154603.22907322674</c:v>
                </c:pt>
                <c:pt idx="50">
                  <c:v>157381.15098224342</c:v>
                </c:pt>
                <c:pt idx="51">
                  <c:v>160174.50246847665</c:v>
                </c:pt>
                <c:pt idx="52">
                  <c:v>162980.67045612767</c:v>
                </c:pt>
                <c:pt idx="53">
                  <c:v>165796.84514323846</c:v>
                </c:pt>
                <c:pt idx="54">
                  <c:v>168620.01643302245</c:v>
                </c:pt>
                <c:pt idx="55">
                  <c:v>171452.84787276483</c:v>
                </c:pt>
                <c:pt idx="56">
                  <c:v>174299.09819298552</c:v>
                </c:pt>
                <c:pt idx="57">
                  <c:v>177157.16046833177</c:v>
                </c:pt>
                <c:pt idx="58">
                  <c:v>180025.30900852164</c:v>
                </c:pt>
                <c:pt idx="59">
                  <c:v>182901.69693323306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02-4E78-9CA3-EEA5CD4D4D16}"/>
            </c:ext>
          </c:extLst>
        </c:ser>
        <c:ser>
          <c:idx val="3"/>
          <c:order val="3"/>
          <c:tx>
            <c:strRef>
              <c:f>'低情景（2001-2060, 2020RMB）'!$A$6</c:f>
              <c:strCache>
                <c:ptCount val="1"/>
                <c:pt idx="0">
                  <c:v>交运仓邮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'低情景（2001-2060, 2020RMB）'!$B$6:$BI$6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48927.229387834595</c:v>
                </c:pt>
                <c:pt idx="23">
                  <c:v>51515.327587809232</c:v>
                </c:pt>
                <c:pt idx="24">
                  <c:v>54218.444435504287</c:v>
                </c:pt>
                <c:pt idx="25">
                  <c:v>57072.717849969536</c:v>
                </c:pt>
                <c:pt idx="26">
                  <c:v>60086.112632644821</c:v>
                </c:pt>
                <c:pt idx="27">
                  <c:v>63215.806220413149</c:v>
                </c:pt>
                <c:pt idx="28">
                  <c:v>66412.168380491523</c:v>
                </c:pt>
                <c:pt idx="29">
                  <c:v>69618.392015967591</c:v>
                </c:pt>
                <c:pt idx="30">
                  <c:v>72850.473443551105</c:v>
                </c:pt>
                <c:pt idx="31">
                  <c:v>76146.407735050379</c:v>
                </c:pt>
                <c:pt idx="32">
                  <c:v>79470.833519553256</c:v>
                </c:pt>
                <c:pt idx="33">
                  <c:v>82780.451159515287</c:v>
                </c:pt>
                <c:pt idx="34">
                  <c:v>86023.79173217139</c:v>
                </c:pt>
                <c:pt idx="35">
                  <c:v>89180.676504501418</c:v>
                </c:pt>
                <c:pt idx="36">
                  <c:v>92281.192500494668</c:v>
                </c:pt>
                <c:pt idx="37">
                  <c:v>95346.347323822672</c:v>
                </c:pt>
                <c:pt idx="38">
                  <c:v>98401.796111186966</c:v>
                </c:pt>
                <c:pt idx="39">
                  <c:v>101477.8828214954</c:v>
                </c:pt>
                <c:pt idx="40">
                  <c:v>104583.43089758027</c:v>
                </c:pt>
                <c:pt idx="41">
                  <c:v>107708.55926495693</c:v>
                </c:pt>
                <c:pt idx="42">
                  <c:v>110860.23108672636</c:v>
                </c:pt>
                <c:pt idx="43">
                  <c:v>114046.93587398122</c:v>
                </c:pt>
                <c:pt idx="44">
                  <c:v>117278.7584874296</c:v>
                </c:pt>
                <c:pt idx="45">
                  <c:v>120571.69796132953</c:v>
                </c:pt>
                <c:pt idx="46">
                  <c:v>123943.87731917198</c:v>
                </c:pt>
                <c:pt idx="47">
                  <c:v>127411.16958974945</c:v>
                </c:pt>
                <c:pt idx="48">
                  <c:v>130991.3299579225</c:v>
                </c:pt>
                <c:pt idx="49">
                  <c:v>134704.07567784609</c:v>
                </c:pt>
                <c:pt idx="50">
                  <c:v>138530.27129660101</c:v>
                </c:pt>
                <c:pt idx="51">
                  <c:v>142437.03184064358</c:v>
                </c:pt>
                <c:pt idx="52">
                  <c:v>146424.88011373501</c:v>
                </c:pt>
                <c:pt idx="53">
                  <c:v>150494.20494960019</c:v>
                </c:pt>
                <c:pt idx="54">
                  <c:v>154645.2487753685</c:v>
                </c:pt>
                <c:pt idx="55">
                  <c:v>158883.54072799665</c:v>
                </c:pt>
                <c:pt idx="56">
                  <c:v>163215.88373002448</c:v>
                </c:pt>
                <c:pt idx="57">
                  <c:v>167644.30221713943</c:v>
                </c:pt>
                <c:pt idx="58">
                  <c:v>172170.80003866769</c:v>
                </c:pt>
                <c:pt idx="59">
                  <c:v>176797.35279808642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02-4E78-9CA3-EEA5CD4D4D16}"/>
            </c:ext>
          </c:extLst>
        </c:ser>
        <c:ser>
          <c:idx val="4"/>
          <c:order val="4"/>
          <c:tx>
            <c:strRef>
              <c:f>'低情景（2001-2060, 2020RMB）'!$A$7</c:f>
              <c:strCache>
                <c:ptCount val="1"/>
                <c:pt idx="0">
                  <c:v>批发零售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'低情景（2001-2060, 2020RMB）'!$B$7:$BI$7</c:f>
              <c:numCache>
                <c:formatCode>0_);[Red]\(0\)</c:formatCode>
                <c:ptCount val="60"/>
                <c:pt idx="0">
                  <c:v>17152.616485966111</c:v>
                </c:pt>
                <c:pt idx="1">
                  <c:v>18681.749754360146</c:v>
                </c:pt>
                <c:pt idx="2">
                  <c:v>20339.742996748846</c:v>
                </c:pt>
                <c:pt idx="3">
                  <c:v>21201.883194183185</c:v>
                </c:pt>
                <c:pt idx="4">
                  <c:v>22884.560803942069</c:v>
                </c:pt>
                <c:pt idx="5">
                  <c:v>26058.395523850108</c:v>
                </c:pt>
                <c:pt idx="6">
                  <c:v>30623.280761177761</c:v>
                </c:pt>
                <c:pt idx="7">
                  <c:v>35540.208943581521</c:v>
                </c:pt>
                <c:pt idx="8">
                  <c:v>39448.493208340893</c:v>
                </c:pt>
                <c:pt idx="9">
                  <c:v>45678.365859529622</c:v>
                </c:pt>
                <c:pt idx="10">
                  <c:v>51500.521306789298</c:v>
                </c:pt>
                <c:pt idx="11">
                  <c:v>57367.259264602661</c:v>
                </c:pt>
                <c:pt idx="12">
                  <c:v>63443.814282969681</c:v>
                </c:pt>
                <c:pt idx="13">
                  <c:v>70456.495572018976</c:v>
                </c:pt>
                <c:pt idx="14">
                  <c:v>75503.463751392177</c:v>
                </c:pt>
                <c:pt idx="15">
                  <c:v>81020.819704871668</c:v>
                </c:pt>
                <c:pt idx="16">
                  <c:v>85528.934305470306</c:v>
                </c:pt>
                <c:pt idx="17">
                  <c:v>90483.044653986115</c:v>
                </c:pt>
                <c:pt idx="18">
                  <c:v>96158.315337849839</c:v>
                </c:pt>
                <c:pt idx="19">
                  <c:v>96086.1</c:v>
                </c:pt>
                <c:pt idx="20">
                  <c:v>105634.48778242921</c:v>
                </c:pt>
                <c:pt idx="21">
                  <c:v>107085.79216328831</c:v>
                </c:pt>
                <c:pt idx="22">
                  <c:v>113773.86770826091</c:v>
                </c:pt>
                <c:pt idx="23">
                  <c:v>120767.07879581259</c:v>
                </c:pt>
                <c:pt idx="24">
                  <c:v>128056.47195706803</c:v>
                </c:pt>
                <c:pt idx="25">
                  <c:v>135782.79742101824</c:v>
                </c:pt>
                <c:pt idx="26">
                  <c:v>143991.0959896195</c:v>
                </c:pt>
                <c:pt idx="27">
                  <c:v>152498.28898971979</c:v>
                </c:pt>
                <c:pt idx="28">
                  <c:v>161081.5539218983</c:v>
                </c:pt>
                <c:pt idx="29">
                  <c:v>169476.94997108122</c:v>
                </c:pt>
                <c:pt idx="30">
                  <c:v>177625.5555556883</c:v>
                </c:pt>
                <c:pt idx="31">
                  <c:v>185684.7575586834</c:v>
                </c:pt>
                <c:pt idx="32">
                  <c:v>193689.3005739731</c:v>
                </c:pt>
                <c:pt idx="33">
                  <c:v>201680.33298286246</c:v>
                </c:pt>
                <c:pt idx="34">
                  <c:v>209704.82901766628</c:v>
                </c:pt>
                <c:pt idx="35">
                  <c:v>217697.60096112656</c:v>
                </c:pt>
                <c:pt idx="36">
                  <c:v>225589.75154643608</c:v>
                </c:pt>
                <c:pt idx="37">
                  <c:v>233434.82943140014</c:v>
                </c:pt>
                <c:pt idx="38">
                  <c:v>241298.13276437364</c:v>
                </c:pt>
                <c:pt idx="39">
                  <c:v>249256.93987230136</c:v>
                </c:pt>
                <c:pt idx="40">
                  <c:v>257336.16924205245</c:v>
                </c:pt>
                <c:pt idx="41">
                  <c:v>265514.89781183488</c:v>
                </c:pt>
                <c:pt idx="42">
                  <c:v>273813.73624510237</c:v>
                </c:pt>
                <c:pt idx="43">
                  <c:v>282257.31722857256</c:v>
                </c:pt>
                <c:pt idx="44">
                  <c:v>290874.5237697608</c:v>
                </c:pt>
                <c:pt idx="45">
                  <c:v>299709.29081595701</c:v>
                </c:pt>
                <c:pt idx="46">
                  <c:v>308811.3611018493</c:v>
                </c:pt>
                <c:pt idx="47">
                  <c:v>318225.47049200564</c:v>
                </c:pt>
                <c:pt idx="48">
                  <c:v>328001.67668552988</c:v>
                </c:pt>
                <c:pt idx="49">
                  <c:v>338195.67168811505</c:v>
                </c:pt>
                <c:pt idx="50">
                  <c:v>348768.65791907167</c:v>
                </c:pt>
                <c:pt idx="51">
                  <c:v>359646.13180019637</c:v>
                </c:pt>
                <c:pt idx="52">
                  <c:v>370834.50898182474</c:v>
                </c:pt>
                <c:pt idx="53">
                  <c:v>382339.98024286295</c:v>
                </c:pt>
                <c:pt idx="54">
                  <c:v>394168.47204127407</c:v>
                </c:pt>
                <c:pt idx="55">
                  <c:v>406339.53242740518</c:v>
                </c:pt>
                <c:pt idx="56">
                  <c:v>418876.26480834809</c:v>
                </c:pt>
                <c:pt idx="57">
                  <c:v>431789.81114781066</c:v>
                </c:pt>
                <c:pt idx="58">
                  <c:v>445091.44003331324</c:v>
                </c:pt>
                <c:pt idx="59">
                  <c:v>458792.52667946415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02-4E78-9CA3-EEA5CD4D4D16}"/>
            </c:ext>
          </c:extLst>
        </c:ser>
        <c:ser>
          <c:idx val="5"/>
          <c:order val="5"/>
          <c:tx>
            <c:strRef>
              <c:f>'低情景（2001-2060, 2020RMB）'!$A$8</c:f>
              <c:strCache>
                <c:ptCount val="1"/>
                <c:pt idx="0">
                  <c:v>餐饮住宿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'低情景（2001-2060, 2020RMB）'!$B$8:$BI$8</c:f>
              <c:numCache>
                <c:formatCode>0_);[Red]\(0\)</c:formatCode>
                <c:ptCount val="60"/>
                <c:pt idx="0">
                  <c:v>4513.6385874010248</c:v>
                </c:pt>
                <c:pt idx="1">
                  <c:v>5092.0326235075754</c:v>
                </c:pt>
                <c:pt idx="2">
                  <c:v>5691.7851781488607</c:v>
                </c:pt>
                <c:pt idx="3">
                  <c:v>6238.1108824838657</c:v>
                </c:pt>
                <c:pt idx="4">
                  <c:v>6873.8054741095848</c:v>
                </c:pt>
                <c:pt idx="5">
                  <c:v>7553.6469442222424</c:v>
                </c:pt>
                <c:pt idx="6">
                  <c:v>8113.2807727908448</c:v>
                </c:pt>
                <c:pt idx="7">
                  <c:v>8979.4462881834588</c:v>
                </c:pt>
                <c:pt idx="8">
                  <c:v>9462.0566134484743</c:v>
                </c:pt>
                <c:pt idx="9">
                  <c:v>9810.4193647830252</c:v>
                </c:pt>
                <c:pt idx="10">
                  <c:v>10086.374948865838</c:v>
                </c:pt>
                <c:pt idx="11">
                  <c:v>10978.23468974103</c:v>
                </c:pt>
                <c:pt idx="12">
                  <c:v>11528.425064808491</c:v>
                </c:pt>
                <c:pt idx="13">
                  <c:v>12523.822103857652</c:v>
                </c:pt>
                <c:pt idx="14">
                  <c:v>13720.594558606477</c:v>
                </c:pt>
                <c:pt idx="15">
                  <c:v>14954.528147087502</c:v>
                </c:pt>
                <c:pt idx="16">
                  <c:v>15867.146170529086</c:v>
                </c:pt>
                <c:pt idx="17">
                  <c:v>16814.082962921035</c:v>
                </c:pt>
                <c:pt idx="18">
                  <c:v>17998.073570923636</c:v>
                </c:pt>
                <c:pt idx="19">
                  <c:v>15285.4</c:v>
                </c:pt>
                <c:pt idx="20">
                  <c:v>17067.645704961466</c:v>
                </c:pt>
                <c:pt idx="21">
                  <c:v>16696.536385320014</c:v>
                </c:pt>
                <c:pt idx="22">
                  <c:v>17341.820599723087</c:v>
                </c:pt>
                <c:pt idx="23">
                  <c:v>18007.325255148942</c:v>
                </c:pt>
                <c:pt idx="24">
                  <c:v>18694.784315030243</c:v>
                </c:pt>
                <c:pt idx="25">
                  <c:v>19423.113777797374</c:v>
                </c:pt>
                <c:pt idx="26">
                  <c:v>20193.534269248958</c:v>
                </c:pt>
                <c:pt idx="27">
                  <c:v>20979.047776288298</c:v>
                </c:pt>
                <c:pt idx="28">
                  <c:v>21749.351254152203</c:v>
                </c:pt>
                <c:pt idx="29">
                  <c:v>22470.902301515132</c:v>
                </c:pt>
                <c:pt idx="30">
                  <c:v>23140.854550848206</c:v>
                </c:pt>
                <c:pt idx="31">
                  <c:v>23783.375339300117</c:v>
                </c:pt>
                <c:pt idx="32">
                  <c:v>24403.309333300786</c:v>
                </c:pt>
                <c:pt idx="33">
                  <c:v>25005.665580212</c:v>
                </c:pt>
                <c:pt idx="34">
                  <c:v>25595.542485037826</c:v>
                </c:pt>
                <c:pt idx="35">
                  <c:v>26165.549615360578</c:v>
                </c:pt>
                <c:pt idx="36">
                  <c:v>26709.120186402743</c:v>
                </c:pt>
                <c:pt idx="37">
                  <c:v>27233.189591355684</c:v>
                </c:pt>
                <c:pt idx="38">
                  <c:v>27745.531424891724</c:v>
                </c:pt>
                <c:pt idx="39">
                  <c:v>28254.727575005127</c:v>
                </c:pt>
                <c:pt idx="40">
                  <c:v>28762.920249757484</c:v>
                </c:pt>
                <c:pt idx="41">
                  <c:v>29266.97077833088</c:v>
                </c:pt>
                <c:pt idx="42">
                  <c:v>29768.315083547659</c:v>
                </c:pt>
                <c:pt idx="43">
                  <c:v>30268.628009384764</c:v>
                </c:pt>
                <c:pt idx="44">
                  <c:v>30769.825359722563</c:v>
                </c:pt>
                <c:pt idx="45">
                  <c:v>31275.167208336446</c:v>
                </c:pt>
                <c:pt idx="46">
                  <c:v>31788.205673635981</c:v>
                </c:pt>
                <c:pt idx="47">
                  <c:v>32311.652419151189</c:v>
                </c:pt>
                <c:pt idx="48">
                  <c:v>32848.452212752301</c:v>
                </c:pt>
                <c:pt idx="49">
                  <c:v>33401.778457667293</c:v>
                </c:pt>
                <c:pt idx="50">
                  <c:v>33968.560610948596</c:v>
                </c:pt>
                <c:pt idx="51">
                  <c:v>34543.451213454297</c:v>
                </c:pt>
                <c:pt idx="52">
                  <c:v>35126.353354376508</c:v>
                </c:pt>
                <c:pt idx="53">
                  <c:v>35717.137774094401</c:v>
                </c:pt>
                <c:pt idx="54">
                  <c:v>36315.641111488621</c:v>
                </c:pt>
                <c:pt idx="55">
                  <c:v>36922.929722303918</c:v>
                </c:pt>
                <c:pt idx="56">
                  <c:v>37540.312990496204</c:v>
                </c:pt>
                <c:pt idx="57">
                  <c:v>38167.952791571974</c:v>
                </c:pt>
                <c:pt idx="58">
                  <c:v>38805.993074980033</c:v>
                </c:pt>
                <c:pt idx="59">
                  <c:v>39454.558478779392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02-4E78-9CA3-EEA5CD4D4D16}"/>
            </c:ext>
          </c:extLst>
        </c:ser>
        <c:ser>
          <c:idx val="6"/>
          <c:order val="6"/>
          <c:tx>
            <c:strRef>
              <c:f>'低情景（2001-2060, 2020RMB）'!$A$9</c:f>
              <c:strCache>
                <c:ptCount val="1"/>
                <c:pt idx="0">
                  <c:v>金融业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'低情景（2001-2060, 2020RMB）'!$B$9:$BI$9</c:f>
              <c:numCache>
                <c:formatCode>0_);[Red]\(0\)</c:formatCode>
                <c:ptCount val="60"/>
                <c:pt idx="0">
                  <c:v>9784.408500699994</c:v>
                </c:pt>
                <c:pt idx="1">
                  <c:v>10382.528937787503</c:v>
                </c:pt>
                <c:pt idx="2">
                  <c:v>11007.589536974048</c:v>
                </c:pt>
                <c:pt idx="3">
                  <c:v>11234.659311987014</c:v>
                </c:pt>
                <c:pt idx="4">
                  <c:v>12264.296250729163</c:v>
                </c:pt>
                <c:pt idx="5">
                  <c:v>15717.404628357772</c:v>
                </c:pt>
                <c:pt idx="6">
                  <c:v>22227.765856134683</c:v>
                </c:pt>
                <c:pt idx="7">
                  <c:v>24898.85730634338</c:v>
                </c:pt>
                <c:pt idx="8">
                  <c:v>29699.732335281249</c:v>
                </c:pt>
                <c:pt idx="9">
                  <c:v>32735.023671667281</c:v>
                </c:pt>
                <c:pt idx="10">
                  <c:v>36207.040865314841</c:v>
                </c:pt>
                <c:pt idx="11">
                  <c:v>40602.972624593269</c:v>
                </c:pt>
                <c:pt idx="12">
                  <c:v>46542.227698753755</c:v>
                </c:pt>
                <c:pt idx="13">
                  <c:v>52257.487203405923</c:v>
                </c:pt>
                <c:pt idx="14">
                  <c:v>62771.042778023329</c:v>
                </c:pt>
                <c:pt idx="15">
                  <c:v>65898.479240726272</c:v>
                </c:pt>
                <c:pt idx="16">
                  <c:v>68337.804624444689</c:v>
                </c:pt>
                <c:pt idx="17">
                  <c:v>71864.668488840805</c:v>
                </c:pt>
                <c:pt idx="18">
                  <c:v>76655.099319507237</c:v>
                </c:pt>
                <c:pt idx="19">
                  <c:v>83617.7</c:v>
                </c:pt>
                <c:pt idx="20">
                  <c:v>87195.415071666503</c:v>
                </c:pt>
                <c:pt idx="21">
                  <c:v>90528.212015436089</c:v>
                </c:pt>
                <c:pt idx="22">
                  <c:v>96661.105900290902</c:v>
                </c:pt>
                <c:pt idx="23">
                  <c:v>103120.85927230753</c:v>
                </c:pt>
                <c:pt idx="24">
                  <c:v>109914.08610643583</c:v>
                </c:pt>
                <c:pt idx="25">
                  <c:v>117211.46398523035</c:v>
                </c:pt>
                <c:pt idx="26">
                  <c:v>125061.91129241342</c:v>
                </c:pt>
                <c:pt idx="27">
                  <c:v>133250.59154218683</c:v>
                </c:pt>
                <c:pt idx="28">
                  <c:v>141506.28129737853</c:v>
                </c:pt>
                <c:pt idx="29">
                  <c:v>149498.82460625091</c:v>
                </c:pt>
                <c:pt idx="30">
                  <c:v>157063.70823452639</c:v>
                </c:pt>
                <c:pt idx="31">
                  <c:v>164384.67784847991</c:v>
                </c:pt>
                <c:pt idx="32">
                  <c:v>171639.4719274446</c:v>
                </c:pt>
                <c:pt idx="33">
                  <c:v>179043.26693025767</c:v>
                </c:pt>
                <c:pt idx="34">
                  <c:v>186848.98154561376</c:v>
                </c:pt>
                <c:pt idx="35">
                  <c:v>195060.59391523318</c:v>
                </c:pt>
                <c:pt idx="36">
                  <c:v>203513.91261171573</c:v>
                </c:pt>
                <c:pt idx="37">
                  <c:v>212242.77223619955</c:v>
                </c:pt>
                <c:pt idx="38">
                  <c:v>221286.57313992784</c:v>
                </c:pt>
                <c:pt idx="39">
                  <c:v>230690.90735888397</c:v>
                </c:pt>
                <c:pt idx="40">
                  <c:v>240447.74926875057</c:v>
                </c:pt>
                <c:pt idx="41">
                  <c:v>250498.81127331519</c:v>
                </c:pt>
                <c:pt idx="42">
                  <c:v>260816.00039373754</c:v>
                </c:pt>
                <c:pt idx="43">
                  <c:v>271366.56623872486</c:v>
                </c:pt>
                <c:pt idx="44">
                  <c:v>282112.8766494848</c:v>
                </c:pt>
                <c:pt idx="45">
                  <c:v>293022.54626386025</c:v>
                </c:pt>
                <c:pt idx="46">
                  <c:v>304059.27930017019</c:v>
                </c:pt>
                <c:pt idx="47">
                  <c:v>315171.65698699432</c:v>
                </c:pt>
                <c:pt idx="48">
                  <c:v>326302.59647591488</c:v>
                </c:pt>
                <c:pt idx="49">
                  <c:v>337389.17327788216</c:v>
                </c:pt>
                <c:pt idx="50">
                  <c:v>348480.70852575859</c:v>
                </c:pt>
                <c:pt idx="51">
                  <c:v>359659.77245989686</c:v>
                </c:pt>
                <c:pt idx="52">
                  <c:v>370907.80798404373</c:v>
                </c:pt>
                <c:pt idx="53">
                  <c:v>382204.8705692995</c:v>
                </c:pt>
                <c:pt idx="54">
                  <c:v>393529.6156090353</c:v>
                </c:pt>
                <c:pt idx="55">
                  <c:v>404873.1712766203</c:v>
                </c:pt>
                <c:pt idx="56">
                  <c:v>416228.9952792101</c:v>
                </c:pt>
                <c:pt idx="57">
                  <c:v>427577.40151357028</c:v>
                </c:pt>
                <c:pt idx="58">
                  <c:v>438897.66408082348</c:v>
                </c:pt>
                <c:pt idx="59">
                  <c:v>450168.02518529672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02-4E78-9CA3-EEA5CD4D4D16}"/>
            </c:ext>
          </c:extLst>
        </c:ser>
        <c:ser>
          <c:idx val="7"/>
          <c:order val="7"/>
          <c:tx>
            <c:strRef>
              <c:f>'低情景（2001-2060, 2020RMB）'!$A$10</c:f>
              <c:strCache>
                <c:ptCount val="1"/>
                <c:pt idx="0">
                  <c:v>房地产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'低情景（2001-2060, 2020RMB）'!$B$10:$BI$10</c:f>
              <c:numCache>
                <c:formatCode>0_);[Red]\(0\)</c:formatCode>
                <c:ptCount val="60"/>
                <c:pt idx="0">
                  <c:v>8849.7481207415294</c:v>
                </c:pt>
                <c:pt idx="1">
                  <c:v>9968.9694766959637</c:v>
                </c:pt>
                <c:pt idx="2">
                  <c:v>11210.23682603325</c:v>
                </c:pt>
                <c:pt idx="3">
                  <c:v>12174.086673928416</c:v>
                </c:pt>
                <c:pt idx="4">
                  <c:v>13897.18752418652</c:v>
                </c:pt>
                <c:pt idx="5">
                  <c:v>16266.835276597949</c:v>
                </c:pt>
                <c:pt idx="6">
                  <c:v>20054.709273094148</c:v>
                </c:pt>
                <c:pt idx="7">
                  <c:v>19815.693481260099</c:v>
                </c:pt>
                <c:pt idx="8">
                  <c:v>25515.727051401482</c:v>
                </c:pt>
                <c:pt idx="9">
                  <c:v>29673.719962985957</c:v>
                </c:pt>
                <c:pt idx="10">
                  <c:v>32713.773617339204</c:v>
                </c:pt>
                <c:pt idx="11">
                  <c:v>35399.508787493542</c:v>
                </c:pt>
                <c:pt idx="12">
                  <c:v>39832.538462927179</c:v>
                </c:pt>
                <c:pt idx="13">
                  <c:v>42479.298420686639</c:v>
                </c:pt>
                <c:pt idx="14">
                  <c:v>47467.341287589115</c:v>
                </c:pt>
                <c:pt idx="15">
                  <c:v>54914.739986851237</c:v>
                </c:pt>
                <c:pt idx="16">
                  <c:v>60161.524062886783</c:v>
                </c:pt>
                <c:pt idx="17">
                  <c:v>65771.006096197845</c:v>
                </c:pt>
                <c:pt idx="18">
                  <c:v>70818.500320559091</c:v>
                </c:pt>
                <c:pt idx="19">
                  <c:v>73425.3</c:v>
                </c:pt>
                <c:pt idx="20">
                  <c:v>74150.558181630418</c:v>
                </c:pt>
                <c:pt idx="21">
                  <c:v>69030.48514791824</c:v>
                </c:pt>
                <c:pt idx="22">
                  <c:v>72966.438418442383</c:v>
                </c:pt>
                <c:pt idx="23">
                  <c:v>77086.633631357778</c:v>
                </c:pt>
                <c:pt idx="24">
                  <c:v>81401.705219815631</c:v>
                </c:pt>
                <c:pt idx="25">
                  <c:v>86033.277647599723</c:v>
                </c:pt>
                <c:pt idx="26">
                  <c:v>91004.18331124261</c:v>
                </c:pt>
                <c:pt idx="27">
                  <c:v>96154.134342486592</c:v>
                </c:pt>
                <c:pt idx="28">
                  <c:v>101288.13603650767</c:v>
                </c:pt>
                <c:pt idx="29">
                  <c:v>106175.6976775776</c:v>
                </c:pt>
                <c:pt idx="30">
                  <c:v>110700.05037382414</c:v>
                </c:pt>
                <c:pt idx="31">
                  <c:v>114999.54622826347</c:v>
                </c:pt>
                <c:pt idx="32">
                  <c:v>119220.08221653244</c:v>
                </c:pt>
                <c:pt idx="33">
                  <c:v>123531.80108554149</c:v>
                </c:pt>
                <c:pt idx="34">
                  <c:v>128129.03815152799</c:v>
                </c:pt>
                <c:pt idx="35">
                  <c:v>133010.17395009942</c:v>
                </c:pt>
                <c:pt idx="36">
                  <c:v>138043.6888707648</c:v>
                </c:pt>
                <c:pt idx="37">
                  <c:v>143249.96218522845</c:v>
                </c:pt>
                <c:pt idx="38">
                  <c:v>148652.15871651444</c:v>
                </c:pt>
                <c:pt idx="39">
                  <c:v>154276.56387732844</c:v>
                </c:pt>
                <c:pt idx="40">
                  <c:v>160112.65831065236</c:v>
                </c:pt>
                <c:pt idx="41">
                  <c:v>166116.0581920158</c:v>
                </c:pt>
                <c:pt idx="42">
                  <c:v>172262.23378940322</c:v>
                </c:pt>
                <c:pt idx="43">
                  <c:v>178523.07352353688</c:v>
                </c:pt>
                <c:pt idx="44">
                  <c:v>184866.72572153463</c:v>
                </c:pt>
                <c:pt idx="45">
                  <c:v>191264.21815167912</c:v>
                </c:pt>
                <c:pt idx="46">
                  <c:v>197683.40306632238</c:v>
                </c:pt>
                <c:pt idx="47">
                  <c:v>204081.73452894343</c:v>
                </c:pt>
                <c:pt idx="48">
                  <c:v>210412.58001345879</c:v>
                </c:pt>
                <c:pt idx="49">
                  <c:v>216625.22933950278</c:v>
                </c:pt>
                <c:pt idx="50">
                  <c:v>222769.02210079305</c:v>
                </c:pt>
                <c:pt idx="51">
                  <c:v>228921.07507457765</c:v>
                </c:pt>
                <c:pt idx="52">
                  <c:v>235068.70393424033</c:v>
                </c:pt>
                <c:pt idx="53">
                  <c:v>241198.40500089238</c:v>
                </c:pt>
                <c:pt idx="54">
                  <c:v>247295.86004749048</c:v>
                </c:pt>
                <c:pt idx="55">
                  <c:v>253354.631379386</c:v>
                </c:pt>
                <c:pt idx="56">
                  <c:v>259369.67450109439</c:v>
                </c:pt>
                <c:pt idx="57">
                  <c:v>265327.7065998544</c:v>
                </c:pt>
                <c:pt idx="58">
                  <c:v>271214.85812087206</c:v>
                </c:pt>
                <c:pt idx="59">
                  <c:v>277016.69204041961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02-4E78-9CA3-EEA5CD4D4D16}"/>
            </c:ext>
          </c:extLst>
        </c:ser>
        <c:ser>
          <c:idx val="8"/>
          <c:order val="8"/>
          <c:tx>
            <c:strRef>
              <c:f>'低情景（2001-2060, 2020RMB）'!$A$11</c:f>
              <c:strCache>
                <c:ptCount val="1"/>
                <c:pt idx="0">
                  <c:v>其他三产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'低情景（2001-2060, 2020RMB）'!$B$11:$BI$11</c:f>
              <c:numCache>
                <c:formatCode>0_);[Red]\(0\)</c:formatCode>
                <c:ptCount val="60"/>
                <c:pt idx="0">
                  <c:v>31937.552049663198</c:v>
                </c:pt>
                <c:pt idx="1">
                  <c:v>37036.464236731954</c:v>
                </c:pt>
                <c:pt idx="2">
                  <c:v>41428.534463569165</c:v>
                </c:pt>
                <c:pt idx="3">
                  <c:v>45540.864826594312</c:v>
                </c:pt>
                <c:pt idx="4">
                  <c:v>52003.008017669003</c:v>
                </c:pt>
                <c:pt idx="5">
                  <c:v>58175.343577348067</c:v>
                </c:pt>
                <c:pt idx="6">
                  <c:v>65164.643960404319</c:v>
                </c:pt>
                <c:pt idx="7">
                  <c:v>72161.979645155414</c:v>
                </c:pt>
                <c:pt idx="8">
                  <c:v>81608.164173365454</c:v>
                </c:pt>
                <c:pt idx="9">
                  <c:v>87335.50289981447</c:v>
                </c:pt>
                <c:pt idx="10">
                  <c:v>95480.12595779878</c:v>
                </c:pt>
                <c:pt idx="11">
                  <c:v>107103.2013242258</c:v>
                </c:pt>
                <c:pt idx="12">
                  <c:v>119301.61086028998</c:v>
                </c:pt>
                <c:pt idx="13">
                  <c:v>133415.33875963348</c:v>
                </c:pt>
                <c:pt idx="14">
                  <c:v>152587.13558397276</c:v>
                </c:pt>
                <c:pt idx="15">
                  <c:v>172256.87078333952</c:v>
                </c:pt>
                <c:pt idx="16">
                  <c:v>188734.62401960831</c:v>
                </c:pt>
                <c:pt idx="17">
                  <c:v>207771.77156290377</c:v>
                </c:pt>
                <c:pt idx="18">
                  <c:v>228923.80211593144</c:v>
                </c:pt>
                <c:pt idx="19">
                  <c:v>237825.3</c:v>
                </c:pt>
                <c:pt idx="20">
                  <c:v>248575.80545442237</c:v>
                </c:pt>
                <c:pt idx="21">
                  <c:v>261752.40687754125</c:v>
                </c:pt>
                <c:pt idx="22">
                  <c:v>283286.9501994797</c:v>
                </c:pt>
                <c:pt idx="23">
                  <c:v>306244.82469181804</c:v>
                </c:pt>
                <c:pt idx="24">
                  <c:v>330627.1004395365</c:v>
                </c:pt>
                <c:pt idx="25">
                  <c:v>356988.28677804052</c:v>
                </c:pt>
                <c:pt idx="26">
                  <c:v>385570.02040706959</c:v>
                </c:pt>
                <c:pt idx="27">
                  <c:v>415747.72150984302</c:v>
                </c:pt>
                <c:pt idx="28">
                  <c:v>446683.35906832415</c:v>
                </c:pt>
                <c:pt idx="29">
                  <c:v>477307.69079857285</c:v>
                </c:pt>
                <c:pt idx="30">
                  <c:v>507122.73680550285</c:v>
                </c:pt>
                <c:pt idx="31">
                  <c:v>536688.03598308889</c:v>
                </c:pt>
                <c:pt idx="32">
                  <c:v>566431.63333400537</c:v>
                </c:pt>
                <c:pt idx="33">
                  <c:v>596898.46244531823</c:v>
                </c:pt>
                <c:pt idx="34">
                  <c:v>628753.57783520932</c:v>
                </c:pt>
                <c:pt idx="35">
                  <c:v>662043.80978667247</c:v>
                </c:pt>
                <c:pt idx="36">
                  <c:v>696385.40527249989</c:v>
                </c:pt>
                <c:pt idx="37">
                  <c:v>731909.85212624189</c:v>
                </c:pt>
                <c:pt idx="38">
                  <c:v>768776.76712063339</c:v>
                </c:pt>
                <c:pt idx="39">
                  <c:v>807177.18682208133</c:v>
                </c:pt>
                <c:pt idx="40">
                  <c:v>847124.0989247621</c:v>
                </c:pt>
                <c:pt idx="41">
                  <c:v>888458.63599398348</c:v>
                </c:pt>
                <c:pt idx="42">
                  <c:v>931132.46931476821</c:v>
                </c:pt>
                <c:pt idx="43">
                  <c:v>975087.19850535784</c:v>
                </c:pt>
                <c:pt idx="44">
                  <c:v>1020253.9848620754</c:v>
                </c:pt>
                <c:pt idx="45">
                  <c:v>1066590.7872435667</c:v>
                </c:pt>
                <c:pt idx="46">
                  <c:v>1114050.3158128918</c:v>
                </c:pt>
                <c:pt idx="47">
                  <c:v>1162539.0518122769</c:v>
                </c:pt>
                <c:pt idx="48">
                  <c:v>1211951.2518900235</c:v>
                </c:pt>
                <c:pt idx="49">
                  <c:v>1262168.1349701257</c:v>
                </c:pt>
                <c:pt idx="50">
                  <c:v>1313256.2866693684</c:v>
                </c:pt>
                <c:pt idx="51">
                  <c:v>1365337.7970653083</c:v>
                </c:pt>
                <c:pt idx="52">
                  <c:v>1418362.5716819023</c:v>
                </c:pt>
                <c:pt idx="53">
                  <c:v>1472274.7167519871</c:v>
                </c:pt>
                <c:pt idx="54">
                  <c:v>1527012.3550147582</c:v>
                </c:pt>
                <c:pt idx="55">
                  <c:v>1582561.7040780955</c:v>
                </c:pt>
                <c:pt idx="56">
                  <c:v>1638918.971480363</c:v>
                </c:pt>
                <c:pt idx="57">
                  <c:v>1696029.3871644919</c:v>
                </c:pt>
                <c:pt idx="58">
                  <c:v>1753833.7167501273</c:v>
                </c:pt>
                <c:pt idx="59">
                  <c:v>1812268.1684195241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02-4E78-9CA3-EEA5CD4D4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726912"/>
        <c:axId val="1770739392"/>
      </c:areaChart>
      <c:catAx>
        <c:axId val="17707269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0739392"/>
        <c:crosses val="autoZero"/>
        <c:auto val="1"/>
        <c:lblAlgn val="ctr"/>
        <c:lblOffset val="100"/>
        <c:noMultiLvlLbl val="0"/>
      </c:catAx>
      <c:valAx>
        <c:axId val="177073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072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346711</xdr:colOff>
      <xdr:row>26</xdr:row>
      <xdr:rowOff>38100</xdr:rowOff>
    </xdr:from>
    <xdr:to>
      <xdr:col>13</xdr:col>
      <xdr:colOff>236220</xdr:colOff>
      <xdr:row>41</xdr:row>
      <xdr:rowOff>182880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9B618DD-2731-172B-48C0-5212FE555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160020</xdr:colOff>
      <xdr:row>26</xdr:row>
      <xdr:rowOff>43814</xdr:rowOff>
    </xdr:from>
    <xdr:to>
      <xdr:col>7</xdr:col>
      <xdr:colOff>266700</xdr:colOff>
      <xdr:row>41</xdr:row>
      <xdr:rowOff>190499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E4DF5FA-42B3-F918-C7B9-91BAA3014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25399</xdr:rowOff>
    </xdr:from>
    <xdr:to>
      <xdr:col>8</xdr:col>
      <xdr:colOff>0</xdr:colOff>
      <xdr:row>33</xdr:row>
      <xdr:rowOff>21167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F296102-49D4-3970-DBBA-60F218F93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10582</xdr:colOff>
      <xdr:row>33</xdr:row>
      <xdr:rowOff>67732</xdr:rowOff>
    </xdr:from>
    <xdr:to>
      <xdr:col>8</xdr:col>
      <xdr:colOff>10584</xdr:colOff>
      <xdr:row>53</xdr:row>
      <xdr:rowOff>169334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01DAE54-09C7-2021-EEE2-0F3A7E29C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46566</xdr:rowOff>
    </xdr:from>
    <xdr:to>
      <xdr:col>8</xdr:col>
      <xdr:colOff>10584</xdr:colOff>
      <xdr:row>31</xdr:row>
      <xdr:rowOff>116416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5E32DA2-29CE-EB1E-B20C-22CDC7AF5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2878665</xdr:colOff>
      <xdr:row>32</xdr:row>
      <xdr:rowOff>131234</xdr:rowOff>
    </xdr:from>
    <xdr:to>
      <xdr:col>8</xdr:col>
      <xdr:colOff>10583</xdr:colOff>
      <xdr:row>52</xdr:row>
      <xdr:rowOff>116416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40EFE49-584B-601B-15B9-6D6CD35A3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2878666</xdr:colOff>
      <xdr:row>13</xdr:row>
      <xdr:rowOff>46566</xdr:rowOff>
    </xdr:from>
    <xdr:to>
      <xdr:col>8</xdr:col>
      <xdr:colOff>21166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4E41C8E-B5AA-F1F2-2010-E7BB18E2B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PS%20in%20github\Github%20China\eps-china2022-smart-trans\Scenario%20Setting\1.0%20&#33258;&#19979;&#32780;&#19978;\High%20Scenario\&#39640;&#24773;&#26223;_&#20840;&#22269;2020-2060&#20998;&#34892;&#19994;&#22686;&#21152;&#20540;.xlsx" TargetMode="External"/><Relationship Id="rId1" Type="http://schemas.openxmlformats.org/officeDocument/2006/relationships/externalLinkPath" Target="/EPS%20in%20github/Github%20China/eps-china2022-smart-trans/Scenario%20Setting/1.0%20&#33258;&#19979;&#32780;&#19978;/High%20Scenario/&#39640;&#24773;&#26223;_&#20840;&#22269;2020-2060&#20998;&#34892;&#19994;&#22686;&#21152;&#205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增加值 (2001-2060, 2012USD)"/>
      <sheetName val="情景假设"/>
      <sheetName val="增加值 (2001-2060, 2020RMB)"/>
      <sheetName val="增加值 (2001-2022, 当年价) "/>
      <sheetName val="平滑数据导入"/>
      <sheetName val="统计资料"/>
    </sheetNames>
    <sheetDataSet>
      <sheetData sheetId="0"/>
      <sheetData sheetId="1"/>
      <sheetData sheetId="2"/>
      <sheetData sheetId="3">
        <row r="2">
          <cell r="U2">
            <v>1013567</v>
          </cell>
        </row>
      </sheetData>
      <sheetData sheetId="4"/>
      <sheetData sheetId="5">
        <row r="13">
          <cell r="I13">
            <v>9049.7000000000007</v>
          </cell>
          <cell r="J13">
            <v>10304.799999999999</v>
          </cell>
          <cell r="K13">
            <v>11928.7</v>
          </cell>
          <cell r="L13">
            <v>13729.7</v>
          </cell>
          <cell r="M13">
            <v>15470.6</v>
          </cell>
          <cell r="N13">
            <v>17516.8</v>
          </cell>
          <cell r="O13">
            <v>20124.099999999999</v>
          </cell>
          <cell r="P13">
            <v>23808.9</v>
          </cell>
          <cell r="Q13">
            <v>28733.5</v>
          </cell>
          <cell r="R13">
            <v>33391.800000000003</v>
          </cell>
          <cell r="S13">
            <v>38244.1</v>
          </cell>
        </row>
        <row r="16">
          <cell r="I16">
            <v>7259.8</v>
          </cell>
          <cell r="J16">
            <v>9150.2000000000007</v>
          </cell>
          <cell r="K16">
            <v>10887.4</v>
          </cell>
          <cell r="L16">
            <v>12904.9</v>
          </cell>
          <cell r="M16">
            <v>15451.3</v>
          </cell>
          <cell r="N16">
            <v>18089.7</v>
          </cell>
          <cell r="O16">
            <v>21528.6</v>
          </cell>
          <cell r="P16">
            <v>25273.3</v>
          </cell>
          <cell r="Q16">
            <v>29468.5</v>
          </cell>
          <cell r="R16">
            <v>32638</v>
          </cell>
          <cell r="S16">
            <v>32467.599999999999</v>
          </cell>
        </row>
        <row r="17">
          <cell r="I17">
            <v>6464.3</v>
          </cell>
          <cell r="J17">
            <v>7944.8</v>
          </cell>
          <cell r="K17">
            <v>9456.1</v>
          </cell>
          <cell r="L17">
            <v>11023.2</v>
          </cell>
          <cell r="M17">
            <v>12476</v>
          </cell>
          <cell r="N17">
            <v>13887.2</v>
          </cell>
          <cell r="O17">
            <v>15394.2</v>
          </cell>
          <cell r="P17">
            <v>17444.7</v>
          </cell>
          <cell r="Q17">
            <v>20175.3</v>
          </cell>
          <cell r="R17">
            <v>22624.3</v>
          </cell>
          <cell r="S17">
            <v>24166.2</v>
          </cell>
        </row>
        <row r="18">
          <cell r="I18">
            <v>2035.1</v>
          </cell>
          <cell r="J18">
            <v>2499.3000000000002</v>
          </cell>
          <cell r="K18">
            <v>3024.7</v>
          </cell>
          <cell r="L18">
            <v>3665.1</v>
          </cell>
          <cell r="M18">
            <v>3940.9</v>
          </cell>
          <cell r="N18">
            <v>4128.6000000000004</v>
          </cell>
          <cell r="O18">
            <v>4354.6000000000004</v>
          </cell>
          <cell r="P18">
            <v>4602.6000000000004</v>
          </cell>
          <cell r="Q18">
            <v>5096.1000000000004</v>
          </cell>
          <cell r="R18">
            <v>5861.3</v>
          </cell>
          <cell r="S18">
            <v>5863.1</v>
          </cell>
        </row>
        <row r="19">
          <cell r="I19">
            <v>6458</v>
          </cell>
          <cell r="J19">
            <v>7574.7</v>
          </cell>
          <cell r="K19">
            <v>8227.7999999999993</v>
          </cell>
          <cell r="L19">
            <v>8707.7000000000007</v>
          </cell>
          <cell r="M19">
            <v>9633.5</v>
          </cell>
          <cell r="N19">
            <v>10586.7</v>
          </cell>
          <cell r="O19">
            <v>12183.5</v>
          </cell>
          <cell r="P19">
            <v>13725.4</v>
          </cell>
          <cell r="Q19">
            <v>14793.3</v>
          </cell>
          <cell r="R19">
            <v>16983.400000000001</v>
          </cell>
          <cell r="S19">
            <v>16353.2</v>
          </cell>
        </row>
        <row r="20">
          <cell r="I20">
            <v>12367.9</v>
          </cell>
          <cell r="J20">
            <v>14774.6</v>
          </cell>
          <cell r="K20">
            <v>16645.7</v>
          </cell>
          <cell r="L20">
            <v>18951.400000000001</v>
          </cell>
          <cell r="M20">
            <v>21211</v>
          </cell>
          <cell r="N20">
            <v>24370.5</v>
          </cell>
          <cell r="O20">
            <v>26964.9</v>
          </cell>
          <cell r="P20">
            <v>30208.400000000001</v>
          </cell>
          <cell r="Q20">
            <v>34001.4</v>
          </cell>
          <cell r="R20">
            <v>37934.1</v>
          </cell>
          <cell r="S20">
            <v>40091.9</v>
          </cell>
        </row>
        <row r="21">
          <cell r="I21">
            <v>5889.4</v>
          </cell>
          <cell r="J21">
            <v>7428.8</v>
          </cell>
          <cell r="K21">
            <v>9011.2000000000007</v>
          </cell>
          <cell r="L21">
            <v>11034.4</v>
          </cell>
          <cell r="M21">
            <v>12653.3</v>
          </cell>
          <cell r="N21">
            <v>14765.4</v>
          </cell>
          <cell r="O21">
            <v>16766.8</v>
          </cell>
          <cell r="P21">
            <v>18548.8</v>
          </cell>
          <cell r="Q21">
            <v>20652.599999999999</v>
          </cell>
          <cell r="R21">
            <v>22354.6</v>
          </cell>
          <cell r="S21">
            <v>24396.1</v>
          </cell>
        </row>
        <row r="22">
          <cell r="I22">
            <v>2827.7</v>
          </cell>
          <cell r="J22">
            <v>3325.9</v>
          </cell>
          <cell r="K22">
            <v>3758.2</v>
          </cell>
          <cell r="L22">
            <v>4137.8999999999996</v>
          </cell>
          <cell r="M22">
            <v>4480.7</v>
          </cell>
          <cell r="N22">
            <v>5063.8</v>
          </cell>
          <cell r="O22">
            <v>5579.8</v>
          </cell>
          <cell r="P22">
            <v>6625.4</v>
          </cell>
          <cell r="Q22">
            <v>7301.3</v>
          </cell>
          <cell r="R22">
            <v>8137.8</v>
          </cell>
          <cell r="S22">
            <v>6981.2</v>
          </cell>
        </row>
        <row r="23">
          <cell r="I23">
            <v>16302.7</v>
          </cell>
          <cell r="J23">
            <v>18079</v>
          </cell>
          <cell r="K23">
            <v>20101.7</v>
          </cell>
          <cell r="L23">
            <v>21693</v>
          </cell>
          <cell r="M23">
            <v>24301.200000000001</v>
          </cell>
          <cell r="N23">
            <v>28447.8</v>
          </cell>
          <cell r="O23">
            <v>33847.800000000003</v>
          </cell>
          <cell r="P23">
            <v>38848.800000000003</v>
          </cell>
          <cell r="Q23">
            <v>43923.1</v>
          </cell>
          <cell r="R23">
            <v>47790.5</v>
          </cell>
          <cell r="S23">
            <v>49261.9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w.qq.com/rain/a/20220609A02TW900;&#12298;&#20013;&#22269;&#27682;&#33021;&#20135;&#19994;&#21457;&#23637;&#25253;&#21578;2020&#12299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EF13-9FF4-486A-8F4B-53DB3CEE4827}">
  <dimension ref="A1:G8"/>
  <sheetViews>
    <sheetView workbookViewId="0">
      <selection activeCell="D22" sqref="D22"/>
    </sheetView>
  </sheetViews>
  <sheetFormatPr defaultRowHeight="14.25" x14ac:dyDescent="0.2"/>
  <cols>
    <col min="1" max="1" width="20.875" customWidth="1"/>
    <col min="2" max="5" width="15" customWidth="1"/>
    <col min="6" max="6" width="28.375" customWidth="1"/>
    <col min="7" max="7" width="15" customWidth="1"/>
  </cols>
  <sheetData>
    <row r="1" spans="1:7" x14ac:dyDescent="0.2">
      <c r="A1" s="297" t="s">
        <v>335</v>
      </c>
      <c r="B1" s="297"/>
      <c r="C1" s="297"/>
      <c r="D1" s="297"/>
      <c r="E1" s="297"/>
      <c r="F1" s="281"/>
    </row>
    <row r="2" spans="1:7" x14ac:dyDescent="0.2">
      <c r="A2" s="276"/>
      <c r="B2" s="277">
        <v>2019</v>
      </c>
      <c r="C2" s="277" t="s">
        <v>311</v>
      </c>
      <c r="D2" s="277" t="s">
        <v>312</v>
      </c>
      <c r="E2" s="277" t="s">
        <v>313</v>
      </c>
      <c r="F2" s="277" t="s">
        <v>319</v>
      </c>
      <c r="G2" s="264"/>
    </row>
    <row r="3" spans="1:7" x14ac:dyDescent="0.2">
      <c r="A3" s="276" t="s">
        <v>314</v>
      </c>
      <c r="B3" s="276">
        <v>3000</v>
      </c>
      <c r="C3" s="276">
        <v>10000</v>
      </c>
      <c r="D3" s="276">
        <v>50000</v>
      </c>
      <c r="E3" s="276">
        <v>120000</v>
      </c>
      <c r="F3" s="277" t="s">
        <v>320</v>
      </c>
    </row>
    <row r="4" spans="1:7" x14ac:dyDescent="0.2">
      <c r="A4" s="276" t="s">
        <v>315</v>
      </c>
      <c r="B4" s="277" t="s">
        <v>316</v>
      </c>
      <c r="C4" s="277" t="s">
        <v>316</v>
      </c>
      <c r="D4" s="277" t="s">
        <v>317</v>
      </c>
      <c r="E4" s="277" t="s">
        <v>318</v>
      </c>
      <c r="F4" s="277" t="s">
        <v>320</v>
      </c>
    </row>
    <row r="5" spans="1:7" x14ac:dyDescent="0.2">
      <c r="A5" s="276" t="s">
        <v>321</v>
      </c>
      <c r="B5" s="276">
        <v>35</v>
      </c>
      <c r="C5" s="276">
        <v>30</v>
      </c>
      <c r="D5" s="276">
        <v>30</v>
      </c>
      <c r="E5" s="276">
        <v>20</v>
      </c>
      <c r="F5" s="278" t="s">
        <v>322</v>
      </c>
    </row>
    <row r="6" spans="1:7" x14ac:dyDescent="0.2">
      <c r="A6" s="276" t="s">
        <v>324</v>
      </c>
      <c r="B6" s="279">
        <f>20/35</f>
        <v>0.5714285714285714</v>
      </c>
      <c r="C6" s="279">
        <f>20/30</f>
        <v>0.66666666666666663</v>
      </c>
      <c r="D6" s="276">
        <f>15/30</f>
        <v>0.5</v>
      </c>
      <c r="E6" s="276">
        <f>10/20</f>
        <v>0.5</v>
      </c>
      <c r="F6" s="276"/>
    </row>
    <row r="7" spans="1:7" x14ac:dyDescent="0.2">
      <c r="A7" s="276" t="s">
        <v>323</v>
      </c>
      <c r="B7" s="280">
        <f>B3-B3*B6</f>
        <v>1285.7142857142858</v>
      </c>
      <c r="C7" s="280">
        <f t="shared" ref="C7:E7" si="0">C3-C3*C6</f>
        <v>3333.3333333333339</v>
      </c>
      <c r="D7" s="276">
        <f t="shared" si="0"/>
        <v>25000</v>
      </c>
      <c r="E7" s="276">
        <f t="shared" si="0"/>
        <v>60000</v>
      </c>
      <c r="F7" s="276"/>
    </row>
    <row r="8" spans="1:7" x14ac:dyDescent="0.2">
      <c r="A8" s="276" t="s">
        <v>325</v>
      </c>
      <c r="B8" s="276">
        <v>0</v>
      </c>
      <c r="C8" s="280">
        <f>C7-B7</f>
        <v>2047.6190476190482</v>
      </c>
      <c r="D8" s="280">
        <f t="shared" ref="D8:E8" si="1">D7-C7</f>
        <v>21666.666666666664</v>
      </c>
      <c r="E8" s="280">
        <f t="shared" si="1"/>
        <v>35000</v>
      </c>
      <c r="F8" s="276"/>
    </row>
  </sheetData>
  <mergeCells count="1">
    <mergeCell ref="A1:E1"/>
  </mergeCells>
  <phoneticPr fontId="1" type="noConversion"/>
  <hyperlinks>
    <hyperlink ref="F5" r:id="rId1" xr:uid="{3B1DDFC3-1E1A-4CE9-A063-142FDCA50C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298C-F87C-42BA-B772-60264F066B9B}">
  <dimension ref="A1:AT510"/>
  <sheetViews>
    <sheetView tabSelected="1" topLeftCell="A25" zoomScaleNormal="100" workbookViewId="0">
      <selection activeCell="H13" sqref="H13"/>
    </sheetView>
  </sheetViews>
  <sheetFormatPr defaultColWidth="8.875" defaultRowHeight="15" x14ac:dyDescent="0.25"/>
  <cols>
    <col min="1" max="1" width="20.125" style="1" customWidth="1"/>
    <col min="2" max="20" width="10.625" style="1" customWidth="1"/>
    <col min="21" max="42" width="8.875" style="1"/>
    <col min="43" max="43" width="10.25" style="1" bestFit="1" customWidth="1"/>
    <col min="44" max="16384" width="8.875" style="1"/>
  </cols>
  <sheetData>
    <row r="1" spans="1:43" x14ac:dyDescent="0.25">
      <c r="A1" s="299" t="s">
        <v>220</v>
      </c>
      <c r="B1" s="299"/>
      <c r="C1" s="299"/>
      <c r="D1" s="299"/>
      <c r="E1" s="299"/>
      <c r="F1" s="299"/>
      <c r="G1" s="299"/>
      <c r="H1" s="299"/>
      <c r="I1" s="299"/>
    </row>
    <row r="2" spans="1:43" x14ac:dyDescent="0.25">
      <c r="A2" s="134"/>
      <c r="B2" s="134" t="s">
        <v>296</v>
      </c>
      <c r="C2" s="134" t="s">
        <v>297</v>
      </c>
      <c r="D2" s="134" t="s">
        <v>298</v>
      </c>
      <c r="E2" s="134" t="s">
        <v>299</v>
      </c>
      <c r="F2" s="134" t="s">
        <v>300</v>
      </c>
      <c r="G2" s="134" t="s">
        <v>301</v>
      </c>
      <c r="H2" s="134" t="s">
        <v>302</v>
      </c>
      <c r="I2" s="134" t="s">
        <v>303</v>
      </c>
    </row>
    <row r="3" spans="1:43" x14ac:dyDescent="0.25">
      <c r="A3" s="134" t="s">
        <v>0</v>
      </c>
      <c r="B3" s="135">
        <v>5.32582082733506E-2</v>
      </c>
      <c r="C3" s="135">
        <v>4.9592696903249397E-2</v>
      </c>
      <c r="D3" s="135">
        <v>3.6428570979122797E-2</v>
      </c>
      <c r="E3" s="135">
        <v>0.03</v>
      </c>
      <c r="F3" s="263">
        <v>2.8999999999999901E-2</v>
      </c>
      <c r="G3" s="263">
        <v>2.8000000000000001E-2</v>
      </c>
      <c r="H3" s="263">
        <v>2.6499999999999999E-2</v>
      </c>
      <c r="I3" s="263">
        <v>2.4999999999999901E-2</v>
      </c>
    </row>
    <row r="4" spans="1:43" x14ac:dyDescent="0.25">
      <c r="A4" s="134" t="s">
        <v>1</v>
      </c>
      <c r="B4" s="135">
        <v>5.35544771169809E-2</v>
      </c>
      <c r="C4" s="135">
        <v>5.11982430985971E-2</v>
      </c>
      <c r="D4" s="135">
        <v>3.8396035319899102E-2</v>
      </c>
      <c r="E4" s="135">
        <v>3.2999999999999897E-2</v>
      </c>
      <c r="F4" s="263">
        <v>3.1500000000000097E-2</v>
      </c>
      <c r="G4" s="263">
        <v>0.03</v>
      </c>
      <c r="H4" s="263">
        <v>2.8500000000000001E-2</v>
      </c>
      <c r="I4" s="263">
        <v>2.6499999999999999E-2</v>
      </c>
    </row>
    <row r="5" spans="1:43" x14ac:dyDescent="0.25">
      <c r="A5" s="134" t="s">
        <v>2</v>
      </c>
      <c r="B5" s="135">
        <v>5.3718793642071799E-2</v>
      </c>
      <c r="C5" s="135">
        <v>5.1812646157866703E-2</v>
      </c>
      <c r="D5" s="135">
        <v>4.0696754859488302E-2</v>
      </c>
      <c r="E5" s="135">
        <v>3.5999999999999997E-2</v>
      </c>
      <c r="F5" s="263">
        <v>3.4000000000000002E-2</v>
      </c>
      <c r="G5" s="263">
        <v>3.2000000000000001E-2</v>
      </c>
      <c r="H5" s="263">
        <v>0.03</v>
      </c>
      <c r="I5" s="263">
        <v>2.8000000000000001E-2</v>
      </c>
    </row>
    <row r="7" spans="1:43" x14ac:dyDescent="0.25">
      <c r="A7" s="128" t="s">
        <v>221</v>
      </c>
      <c r="B7" s="136" t="s">
        <v>222</v>
      </c>
    </row>
    <row r="8" spans="1:43" x14ac:dyDescent="0.25">
      <c r="A8" s="134" t="s">
        <v>223</v>
      </c>
      <c r="B8" s="2">
        <v>2020</v>
      </c>
      <c r="C8" s="3">
        <v>2021</v>
      </c>
      <c r="D8" s="3">
        <v>2022</v>
      </c>
      <c r="E8" s="3">
        <v>2023</v>
      </c>
      <c r="F8" s="3">
        <v>2024</v>
      </c>
      <c r="G8" s="3">
        <v>2025</v>
      </c>
      <c r="H8" s="3">
        <v>2026</v>
      </c>
      <c r="I8" s="3">
        <v>2027</v>
      </c>
      <c r="J8" s="3">
        <v>2028</v>
      </c>
      <c r="K8" s="3">
        <v>2029</v>
      </c>
      <c r="L8" s="3">
        <v>2030</v>
      </c>
      <c r="M8" s="3">
        <v>2031</v>
      </c>
      <c r="N8" s="3">
        <v>2032</v>
      </c>
      <c r="O8" s="3">
        <v>2033</v>
      </c>
      <c r="P8" s="3">
        <v>2034</v>
      </c>
      <c r="Q8" s="3">
        <v>2035</v>
      </c>
      <c r="R8" s="3">
        <v>2036</v>
      </c>
      <c r="S8" s="3">
        <v>2037</v>
      </c>
      <c r="T8" s="3">
        <v>2038</v>
      </c>
      <c r="U8" s="3">
        <v>2039</v>
      </c>
      <c r="V8" s="3">
        <v>2040</v>
      </c>
      <c r="W8" s="3">
        <v>2041</v>
      </c>
      <c r="X8" s="3">
        <v>2042</v>
      </c>
      <c r="Y8" s="3">
        <v>2043</v>
      </c>
      <c r="Z8" s="3">
        <v>2044</v>
      </c>
      <c r="AA8" s="3">
        <v>2045</v>
      </c>
      <c r="AB8" s="3">
        <v>2046</v>
      </c>
      <c r="AC8" s="3">
        <v>2047</v>
      </c>
      <c r="AD8" s="3">
        <v>2048</v>
      </c>
      <c r="AE8" s="3">
        <v>2049</v>
      </c>
      <c r="AF8" s="3">
        <v>2050</v>
      </c>
      <c r="AG8" s="3">
        <v>2051</v>
      </c>
      <c r="AH8" s="3">
        <v>2052</v>
      </c>
      <c r="AI8" s="3">
        <v>2053</v>
      </c>
      <c r="AJ8" s="3">
        <v>2054</v>
      </c>
      <c r="AK8" s="3">
        <v>2055</v>
      </c>
      <c r="AL8" s="3">
        <v>2056</v>
      </c>
      <c r="AM8" s="3">
        <v>2057</v>
      </c>
      <c r="AN8" s="3">
        <v>2058</v>
      </c>
      <c r="AO8" s="3">
        <v>2059</v>
      </c>
      <c r="AP8" s="4">
        <v>2060</v>
      </c>
    </row>
    <row r="9" spans="1:43" x14ac:dyDescent="0.25">
      <c r="A9" s="6" t="s">
        <v>4</v>
      </c>
      <c r="B9" s="9">
        <v>1013567</v>
      </c>
      <c r="C9" s="10">
        <v>1098706.628</v>
      </c>
      <c r="D9" s="10">
        <v>1131667.8268400002</v>
      </c>
      <c r="E9" s="10">
        <f>VLOOKUP($A9,Python数据平滑!$A$2:$AN$5,COLUMN(Python数据平滑!C$2),0)</f>
        <v>1193070.745059062</v>
      </c>
      <c r="F9" s="10">
        <f>VLOOKUP($A9,Python数据平滑!$A$2:$AN$5,COLUMN(Python数据平滑!D$2),0)</f>
        <v>1256709.537546685</v>
      </c>
      <c r="G9" s="11">
        <f>D9*(1+B3)^3</f>
        <v>1322280.2956746889</v>
      </c>
      <c r="H9" s="10">
        <f>VLOOKUP($A9,Python数据平滑!$A$2:$AN$5,COLUMN(Python数据平滑!F$2),0)</f>
        <v>1391094.6623477249</v>
      </c>
      <c r="I9" s="10">
        <f>VLOOKUP($A9,Python数据平滑!$A$2:$AN$5,COLUMN(Python数据平滑!G$2),0)</f>
        <v>1463691.383412621</v>
      </c>
      <c r="J9" s="10">
        <f>VLOOKUP($A9,Python数据平滑!$A$2:$AN$5,COLUMN(Python数据平滑!H$2),0)</f>
        <v>1538282.747510006</v>
      </c>
      <c r="K9" s="10">
        <f>VLOOKUP($A9,Python数据平滑!$A$2:$AN$5,COLUMN(Python数据平滑!I$2),0)</f>
        <v>1612689.6197935781</v>
      </c>
      <c r="L9" s="11">
        <f>G9*(1+C3)^5</f>
        <v>1684331.3311447795</v>
      </c>
      <c r="M9" s="10">
        <f>VLOOKUP($A9,Python数据平滑!$A$2:$AN$5,COLUMN(Python数据平滑!K$2),0)</f>
        <v>1752648.126769016</v>
      </c>
      <c r="N9" s="10">
        <f>VLOOKUP($A9,Python数据平滑!$A$2:$AN$5,COLUMN(Python数据平滑!L$2),0)</f>
        <v>1819256.803481495</v>
      </c>
      <c r="O9" s="10">
        <f>VLOOKUP($A9,Python数据平滑!$A$2:$AN$5,COLUMN(Python数据平滑!M$2),0)</f>
        <v>1884644.1808105139</v>
      </c>
      <c r="P9" s="10">
        <f>VLOOKUP($A9,Python数据平滑!$A$2:$AN$5,COLUMN(Python数据平滑!N$2),0)</f>
        <v>1949417.362724886</v>
      </c>
      <c r="Q9" s="11">
        <f>L9*(1+D3)^5</f>
        <v>2014301.1937991583</v>
      </c>
      <c r="R9" s="10">
        <f>VLOOKUP($A9,Python数据平滑!$A$2:$AN$5,COLUMN(Python数据平滑!P$2),0)</f>
        <v>2078635.286551402</v>
      </c>
      <c r="S9" s="10">
        <f>VLOOKUP($A9,Python数据平滑!$A$2:$AN$5,COLUMN(Python数据平滑!Q$2),0)</f>
        <v>2141814.9091839399</v>
      </c>
      <c r="T9" s="10">
        <f>VLOOKUP($A9,Python数据平滑!$A$2:$AN$5,COLUMN(Python数据平滑!R$2),0)</f>
        <v>2204840.8612299138</v>
      </c>
      <c r="U9" s="10">
        <f>VLOOKUP($A9,Python数据平滑!$A$2:$AN$5,COLUMN(Python数据平滑!S$2),0)</f>
        <v>2268851.8745132168</v>
      </c>
      <c r="V9" s="11">
        <f>Q9*(1+E3)^5</f>
        <v>2335127.151802904</v>
      </c>
      <c r="W9" s="10">
        <f>VLOOKUP($A9,Python数据平滑!$A$2:$AN$5,COLUMN(Python数据平滑!U$2),0)</f>
        <v>2403770.5525154439</v>
      </c>
      <c r="X9" s="10">
        <f>VLOOKUP($A9,Python数据平滑!$A$2:$AN$5,COLUMN(Python数据平滑!V$2),0)</f>
        <v>2473965.8920258521</v>
      </c>
      <c r="Y9" s="10">
        <f>VLOOKUP($A9,Python数据平滑!$A$2:$AN$5,COLUMN(Python数据平滑!W$2),0)</f>
        <v>2545721.286758889</v>
      </c>
      <c r="Z9" s="10">
        <f>VLOOKUP($A9,Python数据平滑!$A$2:$AN$5,COLUMN(Python数据平滑!X$2),0)</f>
        <v>2619043.2950865799</v>
      </c>
      <c r="AA9" s="11">
        <f>V9*(1+F3)^5</f>
        <v>2693936.8281735163</v>
      </c>
      <c r="AB9" s="10">
        <f>VLOOKUP($A9,Python数据平滑!$A$2:$AN$5,COLUMN(Python数据平滑!Z$2),0)</f>
        <v>2770546.338863018</v>
      </c>
      <c r="AC9" s="10">
        <f>VLOOKUP($A9,Python数据平滑!$A$2:$AN$5,COLUMN(Python数据平滑!AA$2),0)</f>
        <v>2848914.0854180618</v>
      </c>
      <c r="AD9" s="10">
        <f>VLOOKUP($A9,Python数据平滑!$A$2:$AN$5,COLUMN(Python数据平滑!AB$2),0)</f>
        <v>2928875.0091013918</v>
      </c>
      <c r="AE9" s="10">
        <f>VLOOKUP($A9,Python数据平滑!$A$2:$AN$5,COLUMN(Python数据平滑!AC$2),0)</f>
        <v>3010242.6517992029</v>
      </c>
      <c r="AF9" s="11">
        <f>AA9*(1+G3)^5</f>
        <v>3092808.1474490291</v>
      </c>
      <c r="AG9" s="10">
        <f>VLOOKUP($A9,Python数据平滑!$A$2:$AN$5,COLUMN(Python数据平滑!AE$2),0)</f>
        <v>3176593.3566128272</v>
      </c>
      <c r="AH9" s="10">
        <f>VLOOKUP($A9,Python数据平滑!$A$2:$AN$5,COLUMN(Python数据平滑!AF$2),0)</f>
        <v>3261743.3909068662</v>
      </c>
      <c r="AI9" s="10">
        <f>VLOOKUP($A9,Python数据平滑!$A$2:$AN$5,COLUMN(Python数据平滑!AG$2),0)</f>
        <v>3348213.2785842302</v>
      </c>
      <c r="AJ9" s="10">
        <f>VLOOKUP($A9,Python数据平滑!$A$2:$AN$5,COLUMN(Python数据平滑!AH$2),0)</f>
        <v>3435953.0725934012</v>
      </c>
      <c r="AK9" s="11">
        <f>AF9*(1+H3)^5</f>
        <v>3524907.6987883723</v>
      </c>
      <c r="AL9" s="10">
        <f>VLOOKUP($A9,Python数据平滑!$A$2:$AN$5,COLUMN(Python数据平滑!AJ$2),0)</f>
        <v>3615095.7559293341</v>
      </c>
      <c r="AM9" s="10">
        <f>VLOOKUP($A9,Python数据平滑!$A$2:$AN$5,COLUMN(Python数据平滑!AK$2),0)</f>
        <v>3706550.8089309591</v>
      </c>
      <c r="AN9" s="10">
        <f>VLOOKUP($A9,Python数据平滑!$A$2:$AN$5,COLUMN(Python数据平滑!AL$2),0)</f>
        <v>3799233.7528390172</v>
      </c>
      <c r="AO9" s="10">
        <f>VLOOKUP($A9,Python数据平滑!$A$2:$AN$5,COLUMN(Python数据平滑!AM$2),0)</f>
        <v>3893102.0227625309</v>
      </c>
      <c r="AP9" s="12">
        <f>AK9*(1+I3)^5</f>
        <v>3988109.5200905567</v>
      </c>
      <c r="AQ9" s="1">
        <f>AP9/B9</f>
        <v>3.9347270778256953</v>
      </c>
    </row>
    <row r="10" spans="1:43" x14ac:dyDescent="0.25">
      <c r="A10" s="7" t="s">
        <v>6</v>
      </c>
      <c r="B10" s="13">
        <v>1013567</v>
      </c>
      <c r="C10" s="14">
        <v>1098706.628</v>
      </c>
      <c r="D10" s="14">
        <v>1131667.8268400002</v>
      </c>
      <c r="E10" s="14">
        <f>VLOOKUP($A10,Python数据平滑!$A$2:$AN$5,COLUMN(Python数据平滑!C$2),0)</f>
        <v>1192997.1955229361</v>
      </c>
      <c r="F10" s="14">
        <f>VLOOKUP($A10,Python数据平滑!$A$2:$AN$5,COLUMN(Python数据平滑!D$2),0)</f>
        <v>1256946.4730578</v>
      </c>
      <c r="G10" s="15">
        <f>D10*(1+B4)^3</f>
        <v>1323396.4341184951</v>
      </c>
      <c r="H10" s="14">
        <f>VLOOKUP($A10,Python数据平滑!$A$2:$AN$5,COLUMN(Python数据平滑!F$2),0)</f>
        <v>1393766.9442686071</v>
      </c>
      <c r="I10" s="14">
        <f>VLOOKUP($A10,Python数据平滑!$A$2:$AN$5,COLUMN(Python数据平滑!G$2),0)</f>
        <v>1468542.8444314389</v>
      </c>
      <c r="J10" s="14">
        <f>VLOOKUP($A10,Python数据平滑!$A$2:$AN$5,COLUMN(Python数据平滑!H$2),0)</f>
        <v>1545878.2822314771</v>
      </c>
      <c r="K10" s="14">
        <f>VLOOKUP($A10,Python数据平滑!$A$2:$AN$5,COLUMN(Python数据平滑!I$2),0)</f>
        <v>1623499.410959346</v>
      </c>
      <c r="L10" s="15">
        <f>G10*(1+C4)^5</f>
        <v>1698685.9391562229</v>
      </c>
      <c r="M10" s="14">
        <f>VLOOKUP($A10,Python数据平滑!$A$2:$AN$5,COLUMN(Python数据平滑!K$2),0)</f>
        <v>1770660.5313402039</v>
      </c>
      <c r="N10" s="14">
        <f>VLOOKUP($A10,Python数据平滑!$A$2:$AN$5,COLUMN(Python数据平滑!L$2),0)</f>
        <v>1841070.1724218139</v>
      </c>
      <c r="O10" s="14">
        <f>VLOOKUP($A10,Python数据平滑!$A$2:$AN$5,COLUMN(Python数据平滑!M$2),0)</f>
        <v>1910626.4264588701</v>
      </c>
      <c r="P10" s="14">
        <f>VLOOKUP($A10,Python数据平滑!$A$2:$AN$5,COLUMN(Python数据平滑!N$2),0)</f>
        <v>1980200.6776801031</v>
      </c>
      <c r="Q10" s="15">
        <f>L10*(1+D4)^5</f>
        <v>2050823.0895485026</v>
      </c>
      <c r="R10" s="14">
        <f>VLOOKUP($A10,Python数据平滑!$A$2:$AN$5,COLUMN(Python数据平滑!P$2),0)</f>
        <v>2122024.7550298129</v>
      </c>
      <c r="S10" s="14">
        <f>VLOOKUP($A10,Python数据平滑!$A$2:$AN$5,COLUMN(Python数据平滑!Q$2),0)</f>
        <v>2192995.9950562548</v>
      </c>
      <c r="T10" s="14">
        <f>VLOOKUP($A10,Python数据平滑!$A$2:$AN$5,COLUMN(Python数据平滑!R$2),0)</f>
        <v>2264457.9899452939</v>
      </c>
      <c r="U10" s="14">
        <f>VLOOKUP($A10,Python数据平滑!$A$2:$AN$5,COLUMN(Python数据平滑!S$2),0)</f>
        <v>2337241.7020785562</v>
      </c>
      <c r="V10" s="15">
        <f t="shared" ref="V10:V11" si="0">Q10*(1+E4)^5</f>
        <v>2412291.6078934921</v>
      </c>
      <c r="W10" s="14">
        <f>VLOOKUP($A10,Python数据平滑!$A$2:$AN$5,COLUMN(Python数据平滑!U$2),0)</f>
        <v>2489706.4211220411</v>
      </c>
      <c r="X10" s="14">
        <f>VLOOKUP($A10,Python数据平滑!$A$2:$AN$5,COLUMN(Python数据平滑!V$2),0)</f>
        <v>2568890.4725995208</v>
      </c>
      <c r="Y10" s="14">
        <f>VLOOKUP($A10,Python数据平滑!$A$2:$AN$5,COLUMN(Python数据平滑!W$2),0)</f>
        <v>2649832.889189383</v>
      </c>
      <c r="Z10" s="14">
        <f>VLOOKUP($A10,Python数据平滑!$A$2:$AN$5,COLUMN(Python数据平滑!X$2),0)</f>
        <v>2732518.8585421611</v>
      </c>
      <c r="AA10" s="15">
        <f t="shared" ref="AA10:AA11" si="1">V10*(1+F4)^5</f>
        <v>2816929.4325094693</v>
      </c>
      <c r="AB10" s="14">
        <f>VLOOKUP($A10,Python数据平滑!$A$2:$AN$5,COLUMN(Python数据平滑!Z$2),0)</f>
        <v>2903103.30312732</v>
      </c>
      <c r="AC10" s="14">
        <f>VLOOKUP($A10,Python数据平滑!$A$2:$AN$5,COLUMN(Python数据平滑!AA$2),0)</f>
        <v>2991081.2866696329</v>
      </c>
      <c r="AD10" s="14">
        <f>VLOOKUP($A10,Python数据平滑!$A$2:$AN$5,COLUMN(Python数据平滑!AB$2),0)</f>
        <v>3080841.0528141512</v>
      </c>
      <c r="AE10" s="14">
        <f>VLOOKUP($A10,Python数据平滑!$A$2:$AN$5,COLUMN(Python数据平滑!AC$2),0)</f>
        <v>3172355.6414532322</v>
      </c>
      <c r="AF10" s="15">
        <f t="shared" ref="AF10:AF11" si="2">AA10*(1+G4)^5</f>
        <v>3265593.2602408389</v>
      </c>
      <c r="AG10" s="14">
        <f>VLOOKUP($A10,Python数据平滑!$A$2:$AN$5,COLUMN(Python数据平滑!AE$2),0)</f>
        <v>3360731.8251122138</v>
      </c>
      <c r="AH10" s="14">
        <f>VLOOKUP($A10,Python数据平滑!$A$2:$AN$5,COLUMN(Python数据平滑!AF$2),0)</f>
        <v>3457824.4355385122</v>
      </c>
      <c r="AI10" s="14">
        <f>VLOOKUP($A10,Python数据平滑!$A$2:$AN$5,COLUMN(Python数据平滑!AG$2),0)</f>
        <v>3556626.6931142011</v>
      </c>
      <c r="AJ10" s="14">
        <f>VLOOKUP($A10,Python数据平滑!$A$2:$AN$5,COLUMN(Python数据平滑!AH$2),0)</f>
        <v>3656864.2929264838</v>
      </c>
      <c r="AK10" s="15">
        <f t="shared" ref="AK10:AK11" si="3">AF10*(1+H4)^5</f>
        <v>3758231.8711266047</v>
      </c>
      <c r="AL10" s="14">
        <f>VLOOKUP($A10,Python数据平滑!$A$2:$AN$5,COLUMN(Python数据平滑!AJ$2),0)</f>
        <v>3860743.573323471</v>
      </c>
      <c r="AM10" s="14">
        <f>VLOOKUP($A10,Python数据平滑!$A$2:$AN$5,COLUMN(Python数据平滑!AK$2),0)</f>
        <v>3964585.2993177511</v>
      </c>
      <c r="AN10" s="14">
        <f>VLOOKUP($A10,Python数据平滑!$A$2:$AN$5,COLUMN(Python数据平滑!AL$2),0)</f>
        <v>4069680.9121945221</v>
      </c>
      <c r="AO10" s="14">
        <f>VLOOKUP($A10,Python数据平滑!$A$2:$AN$5,COLUMN(Python数据平滑!AM$2),0)</f>
        <v>4175948.1414737832</v>
      </c>
      <c r="AP10" s="16">
        <f t="shared" ref="AP10:AP11" si="4">AK10*(1+I4)^5</f>
        <v>4283298.4862939427</v>
      </c>
      <c r="AQ10" s="1">
        <f t="shared" ref="AQ10:AQ11" si="5">AP10/B10</f>
        <v>4.22596482155984</v>
      </c>
    </row>
    <row r="11" spans="1:43" x14ac:dyDescent="0.25">
      <c r="A11" s="8" t="s">
        <v>8</v>
      </c>
      <c r="B11" s="17">
        <v>1013567</v>
      </c>
      <c r="C11" s="18">
        <v>1098706.628</v>
      </c>
      <c r="D11" s="18">
        <v>1131667.8268400002</v>
      </c>
      <c r="E11" s="18">
        <f>VLOOKUP($A11,Python数据平滑!$A$2:$AN$5,COLUMN(Python数据平滑!C$2),0)</f>
        <v>1193043.7535283391</v>
      </c>
      <c r="F11" s="18">
        <f>VLOOKUP($A11,Python数据平滑!$A$2:$AN$5,COLUMN(Python数据平滑!D$2),0)</f>
        <v>1257179.205291993</v>
      </c>
      <c r="G11" s="19">
        <f>D11*(1+B5)^3</f>
        <v>1324015.7371307518</v>
      </c>
      <c r="H11" s="18">
        <f>VLOOKUP($A11,Python数据平滑!$A$2:$AN$5,COLUMN(Python数据平滑!F$2),0)</f>
        <v>1394800.976446314</v>
      </c>
      <c r="I11" s="18">
        <f>VLOOKUP($A11,Python数据平滑!$A$2:$AN$5,COLUMN(Python数据平滑!G$2),0)</f>
        <v>1469972.422497622</v>
      </c>
      <c r="J11" s="18">
        <f>VLOOKUP($A11,Python数据平滑!$A$2:$AN$5,COLUMN(Python数据平滑!H$2),0)</f>
        <v>1547981.542223732</v>
      </c>
      <c r="K11" s="18">
        <f>VLOOKUP($A11,Python数据平滑!$A$2:$AN$5,COLUMN(Python数据平滑!I$2),0)</f>
        <v>1626911.0628210299</v>
      </c>
      <c r="L11" s="19">
        <f>G11*(1+C5)^5</f>
        <v>1704453.2259999409</v>
      </c>
      <c r="M11" s="18">
        <f>VLOOKUP($A11,Python数据平滑!$A$2:$AN$5,COLUMN(Python数据平滑!K$2),0)</f>
        <v>1779831.565020032</v>
      </c>
      <c r="N11" s="18">
        <f>VLOOKUP($A11,Python数据平滑!$A$2:$AN$5,COLUMN(Python数据平滑!L$2),0)</f>
        <v>1854381.9208157409</v>
      </c>
      <c r="O11" s="18">
        <f>VLOOKUP($A11,Python数据平滑!$A$2:$AN$5,COLUMN(Python数据平滑!M$2),0)</f>
        <v>1928788.7136066761</v>
      </c>
      <c r="P11" s="18">
        <f>VLOOKUP($A11,Python数据平滑!$A$2:$AN$5,COLUMN(Python数据平滑!N$2),0)</f>
        <v>2003890.784837221</v>
      </c>
      <c r="Q11" s="19">
        <f>L11*(1+D5)^5</f>
        <v>2080683.817051359</v>
      </c>
      <c r="R11" s="18">
        <f>VLOOKUP($A11,Python数据平滑!$A$2:$AN$5,COLUMN(Python数据平滑!P$2),0)</f>
        <v>2158866.10212463</v>
      </c>
      <c r="S11" s="18">
        <f>VLOOKUP($A11,Python数据平滑!$A$2:$AN$5,COLUMN(Python数据平滑!Q$2),0)</f>
        <v>2237676.8220908521</v>
      </c>
      <c r="T11" s="18">
        <f>VLOOKUP($A11,Python数据平滑!$A$2:$AN$5,COLUMN(Python数据平滑!R$2),0)</f>
        <v>2317603.2354434631</v>
      </c>
      <c r="U11" s="18">
        <f>VLOOKUP($A11,Python数据平滑!$A$2:$AN$5,COLUMN(Python数据平滑!S$2),0)</f>
        <v>2399213.5895345039</v>
      </c>
      <c r="V11" s="19">
        <f t="shared" si="0"/>
        <v>2483160.9297914174</v>
      </c>
      <c r="W11" s="18">
        <f>VLOOKUP($A11,Python数据平滑!$A$2:$AN$5,COLUMN(Python数据平滑!U$2),0)</f>
        <v>2569541.788708047</v>
      </c>
      <c r="X11" s="18">
        <f>VLOOKUP($A11,Python数据平滑!$A$2:$AN$5,COLUMN(Python数据平滑!V$2),0)</f>
        <v>2657953.6031882199</v>
      </c>
      <c r="Y11" s="18">
        <f>VLOOKUP($A11,Python数据平滑!$A$2:$AN$5,COLUMN(Python数据平滑!W$2),0)</f>
        <v>2748362.1976411669</v>
      </c>
      <c r="Z11" s="18">
        <f>VLOOKUP($A11,Python数据平滑!$A$2:$AN$5,COLUMN(Python数据平滑!X$2),0)</f>
        <v>2840726.1243723389</v>
      </c>
      <c r="AA11" s="19">
        <f t="shared" si="1"/>
        <v>2934996.3142863829</v>
      </c>
      <c r="AB11" s="18">
        <f>VLOOKUP($A11,Python数据平滑!$A$2:$AN$5,COLUMN(Python数据平滑!Z$2),0)</f>
        <v>3031222.6894886908</v>
      </c>
      <c r="AC11" s="18">
        <f>VLOOKUP($A11,Python数据平滑!$A$2:$AN$5,COLUMN(Python数据平滑!AA$2),0)</f>
        <v>3129458.8797209519</v>
      </c>
      <c r="AD11" s="18">
        <f>VLOOKUP($A11,Python数据平滑!$A$2:$AN$5,COLUMN(Python数据平滑!AB$2),0)</f>
        <v>3229649.2781424578</v>
      </c>
      <c r="AE11" s="18">
        <f>VLOOKUP($A11,Python数据平滑!$A$2:$AN$5,COLUMN(Python数据平滑!AC$2),0)</f>
        <v>3331729.7549384991</v>
      </c>
      <c r="AF11" s="19">
        <f t="shared" si="2"/>
        <v>3435627.3127383725</v>
      </c>
      <c r="AG11" s="18">
        <f>VLOOKUP($A11,Python数据平滑!$A$2:$AN$5,COLUMN(Python数据平滑!AE$2),0)</f>
        <v>3541392.978083286</v>
      </c>
      <c r="AH11" s="18">
        <f>VLOOKUP($A11,Python数据平滑!$A$2:$AN$5,COLUMN(Python数据平滑!AF$2),0)</f>
        <v>3649082.0084716738</v>
      </c>
      <c r="AI11" s="18">
        <f>VLOOKUP($A11,Python数据平滑!$A$2:$AN$5,COLUMN(Python数据平滑!AG$2),0)</f>
        <v>3758613.7684378079</v>
      </c>
      <c r="AJ11" s="18">
        <f>VLOOKUP($A11,Python数据平滑!$A$2:$AN$5,COLUMN(Python数据平滑!AH$2),0)</f>
        <v>3869897.8346838518</v>
      </c>
      <c r="AK11" s="19">
        <f t="shared" si="3"/>
        <v>3982833.672614573</v>
      </c>
      <c r="AL11" s="18">
        <f>VLOOKUP($A11,Python数据平滑!$A$2:$AN$5,COLUMN(Python数据平滑!AJ$2),0)</f>
        <v>4097450.7884058361</v>
      </c>
      <c r="AM11" s="18">
        <f>VLOOKUP($A11,Python数据平滑!$A$2:$AN$5,COLUMN(Python数据平滑!AK$2),0)</f>
        <v>4213805.9798623193</v>
      </c>
      <c r="AN11" s="18">
        <f>VLOOKUP($A11,Python数据平滑!$A$2:$AN$5,COLUMN(Python数据平滑!AL$2),0)</f>
        <v>4331826.893743176</v>
      </c>
      <c r="AO11" s="18">
        <f>VLOOKUP($A11,Python数据平滑!$A$2:$AN$5,COLUMN(Python数据平滑!AM$2),0)</f>
        <v>4451434.3954375982</v>
      </c>
      <c r="AP11" s="20">
        <f t="shared" si="4"/>
        <v>4572542.4233308267</v>
      </c>
      <c r="AQ11" s="1">
        <f t="shared" si="5"/>
        <v>4.5113371127225204</v>
      </c>
    </row>
    <row r="12" spans="1:43" x14ac:dyDescent="0.25">
      <c r="E12" s="293"/>
      <c r="F12" s="293"/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  <c r="Z12" s="293"/>
      <c r="AA12" s="293"/>
      <c r="AB12" s="293"/>
      <c r="AC12" s="293"/>
      <c r="AD12" s="293"/>
      <c r="AE12" s="293"/>
      <c r="AF12" s="293"/>
      <c r="AG12" s="293"/>
      <c r="AH12" s="293"/>
      <c r="AI12" s="293"/>
      <c r="AJ12" s="293"/>
      <c r="AK12" s="293"/>
      <c r="AL12" s="293"/>
      <c r="AM12" s="293"/>
      <c r="AN12" s="293"/>
      <c r="AO12" s="293"/>
      <c r="AP12" s="293"/>
    </row>
    <row r="15" spans="1:43" x14ac:dyDescent="0.25">
      <c r="A15" s="28" t="s">
        <v>224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V15" s="298" t="s">
        <v>337</v>
      </c>
      <c r="W15" s="298"/>
      <c r="X15" s="298"/>
      <c r="Y15" s="298"/>
      <c r="Z15" s="298"/>
      <c r="AB15" s="298" t="s">
        <v>338</v>
      </c>
      <c r="AC15" s="298"/>
      <c r="AD15" s="298"/>
      <c r="AE15" s="298"/>
      <c r="AF15" s="298"/>
      <c r="AH15" s="298" t="s">
        <v>339</v>
      </c>
      <c r="AI15" s="298"/>
      <c r="AJ15" s="298"/>
      <c r="AK15" s="298"/>
      <c r="AL15" s="298"/>
    </row>
    <row r="16" spans="1:43" x14ac:dyDescent="0.25">
      <c r="A16" s="137" t="s">
        <v>4</v>
      </c>
      <c r="B16" s="138">
        <v>2025</v>
      </c>
      <c r="C16" s="138">
        <v>2030</v>
      </c>
      <c r="D16" s="138">
        <v>2035</v>
      </c>
      <c r="E16" s="138">
        <v>2050</v>
      </c>
      <c r="F16" s="138">
        <v>2060</v>
      </c>
      <c r="G16" s="287">
        <v>2022</v>
      </c>
      <c r="H16" s="137" t="s">
        <v>6</v>
      </c>
      <c r="I16" s="138">
        <v>2025</v>
      </c>
      <c r="J16" s="138">
        <v>2030</v>
      </c>
      <c r="K16" s="138">
        <v>2035</v>
      </c>
      <c r="L16" s="138">
        <v>2050</v>
      </c>
      <c r="M16" s="138">
        <v>2060</v>
      </c>
      <c r="O16" s="137" t="s">
        <v>8</v>
      </c>
      <c r="P16" s="138">
        <v>2025</v>
      </c>
      <c r="Q16" s="138">
        <v>2030</v>
      </c>
      <c r="R16" s="138">
        <v>2035</v>
      </c>
      <c r="S16" s="138">
        <v>2050</v>
      </c>
      <c r="T16" s="138">
        <v>2060</v>
      </c>
      <c r="V16" s="134">
        <v>2025</v>
      </c>
      <c r="W16" s="134">
        <v>2030</v>
      </c>
      <c r="X16" s="134">
        <v>2035</v>
      </c>
      <c r="Y16" s="134">
        <v>2050</v>
      </c>
      <c r="Z16" s="134">
        <v>2060</v>
      </c>
      <c r="AB16" s="134">
        <v>2025</v>
      </c>
      <c r="AC16" s="134">
        <v>2030</v>
      </c>
      <c r="AD16" s="134">
        <v>2035</v>
      </c>
      <c r="AE16" s="134">
        <v>2050</v>
      </c>
      <c r="AF16" s="134">
        <v>2060</v>
      </c>
      <c r="AH16" s="134">
        <v>2025</v>
      </c>
      <c r="AI16" s="134">
        <v>2030</v>
      </c>
      <c r="AJ16" s="134">
        <v>2035</v>
      </c>
      <c r="AK16" s="134">
        <v>2050</v>
      </c>
      <c r="AL16" s="134">
        <v>2060</v>
      </c>
    </row>
    <row r="17" spans="1:42" x14ac:dyDescent="0.25">
      <c r="A17" s="27" t="s">
        <v>9</v>
      </c>
      <c r="B17" s="135">
        <v>7.4999999999999997E-2</v>
      </c>
      <c r="C17" s="135">
        <v>7.1499999999999994E-2</v>
      </c>
      <c r="D17" s="135">
        <v>6.9000000000000006E-2</v>
      </c>
      <c r="E17" s="135">
        <v>6.4500000000000002E-2</v>
      </c>
      <c r="F17" s="135">
        <v>6.3E-2</v>
      </c>
      <c r="G17" s="288">
        <f>D27/$D$9</f>
        <v>7.6501280111372666E-2</v>
      </c>
      <c r="H17" s="27" t="s">
        <v>9</v>
      </c>
      <c r="I17" s="135">
        <f>B17*0.4+P17*0.6</f>
        <v>7.4999999999999997E-2</v>
      </c>
      <c r="J17" s="135">
        <f t="shared" ref="J17:M20" si="6">C17*0.4+Q17*0.6</f>
        <v>7.1499999999999994E-2</v>
      </c>
      <c r="K17" s="135">
        <f t="shared" si="6"/>
        <v>6.8400000000000002E-2</v>
      </c>
      <c r="L17" s="135">
        <f t="shared" si="6"/>
        <v>6.2400000000000004E-2</v>
      </c>
      <c r="M17" s="135">
        <f t="shared" si="6"/>
        <v>6.0599999999999994E-2</v>
      </c>
      <c r="O17" s="27" t="s">
        <v>9</v>
      </c>
      <c r="P17" s="135">
        <v>7.4999999999999997E-2</v>
      </c>
      <c r="Q17" s="135">
        <v>7.1499999999999994E-2</v>
      </c>
      <c r="R17" s="135">
        <v>6.8000000000000005E-2</v>
      </c>
      <c r="S17" s="135">
        <v>6.0999999999999999E-2</v>
      </c>
      <c r="T17" s="135">
        <v>5.8999999999999997E-2</v>
      </c>
      <c r="V17" s="286">
        <f>(G27/D27)^(1/3)-1</f>
        <v>4.6322841163329631E-2</v>
      </c>
      <c r="W17" s="286">
        <f>(L27/G27)^0.2-1</f>
        <v>3.9608342459731993E-2</v>
      </c>
      <c r="X17" s="286">
        <f>(Q27/L27)^0.2-1</f>
        <v>2.9077271514161174E-2</v>
      </c>
      <c r="Y17" s="286">
        <f>(AF27/Q27)^(1/15)-1</f>
        <v>2.4383590587996551E-2</v>
      </c>
      <c r="Z17" s="286">
        <f>(AP27/AF27)^0.1-1</f>
        <v>2.3338923165299841E-2</v>
      </c>
      <c r="AB17" s="286">
        <f>(G33/D33)^(1/3)-1</f>
        <v>4.6617159171753686E-2</v>
      </c>
      <c r="AC17" s="286">
        <f>(L33/G33)^0.2-1</f>
        <v>4.119861573794048E-2</v>
      </c>
      <c r="AD17" s="286">
        <f>(Q33/L33)^0.2-1</f>
        <v>2.9231414189385463E-2</v>
      </c>
      <c r="AE17" s="286">
        <f>(AF33/Q33)^(1/15)-1</f>
        <v>2.5205259130328228E-2</v>
      </c>
      <c r="AF17" s="286">
        <f>(AP33/AF33)^0.1-1</f>
        <v>2.4496380311671118E-2</v>
      </c>
      <c r="AH17" s="286">
        <f>(G39/D39)^(1/3)-1</f>
        <v>4.6780393725287306E-2</v>
      </c>
      <c r="AI17" s="286">
        <f>(L39/G39)^0.2-1</f>
        <v>4.1807174227280086E-2</v>
      </c>
      <c r="AJ17" s="286">
        <f>(Q39/L39)^0.2-1</f>
        <v>3.0302549536708634E-2</v>
      </c>
      <c r="AK17" s="286">
        <f>(AF39/Q39)^(1/15)-1</f>
        <v>2.6537278486924887E-2</v>
      </c>
      <c r="AL17" s="286">
        <f>(AP39/AF39)^0.1-1</f>
        <v>2.5574909440058802E-2</v>
      </c>
    </row>
    <row r="18" spans="1:42" x14ac:dyDescent="0.25">
      <c r="A18" s="27" t="s">
        <v>10</v>
      </c>
      <c r="B18" s="135">
        <v>0.315</v>
      </c>
      <c r="C18" s="135">
        <v>0.28999999999999998</v>
      </c>
      <c r="D18" s="135">
        <v>0.27300000000000002</v>
      </c>
      <c r="E18" s="135">
        <v>0.23</v>
      </c>
      <c r="F18" s="135">
        <v>0.21</v>
      </c>
      <c r="G18" s="288">
        <f>D28/$D$9</f>
        <v>0.33188060689111748</v>
      </c>
      <c r="H18" s="27" t="s">
        <v>10</v>
      </c>
      <c r="I18" s="135">
        <f t="shared" ref="I18:I20" si="7">B18*0.4+P18*0.6</f>
        <v>0.31379999999999997</v>
      </c>
      <c r="J18" s="135">
        <f t="shared" si="6"/>
        <v>0.28699999999999998</v>
      </c>
      <c r="K18" s="135">
        <f t="shared" si="6"/>
        <v>0.27060000000000006</v>
      </c>
      <c r="L18" s="135">
        <f t="shared" si="6"/>
        <v>0.2228</v>
      </c>
      <c r="M18" s="135">
        <f t="shared" si="6"/>
        <v>0.20280000000000001</v>
      </c>
      <c r="O18" s="27" t="s">
        <v>10</v>
      </c>
      <c r="P18" s="135">
        <v>0.313</v>
      </c>
      <c r="Q18" s="135">
        <v>0.28499999999999998</v>
      </c>
      <c r="R18" s="135">
        <v>0.26900000000000002</v>
      </c>
      <c r="S18" s="135">
        <v>0.218</v>
      </c>
      <c r="T18" s="135">
        <v>0.19800000000000001</v>
      </c>
      <c r="V18" s="286">
        <f t="shared" ref="V18:V20" si="8">(G28/D28)^(1/3)-1</f>
        <v>3.508912341456849E-2</v>
      </c>
      <c r="W18" s="286">
        <f t="shared" ref="W18:W20" si="9">(L28/G28)^0.2-1</f>
        <v>3.2376925262256995E-2</v>
      </c>
      <c r="X18" s="286">
        <f t="shared" ref="X18:X20" si="10">(Q28/L28)^0.2-1</f>
        <v>2.3981962061729423E-2</v>
      </c>
      <c r="Y18" s="286">
        <f t="shared" ref="Y18:Y20" si="11">(AF28/Q28)^(1/15)-1</f>
        <v>1.7309071786538954E-2</v>
      </c>
      <c r="Z18" s="286">
        <f t="shared" ref="Z18:Z20" si="12">(AP28/AF28)^0.1-1</f>
        <v>1.6460614566402354E-2</v>
      </c>
      <c r="AB18" s="286">
        <f t="shared" ref="AB18:AB20" si="13">(G34/D34)^(1/3)-1</f>
        <v>3.4063839812219721E-2</v>
      </c>
      <c r="AC18" s="286">
        <f t="shared" ref="AC18:AC20" si="14">(L34/G34)^0.2-1</f>
        <v>3.259595123104142E-2</v>
      </c>
      <c r="AD18" s="286">
        <f t="shared" ref="AD18:AD20" si="15">(Q34/L34)^0.2-1</f>
        <v>2.6247708494022692E-2</v>
      </c>
      <c r="AE18" s="286">
        <f t="shared" ref="AE18:AE20" si="16">(AF34/Q34)^(1/15)-1</f>
        <v>1.8219521427477403E-2</v>
      </c>
      <c r="AF18" s="286">
        <f t="shared" ref="AF18:AF20" si="17">(AP34/AF34)^0.1-1</f>
        <v>1.7880750353559849E-2</v>
      </c>
      <c r="AH18" s="286">
        <f t="shared" ref="AH18:AH20" si="18">(G40/D40)^(1/3)-1</f>
        <v>3.3345485953529375E-2</v>
      </c>
      <c r="AI18" s="286">
        <f t="shared" ref="AI18:AI20" si="19">(L40/G40)^0.2-1</f>
        <v>3.2282328110050384E-2</v>
      </c>
      <c r="AJ18" s="286">
        <f t="shared" ref="AJ18:AJ20" si="20">(Q40/L40)^0.2-1</f>
        <v>2.8740136686200124E-2</v>
      </c>
      <c r="AK18" s="286">
        <f t="shared" ref="AK18:AK20" si="21">(AF40/Q40)^(1/15)-1</f>
        <v>1.9608885193671988E-2</v>
      </c>
      <c r="AL18" s="286">
        <f t="shared" ref="AL18:AL20" si="22">(AP40/AF40)^0.1-1</f>
        <v>1.9145143639727635E-2</v>
      </c>
    </row>
    <row r="19" spans="1:42" x14ac:dyDescent="0.25">
      <c r="A19" s="27" t="s">
        <v>11</v>
      </c>
      <c r="B19" s="135">
        <v>6.8000000000000005E-2</v>
      </c>
      <c r="C19" s="135">
        <v>6.3E-2</v>
      </c>
      <c r="D19" s="135">
        <v>5.8999999999999997E-2</v>
      </c>
      <c r="E19" s="135">
        <v>5.1999999999999998E-2</v>
      </c>
      <c r="F19" s="135">
        <v>4.8000000000000001E-2</v>
      </c>
      <c r="G19" s="288">
        <f>D29/$D$9</f>
        <v>6.8899854504253497E-2</v>
      </c>
      <c r="H19" s="27" t="s">
        <v>11</v>
      </c>
      <c r="I19" s="135">
        <f t="shared" si="7"/>
        <v>6.6799999999999998E-2</v>
      </c>
      <c r="J19" s="135">
        <f t="shared" si="6"/>
        <v>6.1199999999999997E-2</v>
      </c>
      <c r="K19" s="135">
        <f t="shared" si="6"/>
        <v>5.6599999999999998E-2</v>
      </c>
      <c r="L19" s="135">
        <f t="shared" si="6"/>
        <v>4.7799999999999995E-2</v>
      </c>
      <c r="M19" s="135">
        <f t="shared" si="6"/>
        <v>4.3200000000000002E-2</v>
      </c>
      <c r="O19" s="27" t="s">
        <v>11</v>
      </c>
      <c r="P19" s="135">
        <v>6.6000000000000003E-2</v>
      </c>
      <c r="Q19" s="135">
        <v>0.06</v>
      </c>
      <c r="R19" s="135">
        <v>5.5E-2</v>
      </c>
      <c r="S19" s="135">
        <v>4.4999999999999998E-2</v>
      </c>
      <c r="T19" s="135">
        <v>0.04</v>
      </c>
      <c r="V19" s="286">
        <f t="shared" si="8"/>
        <v>4.865280210298617E-2</v>
      </c>
      <c r="W19" s="286">
        <f t="shared" si="9"/>
        <v>3.3682413659924082E-2</v>
      </c>
      <c r="X19" s="286">
        <f t="shared" si="10"/>
        <v>2.2919997756680077E-2</v>
      </c>
      <c r="Y19" s="286">
        <f t="shared" si="11"/>
        <v>2.0372299646923553E-2</v>
      </c>
      <c r="Z19" s="286">
        <f t="shared" si="12"/>
        <v>1.7572118816162385E-2</v>
      </c>
      <c r="AB19" s="286">
        <f t="shared" si="13"/>
        <v>4.2740838616025956E-2</v>
      </c>
      <c r="AC19" s="286">
        <f t="shared" si="14"/>
        <v>3.2950757108321183E-2</v>
      </c>
      <c r="AD19" s="286">
        <f t="shared" si="15"/>
        <v>2.229449723090271E-2</v>
      </c>
      <c r="AE19" s="286">
        <f t="shared" si="16"/>
        <v>1.9944069791774099E-2</v>
      </c>
      <c r="AF19" s="286">
        <f t="shared" si="17"/>
        <v>1.7155167697921136E-2</v>
      </c>
      <c r="AH19" s="286">
        <f t="shared" si="18"/>
        <v>3.8723449925147424E-2</v>
      </c>
      <c r="AI19" s="286">
        <f t="shared" si="19"/>
        <v>3.1952841184267777E-2</v>
      </c>
      <c r="AJ19" s="286">
        <f t="shared" si="20"/>
        <v>2.2742935074928639E-2</v>
      </c>
      <c r="AK19" s="286">
        <f t="shared" si="21"/>
        <v>2.0257945050673021E-2</v>
      </c>
      <c r="AL19" s="286">
        <f t="shared" si="22"/>
        <v>1.6950741786230905E-2</v>
      </c>
    </row>
    <row r="20" spans="1:42" x14ac:dyDescent="0.25">
      <c r="A20" s="26" t="s">
        <v>13</v>
      </c>
      <c r="B20" s="135">
        <f t="shared" ref="B20" si="23">1-SUM(B17:B19)</f>
        <v>0.54200000000000004</v>
      </c>
      <c r="C20" s="135">
        <f t="shared" ref="C20" si="24">1-SUM(C17:C19)</f>
        <v>0.57550000000000001</v>
      </c>
      <c r="D20" s="135">
        <f>1-SUM(D17:D19)</f>
        <v>0.59899999999999998</v>
      </c>
      <c r="E20" s="135">
        <f t="shared" ref="E20:F20" si="25">1-SUM(E17:E19)</f>
        <v>0.65349999999999997</v>
      </c>
      <c r="F20" s="135">
        <f t="shared" si="25"/>
        <v>0.67900000000000005</v>
      </c>
      <c r="G20" s="288">
        <f>D30/$D$9</f>
        <v>0.52271825849325637</v>
      </c>
      <c r="H20" s="26" t="s">
        <v>13</v>
      </c>
      <c r="I20" s="135">
        <f t="shared" si="7"/>
        <v>0.5444</v>
      </c>
      <c r="J20" s="135">
        <f t="shared" si="6"/>
        <v>0.58030000000000004</v>
      </c>
      <c r="K20" s="135">
        <f t="shared" si="6"/>
        <v>0.60439999999999994</v>
      </c>
      <c r="L20" s="135">
        <f t="shared" si="6"/>
        <v>0.66700000000000004</v>
      </c>
      <c r="M20" s="135">
        <f t="shared" si="6"/>
        <v>0.69340000000000002</v>
      </c>
      <c r="O20" s="26" t="s">
        <v>13</v>
      </c>
      <c r="P20" s="135">
        <f>1-SUM(P17:P19)</f>
        <v>0.54600000000000004</v>
      </c>
      <c r="Q20" s="135">
        <f t="shared" ref="Q20:T20" si="26">1-SUM(Q17:Q19)</f>
        <v>0.58350000000000002</v>
      </c>
      <c r="R20" s="135">
        <f>1-SUM(R17:R19)</f>
        <v>0.60799999999999998</v>
      </c>
      <c r="S20" s="135">
        <f t="shared" si="26"/>
        <v>0.67599999999999993</v>
      </c>
      <c r="T20" s="135">
        <f t="shared" si="26"/>
        <v>0.70300000000000007</v>
      </c>
      <c r="V20" s="286">
        <f t="shared" si="8"/>
        <v>6.6052822805894529E-2</v>
      </c>
      <c r="W20" s="286">
        <f t="shared" si="9"/>
        <v>6.225799509110197E-2</v>
      </c>
      <c r="X20" s="286">
        <f t="shared" si="10"/>
        <v>4.4757928107099332E-2</v>
      </c>
      <c r="Y20" s="286">
        <f t="shared" si="11"/>
        <v>3.4990799913538373E-2</v>
      </c>
      <c r="Z20" s="286">
        <f t="shared" si="12"/>
        <v>2.9683676091912359E-2</v>
      </c>
      <c r="AB20" s="286">
        <f t="shared" si="13"/>
        <v>6.7924325452726642E-2</v>
      </c>
      <c r="AC20" s="286">
        <f t="shared" si="14"/>
        <v>6.4710451319933915E-2</v>
      </c>
      <c r="AD20" s="286">
        <f t="shared" si="15"/>
        <v>4.6881194066941578E-2</v>
      </c>
      <c r="AE20" s="286">
        <f t="shared" si="16"/>
        <v>3.829879835181238E-2</v>
      </c>
      <c r="AF20" s="286">
        <f t="shared" si="17"/>
        <v>3.1495707935597084E-2</v>
      </c>
      <c r="AH20" s="286">
        <f t="shared" si="18"/>
        <v>6.9136238247872628E-2</v>
      </c>
      <c r="AI20" s="286">
        <f t="shared" si="19"/>
        <v>6.5879308878222576E-2</v>
      </c>
      <c r="AJ20" s="286">
        <f t="shared" si="20"/>
        <v>4.9292923853563764E-2</v>
      </c>
      <c r="AK20" s="286">
        <f t="shared" si="21"/>
        <v>4.1332776522229109E-2</v>
      </c>
      <c r="AL20" s="286">
        <f t="shared" si="22"/>
        <v>3.3037370563008928E-2</v>
      </c>
    </row>
    <row r="21" spans="1:42" x14ac:dyDescent="0.25">
      <c r="A21" s="300"/>
      <c r="B21" s="301"/>
      <c r="C21" s="301"/>
      <c r="D21" s="301">
        <v>20.399999999999999</v>
      </c>
      <c r="E21" s="301"/>
      <c r="F21" s="301"/>
      <c r="G21" s="283"/>
      <c r="H21" s="300"/>
      <c r="I21" s="301"/>
      <c r="J21" s="301"/>
      <c r="K21" s="301"/>
      <c r="L21" s="301"/>
      <c r="M21" s="301"/>
      <c r="O21" s="300"/>
      <c r="P21" s="301"/>
      <c r="Q21" s="301"/>
      <c r="R21" s="301"/>
      <c r="S21" s="301"/>
      <c r="T21" s="301"/>
      <c r="V21" s="156"/>
      <c r="W21" s="156"/>
      <c r="X21" s="156"/>
      <c r="Y21" s="156"/>
      <c r="Z21" s="156"/>
      <c r="AB21" s="156"/>
      <c r="AC21" s="156"/>
      <c r="AD21" s="156"/>
      <c r="AE21" s="156"/>
      <c r="AF21" s="156"/>
      <c r="AH21" s="156"/>
      <c r="AI21" s="156"/>
      <c r="AJ21" s="156"/>
      <c r="AK21" s="156"/>
      <c r="AL21" s="156"/>
    </row>
    <row r="22" spans="1:42" x14ac:dyDescent="0.25">
      <c r="A22" s="300"/>
      <c r="B22" s="301"/>
      <c r="C22" s="301"/>
      <c r="D22" s="301">
        <v>6.8000000000000005E-2</v>
      </c>
      <c r="E22" s="301"/>
      <c r="F22" s="301"/>
      <c r="G22" s="283"/>
      <c r="H22" s="300"/>
      <c r="I22" s="301"/>
      <c r="J22" s="301"/>
      <c r="K22" s="301"/>
      <c r="L22" s="301"/>
      <c r="M22" s="301"/>
      <c r="O22" s="300"/>
      <c r="P22" s="301"/>
      <c r="Q22" s="301"/>
      <c r="R22" s="301"/>
      <c r="S22" s="301"/>
      <c r="T22" s="301"/>
      <c r="V22" s="156"/>
      <c r="W22" s="156"/>
      <c r="X22" s="156"/>
      <c r="Y22" s="156"/>
      <c r="Z22" s="156"/>
      <c r="AB22" s="156"/>
      <c r="AC22" s="156"/>
      <c r="AD22" s="156"/>
      <c r="AE22" s="156"/>
      <c r="AF22" s="156"/>
      <c r="AH22" s="156"/>
      <c r="AI22" s="156"/>
      <c r="AJ22" s="156"/>
      <c r="AK22" s="156"/>
      <c r="AL22" s="156"/>
    </row>
    <row r="23" spans="1:42" x14ac:dyDescent="0.25">
      <c r="A23" s="300" t="s">
        <v>340</v>
      </c>
      <c r="B23" s="301"/>
      <c r="C23" s="301"/>
      <c r="D23" s="301">
        <v>0.35</v>
      </c>
      <c r="E23" s="301"/>
      <c r="F23" s="301">
        <v>0.3</v>
      </c>
      <c r="G23" s="283"/>
      <c r="H23" s="300"/>
      <c r="I23" s="301"/>
      <c r="J23" s="301"/>
      <c r="K23" s="301"/>
      <c r="L23" s="301"/>
      <c r="M23" s="301"/>
      <c r="O23" s="300"/>
      <c r="P23" s="301"/>
      <c r="Q23" s="301"/>
      <c r="R23" s="301"/>
      <c r="S23" s="301"/>
      <c r="T23" s="301"/>
      <c r="V23" s="156"/>
      <c r="W23" s="156"/>
      <c r="X23" s="156"/>
      <c r="Y23" s="156"/>
      <c r="Z23" s="156"/>
      <c r="AB23" s="156"/>
      <c r="AC23" s="156"/>
      <c r="AD23" s="156"/>
      <c r="AE23" s="156"/>
      <c r="AF23" s="156"/>
      <c r="AH23" s="156"/>
      <c r="AI23" s="156"/>
      <c r="AJ23" s="156"/>
      <c r="AK23" s="156"/>
      <c r="AL23" s="156"/>
    </row>
    <row r="24" spans="1:42" x14ac:dyDescent="0.25">
      <c r="A24" s="122"/>
      <c r="B24" s="139"/>
      <c r="C24" s="139"/>
      <c r="D24" s="139"/>
      <c r="E24" s="139"/>
      <c r="G24" s="122"/>
      <c r="H24" s="139"/>
      <c r="I24" s="139"/>
      <c r="J24" s="139"/>
      <c r="K24" s="139"/>
      <c r="M24" s="122"/>
      <c r="N24" s="139"/>
      <c r="O24" s="139"/>
      <c r="P24" s="139"/>
      <c r="Q24" s="139"/>
    </row>
    <row r="25" spans="1:42" x14ac:dyDescent="0.25">
      <c r="A25" s="128" t="s">
        <v>225</v>
      </c>
    </row>
    <row r="26" spans="1:42" x14ac:dyDescent="0.25">
      <c r="A26" s="121" t="s">
        <v>4</v>
      </c>
      <c r="B26" s="119">
        <v>2020</v>
      </c>
      <c r="C26" s="119">
        <v>2021</v>
      </c>
      <c r="D26" s="119">
        <v>2022</v>
      </c>
      <c r="E26" s="119">
        <v>2023</v>
      </c>
      <c r="F26" s="119">
        <v>2024</v>
      </c>
      <c r="G26" s="119">
        <v>2025</v>
      </c>
      <c r="H26" s="119">
        <v>2026</v>
      </c>
      <c r="I26" s="119">
        <v>2027</v>
      </c>
      <c r="J26" s="119">
        <v>2028</v>
      </c>
      <c r="K26" s="119">
        <v>2029</v>
      </c>
      <c r="L26" s="119">
        <v>2030</v>
      </c>
      <c r="M26" s="119">
        <v>2031</v>
      </c>
      <c r="N26" s="119">
        <v>2032</v>
      </c>
      <c r="O26" s="119">
        <v>2033</v>
      </c>
      <c r="P26" s="119">
        <v>2034</v>
      </c>
      <c r="Q26" s="119">
        <v>2035</v>
      </c>
      <c r="R26" s="119">
        <v>2036</v>
      </c>
      <c r="S26" s="119">
        <v>2037</v>
      </c>
      <c r="T26" s="119">
        <v>2038</v>
      </c>
      <c r="U26" s="119">
        <v>2039</v>
      </c>
      <c r="V26" s="119">
        <v>2040</v>
      </c>
      <c r="W26" s="119">
        <v>2041</v>
      </c>
      <c r="X26" s="119">
        <v>2042</v>
      </c>
      <c r="Y26" s="119">
        <v>2043</v>
      </c>
      <c r="Z26" s="119">
        <v>2044</v>
      </c>
      <c r="AA26" s="119">
        <v>2045</v>
      </c>
      <c r="AB26" s="119">
        <v>2046</v>
      </c>
      <c r="AC26" s="119">
        <v>2047</v>
      </c>
      <c r="AD26" s="119">
        <v>2048</v>
      </c>
      <c r="AE26" s="119">
        <v>2049</v>
      </c>
      <c r="AF26" s="119">
        <v>2050</v>
      </c>
      <c r="AG26" s="119">
        <v>2051</v>
      </c>
      <c r="AH26" s="119">
        <v>2052</v>
      </c>
      <c r="AI26" s="119">
        <v>2053</v>
      </c>
      <c r="AJ26" s="119">
        <v>2054</v>
      </c>
      <c r="AK26" s="119">
        <v>2055</v>
      </c>
      <c r="AL26" s="119">
        <v>2056</v>
      </c>
      <c r="AM26" s="119">
        <v>2057</v>
      </c>
      <c r="AN26" s="119">
        <v>2058</v>
      </c>
      <c r="AO26" s="119">
        <v>2059</v>
      </c>
      <c r="AP26" s="120">
        <v>2060</v>
      </c>
    </row>
    <row r="27" spans="1:42" x14ac:dyDescent="0.25">
      <c r="A27" s="27" t="s">
        <v>139</v>
      </c>
      <c r="B27" s="10">
        <f>'高情景（2001-2060, 2020RMB）'!U3</f>
        <v>81396.5</v>
      </c>
      <c r="C27" s="10">
        <f>'高情景（2001-2060, 2020RMB）'!V3</f>
        <v>82959.622466645262</v>
      </c>
      <c r="D27" s="10">
        <f>'高情景（2001-2060, 2020RMB）'!W3</f>
        <v>86574.037414115228</v>
      </c>
      <c r="E27" s="10">
        <f>VLOOKUP($A27,Python数据平滑!$A$9:$AN$21,COLUMN(Python数据平滑!C$9),0)/SUM(Python数据平滑!C$10:C$13)*情景假设!E$9</f>
        <v>90742.73078107764</v>
      </c>
      <c r="F27" s="10">
        <f>VLOOKUP($A27,Python数据平滑!$A$9:$AN$21,COLUMN(Python数据平滑!D$9),0)/SUM(Python数据平滑!D$10:D$13)*情景假设!F$9</f>
        <v>94959.470036387909</v>
      </c>
      <c r="G27" s="11">
        <f>G$9*B17</f>
        <v>99171.022175601669</v>
      </c>
      <c r="H27" s="10">
        <f>VLOOKUP($A27,Python数据平滑!$A$9:$AN$21,COLUMN(Python数据平滑!F$9),0)/SUM(Python数据平滑!F$10:F$13)*情景假设!H$9</f>
        <v>103422.66417974133</v>
      </c>
      <c r="I27" s="10">
        <f>VLOOKUP($A27,Python数据平滑!$A$9:$AN$21,COLUMN(Python数据平滑!G$9),0)/SUM(Python数据平滑!G$10:G$13)*情景假设!I$9</f>
        <v>107753.20727270073</v>
      </c>
      <c r="J27" s="10">
        <f>VLOOKUP($A27,Python数据平滑!$A$9:$AN$21,COLUMN(Python数据平滑!H$9),0)/SUM(Python数据平滑!H$10:H$13)*情景假设!J$9</f>
        <v>112087.45259950167</v>
      </c>
      <c r="K27" s="10">
        <f>VLOOKUP($A27,Python数据平滑!$A$9:$AN$21,COLUMN(Python数据平滑!I$9),0)/SUM(Python数据平滑!I$10:I$13)*情景假设!K$9</f>
        <v>116342.72698608482</v>
      </c>
      <c r="L27" s="11">
        <f>L$9*C17</f>
        <v>120429.69017685173</v>
      </c>
      <c r="M27" s="10">
        <f>VLOOKUP($A27,Python数据平滑!$A$9:$AN$21,COLUMN(Python数据平滑!K$9),0)/SUM(Python数据平滑!K$10:K$13)*情景假设!M$9</f>
        <v>124312.55862470198</v>
      </c>
      <c r="N27" s="10">
        <f>VLOOKUP($A27,Python数据平滑!$A$9:$AN$21,COLUMN(Python数据平滑!L$9),0)/SUM(Python数据平滑!L$10:L$13)*情景假设!N$9</f>
        <v>128050.94830374388</v>
      </c>
      <c r="O27" s="10">
        <f>VLOOKUP($A27,Python数据平滑!$A$9:$AN$21,COLUMN(Python数据平滑!M$9),0)/SUM(Python数据平滑!M$10:M$13)*情景假设!O$9</f>
        <v>131699.95251478502</v>
      </c>
      <c r="P27" s="10">
        <f>VLOOKUP($A27,Python数据平滑!$A$9:$AN$21,COLUMN(Python数据平滑!N$9),0)/SUM(Python数据平滑!N$10:N$13)*情景假设!P$9</f>
        <v>135322.0463547784</v>
      </c>
      <c r="Q27" s="11">
        <f>Q$9*D17</f>
        <v>138986.78237214193</v>
      </c>
      <c r="R27" s="10">
        <f>VLOOKUP($A27,Python数据平滑!$A$9:$AN$21,COLUMN(Python数据平滑!P$9),0)/SUM(Python数据平滑!P$10:P$13)*情景假设!R$9</f>
        <v>142625.93469556214</v>
      </c>
      <c r="S27" s="10">
        <f>VLOOKUP($A27,Python数据平滑!$A$9:$AN$21,COLUMN(Python数据平滑!Q$9),0)/SUM(Python数据平滑!Q$10:Q$13)*情景假设!S$9</f>
        <v>146164.8202043082</v>
      </c>
      <c r="T27" s="10">
        <f>VLOOKUP($A27,Python数据平滑!$A$9:$AN$21,COLUMN(Python数据平滑!R$9),0)/SUM(Python数据平滑!R$10:R$13)*情景假设!T$9</f>
        <v>149674.56574167404</v>
      </c>
      <c r="U27" s="10">
        <f>VLOOKUP($A27,Python数据平滑!$A$9:$AN$21,COLUMN(Python数据平滑!S$9),0)/SUM(Python数据平滑!S$10:S$13)*情景假设!U$9</f>
        <v>153234.10356144415</v>
      </c>
      <c r="V27" s="10">
        <f>VLOOKUP($A27,Python数据平滑!$A$9:$AN$21,COLUMN(Python数据平滑!T$9),0)/SUM(Python数据平滑!T$10:T$13)*情景假设!V$9</f>
        <v>156930.2427870637</v>
      </c>
      <c r="W27" s="10">
        <f>VLOOKUP($A27,Python数据平滑!$A$9:$AN$21,COLUMN(Python数据平滑!U$9),0)/SUM(Python数据平滑!U$10:U$13)*情景假设!W$9</f>
        <v>160769.58142930863</v>
      </c>
      <c r="X27" s="10">
        <f>VLOOKUP($A27,Python数据平滑!$A$9:$AN$21,COLUMN(Python数据平滑!V$9),0)/SUM(Python数据平滑!V$10:V$13)*情景假设!X$9</f>
        <v>164697.47814214925</v>
      </c>
      <c r="Y27" s="10">
        <f>VLOOKUP($A27,Python数据平滑!$A$9:$AN$21,COLUMN(Python数据平滑!W$9),0)/SUM(Python数据平滑!W$10:W$13)*情景假设!Y$9</f>
        <v>168715.04019065842</v>
      </c>
      <c r="Z27" s="10">
        <f>VLOOKUP($A27,Python数据平滑!$A$9:$AN$21,COLUMN(Python数据平滑!X$9),0)/SUM(Python数据平滑!X$10:X$13)*情景假设!Z$9</f>
        <v>172823.34990688346</v>
      </c>
      <c r="AA27" s="10">
        <f>VLOOKUP($A27,Python数据平滑!$A$9:$AN$21,COLUMN(Python数据平滑!Y$9),0)/SUM(Python数据平滑!Y$10:Y$13)*情景假设!AA$9</f>
        <v>177023.46160364037</v>
      </c>
      <c r="AB27" s="10">
        <f>VLOOKUP($A27,Python数据平滑!$A$9:$AN$21,COLUMN(Python数据平滑!Z$9),0)/SUM(Python数据平滑!Z$10:Z$13)*情景假设!AB$9</f>
        <v>181325.64419720776</v>
      </c>
      <c r="AC27" s="10">
        <f>VLOOKUP($A27,Python数据平滑!$A$9:$AN$21,COLUMN(Python数据平滑!AA$9),0)/SUM(Python数据平滑!AA$10:AA$13)*情景假设!AC$9</f>
        <v>185733.44397267394</v>
      </c>
      <c r="AD27" s="10">
        <f>VLOOKUP($A27,Python数据平滑!$A$9:$AN$21,COLUMN(Python数据平滑!AB$9),0)/SUM(Python数据平滑!AB$10:AB$13)*情景假设!AD$9</f>
        <v>190236.99430482558</v>
      </c>
      <c r="AE27" s="10">
        <f>VLOOKUP($A27,Python数据平滑!$A$9:$AN$21,COLUMN(Python数据平滑!AC$9),0)/SUM(Python数据平滑!AC$10:AC$13)*情景假设!AE$9</f>
        <v>194825.29014347584</v>
      </c>
      <c r="AF27" s="11">
        <f>E17*$AF$9</f>
        <v>199486.12551046239</v>
      </c>
      <c r="AG27" s="10">
        <f>VLOOKUP($A27,Python数据平滑!$A$9:$AN$21,COLUMN(Python数据平滑!AE$9),0)/SUM(Python数据平滑!AE$10:AE$13)*情景假设!AG$9</f>
        <v>204227.05605233237</v>
      </c>
      <c r="AH27" s="10">
        <f>VLOOKUP($A27,Python数据平滑!$A$9:$AN$21,COLUMN(Python数据平滑!AF$9),0)/SUM(Python数据平滑!AF$10:AF$13)*情景假设!AH$9</f>
        <v>209064.08119048615</v>
      </c>
      <c r="AI27" s="10">
        <f>VLOOKUP($A27,Python数据平滑!$A$9:$AN$21,COLUMN(Python数据平滑!AG$9),0)/SUM(Python数据平滑!AG$10:AG$13)*情景假设!AI$9</f>
        <v>213996.5642239094</v>
      </c>
      <c r="AJ27" s="10">
        <f>VLOOKUP($A27,Python数据平滑!$A$9:$AN$21,COLUMN(Python数据平滑!AH$9),0)/SUM(Python数据平滑!AH$10:AH$13)*情景假设!AJ$9</f>
        <v>219023.64342721883</v>
      </c>
      <c r="AK27" s="10">
        <f>VLOOKUP($A27,Python数据平滑!$A$9:$AN$21,COLUMN(Python数据平滑!AI$9),0)/SUM(Python数据平滑!AI$10:AI$13)*情景假设!AK$9</f>
        <v>224144.21924856264</v>
      </c>
      <c r="AL27" s="10">
        <f>VLOOKUP($A27,Python数据平滑!$A$9:$AN$21,COLUMN(Python数据平滑!AJ$9),0)/SUM(Python数据平滑!AJ$10:AJ$13)*情景假设!AL$9</f>
        <v>229361.94996212644</v>
      </c>
      <c r="AM27" s="10">
        <f>VLOOKUP($A27,Python数据平滑!$A$9:$AN$21,COLUMN(Python数据平滑!AK$9),0)/SUM(Python数据平滑!AK$10:AK$13)*情景假设!AM$9</f>
        <v>234681.47860735346</v>
      </c>
      <c r="AN27" s="10">
        <f>VLOOKUP($A27,Python数据平滑!$A$9:$AN$21,COLUMN(Python数据平滑!AL$9),0)/SUM(Python数据平滑!AL$10:AL$13)*情景假设!AN$9</f>
        <v>240102.88725169128</v>
      </c>
      <c r="AO27" s="10">
        <f>VLOOKUP($A27,Python数据平滑!$A$9:$AN$21,COLUMN(Python数据平滑!AM$9),0)/SUM(Python数据平滑!AM$10:AM$13)*情景假设!AO$9</f>
        <v>245626.10511930249</v>
      </c>
      <c r="AP27" s="12">
        <f>AP$9*F17</f>
        <v>251250.89976570508</v>
      </c>
    </row>
    <row r="28" spans="1:42" x14ac:dyDescent="0.25">
      <c r="A28" s="27" t="s">
        <v>140</v>
      </c>
      <c r="B28" s="14">
        <f>'高情景（2001-2060, 2020RMB）'!U4</f>
        <v>312902.90000000002</v>
      </c>
      <c r="C28" s="14">
        <f>'高情景（2001-2060, 2020RMB）'!V4</f>
        <v>356193.67592506018</v>
      </c>
      <c r="D28" s="14">
        <f>'高情景（2001-2060, 2020RMB）'!W4</f>
        <v>375578.60517081129</v>
      </c>
      <c r="E28" s="14">
        <f>VLOOKUP($A28,Python数据平滑!$A$9:$AN$21,COLUMN(Python数据平滑!C$9),0)/SUM(Python数据平滑!C$10:C$13)*情景假设!E$9</f>
        <v>389021.39348961727</v>
      </c>
      <c r="F28" s="14">
        <f>VLOOKUP($A28,Python数据平滑!$A$9:$AN$21,COLUMN(Python数据平滑!D$9),0)/SUM(Python数据平滑!D$10:D$13)*情景假设!F$9</f>
        <v>402682.27500240196</v>
      </c>
      <c r="G28" s="15">
        <f>G$9*B18</f>
        <v>416518.29313752701</v>
      </c>
      <c r="H28" s="14">
        <f>VLOOKUP($A28,Python数据平滑!$A$9:$AN$21,COLUMN(Python数据平滑!F$9),0)/SUM(Python数据平滑!F$10:F$13)*情景假设!H$9</f>
        <v>430756.29141616955</v>
      </c>
      <c r="I28" s="14">
        <f>VLOOKUP($A28,Python数据平滑!$A$9:$AN$21,COLUMN(Python数据平滑!G$9),0)/SUM(Python数据平滑!G$10:G$13)*情景假设!I$9</f>
        <v>445436.87482115469</v>
      </c>
      <c r="J28" s="14">
        <f>VLOOKUP($A28,Python数据平滑!$A$9:$AN$21,COLUMN(Python数据平滑!H$9),0)/SUM(Python数据平滑!H$10:H$13)*情景假设!J$9</f>
        <v>460207.79469366156</v>
      </c>
      <c r="K28" s="14">
        <f>VLOOKUP($A28,Python数据平滑!$A$9:$AN$21,COLUMN(Python数据平滑!I$9),0)/SUM(Python数据平滑!I$10:I$13)*情景假设!K$9</f>
        <v>474685.21065513894</v>
      </c>
      <c r="L28" s="15">
        <f>L$9*C18</f>
        <v>488456.08603198599</v>
      </c>
      <c r="M28" s="14">
        <f>VLOOKUP($A28,Python数据平滑!$A$9:$AN$21,COLUMN(Python数据平滑!K$9),0)/SUM(Python数据平滑!K$10:K$13)*情景假设!M$9</f>
        <v>501530.50512512703</v>
      </c>
      <c r="N28" s="14">
        <f>VLOOKUP($A28,Python数据平滑!$A$9:$AN$21,COLUMN(Python数据平滑!L$9),0)/SUM(Python数据平滑!L$10:L$13)*情景假设!N$9</f>
        <v>514208.9032425948</v>
      </c>
      <c r="O28" s="14">
        <f>VLOOKUP($A28,Python数据平滑!$A$9:$AN$21,COLUMN(Python数据平滑!M$9),0)/SUM(Python数据平滑!M$10:M$13)*情景假设!O$9</f>
        <v>526494.47677015909</v>
      </c>
      <c r="P28" s="14">
        <f>VLOOKUP($A28,Python数据平滑!$A$9:$AN$21,COLUMN(Python数据平滑!N$9),0)/SUM(Python数据平滑!N$10:N$13)*情景假设!P$9</f>
        <v>538391.3102629066</v>
      </c>
      <c r="Q28" s="15">
        <f>Q$9*D18</f>
        <v>549904.22590717021</v>
      </c>
      <c r="R28" s="14">
        <f>VLOOKUP($A28,Python数据平滑!$A$9:$AN$21,COLUMN(Python数据平滑!P$9),0)/SUM(Python数据平滑!P$10:P$13)*情景假设!R$9</f>
        <v>560802.44283143955</v>
      </c>
      <c r="S28" s="14">
        <f>VLOOKUP($A28,Python数据平滑!$A$9:$AN$21,COLUMN(Python数据平滑!Q$9),0)/SUM(Python数据平滑!Q$10:Q$13)*情景假设!S$9</f>
        <v>571034.03141711198</v>
      </c>
      <c r="T28" s="14">
        <f>VLOOKUP($A28,Python数据平滑!$A$9:$AN$21,COLUMN(Python数据平滑!R$9),0)/SUM(Python数据平滑!R$10:R$13)*情景假设!T$9</f>
        <v>580892.05989099469</v>
      </c>
      <c r="U28" s="14">
        <f>VLOOKUP($A28,Python数据平滑!$A$9:$AN$21,COLUMN(Python数据平滑!S$9),0)/SUM(Python数据平滑!S$10:S$13)*情景假设!U$9</f>
        <v>590693.74837756937</v>
      </c>
      <c r="V28" s="14">
        <f>VLOOKUP($A28,Python数据平滑!$A$9:$AN$21,COLUMN(Python数据平滑!T$9),0)/SUM(Python数据平滑!T$10:T$13)*情景假设!V$9</f>
        <v>600779.30099062785</v>
      </c>
      <c r="W28" s="14">
        <f>VLOOKUP($A28,Python数据平滑!$A$9:$AN$21,COLUMN(Python数据平滑!U$9),0)/SUM(Python数据平滑!U$10:U$13)*情景假设!W$9</f>
        <v>611175.707024217</v>
      </c>
      <c r="X28" s="14">
        <f>VLOOKUP($A28,Python数据平滑!$A$9:$AN$21,COLUMN(Python数据平滑!V$9),0)/SUM(Python数据平滑!V$10:V$13)*情景假设!X$9</f>
        <v>621679.01581162983</v>
      </c>
      <c r="Y28" s="14">
        <f>VLOOKUP($A28,Python数据平滑!$A$9:$AN$21,COLUMN(Python数据平滑!W$9),0)/SUM(Python数据平滑!W$10:W$13)*情景假设!Y$9</f>
        <v>632301.0994012414</v>
      </c>
      <c r="Z28" s="14">
        <f>VLOOKUP($A28,Python数据平滑!$A$9:$AN$21,COLUMN(Python数据平滑!X$9),0)/SUM(Python数据平滑!X$10:X$13)*情景假设!Z$9</f>
        <v>643054.68783692794</v>
      </c>
      <c r="AA28" s="14">
        <f>VLOOKUP($A28,Python数据平滑!$A$9:$AN$21,COLUMN(Python数据平滑!Y$9),0)/SUM(Python数据平滑!Y$10:Y$13)*情景假设!AA$9</f>
        <v>653953.39376294904</v>
      </c>
      <c r="AB28" s="14">
        <f>VLOOKUP($A28,Python数据平滑!$A$9:$AN$21,COLUMN(Python数据平滑!Z$9),0)/SUM(Python数据平滑!Z$10:Z$13)*情景假设!AB$9</f>
        <v>665045.65053018322</v>
      </c>
      <c r="AC28" s="14">
        <f>VLOOKUP($A28,Python数据平滑!$A$9:$AN$21,COLUMN(Python数据平滑!AA$9),0)/SUM(Python数据平滑!AA$10:AA$13)*情景假设!AC$9</f>
        <v>676355.50978213013</v>
      </c>
      <c r="AD28" s="14">
        <f>VLOOKUP($A28,Python数据平滑!$A$9:$AN$21,COLUMN(Python数据平滑!AB$9),0)/SUM(Python数据平滑!AB$10:AB$13)*情景假设!AD$9</f>
        <v>687859.39560578496</v>
      </c>
      <c r="AE28" s="14">
        <f>VLOOKUP($A28,Python数据平滑!$A$9:$AN$21,COLUMN(Python数据平滑!AC$9),0)/SUM(Python数据平滑!AC$10:AC$13)*情景假设!AE$9</f>
        <v>699531.93533317943</v>
      </c>
      <c r="AF28" s="15">
        <f>E18*$AF$9</f>
        <v>711345.87391327671</v>
      </c>
      <c r="AG28" s="14">
        <f>VLOOKUP($A28,Python数据平滑!$A$9:$AN$21,COLUMN(Python数据平滑!AE$9),0)/SUM(Python数据平滑!AE$10:AE$13)*情景假设!AG$9</f>
        <v>723301.31132150767</v>
      </c>
      <c r="AH28" s="14">
        <f>VLOOKUP($A28,Python数据平滑!$A$9:$AN$21,COLUMN(Python数据平滑!AF$9),0)/SUM(Python数据平滑!AF$10:AF$13)*情景假设!AH$9</f>
        <v>735413.2496823899</v>
      </c>
      <c r="AI28" s="14">
        <f>VLOOKUP($A28,Python数据平滑!$A$9:$AN$21,COLUMN(Python数据平滑!AG$9),0)/SUM(Python数据平滑!AG$10:AG$13)*情景假设!AI$9</f>
        <v>747674.84171749663</v>
      </c>
      <c r="AJ28" s="14">
        <f>VLOOKUP($A28,Python数据平滑!$A$9:$AN$21,COLUMN(Python数据平滑!AH$9),0)/SUM(Python数据平滑!AH$10:AH$13)*情景假设!AJ$9</f>
        <v>760078.57430180209</v>
      </c>
      <c r="AK28" s="14">
        <f>VLOOKUP($A28,Python数据平滑!$A$9:$AN$21,COLUMN(Python数据平滑!AI$9),0)/SUM(Python数据平滑!AI$10:AI$13)*情景假设!AK$9</f>
        <v>772616.24650660891</v>
      </c>
      <c r="AL28" s="14">
        <f>VLOOKUP($A28,Python数据平滑!$A$9:$AN$21,COLUMN(Python数据平滑!AJ$9),0)/SUM(Python数据平滑!AJ$10:AJ$13)*情景假设!AL$9</f>
        <v>785296.09694556706</v>
      </c>
      <c r="AM28" s="14">
        <f>VLOOKUP($A28,Python数据平滑!$A$9:$AN$21,COLUMN(Python数据平滑!AK$9),0)/SUM(Python数据平滑!AK$10:AK$13)*情景假设!AM$9</f>
        <v>798129.42186432926</v>
      </c>
      <c r="AN28" s="14">
        <f>VLOOKUP($A28,Python数据平滑!$A$9:$AN$21,COLUMN(Python数据平滑!AL$9),0)/SUM(Python数据平滑!AL$10:AL$13)*情景假设!AN$9</f>
        <v>811111.73383592337</v>
      </c>
      <c r="AO28" s="14">
        <f>VLOOKUP($A28,Python数据平滑!$A$9:$AN$21,COLUMN(Python数据平滑!AM$9),0)/SUM(Python数据平滑!AM$10:AM$13)*情景假设!AO$9</f>
        <v>824238.0743761491</v>
      </c>
      <c r="AP28" s="16">
        <f>AP$9*F18</f>
        <v>837502.99921901687</v>
      </c>
    </row>
    <row r="29" spans="1:42" x14ac:dyDescent="0.25">
      <c r="A29" s="27" t="s">
        <v>141</v>
      </c>
      <c r="B29" s="14">
        <f>'高情景（2001-2060, 2020RMB）'!U5</f>
        <v>72444.7</v>
      </c>
      <c r="C29" s="14">
        <f>'高情景（2001-2060, 2020RMB）'!V5</f>
        <v>76614.920254027675</v>
      </c>
      <c r="D29" s="14">
        <f>'高情景（2001-2060, 2020RMB）'!W5</f>
        <v>77971.748616420751</v>
      </c>
      <c r="E29" s="14">
        <f>VLOOKUP($A29,Python数据平滑!$A$9:$AN$21,COLUMN(Python数据平滑!C$9),0)/SUM(Python数据平滑!C$10:C$13)*情景假设!E$9</f>
        <v>82102.134500974673</v>
      </c>
      <c r="F29" s="14">
        <f>VLOOKUP($A29,Python数据平滑!$A$9:$AN$21,COLUMN(Python数据平滑!D$9),0)/SUM(Python数据平滑!D$10:D$13)*情景假设!F$9</f>
        <v>86141.360306565242</v>
      </c>
      <c r="G29" s="15">
        <f>G$9*B19</f>
        <v>89915.060105878845</v>
      </c>
      <c r="H29" s="14">
        <f>VLOOKUP($A29,Python数据平滑!$A$9:$AN$21,COLUMN(Python数据平滑!F$9),0)/SUM(Python数据平滑!F$10:F$13)*情景假设!H$9</f>
        <v>93435.146016834595</v>
      </c>
      <c r="I29" s="14">
        <f>VLOOKUP($A29,Python数据平滑!$A$9:$AN$21,COLUMN(Python数据平滑!G$9),0)/SUM(Python数据平滑!G$10:G$13)*情景假设!I$9</f>
        <v>96828.84400188482</v>
      </c>
      <c r="J29" s="14">
        <f>VLOOKUP($A29,Python数据平滑!$A$9:$AN$21,COLUMN(Python数据平滑!H$9),0)/SUM(Python数据平滑!H$10:H$13)*情景假设!J$9</f>
        <v>100079.87879254247</v>
      </c>
      <c r="K29" s="14">
        <f>VLOOKUP($A29,Python数据平滑!$A$9:$AN$21,COLUMN(Python数据平滑!I$9),0)/SUM(Python数据平滑!I$10:I$13)*情景假设!K$9</f>
        <v>103176.69662408371</v>
      </c>
      <c r="L29" s="15">
        <f>L$9*C19</f>
        <v>106112.87386212111</v>
      </c>
      <c r="M29" s="14">
        <f>VLOOKUP($A29,Python数据平滑!$A$9:$AN$21,COLUMN(Python数据平滑!K$9),0)/SUM(Python数据平滑!K$10:K$13)*情景假设!M$9</f>
        <v>108856.53865446651</v>
      </c>
      <c r="N29" s="14">
        <f>VLOOKUP($A29,Python数据平滑!$A$9:$AN$21,COLUMN(Python数据平滑!L$9),0)/SUM(Python数据平滑!L$10:L$13)*情景假设!N$9</f>
        <v>111423.2817369304</v>
      </c>
      <c r="O29" s="14">
        <f>VLOOKUP($A29,Python数据平滑!$A$9:$AN$21,COLUMN(Python数据平滑!M$9),0)/SUM(Python数据平滑!M$10:M$13)*情景假设!O$9</f>
        <v>113887.6766277687</v>
      </c>
      <c r="P29" s="14">
        <f>VLOOKUP($A29,Python数据平滑!$A$9:$AN$21,COLUMN(Python数据平滑!N$9),0)/SUM(Python数据平滑!N$10:N$13)*情景假设!P$9</f>
        <v>116331.59735967799</v>
      </c>
      <c r="Q29" s="15">
        <f>Q$9*D19</f>
        <v>118843.77043415034</v>
      </c>
      <c r="R29" s="14">
        <f>VLOOKUP($A29,Python数据平滑!$A$9:$AN$21,COLUMN(Python数据平滑!P$9),0)/SUM(Python数据平滑!P$10:P$13)*情景假设!R$9</f>
        <v>121370.51312478815</v>
      </c>
      <c r="S29" s="14">
        <f>VLOOKUP($A29,Python数据平滑!$A$9:$AN$21,COLUMN(Python数据平滑!Q$9),0)/SUM(Python数据平滑!Q$10:Q$13)*情景假设!S$9</f>
        <v>123831.0303684348</v>
      </c>
      <c r="T29" s="14">
        <f>VLOOKUP($A29,Python数据平滑!$A$9:$AN$21,COLUMN(Python数据平滑!R$9),0)/SUM(Python数据平滑!R$10:R$13)*情景假设!T$9</f>
        <v>126282.29549544696</v>
      </c>
      <c r="U29" s="14">
        <f>VLOOKUP($A29,Python数据平滑!$A$9:$AN$21,COLUMN(Python数据平滑!S$9),0)/SUM(Python数据平滑!S$10:S$13)*情景假设!U$9</f>
        <v>128786.19528036463</v>
      </c>
      <c r="V29" s="14">
        <f>VLOOKUP($A29,Python数据平滑!$A$9:$AN$21,COLUMN(Python数据平滑!T$9),0)/SUM(Python数据平滑!T$10:T$13)*情景假设!V$9</f>
        <v>131409.64457887001</v>
      </c>
      <c r="W29" s="14">
        <f>VLOOKUP($A29,Python数据平滑!$A$9:$AN$21,COLUMN(Python数据平滑!U$9),0)/SUM(Python数据平滑!U$10:U$13)*情景假设!W$9</f>
        <v>134151.08344166889</v>
      </c>
      <c r="X29" s="14">
        <f>VLOOKUP($A29,Python数据平滑!$A$9:$AN$21,COLUMN(Python数据平滑!V$9),0)/SUM(Python数据平滑!V$10:V$13)*情景假设!X$9</f>
        <v>136957.45029037126</v>
      </c>
      <c r="Y29" s="14">
        <f>VLOOKUP($A29,Python数据平滑!$A$9:$AN$21,COLUMN(Python数据平滑!W$9),0)/SUM(Python数据平滑!W$10:W$13)*情景假设!Y$9</f>
        <v>139821.94075428045</v>
      </c>
      <c r="Z29" s="14">
        <f>VLOOKUP($A29,Python数据平滑!$A$9:$AN$21,COLUMN(Python数据平滑!X$9),0)/SUM(Python数据平滑!X$10:X$13)*情景假设!Z$9</f>
        <v>142737.09897491717</v>
      </c>
      <c r="AA29" s="14">
        <f>VLOOKUP($A29,Python数据平滑!$A$9:$AN$21,COLUMN(Python数据平滑!Y$9),0)/SUM(Python数据平滑!Y$10:Y$13)*情景假设!AA$9</f>
        <v>145694.78514055611</v>
      </c>
      <c r="AB29" s="14">
        <f>VLOOKUP($A29,Python数据平滑!$A$9:$AN$21,COLUMN(Python数据平滑!Z$9),0)/SUM(Python数据平滑!Z$10:Z$13)*情景假设!AB$9</f>
        <v>148693.72925604769</v>
      </c>
      <c r="AC29" s="14">
        <f>VLOOKUP($A29,Python数据平滑!$A$9:$AN$21,COLUMN(Python数据平滑!AA$9),0)/SUM(Python数据平滑!AA$10:AA$13)*情景假设!AC$9</f>
        <v>151726.34672276815</v>
      </c>
      <c r="AD29" s="14">
        <f>VLOOKUP($A29,Python数据平滑!$A$9:$AN$21,COLUMN(Python数据平滑!AB$9),0)/SUM(Python数据平滑!AB$10:AB$13)*情景假设!AD$9</f>
        <v>154773.3744117977</v>
      </c>
      <c r="AE29" s="14">
        <f>VLOOKUP($A29,Python数据平滑!$A$9:$AN$21,COLUMN(Python数据平滑!AC$9),0)/SUM(Python数据平滑!AC$10:AC$13)*情景假设!AE$9</f>
        <v>157814.03332693191</v>
      </c>
      <c r="AF29" s="15">
        <f>E19*$AF$9</f>
        <v>160826.02366734951</v>
      </c>
      <c r="AG29" s="14">
        <f>VLOOKUP($A29,Python数据平滑!$A$9:$AN$21,COLUMN(Python数据平滑!AE$9),0)/SUM(Python数据平滑!AE$10:AE$13)*情景假设!AG$9</f>
        <v>163825.72634119689</v>
      </c>
      <c r="AH29" s="14">
        <f>VLOOKUP($A29,Python数据平滑!$A$9:$AN$21,COLUMN(Python数据平滑!AF$9),0)/SUM(Python数据平滑!AF$10:AF$13)*情景假设!AH$9</f>
        <v>166843.57463993991</v>
      </c>
      <c r="AI29" s="14">
        <f>VLOOKUP($A29,Python数据平滑!$A$9:$AN$21,COLUMN(Python数据平滑!AG$9),0)/SUM(Python数据平滑!AG$10:AG$13)*情景假设!AI$9</f>
        <v>169877.09828505156</v>
      </c>
      <c r="AJ29" s="14">
        <f>VLOOKUP($A29,Python数据平滑!$A$9:$AN$21,COLUMN(Python数据平滑!AH$9),0)/SUM(Python数据平滑!AH$10:AH$13)*情景假设!AJ$9</f>
        <v>172923.6653539121</v>
      </c>
      <c r="AK29" s="14">
        <f>VLOOKUP($A29,Python数据平滑!$A$9:$AN$21,COLUMN(Python数据平滑!AI$9),0)/SUM(Python数据平滑!AI$10:AI$13)*情景假设!AK$9</f>
        <v>175980.48015844854</v>
      </c>
      <c r="AL29" s="14">
        <f>VLOOKUP($A29,Python数据平滑!$A$9:$AN$21,COLUMN(Python数据平滑!AJ$9),0)/SUM(Python数据平滑!AJ$10:AJ$13)*情景假设!AL$9</f>
        <v>179048.49144411503</v>
      </c>
      <c r="AM29" s="14">
        <f>VLOOKUP($A29,Python数据平滑!$A$9:$AN$21,COLUMN(Python数据平滑!AK$9),0)/SUM(Python数据平滑!AK$10:AK$13)*情景假设!AM$9</f>
        <v>182129.35874243622</v>
      </c>
      <c r="AN29" s="14">
        <f>VLOOKUP($A29,Python数据平滑!$A$9:$AN$21,COLUMN(Python数据平滑!AL$9),0)/SUM(Python数据平滑!AL$10:AL$13)*情景假设!AN$9</f>
        <v>185221.15061845773</v>
      </c>
      <c r="AO29" s="14">
        <f>VLOOKUP($A29,Python数据平滑!$A$9:$AN$21,COLUMN(Python数据平滑!AM$9),0)/SUM(Python数据平滑!AM$10:AM$13)*情景假设!AO$9</f>
        <v>188321.83072968933</v>
      </c>
      <c r="AP29" s="16">
        <f>AP$9*F19</f>
        <v>191429.25696434671</v>
      </c>
    </row>
    <row r="30" spans="1:42" x14ac:dyDescent="0.25">
      <c r="A30" s="26" t="s">
        <v>142</v>
      </c>
      <c r="B30" s="18">
        <f>'高情景（2001-2060, 2020RMB）'!U56</f>
        <v>546822.9</v>
      </c>
      <c r="C30" s="18">
        <f>'高情景（2001-2060, 2020RMB）'!V56</f>
        <v>582938.40935426694</v>
      </c>
      <c r="D30" s="18">
        <f>'高情景（2001-2060, 2020RMB）'!W56</f>
        <v>591543.43563865288</v>
      </c>
      <c r="E30" s="18">
        <f>VLOOKUP($A30,Python数据平滑!$A$9:$AN$21,COLUMN(Python数据平滑!C$9),0)/SUM(Python数据平滑!C$10:C$13)*情景假设!E$9</f>
        <v>631204.48628739244</v>
      </c>
      <c r="F30" s="18">
        <f>VLOOKUP($A30,Python数据平滑!$A$9:$AN$21,COLUMN(Python数据平滑!D$9),0)/SUM(Python数据平滑!D$10:D$13)*情景假设!F$9</f>
        <v>672926.43220132985</v>
      </c>
      <c r="G30" s="19">
        <f>G$9*B20</f>
        <v>716675.92025568138</v>
      </c>
      <c r="H30" s="18">
        <f>VLOOKUP($A30,Python数据平滑!$A$9:$AN$21,COLUMN(Python数据平滑!F$9),0)/SUM(Python数据平滑!F$10:F$13)*情景假设!H$9</f>
        <v>763480.56073497923</v>
      </c>
      <c r="I30" s="18">
        <f>VLOOKUP($A30,Python数据平滑!$A$9:$AN$21,COLUMN(Python数据平滑!G$9),0)/SUM(Python数据平滑!G$10:G$13)*情景假设!I$9</f>
        <v>813672.45731688046</v>
      </c>
      <c r="J30" s="18">
        <f>VLOOKUP($A30,Python数据平滑!$A$9:$AN$21,COLUMN(Python数据平滑!H$9),0)/SUM(Python数据平滑!H$10:H$13)*情景假设!J$9</f>
        <v>865907.62142430036</v>
      </c>
      <c r="K30" s="18">
        <f>VLOOKUP($A30,Python数据平滑!$A$9:$AN$21,COLUMN(Python数据平滑!I$9),0)/SUM(Python数据平滑!I$10:I$13)*情景假设!K$9</f>
        <v>918484.9855282706</v>
      </c>
      <c r="L30" s="19">
        <f>L$9*C20</f>
        <v>969332.68107382057</v>
      </c>
      <c r="M30" s="18">
        <f>VLOOKUP($A30,Python数据平滑!$A$9:$AN$21,COLUMN(Python数据平滑!K$9),0)/SUM(Python数据平滑!K$10:K$13)*情景假设!M$9</f>
        <v>1017948.5243647204</v>
      </c>
      <c r="N30" s="18">
        <f>VLOOKUP($A30,Python数据平滑!$A$9:$AN$21,COLUMN(Python数据平滑!L$9),0)/SUM(Python数据平滑!L$10:L$13)*情景假设!N$9</f>
        <v>1065573.6701982256</v>
      </c>
      <c r="O30" s="18">
        <f>VLOOKUP($A30,Python数据平滑!$A$9:$AN$21,COLUMN(Python数据平滑!M$9),0)/SUM(Python数据平滑!M$10:M$13)*情景假设!O$9</f>
        <v>1112562.074897801</v>
      </c>
      <c r="P30" s="18">
        <f>VLOOKUP($A30,Python数据平滑!$A$9:$AN$21,COLUMN(Python数据平滑!N$9),0)/SUM(Python数据平滑!N$10:N$13)*情景假设!P$9</f>
        <v>1159372.4087475231</v>
      </c>
      <c r="Q30" s="19">
        <f>Q$9*D20</f>
        <v>1206566.4150856957</v>
      </c>
      <c r="R30" s="18">
        <f>VLOOKUP($A30,Python数据平滑!$A$9:$AN$21,COLUMN(Python数据平滑!P$9),0)/SUM(Python数据平滑!P$10:P$13)*情景假设!R$9</f>
        <v>1253836.395899612</v>
      </c>
      <c r="S30" s="18">
        <f>VLOOKUP($A30,Python数据平滑!$A$9:$AN$21,COLUMN(Python数据平滑!Q$9),0)/SUM(Python数据平滑!Q$10:Q$13)*情景假设!S$9</f>
        <v>1300785.0271940853</v>
      </c>
      <c r="T30" s="18">
        <f>VLOOKUP($A30,Python数据平滑!$A$9:$AN$21,COLUMN(Python数据平滑!R$9),0)/SUM(Python数据平滑!R$10:R$13)*情景假设!T$9</f>
        <v>1347991.9401017982</v>
      </c>
      <c r="U30" s="18">
        <f>VLOOKUP($A30,Python数据平滑!$A$9:$AN$21,COLUMN(Python数据平滑!S$9),0)/SUM(Python数据平滑!S$10:S$13)*情景假设!U$9</f>
        <v>1396137.8272938386</v>
      </c>
      <c r="V30" s="18">
        <f>VLOOKUP($A30,Python数据平滑!$A$9:$AN$21,COLUMN(Python数据平滑!T$9),0)/SUM(Python数据平滑!T$10:T$13)*情景假设!V$9</f>
        <v>1446007.9634463426</v>
      </c>
      <c r="W30" s="18">
        <f>VLOOKUP($A30,Python数据平滑!$A$9:$AN$21,COLUMN(Python数据平滑!U$9),0)/SUM(Python数据平滑!U$10:U$13)*情景假设!W$9</f>
        <v>1497674.1806202491</v>
      </c>
      <c r="X30" s="18">
        <f>VLOOKUP($A30,Python数据平滑!$A$9:$AN$21,COLUMN(Python数据平滑!V$9),0)/SUM(Python数据平滑!V$10:V$13)*情景假设!X$9</f>
        <v>1550631.9477817016</v>
      </c>
      <c r="Y30" s="18">
        <f>VLOOKUP($A30,Python数据平滑!$A$9:$AN$21,COLUMN(Python数据平滑!W$9),0)/SUM(Python数据平滑!W$10:W$13)*情景假设!Y$9</f>
        <v>1604883.2064127091</v>
      </c>
      <c r="Z30" s="18">
        <f>VLOOKUP($A30,Python数据平滑!$A$9:$AN$21,COLUMN(Python数据平滑!X$9),0)/SUM(Python数据平滑!X$10:X$13)*情景假设!Z$9</f>
        <v>1660428.1583678511</v>
      </c>
      <c r="AA30" s="18">
        <f>VLOOKUP($A30,Python数据平滑!$A$9:$AN$21,COLUMN(Python数据平滑!Y$9),0)/SUM(Python数据平滑!Y$10:Y$13)*情景假设!AA$9</f>
        <v>1717265.1876663705</v>
      </c>
      <c r="AB30" s="18">
        <f>VLOOKUP($A30,Python数据平滑!$A$9:$AN$21,COLUMN(Python数据平滑!Z$9),0)/SUM(Python数据平滑!Z$10:Z$13)*情景假设!AB$9</f>
        <v>1775481.3148795792</v>
      </c>
      <c r="AC30" s="18">
        <f>VLOOKUP($A30,Python数据平滑!$A$9:$AN$21,COLUMN(Python数据平滑!AA$9),0)/SUM(Python数据平滑!AA$10:AA$13)*情景假设!AC$9</f>
        <v>1835098.7849404893</v>
      </c>
      <c r="AD30" s="18">
        <f>VLOOKUP($A30,Python数据平滑!$A$9:$AN$21,COLUMN(Python数据平滑!AB$9),0)/SUM(Python数据平滑!AB$10:AB$13)*情景假设!AD$9</f>
        <v>1896005.2447789835</v>
      </c>
      <c r="AE30" s="18">
        <f>VLOOKUP($A30,Python数据平滑!$A$9:$AN$21,COLUMN(Python数据平滑!AC$9),0)/SUM(Python数据平滑!AC$10:AC$13)*情景假设!AE$9</f>
        <v>1958071.3929956157</v>
      </c>
      <c r="AF30" s="19">
        <f>E20*$AF$9</f>
        <v>2021150.1243579404</v>
      </c>
      <c r="AG30" s="18">
        <f>VLOOKUP($A30,Python数据平滑!$A$9:$AN$21,COLUMN(Python数据平滑!AE$9),0)/SUM(Python数据平滑!AE$10:AE$13)*情景假设!AG$9</f>
        <v>2085239.2628977902</v>
      </c>
      <c r="AH30" s="18">
        <f>VLOOKUP($A30,Python数据平滑!$A$9:$AN$21,COLUMN(Python数据平滑!AF$9),0)/SUM(Python数据平滑!AF$10:AF$13)*情景假设!AH$9</f>
        <v>2150422.4853940508</v>
      </c>
      <c r="AI30" s="18">
        <f>VLOOKUP($A30,Python数据平滑!$A$9:$AN$21,COLUMN(Python数据平滑!AG$9),0)/SUM(Python数据平滑!AG$10:AG$13)*情景假设!AI$9</f>
        <v>2216664.7743577729</v>
      </c>
      <c r="AJ30" s="18">
        <f>VLOOKUP($A30,Python数据平滑!$A$9:$AN$21,COLUMN(Python数据平滑!AH$9),0)/SUM(Python数据平滑!AH$10:AH$13)*情景假设!AJ$9</f>
        <v>2283927.1895104679</v>
      </c>
      <c r="AK30" s="18">
        <f>VLOOKUP($A30,Python数据平滑!$A$9:$AN$21,COLUMN(Python数据平滑!AI$9),0)/SUM(Python数据平滑!AI$10:AI$13)*情景假设!AK$9</f>
        <v>2352166.7528747525</v>
      </c>
      <c r="AL30" s="18">
        <f>VLOOKUP($A30,Python数据平滑!$A$9:$AN$21,COLUMN(Python数据平滑!AJ$9),0)/SUM(Python数据平滑!AJ$10:AJ$13)*情景假设!AL$9</f>
        <v>2421389.2175775254</v>
      </c>
      <c r="AM30" s="18">
        <f>VLOOKUP($A30,Python数据平滑!$A$9:$AN$21,COLUMN(Python数据平滑!AK$9),0)/SUM(Python数据平滑!AK$10:AK$13)*情景假设!AM$9</f>
        <v>2491610.54971684</v>
      </c>
      <c r="AN30" s="18">
        <f>VLOOKUP($A30,Python数据平滑!$A$9:$AN$21,COLUMN(Python数据平滑!AL$9),0)/SUM(Python数据平滑!AL$10:AL$13)*情景假设!AN$9</f>
        <v>2562797.9811329446</v>
      </c>
      <c r="AO30" s="18">
        <f>VLOOKUP($A30,Python数据平滑!$A$9:$AN$21,COLUMN(Python数据平滑!AM$9),0)/SUM(Python数据平滑!AM$10:AM$13)*情景假设!AO$9</f>
        <v>2634916.0125373895</v>
      </c>
      <c r="AP30" s="20">
        <f>AP$9*F20</f>
        <v>2707926.364141488</v>
      </c>
    </row>
    <row r="32" spans="1:42" x14ac:dyDescent="0.25">
      <c r="A32" s="121" t="s">
        <v>6</v>
      </c>
      <c r="B32" s="119">
        <v>2020</v>
      </c>
      <c r="C32" s="119">
        <v>2021</v>
      </c>
      <c r="D32" s="119">
        <v>2022</v>
      </c>
      <c r="E32" s="119">
        <v>2023</v>
      </c>
      <c r="F32" s="119">
        <v>2024</v>
      </c>
      <c r="G32" s="119">
        <v>2025</v>
      </c>
      <c r="H32" s="119">
        <v>2026</v>
      </c>
      <c r="I32" s="119">
        <v>2027</v>
      </c>
      <c r="J32" s="119">
        <v>2028</v>
      </c>
      <c r="K32" s="119">
        <v>2029</v>
      </c>
      <c r="L32" s="119">
        <v>2030</v>
      </c>
      <c r="M32" s="119">
        <v>2031</v>
      </c>
      <c r="N32" s="119">
        <v>2032</v>
      </c>
      <c r="O32" s="119">
        <v>2033</v>
      </c>
      <c r="P32" s="119">
        <v>2034</v>
      </c>
      <c r="Q32" s="119">
        <v>2035</v>
      </c>
      <c r="R32" s="119">
        <v>2036</v>
      </c>
      <c r="S32" s="119">
        <v>2037</v>
      </c>
      <c r="T32" s="119">
        <v>2038</v>
      </c>
      <c r="U32" s="119">
        <v>2039</v>
      </c>
      <c r="V32" s="119">
        <v>2040</v>
      </c>
      <c r="W32" s="119">
        <v>2041</v>
      </c>
      <c r="X32" s="119">
        <v>2042</v>
      </c>
      <c r="Y32" s="119">
        <v>2043</v>
      </c>
      <c r="Z32" s="119">
        <v>2044</v>
      </c>
      <c r="AA32" s="119">
        <v>2045</v>
      </c>
      <c r="AB32" s="119">
        <v>2046</v>
      </c>
      <c r="AC32" s="119">
        <v>2047</v>
      </c>
      <c r="AD32" s="119">
        <v>2048</v>
      </c>
      <c r="AE32" s="119">
        <v>2049</v>
      </c>
      <c r="AF32" s="119">
        <v>2050</v>
      </c>
      <c r="AG32" s="119">
        <v>2051</v>
      </c>
      <c r="AH32" s="119">
        <v>2052</v>
      </c>
      <c r="AI32" s="119">
        <v>2053</v>
      </c>
      <c r="AJ32" s="119">
        <v>2054</v>
      </c>
      <c r="AK32" s="119">
        <v>2055</v>
      </c>
      <c r="AL32" s="119">
        <v>2056</v>
      </c>
      <c r="AM32" s="119">
        <v>2057</v>
      </c>
      <c r="AN32" s="119">
        <v>2058</v>
      </c>
      <c r="AO32" s="119">
        <v>2059</v>
      </c>
      <c r="AP32" s="120">
        <v>2060</v>
      </c>
    </row>
    <row r="33" spans="1:42" x14ac:dyDescent="0.25">
      <c r="A33" s="27" t="s">
        <v>143</v>
      </c>
      <c r="B33" s="10">
        <f>'高情景（2001-2060, 2020RMB）'!U3</f>
        <v>81396.5</v>
      </c>
      <c r="C33" s="10">
        <f>'高情景（2001-2060, 2020RMB）'!V3</f>
        <v>82959.622466645262</v>
      </c>
      <c r="D33" s="10">
        <f>'高情景（2001-2060, 2020RMB）'!W3</f>
        <v>86574.037414115228</v>
      </c>
      <c r="E33" s="10">
        <f>VLOOKUP($A33,Python数据平滑!$A$9:$AN$21,COLUMN(Python数据平滑!C$9),0)/SUM(Python数据平滑!C$14:C$17)*情景假设!E$10</f>
        <v>90737.473504308189</v>
      </c>
      <c r="F33" s="10">
        <f>VLOOKUP($A33,Python数据平滑!$A$9:$AN$21,COLUMN(Python数据平滑!D$9),0)/SUM(Python数据平滑!D$14:D$17)*情景假设!F$10</f>
        <v>94977.090253158312</v>
      </c>
      <c r="G33" s="11">
        <f>G$10*I17</f>
        <v>99254.732558887132</v>
      </c>
      <c r="H33" s="10">
        <f>VLOOKUP($A33,Python数据平滑!$A$9:$AN$21,COLUMN(Python数据平滑!F$9),0)/SUM(Python数据平滑!F$14:F$17)*情景假设!H$10</f>
        <v>103642.10060031421</v>
      </c>
      <c r="I33" s="10">
        <f>VLOOKUP($A33,Python数据平滑!$A$9:$AN$21,COLUMN(Python数据平滑!G$9),0)/SUM(Python数据平滑!G$14:G$17)*情景假设!I$10</f>
        <v>108173.00560277054</v>
      </c>
      <c r="J33" s="10">
        <f>VLOOKUP($A33,Python数据平滑!$A$9:$AN$21,COLUMN(Python数据平滑!H$9),0)/SUM(Python数据平滑!H$14:H$17)*情景假设!J$10</f>
        <v>112737.28355450288</v>
      </c>
      <c r="K33" s="10">
        <f>VLOOKUP($A33,Python数据平滑!$A$9:$AN$21,COLUMN(Python数据平滑!I$9),0)/SUM(Python数据平滑!I$14:I$17)*情景假设!K$10</f>
        <v>117210.75488780033</v>
      </c>
      <c r="L33" s="11">
        <f>L$10*J17</f>
        <v>121456.04464966993</v>
      </c>
      <c r="M33" s="10">
        <f>VLOOKUP($A33,Python数据平滑!$A$9:$AN$21,COLUMN(Python数据平滑!K$9),0)/SUM(Python数据平滑!K$14:K$17)*情景假设!M$10</f>
        <v>125414.63662019689</v>
      </c>
      <c r="N33" s="10">
        <f>VLOOKUP($A33,Python数据平滑!$A$9:$AN$21,COLUMN(Python数据平滑!L$9),0)/SUM(Python数据平滑!L$14:L$17)*情景假设!N$10</f>
        <v>129180.11106427059</v>
      </c>
      <c r="O33" s="10">
        <f>VLOOKUP($A33,Python数据平滑!$A$9:$AN$21,COLUMN(Python数据平滑!M$9),0)/SUM(Python数据平滑!M$14:M$17)*情景假设!O$10</f>
        <v>132842.91315832807</v>
      </c>
      <c r="P33" s="10">
        <f>VLOOKUP($A33,Python数据平滑!$A$9:$AN$21,COLUMN(Python数据平滑!N$9),0)/SUM(Python数据平滑!N$14:N$17)*情景假设!P$10</f>
        <v>136504.38163376183</v>
      </c>
      <c r="Q33" s="11">
        <f>Q$10*K17</f>
        <v>140276.29932511758</v>
      </c>
      <c r="R33" s="10">
        <f>VLOOKUP($A33,Python数据平滑!$A$9:$AN$21,COLUMN(Python数据平滑!P$9),0)/SUM(Python数据平滑!P$14:P$17)*情景假设!R$10</f>
        <v>144096.86326250029</v>
      </c>
      <c r="S33" s="10">
        <f>VLOOKUP($A33,Python数据平滑!$A$9:$AN$21,COLUMN(Python数据平滑!Q$9),0)/SUM(Python数据平滑!Q$14:Q$17)*情景假设!S$10</f>
        <v>147855.94419392795</v>
      </c>
      <c r="T33" s="10">
        <f>VLOOKUP($A33,Python数据平滑!$A$9:$AN$21,COLUMN(Python数据平滑!R$9),0)/SUM(Python数据平滑!R$14:R$17)*情景假设!T$10</f>
        <v>151605.36459887083</v>
      </c>
      <c r="U33" s="10">
        <f>VLOOKUP($A33,Python数据平滑!$A$9:$AN$21,COLUMN(Python数据平滑!S$9),0)/SUM(Python数据平滑!S$14:S$17)*情景假设!U$10</f>
        <v>155403.15355607332</v>
      </c>
      <c r="V33" s="10">
        <f>VLOOKUP($A33,Python数据平滑!$A$9:$AN$21,COLUMN(Python数据平滑!T$9),0)/SUM(Python数据平滑!T$14:T$17)*情景假设!V$10</f>
        <v>159313.65771551101</v>
      </c>
      <c r="W33" s="10">
        <f>VLOOKUP($A33,Python数据平滑!$A$9:$AN$21,COLUMN(Python数据平滑!U$9),0)/SUM(Python数据平滑!U$14:U$17)*情景假设!W$10</f>
        <v>163344.48820736338</v>
      </c>
      <c r="X33" s="10">
        <f>VLOOKUP($A33,Python数据平滑!$A$9:$AN$21,COLUMN(Python数据平滑!V$9),0)/SUM(Python数据平滑!V$14:V$17)*情景假设!X$10</f>
        <v>167458.32171856449</v>
      </c>
      <c r="Y33" s="10">
        <f>VLOOKUP($A33,Python数据平滑!$A$9:$AN$21,COLUMN(Python数据平滑!W$9),0)/SUM(Python数据平滑!W$14:W$17)*情景假设!Y$10</f>
        <v>171657.22138239723</v>
      </c>
      <c r="Z33" s="10">
        <f>VLOOKUP($A33,Python数据平滑!$A$9:$AN$21,COLUMN(Python数据平滑!X$9),0)/SUM(Python数据平滑!X$14:X$17)*情景假设!Z$10</f>
        <v>175943.5234857435</v>
      </c>
      <c r="AA33" s="10">
        <f>VLOOKUP($A33,Python数据平滑!$A$9:$AN$21,COLUMN(Python数据平滑!Y$9),0)/SUM(Python数据平滑!Y$14:Y$17)*情景假设!AA$10</f>
        <v>180319.85413107093</v>
      </c>
      <c r="AB33" s="10">
        <f>VLOOKUP($A33,Python数据平滑!$A$9:$AN$21,COLUMN(Python数据平滑!Z$9),0)/SUM(Python数据平滑!Z$14:Z$17)*情景假设!AB$10</f>
        <v>184793.08843833944</v>
      </c>
      <c r="AC33" s="10">
        <f>VLOOKUP($A33,Python数据平滑!$A$9:$AN$21,COLUMN(Python数据平滑!AA$9),0)/SUM(Python数据平滑!AA$14:AA$17)*情景假设!AC$10</f>
        <v>189370.75416443218</v>
      </c>
      <c r="AD33" s="10">
        <f>VLOOKUP($A33,Python数据平滑!$A$9:$AN$21,COLUMN(Python数据平滑!AB$9),0)/SUM(Python数据平滑!AB$14:AB$17)*情景假设!AD$10</f>
        <v>194056.94250001622</v>
      </c>
      <c r="AE33" s="10">
        <f>VLOOKUP($A33,Python数据平滑!$A$9:$AN$21,COLUMN(Python数据平滑!AC$9),0)/SUM(Python数据平滑!AC$14:AC$17)*情景假设!AE$10</f>
        <v>198856.09714379709</v>
      </c>
      <c r="AF33" s="11">
        <f>$AF$10*L17</f>
        <v>203773.01943902837</v>
      </c>
      <c r="AG33" s="10">
        <f>VLOOKUP($A33,Python数据平滑!$A$9:$AN$21,COLUMN(Python数据平滑!AE$9),0)/SUM(Python数据平滑!AE$14:AE$17)*情景假设!AG$10</f>
        <v>208822.17214773054</v>
      </c>
      <c r="AH33" s="10">
        <f>VLOOKUP($A33,Python数据平滑!$A$9:$AN$21,COLUMN(Python数据平滑!AF$9),0)/SUM(Python数据平滑!AF$14:AF$17)*情景假设!AH$10</f>
        <v>214007.72720486959</v>
      </c>
      <c r="AI33" s="10">
        <f>VLOOKUP($A33,Python数据平滑!$A$9:$AN$21,COLUMN(Python数据平滑!AG$9),0)/SUM(Python数据平滑!AG$14:AG$17)*情景假设!AI$10</f>
        <v>219318.2754821257</v>
      </c>
      <c r="AJ33" s="10">
        <f>VLOOKUP($A33,Python数据平滑!$A$9:$AN$21,COLUMN(Python数据平滑!AH$9),0)/SUM(Python数据平滑!AH$14:AH$17)*情景假设!AJ$10</f>
        <v>224740.94140213987</v>
      </c>
      <c r="AK33" s="10">
        <f>VLOOKUP($A33,Python数据平滑!$A$9:$AN$21,COLUMN(Python数据平滑!AI$9),0)/SUM(Python数据平滑!AI$14:AI$17)*情景假设!AK$10</f>
        <v>230261.29529309054</v>
      </c>
      <c r="AL33" s="10">
        <f>VLOOKUP($A33,Python数据平滑!$A$9:$AN$21,COLUMN(Python数据平滑!AJ$9),0)/SUM(Python数据平滑!AJ$14:AJ$17)*情景假设!AL$10</f>
        <v>235884.74896203791</v>
      </c>
      <c r="AM33" s="10">
        <f>VLOOKUP($A33,Python数据平滑!$A$9:$AN$21,COLUMN(Python数据平滑!AK$9),0)/SUM(Python数据平滑!AK$14:AK$17)*情景假设!AM$10</f>
        <v>241627.25311721695</v>
      </c>
      <c r="AN33" s="10">
        <f>VLOOKUP($A33,Python数据平滑!$A$9:$AN$21,COLUMN(Python数据平滑!AL$9),0)/SUM(Python数据平滑!AL$14:AL$17)*情景假设!AN$10</f>
        <v>247488.807069328</v>
      </c>
      <c r="AO33" s="10">
        <f>VLOOKUP($A33,Python数据平滑!$A$9:$AN$21,COLUMN(Python数据平滑!AM$9),0)/SUM(Python数据平滑!AM$14:AM$17)*情景假设!AO$10</f>
        <v>253469.17839415689</v>
      </c>
      <c r="AP33" s="12">
        <f>AP$10*M17</f>
        <v>259567.88826941291</v>
      </c>
    </row>
    <row r="34" spans="1:42" x14ac:dyDescent="0.25">
      <c r="A34" s="27" t="s">
        <v>144</v>
      </c>
      <c r="B34" s="14">
        <f>'高情景（2001-2060, 2020RMB）'!U4</f>
        <v>312902.90000000002</v>
      </c>
      <c r="C34" s="14">
        <f>'高情景（2001-2060, 2020RMB）'!V4</f>
        <v>356193.67592506018</v>
      </c>
      <c r="D34" s="14">
        <f>'高情景（2001-2060, 2020RMB）'!W4</f>
        <v>375578.60517081129</v>
      </c>
      <c r="E34" s="14">
        <f>VLOOKUP($A34,Python数据平滑!$A$9:$AN$21,COLUMN(Python数据平滑!C$9),0)/SUM(Python数据平滑!C$14:C$17)*情景假设!E$10</f>
        <v>388513.46884592506</v>
      </c>
      <c r="F34" s="14">
        <f>VLOOKUP($A34,Python数据平滑!$A$9:$AN$21,COLUMN(Python数据平滑!D$9),0)/SUM(Python数据平滑!D$14:D$17)*情景假设!F$10</f>
        <v>401748.08407826663</v>
      </c>
      <c r="G34" s="15">
        <f>G$10*I18</f>
        <v>415281.80102638371</v>
      </c>
      <c r="H34" s="14">
        <f>VLOOKUP($A34,Python数据平滑!$A$9:$AN$21,COLUMN(Python数据平滑!F$9),0)/SUM(Python数据平滑!F$14:F$17)*情景假设!H$10</f>
        <v>429303.69908248936</v>
      </c>
      <c r="I34" s="14">
        <f>VLOOKUP($A34,Python数据平滑!$A$9:$AN$21,COLUMN(Python数据平滑!G$9),0)/SUM(Python数据平滑!G$14:G$17)*情景假设!I$10</f>
        <v>443827.98937072937</v>
      </c>
      <c r="J34" s="14">
        <f>VLOOKUP($A34,Python数据平滑!$A$9:$AN$21,COLUMN(Python数据平滑!H$9),0)/SUM(Python数据平滑!H$14:H$17)*情景假设!J$10</f>
        <v>458575.41336601053</v>
      </c>
      <c r="K34" s="14">
        <f>VLOOKUP($A34,Python数据平滑!$A$9:$AN$21,COLUMN(Python数据平滑!I$9),0)/SUM(Python数据平滑!I$14:I$17)*情景假设!K$10</f>
        <v>473246.64386205759</v>
      </c>
      <c r="L34" s="15">
        <f>L$10*J18</f>
        <v>487522.86453783594</v>
      </c>
      <c r="M34" s="14">
        <f>VLOOKUP($A34,Python数据平滑!$A$9:$AN$21,COLUMN(Python数据平滑!K$9),0)/SUM(Python数据平滑!K$14:K$17)*情景假设!M$10</f>
        <v>501468.85584266065</v>
      </c>
      <c r="N34" s="14">
        <f>VLOOKUP($A34,Python数据平滑!$A$9:$AN$21,COLUMN(Python数据平滑!L$9),0)/SUM(Python数据平滑!L$14:L$17)*情景假设!N$10</f>
        <v>515305.72173601348</v>
      </c>
      <c r="O34" s="14">
        <f>VLOOKUP($A34,Python数据平滑!$A$9:$AN$21,COLUMN(Python数据平滑!M$9),0)/SUM(Python数据平滑!M$14:M$17)*情景假设!O$10</f>
        <v>528921.12301603239</v>
      </c>
      <c r="P34" s="14">
        <f>VLOOKUP($A34,Python数据平滑!$A$9:$AN$21,COLUMN(Python数据平滑!N$9),0)/SUM(Python数据平滑!N$14:N$17)*情景假设!P$10</f>
        <v>542185.5261516613</v>
      </c>
      <c r="Q34" s="15">
        <f>Q$10*K18</f>
        <v>554952.72803182492</v>
      </c>
      <c r="R34" s="14">
        <f>VLOOKUP($A34,Python数据平滑!$A$9:$AN$21,COLUMN(Python数据平滑!P$9),0)/SUM(Python数据平滑!P$14:P$17)*情景假设!R$10</f>
        <v>567031.37334904913</v>
      </c>
      <c r="S34" s="14">
        <f>VLOOKUP($A34,Python数据平滑!$A$9:$AN$21,COLUMN(Python数据平滑!Q$9),0)/SUM(Python数据平滑!Q$14:Q$17)*情景假设!S$10</f>
        <v>578472.33347846905</v>
      </c>
      <c r="T34" s="14">
        <f>VLOOKUP($A34,Python数据平滑!$A$9:$AN$21,COLUMN(Python数据平滑!R$9),0)/SUM(Python数据平滑!R$14:R$17)*情景假设!T$10</f>
        <v>589497.9637261926</v>
      </c>
      <c r="U34" s="14">
        <f>VLOOKUP($A34,Python数据平滑!$A$9:$AN$21,COLUMN(Python数据平滑!S$9),0)/SUM(Python数据平滑!S$14:S$17)*情景假设!U$10</f>
        <v>600352.7725198064</v>
      </c>
      <c r="V34" s="14">
        <f>VLOOKUP($A34,Python数据平滑!$A$9:$AN$21,COLUMN(Python数据平滑!T$9),0)/SUM(Python数据平滑!T$14:T$17)*情景假设!V$10</f>
        <v>611302.25004904647</v>
      </c>
      <c r="W34" s="14">
        <f>VLOOKUP($A34,Python数据平滑!$A$9:$AN$21,COLUMN(Python数据平滑!U$9),0)/SUM(Python数据平滑!U$14:U$17)*情景假设!W$10</f>
        <v>622391.17320553842</v>
      </c>
      <c r="X34" s="14">
        <f>VLOOKUP($A34,Python数据平滑!$A$9:$AN$21,COLUMN(Python数据平滑!V$9),0)/SUM(Python数据平滑!V$14:V$17)*情景假设!X$10</f>
        <v>633495.61719775433</v>
      </c>
      <c r="Y34" s="14">
        <f>VLOOKUP($A34,Python数据平滑!$A$9:$AN$21,COLUMN(Python数据平滑!W$9),0)/SUM(Python数据平滑!W$14:W$17)*情景假设!Y$10</f>
        <v>644645.87248842744</v>
      </c>
      <c r="Z34" s="14">
        <f>VLOOKUP($A34,Python数据平滑!$A$9:$AN$21,COLUMN(Python数据平滑!X$9),0)/SUM(Python数据平滑!X$14:X$17)*情景假设!Z$10</f>
        <v>655875.32356142497</v>
      </c>
      <c r="AA34" s="14">
        <f>VLOOKUP($A34,Python数据平滑!$A$9:$AN$21,COLUMN(Python数据平滑!Y$9),0)/SUM(Python数据平滑!Y$14:Y$17)*情景假设!AA$10</f>
        <v>667220.50678183069</v>
      </c>
      <c r="AB34" s="14">
        <f>VLOOKUP($A34,Python数据平滑!$A$9:$AN$21,COLUMN(Python数据平滑!Z$9),0)/SUM(Python数据平滑!Z$14:Z$17)*情景假设!AB$10</f>
        <v>678735.6649842771</v>
      </c>
      <c r="AC34" s="14">
        <f>VLOOKUP($A34,Python数据平滑!$A$9:$AN$21,COLUMN(Python数据平滑!AA$9),0)/SUM(Python数据平滑!AA$14:AA$17)*情景假设!AC$10</f>
        <v>690479.13941587531</v>
      </c>
      <c r="AD34" s="14">
        <f>VLOOKUP($A34,Python数据平滑!$A$9:$AN$21,COLUMN(Python数据平滑!AB$9),0)/SUM(Python数据平滑!AB$14:AB$17)*情景假设!AD$10</f>
        <v>702498.60630559886</v>
      </c>
      <c r="AE34" s="14">
        <f>VLOOKUP($A34,Python数据平滑!$A$9:$AN$21,COLUMN(Python数据平滑!AC$9),0)/SUM(Python数据平滑!AC$14:AC$17)*情景假设!AE$10</f>
        <v>714845.30220364383</v>
      </c>
      <c r="AF34" s="15">
        <f>$AF$10*L18</f>
        <v>727574.17838165886</v>
      </c>
      <c r="AG34" s="14">
        <f>VLOOKUP($A34,Python数据平滑!$A$9:$AN$21,COLUMN(Python数据平滑!AE$9),0)/SUM(Python数据平滑!AE$14:AE$17)*情景假设!AG$10</f>
        <v>740679.4714532441</v>
      </c>
      <c r="AH34" s="14">
        <f>VLOOKUP($A34,Python数据平滑!$A$9:$AN$21,COLUMN(Python数据平滑!AF$9),0)/SUM(Python数据平滑!AF$14:AF$17)*情景假设!AH$10</f>
        <v>754087.5512463582</v>
      </c>
      <c r="AI34" s="14">
        <f>VLOOKUP($A34,Python数据平滑!$A$9:$AN$21,COLUMN(Python数据平滑!AG$9),0)/SUM(Python数据平滑!AG$14:AG$17)*情景假设!AI$10</f>
        <v>767751.60752093478</v>
      </c>
      <c r="AJ34" s="14">
        <f>VLOOKUP($A34,Python数据平滑!$A$9:$AN$21,COLUMN(Python数据平滑!AH$9),0)/SUM(Python数据平滑!AH$14:AH$17)*情景假设!AJ$10</f>
        <v>781620.86466811213</v>
      </c>
      <c r="AK34" s="14">
        <f>VLOOKUP($A34,Python数据平滑!$A$9:$AN$21,COLUMN(Python数据平滑!AI$9),0)/SUM(Python数据平滑!AI$14:AI$17)*情景假设!AK$10</f>
        <v>795640.40728521592</v>
      </c>
      <c r="AL34" s="14">
        <f>VLOOKUP($A34,Python数据平滑!$A$9:$AN$21,COLUMN(Python数据平滑!AJ$9),0)/SUM(Python数据平滑!AJ$14:AJ$17)*情景假设!AL$10</f>
        <v>809824.76867639204</v>
      </c>
      <c r="AM34" s="14">
        <f>VLOOKUP($A34,Python数据平滑!$A$9:$AN$21,COLUMN(Python数据平滑!AK$9),0)/SUM(Python数据平滑!AK$14:AK$17)*情景假设!AM$10</f>
        <v>824223.97597182856</v>
      </c>
      <c r="AN34" s="14">
        <f>VLOOKUP($A34,Python数据平滑!$A$9:$AN$21,COLUMN(Python数据平滑!AL$9),0)/SUM(Python数据平滑!AL$14:AL$17)*情景假设!AN$10</f>
        <v>838832.62697253551</v>
      </c>
      <c r="AO34" s="14">
        <f>VLOOKUP($A34,Python数据平滑!$A$9:$AN$21,COLUMN(Python数据平滑!AM$9),0)/SUM(Python数据平滑!AM$14:AM$17)*情景假设!AO$10</f>
        <v>853644.58166687097</v>
      </c>
      <c r="AP34" s="16">
        <f>AP$10*M18</f>
        <v>868652.93302041164</v>
      </c>
    </row>
    <row r="35" spans="1:42" x14ac:dyDescent="0.25">
      <c r="A35" s="27" t="s">
        <v>145</v>
      </c>
      <c r="B35" s="14">
        <f>'高情景（2001-2060, 2020RMB）'!U5</f>
        <v>72444.7</v>
      </c>
      <c r="C35" s="14">
        <f>'高情景（2001-2060, 2020RMB）'!V5</f>
        <v>76614.920254027675</v>
      </c>
      <c r="D35" s="14">
        <f>'高情景（2001-2060, 2020RMB）'!W5</f>
        <v>77971.748616420751</v>
      </c>
      <c r="E35" s="14">
        <f>VLOOKUP($A35,Python数据平滑!$A$9:$AN$21,COLUMN(Python数据平滑!C$9),0)/SUM(Python数据平滑!C$14:C$17)*情景假设!E$10</f>
        <v>81519.684038301202</v>
      </c>
      <c r="F35" s="14">
        <f>VLOOKUP($A35,Python数据平滑!$A$9:$AN$21,COLUMN(Python数据平滑!D$9),0)/SUM(Python数据平滑!D$14:D$17)*情景假设!F$10</f>
        <v>85027.663293049409</v>
      </c>
      <c r="G35" s="15">
        <f>G$10*I19</f>
        <v>88402.881799115465</v>
      </c>
      <c r="H35" s="14">
        <f>VLOOKUP($A35,Python数据平滑!$A$9:$AN$21,COLUMN(Python数据平滑!F$9),0)/SUM(Python数据平滑!F$14:F$17)*情景假设!H$10</f>
        <v>91679.591769720457</v>
      </c>
      <c r="I35" s="14">
        <f>VLOOKUP($A35,Python数据平滑!$A$9:$AN$21,COLUMN(Python数据平滑!G$9),0)/SUM(Python数据平滑!G$14:G$17)*情景假设!I$10</f>
        <v>94926.186451399597</v>
      </c>
      <c r="J35" s="14">
        <f>VLOOKUP($A35,Python数据平滑!$A$9:$AN$21,COLUMN(Python数据平滑!H$9),0)/SUM(Python数据平滑!H$14:H$17)*情景假设!J$10</f>
        <v>98090.683738572639</v>
      </c>
      <c r="K35" s="14">
        <f>VLOOKUP($A35,Python数据平滑!$A$9:$AN$21,COLUMN(Python数据平滑!I$9),0)/SUM(Python数据平滑!I$14:I$17)*情景假设!K$10</f>
        <v>101119.77171165477</v>
      </c>
      <c r="L35" s="15">
        <f>L$10*J19</f>
        <v>103959.57947636083</v>
      </c>
      <c r="M35" s="14">
        <f>VLOOKUP($A35,Python数据平滑!$A$9:$AN$21,COLUMN(Python数据平滑!K$9),0)/SUM(Python数据平滑!K$14:K$17)*情景假设!M$10</f>
        <v>106569.50557756877</v>
      </c>
      <c r="N35" s="14">
        <f>VLOOKUP($A35,Python数据平滑!$A$9:$AN$21,COLUMN(Python数据平滑!L$9),0)/SUM(Python数据平滑!L$14:L$17)*情景假设!N$10</f>
        <v>108997.70655565654</v>
      </c>
      <c r="O35" s="14">
        <f>VLOOKUP($A35,Python数据平滑!$A$9:$AN$21,COLUMN(Python数据平滑!M$9),0)/SUM(Python数据平滑!M$14:M$17)*情景假设!O$10</f>
        <v>111329.15134943125</v>
      </c>
      <c r="P35" s="14">
        <f>VLOOKUP($A35,Python数据平滑!$A$9:$AN$21,COLUMN(Python数据平滑!N$9),0)/SUM(Python数据平滑!N$14:N$17)*情景假设!P$10</f>
        <v>113655.88058809805</v>
      </c>
      <c r="Q35" s="15">
        <f>Q$10*K19</f>
        <v>116076.58686844524</v>
      </c>
      <c r="R35" s="14">
        <f>VLOOKUP($A35,Python数据平滑!$A$9:$AN$21,COLUMN(Python数据平滑!P$9),0)/SUM(Python数据平滑!P$14:P$17)*情景假设!R$10</f>
        <v>118545.53765691762</v>
      </c>
      <c r="S35" s="14">
        <f>VLOOKUP($A35,Python数据平滑!$A$9:$AN$21,COLUMN(Python数据平滑!Q$9),0)/SUM(Python数据平滑!Q$14:Q$17)*情景假设!S$10</f>
        <v>120972.04118061277</v>
      </c>
      <c r="T35" s="14">
        <f>VLOOKUP($A35,Python数据平滑!$A$9:$AN$21,COLUMN(Python数据平滑!R$9),0)/SUM(Python数据平滑!R$14:R$17)*情景假设!T$10</f>
        <v>123395.04887479116</v>
      </c>
      <c r="U35" s="14">
        <f>VLOOKUP($A35,Python数据平滑!$A$9:$AN$21,COLUMN(Python数据平滑!S$9),0)/SUM(Python数据平滑!S$14:S$17)*情景假设!U$10</f>
        <v>125857.05791998327</v>
      </c>
      <c r="V35" s="14">
        <f>VLOOKUP($A35,Python数据平滑!$A$9:$AN$21,COLUMN(Python数据平滑!T$9),0)/SUM(Python数据平滑!T$14:T$17)*情景假设!V$10</f>
        <v>128404.19244589048</v>
      </c>
      <c r="W35" s="14">
        <f>VLOOKUP($A35,Python数据平滑!$A$9:$AN$21,COLUMN(Python数据平滑!U$9),0)/SUM(Python数据平滑!U$14:U$17)*情景假设!W$10</f>
        <v>131035.57513808158</v>
      </c>
      <c r="X35" s="14">
        <f>VLOOKUP($A35,Python数据平滑!$A$9:$AN$21,COLUMN(Python数据平滑!V$9),0)/SUM(Python数据平滑!V$14:V$17)*情景假设!X$10</f>
        <v>133713.83005246968</v>
      </c>
      <c r="Y35" s="14">
        <f>VLOOKUP($A35,Python数据平滑!$A$9:$AN$21,COLUMN(Python数据平滑!W$9),0)/SUM(Python数据平滑!W$14:W$17)*情景假设!Y$10</f>
        <v>136432.89041156106</v>
      </c>
      <c r="Z35" s="14">
        <f>VLOOKUP($A35,Python数据平滑!$A$9:$AN$21,COLUMN(Python数据平滑!X$9),0)/SUM(Python数据平滑!X$14:X$17)*情景假设!Z$10</f>
        <v>139186.2933137108</v>
      </c>
      <c r="AA35" s="14">
        <f>VLOOKUP($A35,Python数据平滑!$A$9:$AN$21,COLUMN(Python数据平滑!Y$9),0)/SUM(Python数据平滑!Y$14:Y$17)*情景假设!AA$10</f>
        <v>141967.16736149156</v>
      </c>
      <c r="AB35" s="14">
        <f>VLOOKUP($A35,Python数据平滑!$A$9:$AN$21,COLUMN(Python数据平滑!Z$9),0)/SUM(Python数据平滑!Z$14:Z$17)*情景假设!AB$10</f>
        <v>144771.31173749384</v>
      </c>
      <c r="AC35" s="14">
        <f>VLOOKUP($A35,Python数据平滑!$A$9:$AN$21,COLUMN(Python数据平滑!AA$9),0)/SUM(Python数据平滑!AA$14:AA$17)*情景假设!AC$10</f>
        <v>147594.29414190573</v>
      </c>
      <c r="AD35" s="14">
        <f>VLOOKUP($A35,Python数据平滑!$A$9:$AN$21,COLUMN(Python数据平滑!AB$9),0)/SUM(Python数据平滑!AB$14:AB$17)*情景假设!AD$10</f>
        <v>150428.25026748609</v>
      </c>
      <c r="AE35" s="14">
        <f>VLOOKUP($A35,Python数据平滑!$A$9:$AN$21,COLUMN(Python数据平滑!AC$9),0)/SUM(Python数据平滑!AC$14:AC$17)*情景假设!AE$10</f>
        <v>153264.86399487747</v>
      </c>
      <c r="AF35" s="15">
        <f>$AF$10*L19</f>
        <v>156095.35783951209</v>
      </c>
      <c r="AG35" s="14">
        <f>VLOOKUP($A35,Python数据平滑!$A$9:$AN$21,COLUMN(Python数据平滑!AE$9),0)/SUM(Python数据平滑!AE$14:AE$17)*情景假设!AG$10</f>
        <v>158939.12049781746</v>
      </c>
      <c r="AH35" s="14">
        <f>VLOOKUP($A35,Python数据平滑!$A$9:$AN$21,COLUMN(Python数据平滑!AF$9),0)/SUM(Python数据平滑!AF$14:AF$17)*情景假设!AH$10</f>
        <v>161814.52326430709</v>
      </c>
      <c r="AI35" s="14">
        <f>VLOOKUP($A35,Python数据平滑!$A$9:$AN$21,COLUMN(Python数据平滑!AG$9),0)/SUM(Python数据平滑!AG$14:AG$17)*情景假设!AI$10</f>
        <v>164710.28484780825</v>
      </c>
      <c r="AJ35" s="14">
        <f>VLOOKUP($A35,Python数据平滑!$A$9:$AN$21,COLUMN(Python数据平滑!AH$9),0)/SUM(Python数据平滑!AH$14:AH$17)*情景假设!AJ$10</f>
        <v>167614.27344826102</v>
      </c>
      <c r="AK35" s="14">
        <f>VLOOKUP($A35,Python数据平滑!$A$9:$AN$21,COLUMN(Python数据平滑!AI$9),0)/SUM(Python数据平滑!AI$14:AI$17)*情景假设!AK$10</f>
        <v>170513.49536545746</v>
      </c>
      <c r="AL35" s="14">
        <f>VLOOKUP($A35,Python数据平滑!$A$9:$AN$21,COLUMN(Python数据平滑!AJ$9),0)/SUM(Python数据平滑!AJ$14:AJ$17)*情景假设!AL$10</f>
        <v>173409.88053934966</v>
      </c>
      <c r="AM35" s="14">
        <f>VLOOKUP($A35,Python数据平滑!$A$9:$AN$21,COLUMN(Python数据平滑!AK$9),0)/SUM(Python数据平滑!AK$14:AK$17)*情景假设!AM$10</f>
        <v>176312.9681461936</v>
      </c>
      <c r="AN35" s="14">
        <f>VLOOKUP($A35,Python数据平滑!$A$9:$AN$21,COLUMN(Python数据平滑!AL$9),0)/SUM(Python数据平滑!AL$14:AL$17)*情景假设!AN$10</f>
        <v>179220.43010745355</v>
      </c>
      <c r="AO35" s="14">
        <f>VLOOKUP($A35,Python数据平滑!$A$9:$AN$21,COLUMN(Python数据平滑!AM$9),0)/SUM(Python数据平滑!AM$14:AM$17)*情景假设!AO$10</f>
        <v>182129.80447977252</v>
      </c>
      <c r="AP35" s="16">
        <f>AP$10*M19</f>
        <v>185038.49460789832</v>
      </c>
    </row>
    <row r="36" spans="1:42" x14ac:dyDescent="0.25">
      <c r="A36" s="26" t="s">
        <v>146</v>
      </c>
      <c r="B36" s="18">
        <f>'高情景（2001-2060, 2020RMB）'!U56</f>
        <v>546822.9</v>
      </c>
      <c r="C36" s="18">
        <f>'高情景（2001-2060, 2020RMB）'!V56</f>
        <v>582938.40935426694</v>
      </c>
      <c r="D36" s="18">
        <f>'高情景（2001-2060, 2020RMB）'!W56</f>
        <v>591543.43563865288</v>
      </c>
      <c r="E36" s="18">
        <f>VLOOKUP($A36,Python数据平滑!$A$9:$AN$21,COLUMN(Python数据平滑!C$9),0)/SUM(Python数据平滑!C$14:C$17)*情景假设!E$10</f>
        <v>632226.56913440151</v>
      </c>
      <c r="F36" s="18">
        <f>VLOOKUP($A36,Python数据平滑!$A$9:$AN$21,COLUMN(Python数据平滑!D$9),0)/SUM(Python数据平滑!D$14:D$17)*情景假设!F$10</f>
        <v>675193.63543332578</v>
      </c>
      <c r="G36" s="19">
        <f>G$10*I20</f>
        <v>720457.01873410877</v>
      </c>
      <c r="H36" s="18">
        <f>VLOOKUP($A36,Python数据平滑!$A$9:$AN$21,COLUMN(Python数据平滑!F$9),0)/SUM(Python数据平滑!F$14:F$17)*情景假设!H$10</f>
        <v>769141.55281608296</v>
      </c>
      <c r="I36" s="18">
        <f>VLOOKUP($A36,Python数据平滑!$A$9:$AN$21,COLUMN(Python数据平滑!G$9),0)/SUM(Python数据平滑!G$14:G$17)*情景假设!I$10</f>
        <v>821615.66300653934</v>
      </c>
      <c r="J36" s="18">
        <f>VLOOKUP($A36,Python数据平滑!$A$9:$AN$21,COLUMN(Python数据平滑!H$9),0)/SUM(Python数据平滑!H$14:H$17)*情景假设!J$10</f>
        <v>876474.90157239116</v>
      </c>
      <c r="K36" s="18">
        <f>VLOOKUP($A36,Python数据平滑!$A$9:$AN$21,COLUMN(Python数据平滑!I$9),0)/SUM(Python数据平滑!I$14:I$17)*情景假设!K$10</f>
        <v>931922.24049783358</v>
      </c>
      <c r="L36" s="19">
        <f>L$10*J20</f>
        <v>985747.45049235621</v>
      </c>
      <c r="M36" s="18">
        <f>VLOOKUP($A36,Python数据平滑!$A$9:$AN$21,COLUMN(Python数据平滑!K$9),0)/SUM(Python数据平滑!K$14:K$17)*情景假设!M$10</f>
        <v>1037207.5332997777</v>
      </c>
      <c r="N36" s="18">
        <f>VLOOKUP($A36,Python数据平滑!$A$9:$AN$21,COLUMN(Python数据平滑!L$9),0)/SUM(Python数据平滑!L$14:L$17)*情景假设!N$10</f>
        <v>1087586.6330658735</v>
      </c>
      <c r="O36" s="18">
        <f>VLOOKUP($A36,Python数据平滑!$A$9:$AN$21,COLUMN(Python数据平滑!M$9),0)/SUM(Python数据平滑!M$14:M$17)*情景假设!O$10</f>
        <v>1137533.2389350783</v>
      </c>
      <c r="P36" s="18">
        <f>VLOOKUP($A36,Python数据平滑!$A$9:$AN$21,COLUMN(Python数据平滑!N$9),0)/SUM(Python数据平滑!N$14:N$17)*情景假设!P$10</f>
        <v>1187854.889306582</v>
      </c>
      <c r="Q36" s="19">
        <f>Q$10*K20</f>
        <v>1239517.4753231148</v>
      </c>
      <c r="R36" s="18">
        <f>VLOOKUP($A36,Python数据平滑!$A$9:$AN$21,COLUMN(Python数据平滑!P$9),0)/SUM(Python数据平滑!P$14:P$17)*情景假设!R$10</f>
        <v>1292350.9807613459</v>
      </c>
      <c r="S36" s="18">
        <f>VLOOKUP($A36,Python数据平滑!$A$9:$AN$21,COLUMN(Python数据平滑!Q$9),0)/SUM(Python数据平滑!Q$14:Q$17)*情景假设!S$10</f>
        <v>1345695.6762032451</v>
      </c>
      <c r="T36" s="18">
        <f>VLOOKUP($A36,Python数据平滑!$A$9:$AN$21,COLUMN(Python数据平滑!R$9),0)/SUM(Python数据平滑!R$14:R$17)*情景假设!T$10</f>
        <v>1399959.6127454394</v>
      </c>
      <c r="U36" s="18">
        <f>VLOOKUP($A36,Python数据平滑!$A$9:$AN$21,COLUMN(Python数据平滑!S$9),0)/SUM(Python数据平滑!S$14:S$17)*情景假设!U$10</f>
        <v>1455628.7180826934</v>
      </c>
      <c r="V36" s="18">
        <f>VLOOKUP($A36,Python数据平滑!$A$9:$AN$21,COLUMN(Python数据平滑!T$9),0)/SUM(Python数据平滑!T$14:T$17)*情景假设!V$10</f>
        <v>1513271.5076830441</v>
      </c>
      <c r="W36" s="18">
        <f>VLOOKUP($A36,Python数据平滑!$A$9:$AN$21,COLUMN(Python数据平滑!U$9),0)/SUM(Python数据平滑!U$14:U$17)*情景假设!W$10</f>
        <v>1572935.1845710573</v>
      </c>
      <c r="X36" s="18">
        <f>VLOOKUP($A36,Python数据平滑!$A$9:$AN$21,COLUMN(Python数据平滑!V$9),0)/SUM(Python数据平滑!V$14:V$17)*情景假设!X$10</f>
        <v>1634222.7036307324</v>
      </c>
      <c r="Y36" s="18">
        <f>VLOOKUP($A36,Python数据平滑!$A$9:$AN$21,COLUMN(Python数据平滑!W$9),0)/SUM(Python数据平滑!W$14:W$17)*情景假设!Y$10</f>
        <v>1697096.9049069972</v>
      </c>
      <c r="Z36" s="18">
        <f>VLOOKUP($A36,Python数据平滑!$A$9:$AN$21,COLUMN(Python数据平滑!X$9),0)/SUM(Python数据平滑!X$14:X$17)*情景假设!Z$10</f>
        <v>1761513.7181812823</v>
      </c>
      <c r="AA36" s="18">
        <f>VLOOKUP($A36,Python数据平滑!$A$9:$AN$21,COLUMN(Python数据平滑!Y$9),0)/SUM(Python数据平滑!Y$14:Y$17)*情景假设!AA$10</f>
        <v>1827421.9042350762</v>
      </c>
      <c r="AB36" s="18">
        <f>VLOOKUP($A36,Python数据平滑!$A$9:$AN$21,COLUMN(Python数据平滑!Z$9),0)/SUM(Python数据平滑!Z$14:Z$17)*情景假设!AB$10</f>
        <v>1894803.2379672101</v>
      </c>
      <c r="AC36" s="18">
        <f>VLOOKUP($A36,Python数据平滑!$A$9:$AN$21,COLUMN(Python数据平滑!AA$9),0)/SUM(Python数据平滑!AA$14:AA$17)*情景假设!AC$10</f>
        <v>1963637.0989474196</v>
      </c>
      <c r="AD36" s="18">
        <f>VLOOKUP($A36,Python数据平滑!$A$9:$AN$21,COLUMN(Python数据平滑!AB$9),0)/SUM(Python数据平滑!AB$14:AB$17)*情景假设!AD$10</f>
        <v>2033857.2537410504</v>
      </c>
      <c r="AE36" s="18">
        <f>VLOOKUP($A36,Python数据平滑!$A$9:$AN$21,COLUMN(Python数据平滑!AC$9),0)/SUM(Python数据平滑!AC$14:AC$17)*情景假设!AE$10</f>
        <v>2105389.378110914</v>
      </c>
      <c r="AF36" s="19">
        <f>$AF$10*L20</f>
        <v>2178150.7045806395</v>
      </c>
      <c r="AG36" s="18">
        <f>VLOOKUP($A36,Python数据平滑!$A$9:$AN$21,COLUMN(Python数据平滑!AE$9),0)/SUM(Python数据平滑!AE$14:AE$17)*情景假设!AG$10</f>
        <v>2252291.061013422</v>
      </c>
      <c r="AH36" s="18">
        <f>VLOOKUP($A36,Python数据平滑!$A$9:$AN$21,COLUMN(Python数据平滑!AF$9),0)/SUM(Python数据平滑!AF$14:AF$17)*情景假设!AH$10</f>
        <v>2327914.6338229771</v>
      </c>
      <c r="AI36" s="18">
        <f>VLOOKUP($A36,Python数据平滑!$A$9:$AN$21,COLUMN(Python数据平滑!AG$9),0)/SUM(Python数据平滑!AG$14:AG$17)*情景假设!AI$10</f>
        <v>2404846.5252633323</v>
      </c>
      <c r="AJ36" s="18">
        <f>VLOOKUP($A36,Python数据平滑!$A$9:$AN$21,COLUMN(Python数据平滑!AH$9),0)/SUM(Python数据平滑!AH$14:AH$17)*情景假设!AJ$10</f>
        <v>2482888.2134079705</v>
      </c>
      <c r="AK36" s="18">
        <f>VLOOKUP($A36,Python数据平滑!$A$9:$AN$21,COLUMN(Python数据平滑!AI$9),0)/SUM(Python数据平滑!AI$14:AI$17)*情景假设!AK$10</f>
        <v>2561816.6731828405</v>
      </c>
      <c r="AL36" s="18">
        <f>VLOOKUP($A36,Python数据平滑!$A$9:$AN$21,COLUMN(Python数据平滑!AJ$9),0)/SUM(Python数据平滑!AJ$14:AJ$17)*情景假设!AL$10</f>
        <v>2641624.1751456908</v>
      </c>
      <c r="AM36" s="18">
        <f>VLOOKUP($A36,Python数据平滑!$A$9:$AN$21,COLUMN(Python数据平滑!AK$9),0)/SUM(Python数据平滑!AK$14:AK$17)*情景假设!AM$10</f>
        <v>2722421.1020825123</v>
      </c>
      <c r="AN36" s="18">
        <f>VLOOKUP($A36,Python数据平滑!$A$9:$AN$21,COLUMN(Python数据平滑!AL$9),0)/SUM(Python数据平滑!AL$14:AL$17)*情景假设!AN$10</f>
        <v>2804139.048045205</v>
      </c>
      <c r="AO36" s="18">
        <f>VLOOKUP($A36,Python数据平滑!$A$9:$AN$21,COLUMN(Python数据平滑!AM$9),0)/SUM(Python数据平滑!AM$14:AM$17)*情景假设!AO$10</f>
        <v>2886704.5769329825</v>
      </c>
      <c r="AP36" s="20">
        <f>AP$10*M20</f>
        <v>2970039.1703962199</v>
      </c>
    </row>
    <row r="37" spans="1:42" x14ac:dyDescent="0.25">
      <c r="A37" s="122"/>
      <c r="B37" s="14"/>
      <c r="C37" s="14"/>
      <c r="D37" s="14"/>
      <c r="G37" s="14"/>
      <c r="L37" s="14"/>
      <c r="Q37" s="14"/>
      <c r="AP37" s="14"/>
    </row>
    <row r="38" spans="1:42" x14ac:dyDescent="0.25">
      <c r="A38" s="121" t="s">
        <v>8</v>
      </c>
      <c r="B38" s="119">
        <v>2020</v>
      </c>
      <c r="C38" s="119">
        <v>2021</v>
      </c>
      <c r="D38" s="119">
        <v>2022</v>
      </c>
      <c r="E38" s="119">
        <v>2023</v>
      </c>
      <c r="F38" s="119">
        <v>2024</v>
      </c>
      <c r="G38" s="119">
        <v>2025</v>
      </c>
      <c r="H38" s="119">
        <v>2026</v>
      </c>
      <c r="I38" s="119">
        <v>2027</v>
      </c>
      <c r="J38" s="119">
        <v>2028</v>
      </c>
      <c r="K38" s="119">
        <v>2029</v>
      </c>
      <c r="L38" s="119">
        <v>2030</v>
      </c>
      <c r="M38" s="119">
        <v>2031</v>
      </c>
      <c r="N38" s="119">
        <v>2032</v>
      </c>
      <c r="O38" s="119">
        <v>2033</v>
      </c>
      <c r="P38" s="119">
        <v>2034</v>
      </c>
      <c r="Q38" s="119">
        <v>2035</v>
      </c>
      <c r="R38" s="119">
        <v>2036</v>
      </c>
      <c r="S38" s="119">
        <v>2037</v>
      </c>
      <c r="T38" s="119">
        <v>2038</v>
      </c>
      <c r="U38" s="119">
        <v>2039</v>
      </c>
      <c r="V38" s="119">
        <v>2040</v>
      </c>
      <c r="W38" s="119">
        <v>2041</v>
      </c>
      <c r="X38" s="119">
        <v>2042</v>
      </c>
      <c r="Y38" s="119">
        <v>2043</v>
      </c>
      <c r="Z38" s="119">
        <v>2044</v>
      </c>
      <c r="AA38" s="119">
        <v>2045</v>
      </c>
      <c r="AB38" s="119">
        <v>2046</v>
      </c>
      <c r="AC38" s="119">
        <v>2047</v>
      </c>
      <c r="AD38" s="119">
        <v>2048</v>
      </c>
      <c r="AE38" s="119">
        <v>2049</v>
      </c>
      <c r="AF38" s="119">
        <v>2050</v>
      </c>
      <c r="AG38" s="119">
        <v>2051</v>
      </c>
      <c r="AH38" s="119">
        <v>2052</v>
      </c>
      <c r="AI38" s="119">
        <v>2053</v>
      </c>
      <c r="AJ38" s="119">
        <v>2054</v>
      </c>
      <c r="AK38" s="119">
        <v>2055</v>
      </c>
      <c r="AL38" s="119">
        <v>2056</v>
      </c>
      <c r="AM38" s="119">
        <v>2057</v>
      </c>
      <c r="AN38" s="119">
        <v>2058</v>
      </c>
      <c r="AO38" s="119">
        <v>2059</v>
      </c>
      <c r="AP38" s="120">
        <v>2060</v>
      </c>
    </row>
    <row r="39" spans="1:42" x14ac:dyDescent="0.25">
      <c r="A39" s="27" t="s">
        <v>147</v>
      </c>
      <c r="B39" s="10">
        <f>'高情景（2001-2060, 2020RMB）'!U3</f>
        <v>81396.5</v>
      </c>
      <c r="C39" s="10">
        <f>'高情景（2001-2060, 2020RMB）'!V3</f>
        <v>82959.622466645262</v>
      </c>
      <c r="D39" s="10">
        <f>'高情景（2001-2060, 2020RMB）'!W3</f>
        <v>86574.037414115228</v>
      </c>
      <c r="E39" s="10">
        <f>VLOOKUP($A39,Python数据平滑!$A$9:$AN$21,COLUMN(Python数据平滑!C$9),0)/SUM(Python数据平滑!C$18:C$21)*情景假设!E$11</f>
        <v>90741.675651722253</v>
      </c>
      <c r="F39" s="10">
        <f>VLOOKUP($A39,Python数据平滑!$A$9:$AN$21,COLUMN(Python数据平滑!D$9),0)/SUM(Python数据平滑!D$18:D$21)*情景假设!F$11</f>
        <v>94995.041136718239</v>
      </c>
      <c r="G39" s="11">
        <f>G$11*P17</f>
        <v>99301.180284806382</v>
      </c>
      <c r="H39" s="10">
        <f>VLOOKUP($A39,Python数据平滑!$A$9:$AN$21,COLUMN(Python数据平滑!F$9),0)/SUM(Python数据平滑!F$18:F$21)*情景假设!H$11</f>
        <v>103731.1618254193</v>
      </c>
      <c r="I39" s="10">
        <f>VLOOKUP($A39,Python数据平滑!$A$9:$AN$21,COLUMN(Python数据平滑!G$9),0)/SUM(Python数据平滑!G$18:G$21)*情景假设!I$11</f>
        <v>108316.24007337785</v>
      </c>
      <c r="J39" s="10">
        <f>VLOOKUP($A39,Python数据平滑!$A$9:$AN$21,COLUMN(Python数据平滑!H$9),0)/SUM(Python数据平滑!H$18:H$21)*情景假设!J$11</f>
        <v>112949.73626361709</v>
      </c>
      <c r="K39" s="10">
        <f>VLOOKUP($A39,Python数据平滑!$A$9:$AN$21,COLUMN(Python数据平滑!I$9),0)/SUM(Python数据平滑!I$18:I$21)*情景假设!K$11</f>
        <v>117511.48542392686</v>
      </c>
      <c r="L39" s="11">
        <f>L$11*Q17</f>
        <v>121868.40565899576</v>
      </c>
      <c r="M39" s="10">
        <f>VLOOKUP($A39,Python数据平滑!$A$9:$AN$21,COLUMN(Python数据平滑!K$9),0)/SUM(Python数据平滑!K$18:K$21)*情景假设!M$11</f>
        <v>125950.92326637279</v>
      </c>
      <c r="N39" s="10">
        <f>VLOOKUP($A39,Python数据平滑!$A$9:$AN$21,COLUMN(Python数据平滑!L$9),0)/SUM(Python数据平滑!L$18:L$21)*情景假设!N$11</f>
        <v>129846.01018253389</v>
      </c>
      <c r="O39" s="10">
        <f>VLOOKUP($A39,Python数据平滑!$A$9:$AN$21,COLUMN(Python数据平滑!M$9),0)/SUM(Python数据平滑!M$18:M$21)*情景假设!O$11</f>
        <v>133655.7265849213</v>
      </c>
      <c r="P39" s="10">
        <f>VLOOKUP($A39,Python数据平滑!$A$9:$AN$21,COLUMN(Python数据平滑!N$9),0)/SUM(Python数据平滑!N$18:N$21)*情景假设!P$11</f>
        <v>137494.03806061295</v>
      </c>
      <c r="Q39" s="11">
        <f>Q$11*R17</f>
        <v>141486.49955949243</v>
      </c>
      <c r="R39" s="10">
        <f>VLOOKUP($A39,Python数据平滑!$A$9:$AN$21,COLUMN(Python数据平滑!P$9),0)/SUM(Python数据平滑!P$18:P$21)*情景假设!R$11</f>
        <v>145577.47757393838</v>
      </c>
      <c r="S39" s="10">
        <f>VLOOKUP($A39,Python数据平滑!$A$9:$AN$21,COLUMN(Python数据平滑!Q$9),0)/SUM(Python数据平滑!Q$18:Q$21)*情景假设!S$11</f>
        <v>149643.09257187063</v>
      </c>
      <c r="T39" s="10">
        <f>VLOOKUP($A39,Python数据平滑!$A$9:$AN$21,COLUMN(Python数据平滑!R$9),0)/SUM(Python数据平滑!R$18:R$21)*情景假设!T$11</f>
        <v>153718.85317282085</v>
      </c>
      <c r="U39" s="10">
        <f>VLOOKUP($A39,Python数据平滑!$A$9:$AN$21,COLUMN(Python数据平滑!S$9),0)/SUM(Python数据平滑!S$18:S$21)*情景假设!U$11</f>
        <v>157845.08547340796</v>
      </c>
      <c r="V39" s="10">
        <f>VLOOKUP($A39,Python数据平滑!$A$9:$AN$21,COLUMN(Python数据平滑!T$9),0)/SUM(Python数据平滑!T$18:T$21)*情景假设!V$11</f>
        <v>162067.07512910533</v>
      </c>
      <c r="W39" s="10">
        <f>VLOOKUP($A39,Python数据平滑!$A$9:$AN$21,COLUMN(Python数据平滑!U$9),0)/SUM(Python数据平滑!U$18:U$21)*情景假设!W$11</f>
        <v>166393.44584423309</v>
      </c>
      <c r="X39" s="10">
        <f>VLOOKUP($A39,Python数据平滑!$A$9:$AN$21,COLUMN(Python数据平滑!V$9),0)/SUM(Python数据平滑!V$18:V$21)*情景假设!X$11</f>
        <v>170801.37451245348</v>
      </c>
      <c r="Y39" s="10">
        <f>VLOOKUP($A39,Python数据平滑!$A$9:$AN$21,COLUMN(Python数据平滑!W$9),0)/SUM(Python数据平滑!W$18:W$21)*情景假设!Y$11</f>
        <v>175293.18766559026</v>
      </c>
      <c r="Z39" s="10">
        <f>VLOOKUP($A39,Python数据平滑!$A$9:$AN$21,COLUMN(Python数据平滑!X$9),0)/SUM(Python数据平滑!X$18:X$21)*情景假设!Z$11</f>
        <v>179871.70788774782</v>
      </c>
      <c r="AA39" s="10">
        <f>VLOOKUP($A39,Python数据平滑!$A$9:$AN$21,COLUMN(Python数据平滑!Y$9),0)/SUM(Python数据平滑!Y$18:Y$21)*情景假设!AA$11</f>
        <v>184540.28715075349</v>
      </c>
      <c r="AB39" s="10">
        <f>VLOOKUP($A39,Python数据平滑!$A$9:$AN$21,COLUMN(Python数据平滑!Z$9),0)/SUM(Python数据平滑!Z$18:Z$21)*情景假设!AB$11</f>
        <v>189309.51477906585</v>
      </c>
      <c r="AC39" s="10">
        <f>VLOOKUP($A39,Python数据平滑!$A$9:$AN$21,COLUMN(Python数据平滑!AA$9),0)/SUM(Python数据平滑!AA$18:AA$21)*情景假设!AC$11</f>
        <v>194191.13408737915</v>
      </c>
      <c r="AD39" s="10">
        <f>VLOOKUP($A39,Python数据平滑!$A$9:$AN$21,COLUMN(Python数据平滑!AB$9),0)/SUM(Python数据平滑!AB$18:AB$21)*情景假设!AD$11</f>
        <v>199191.11582333545</v>
      </c>
      <c r="AE39" s="10">
        <f>VLOOKUP($A39,Python数据平滑!$A$9:$AN$21,COLUMN(Python数据平滑!AC$9),0)/SUM(Python数据平滑!AC$18:AC$21)*情景假设!AE$11</f>
        <v>204316.07237865392</v>
      </c>
      <c r="AF39" s="11">
        <f>$AF$11*S17</f>
        <v>209573.26607704072</v>
      </c>
      <c r="AG39" s="10">
        <f>VLOOKUP($A39,Python数据平滑!$A$9:$AN$21,COLUMN(Python数据平滑!AE$9),0)/SUM(Python数据平滑!AE$18:AE$21)*情景假设!AG$11</f>
        <v>214965.69984602596</v>
      </c>
      <c r="AH39" s="10">
        <f>VLOOKUP($A39,Python数据平滑!$A$9:$AN$21,COLUMN(Python数据平滑!AF$9),0)/SUM(Python数据平滑!AF$18:AF$21)*情景假设!AH$11</f>
        <v>220491.7134546735</v>
      </c>
      <c r="AI39" s="10">
        <f>VLOOKUP($A39,Python数据平滑!$A$9:$AN$21,COLUMN(Python数据平滑!AG$9),0)/SUM(Python数据平滑!AG$18:AG$21)*情景假设!AI$11</f>
        <v>226151.87202652681</v>
      </c>
      <c r="AJ39" s="10">
        <f>VLOOKUP($A39,Python数据平滑!$A$9:$AN$21,COLUMN(Python数据平滑!AH$9),0)/SUM(Python数据平滑!AH$18:AH$21)*情景假设!AJ$11</f>
        <v>231946.46828138037</v>
      </c>
      <c r="AK39" s="10">
        <f>VLOOKUP($A39,Python数据平滑!$A$9:$AN$21,COLUMN(Python数据平滑!AI$9),0)/SUM(Python数据平滑!AI$18:AI$21)*情景假设!AK$11</f>
        <v>237875.50068072558</v>
      </c>
      <c r="AL39" s="10">
        <f>VLOOKUP($A39,Python数据平滑!$A$9:$AN$21,COLUMN(Python数据平滑!AJ$9),0)/SUM(Python数据平滑!AJ$18:AJ$21)*情景假设!AL$11</f>
        <v>243947.01271678144</v>
      </c>
      <c r="AM39" s="10">
        <f>VLOOKUP($A39,Python数据平滑!$A$9:$AN$21,COLUMN(Python数据平滑!AK$9),0)/SUM(Python数据平滑!AK$18:AK$21)*情景假设!AM$11</f>
        <v>250170.86820265953</v>
      </c>
      <c r="AN39" s="10">
        <f>VLOOKUP($A39,Python数据平滑!$A$9:$AN$21,COLUMN(Python数据平滑!AL$9),0)/SUM(Python数据平滑!AL$18:AL$21)*情景假设!AN$11</f>
        <v>256549.47937231592</v>
      </c>
      <c r="AO39" s="10">
        <f>VLOOKUP($A39,Python数据平滑!$A$9:$AN$21,COLUMN(Python数据平滑!AM$9),0)/SUM(Python数据平滑!AM$18:AM$21)*情景假设!AO$11</f>
        <v>263085.13817990321</v>
      </c>
      <c r="AP39" s="12">
        <f>AP$11*T17</f>
        <v>269780.00297651876</v>
      </c>
    </row>
    <row r="40" spans="1:42" x14ac:dyDescent="0.25">
      <c r="A40" s="27" t="s">
        <v>148</v>
      </c>
      <c r="B40" s="14">
        <f>'高情景（2001-2060, 2020RMB）'!U4</f>
        <v>312902.90000000002</v>
      </c>
      <c r="C40" s="14">
        <f>'高情景（2001-2060, 2020RMB）'!V4</f>
        <v>356193.67592506018</v>
      </c>
      <c r="D40" s="14">
        <f>'高情景（2001-2060, 2020RMB）'!W4</f>
        <v>375578.60517081129</v>
      </c>
      <c r="E40" s="14">
        <f>VLOOKUP($A40,Python数据平滑!$A$9:$AN$21,COLUMN(Python数据平滑!C$9),0)/SUM(Python数据平滑!C$18:C$21)*情景假设!E$11</f>
        <v>388206.50534537638</v>
      </c>
      <c r="F40" s="14">
        <f>VLOOKUP($A40,Python数据平滑!$A$9:$AN$21,COLUMN(Python数据平滑!D$9),0)/SUM(Python数据平滑!D$18:D$21)*情景假设!F$11</f>
        <v>401148.4194528783</v>
      </c>
      <c r="G40" s="15">
        <f>G$11*P18</f>
        <v>414416.92572192533</v>
      </c>
      <c r="H40" s="14">
        <f>VLOOKUP($A40,Python数据平滑!$A$9:$AN$21,COLUMN(Python数据平滑!F$9),0)/SUM(Python数据平滑!F$18:F$21)*情景假设!H$11</f>
        <v>428110.03826616734</v>
      </c>
      <c r="I40" s="14">
        <f>VLOOKUP($A40,Python数据平滑!$A$9:$AN$21,COLUMN(Python数据平滑!G$9),0)/SUM(Python数据平滑!G$18:G$21)*情景假设!I$11</f>
        <v>442226.52332306502</v>
      </c>
      <c r="J40" s="14">
        <f>VLOOKUP($A40,Python数据平滑!$A$9:$AN$21,COLUMN(Python数据平滑!H$9),0)/SUM(Python数据平滑!H$18:H$21)*情景假设!J$11</f>
        <v>456631.11378278339</v>
      </c>
      <c r="K40" s="14">
        <f>VLOOKUP($A40,Python数据平滑!$A$9:$AN$21,COLUMN(Python数据平滑!I$9),0)/SUM(Python数据平滑!I$18:I$21)*情景假设!K$11</f>
        <v>471189.68072867522</v>
      </c>
      <c r="L40" s="15">
        <f>L$11*Q18</f>
        <v>485769.16940998309</v>
      </c>
      <c r="M40" s="14">
        <f>VLOOKUP($A40,Python数据平滑!$A$9:$AN$21,COLUMN(Python数据平滑!K$9),0)/SUM(Python数据平滑!K$18:K$21)*情景假设!M$11</f>
        <v>500532.46479480615</v>
      </c>
      <c r="N40" s="14">
        <f>VLOOKUP($A40,Python数据平滑!$A$9:$AN$21,COLUMN(Python数据平滑!L$9),0)/SUM(Python数据平滑!L$18:L$21)*情景假设!N$11</f>
        <v>515582.37348492339</v>
      </c>
      <c r="O40" s="14">
        <f>VLOOKUP($A40,Python数据平滑!$A$9:$AN$21,COLUMN(Python数据平滑!M$9),0)/SUM(Python数据平滑!M$18:M$21)*情景假设!O$11</f>
        <v>530664.45088385488</v>
      </c>
      <c r="P40" s="14">
        <f>VLOOKUP($A40,Python数据平滑!$A$9:$AN$21,COLUMN(Python数据平滑!N$9),0)/SUM(Python数据平滑!N$18:N$21)*情景假设!P$11</f>
        <v>545483.49813807383</v>
      </c>
      <c r="Q40" s="15">
        <f>Q$11*R18</f>
        <v>559703.94678681565</v>
      </c>
      <c r="R40" s="14">
        <f>VLOOKUP($A40,Python数据平滑!$A$9:$AN$21,COLUMN(Python数据平滑!P$9),0)/SUM(Python数据平滑!P$18:P$21)*情景假设!R$11</f>
        <v>573162.07033100259</v>
      </c>
      <c r="S40" s="14">
        <f>VLOOKUP($A40,Python数据平滑!$A$9:$AN$21,COLUMN(Python数据平滑!Q$9),0)/SUM(Python数据平滑!Q$18:Q$21)*情景假设!S$11</f>
        <v>586034.15006775071</v>
      </c>
      <c r="T40" s="14">
        <f>VLOOKUP($A40,Python数据平滑!$A$9:$AN$21,COLUMN(Python数据平滑!R$9),0)/SUM(Python数据平滑!R$18:R$21)*情景假设!T$11</f>
        <v>598480.12413822487</v>
      </c>
      <c r="U40" s="14">
        <f>VLOOKUP($A40,Python数据平滑!$A$9:$AN$21,COLUMN(Python数据平滑!S$9),0)/SUM(Python数据平滑!S$18:S$21)*情景假设!U$11</f>
        <v>610679.85642014246</v>
      </c>
      <c r="V40" s="14">
        <f>VLOOKUP($A40,Python数据平滑!$A$9:$AN$21,COLUMN(Python数据平滑!T$9),0)/SUM(Python数据平滑!T$18:T$21)*情景假设!V$11</f>
        <v>622832.23877993727</v>
      </c>
      <c r="W40" s="14">
        <f>VLOOKUP($A40,Python数据平滑!$A$9:$AN$21,COLUMN(Python数据平滑!U$9),0)/SUM(Python数据平滑!U$18:U$21)*情景假设!W$11</f>
        <v>634995.03396297561</v>
      </c>
      <c r="X40" s="14">
        <f>VLOOKUP($A40,Python数据平滑!$A$9:$AN$21,COLUMN(Python数据平滑!V$9),0)/SUM(Python数据平滑!V$18:V$21)*情景假设!X$11</f>
        <v>647109.2376124463</v>
      </c>
      <c r="Y40" s="14">
        <f>VLOOKUP($A40,Python数据平滑!$A$9:$AN$21,COLUMN(Python数据平滑!W$9),0)/SUM(Python数据平滑!W$18:W$21)*情景假设!Y$11</f>
        <v>659216.30624563596</v>
      </c>
      <c r="Z40" s="14">
        <f>VLOOKUP($A40,Python数据平滑!$A$9:$AN$21,COLUMN(Python数据平滑!X$9),0)/SUM(Python数据平滑!X$18:X$21)*情景假设!Z$11</f>
        <v>671362.69169852789</v>
      </c>
      <c r="AA40" s="14">
        <f>VLOOKUP($A40,Python数据平滑!$A$9:$AN$21,COLUMN(Python数据平滑!Y$9),0)/SUM(Python数据平滑!Y$18:Y$21)*情景假设!AA$11</f>
        <v>683599.90720978391</v>
      </c>
      <c r="AB40" s="14">
        <f>VLOOKUP($A40,Python数据平滑!$A$9:$AN$21,COLUMN(Python数据平滑!Z$9),0)/SUM(Python数据平滑!Z$18:Z$21)*情景假设!AB$11</f>
        <v>696009.16282256879</v>
      </c>
      <c r="AC40" s="14">
        <f>VLOOKUP($A40,Python数据平滑!$A$9:$AN$21,COLUMN(Python数据平滑!AA$9),0)/SUM(Python数据平滑!AA$18:AA$21)*情景假设!AC$11</f>
        <v>708678.26968617225</v>
      </c>
      <c r="AD40" s="14">
        <f>VLOOKUP($A40,Python数据平滑!$A$9:$AN$21,COLUMN(Python数据平滑!AB$9),0)/SUM(Python数据平滑!AB$18:AB$21)*情景假设!AD$11</f>
        <v>721676.58647087251</v>
      </c>
      <c r="AE40" s="14">
        <f>VLOOKUP($A40,Python数据平滑!$A$9:$AN$21,COLUMN(Python数据平滑!AC$9),0)/SUM(Python数据平滑!AC$18:AC$21)*情景假设!AE$11</f>
        <v>735079.11442091677</v>
      </c>
      <c r="AF40" s="15">
        <f>$AF$11*S18</f>
        <v>748966.75417696522</v>
      </c>
      <c r="AG40" s="14">
        <f>VLOOKUP($A40,Python数据平滑!$A$9:$AN$21,COLUMN(Python数据平滑!AE$9),0)/SUM(Python数据平滑!AE$18:AE$21)*情景假设!AG$11</f>
        <v>763272.62013247551</v>
      </c>
      <c r="AH40" s="14">
        <f>VLOOKUP($A40,Python数据平滑!$A$9:$AN$21,COLUMN(Python数据平滑!AF$9),0)/SUM(Python数据平滑!AF$18:AF$21)*情景假设!AH$11</f>
        <v>777870.53309444664</v>
      </c>
      <c r="AI40" s="14">
        <f>VLOOKUP($A40,Python数据平滑!$A$9:$AN$21,COLUMN(Python数据平滑!AG$9),0)/SUM(Python数据平滑!AG$18:AG$21)*情景假设!AI$11</f>
        <v>792756.39990503062</v>
      </c>
      <c r="AJ40" s="14">
        <f>VLOOKUP($A40,Python数据平滑!$A$9:$AN$21,COLUMN(Python数据平滑!AH$9),0)/SUM(Python数据平滑!AH$18:AH$21)*情景假设!AJ$11</f>
        <v>807925.20597049606</v>
      </c>
      <c r="AK40" s="14">
        <f>VLOOKUP($A40,Python数据平滑!$A$9:$AN$21,COLUMN(Python数据平滑!AI$9),0)/SUM(Python数据平滑!AI$18:AI$21)*情景假设!AK$11</f>
        <v>823370.96290140983</v>
      </c>
      <c r="AL40" s="14">
        <f>VLOOKUP($A40,Python数据平滑!$A$9:$AN$21,COLUMN(Python数据平滑!AJ$9),0)/SUM(Python数据平滑!AJ$18:AJ$21)*情景假设!AL$11</f>
        <v>839115.41820448183</v>
      </c>
      <c r="AM40" s="14">
        <f>VLOOKUP($A40,Python数据平滑!$A$9:$AN$21,COLUMN(Python数据平滑!AK$9),0)/SUM(Python数据平滑!AK$18:AK$21)*情景假设!AM$11</f>
        <v>855185.9106771379</v>
      </c>
      <c r="AN40" s="14">
        <f>VLOOKUP($A40,Python数据平滑!$A$9:$AN$21,COLUMN(Python数据平滑!AL$9),0)/SUM(Python数据平滑!AL$18:AL$21)*情景假设!AN$11</f>
        <v>871583.69246809022</v>
      </c>
      <c r="AO40" s="14">
        <f>VLOOKUP($A40,Python数据平滑!$A$9:$AN$21,COLUMN(Python数据平滑!AM$9),0)/SUM(Python数据平滑!AM$18:AM$21)*情景假设!AO$11</f>
        <v>888309.47615039034</v>
      </c>
      <c r="AP40" s="16">
        <f>AP$11*T18</f>
        <v>905363.39981950377</v>
      </c>
    </row>
    <row r="41" spans="1:42" x14ac:dyDescent="0.25">
      <c r="A41" s="27" t="s">
        <v>149</v>
      </c>
      <c r="B41" s="14">
        <f>'高情景（2001-2060, 2020RMB）'!U5</f>
        <v>72444.7</v>
      </c>
      <c r="C41" s="14">
        <f>'高情景（2001-2060, 2020RMB）'!V5</f>
        <v>76614.920254027675</v>
      </c>
      <c r="D41" s="14">
        <f>'高情景（2001-2060, 2020RMB）'!W5</f>
        <v>77971.748616420751</v>
      </c>
      <c r="E41" s="14">
        <f>VLOOKUP($A41,Python数据平滑!$A$9:$AN$21,COLUMN(Python数据平滑!C$9),0)/SUM(Python数据平滑!C$18:C$21)*情景假设!E$11</f>
        <v>81138.160317208865</v>
      </c>
      <c r="F41" s="14">
        <f>VLOOKUP($A41,Python数据平滑!$A$9:$AN$21,COLUMN(Python数据平滑!D$9),0)/SUM(Python数据平滑!D$18:D$21)*情景假设!F$11</f>
        <v>84293.695468142381</v>
      </c>
      <c r="G41" s="15">
        <f>G$11*P19</f>
        <v>87385.03865062962</v>
      </c>
      <c r="H41" s="14">
        <f>VLOOKUP($A41,Python数据平滑!$A$9:$AN$21,COLUMN(Python数据平滑!F$9),0)/SUM(Python数据平滑!F$18:F$21)*情景假设!H$11</f>
        <v>90448.118895071369</v>
      </c>
      <c r="I41" s="14">
        <f>VLOOKUP($A41,Python数据平滑!$A$9:$AN$21,COLUMN(Python数据平滑!G$9),0)/SUM(Python数据平滑!G$18:G$21)*情景假设!I$11</f>
        <v>93522.801198940331</v>
      </c>
      <c r="J41" s="14">
        <f>VLOOKUP($A41,Python数据平滑!$A$9:$AN$21,COLUMN(Python数据平滑!H$9),0)/SUM(Python数据平滑!H$18:H$21)*情景假设!J$11</f>
        <v>96555.101796393559</v>
      </c>
      <c r="K41" s="14">
        <f>VLOOKUP($A41,Python数据平滑!$A$9:$AN$21,COLUMN(Python数据平滑!I$9),0)/SUM(Python数据平滑!I$18:I$21)*情景假设!K$11</f>
        <v>99489.046709675356</v>
      </c>
      <c r="L41" s="15">
        <f>L$11*Q19</f>
        <v>102267.19355999645</v>
      </c>
      <c r="M41" s="14">
        <f>VLOOKUP($A41,Python数据平滑!$A$9:$AN$21,COLUMN(Python数据平滑!K$9),0)/SUM(Python数据平滑!K$18:K$21)*情景假设!M$11</f>
        <v>104844.79799491212</v>
      </c>
      <c r="N41" s="14">
        <f>VLOOKUP($A41,Python数据平滑!$A$9:$AN$21,COLUMN(Python数据平滑!L$9),0)/SUM(Python数据平滑!L$18:L$21)*情景假设!N$11</f>
        <v>107266.73645541762</v>
      </c>
      <c r="O41" s="14">
        <f>VLOOKUP($A41,Python数据平滑!$A$9:$AN$21,COLUMN(Python数据平滑!M$9),0)/SUM(Python数据平滑!M$18:M$21)*情景假设!O$11</f>
        <v>109613.90523309057</v>
      </c>
      <c r="P41" s="14">
        <f>VLOOKUP($A41,Python数据平滑!$A$9:$AN$21,COLUMN(Python数据平滑!N$9),0)/SUM(Python数据平滑!N$18:N$21)*情景假设!P$11</f>
        <v>111973.268454827</v>
      </c>
      <c r="Q41" s="15">
        <f t="shared" ref="Q41" si="27">Q$11*R19</f>
        <v>114437.60993782475</v>
      </c>
      <c r="R41" s="14">
        <f>VLOOKUP($A41,Python数据平滑!$A$9:$AN$21,COLUMN(Python数据平滑!P$9),0)/SUM(Python数据平滑!P$18:P$21)*情景假设!R$11</f>
        <v>116968.14948669587</v>
      </c>
      <c r="S41" s="14">
        <f>VLOOKUP($A41,Python数据平滑!$A$9:$AN$21,COLUMN(Python数据平滑!Q$9),0)/SUM(Python数据平滑!Q$18:Q$21)*情景假设!S$11</f>
        <v>119476.50846291648</v>
      </c>
      <c r="T41" s="14">
        <f>VLOOKUP($A41,Python数据平滑!$A$9:$AN$21,COLUMN(Python数据平滑!R$9),0)/SUM(Python数据平滑!R$18:R$21)*情景假设!T$11</f>
        <v>121987.30523816866</v>
      </c>
      <c r="U41" s="14">
        <f>VLOOKUP($A41,Python数据平滑!$A$9:$AN$21,COLUMN(Python数据平滑!S$9),0)/SUM(Python数据平滑!S$18:S$21)*情景假设!U$11</f>
        <v>124527.6883634254</v>
      </c>
      <c r="V41" s="14">
        <f>VLOOKUP($A41,Python数据平滑!$A$9:$AN$21,COLUMN(Python数据平滑!T$9),0)/SUM(Python数据平滑!T$18:T$21)*情景假设!V$11</f>
        <v>127127.40755527935</v>
      </c>
      <c r="W41" s="14">
        <f>VLOOKUP($A41,Python数据平滑!$A$9:$AN$21,COLUMN(Python数据平滑!U$9),0)/SUM(Python数据平滑!U$18:U$21)*情景假设!W$11</f>
        <v>129786.2820072827</v>
      </c>
      <c r="X41" s="14">
        <f>VLOOKUP($A41,Python数据平滑!$A$9:$AN$21,COLUMN(Python数据平滑!V$9),0)/SUM(Python数据平滑!V$18:V$21)*情景假设!X$11</f>
        <v>132479.05774888245</v>
      </c>
      <c r="Y41" s="14">
        <f>VLOOKUP($A41,Python数据平滑!$A$9:$AN$21,COLUMN(Python数据平滑!W$9),0)/SUM(Python数据平滑!W$18:W$21)*情景假设!Y$11</f>
        <v>135199.71781665529</v>
      </c>
      <c r="Z41" s="14">
        <f>VLOOKUP($A41,Python数据平滑!$A$9:$AN$21,COLUMN(Python数据平滑!X$9),0)/SUM(Python数据平滑!X$18:X$21)*情景假设!Z$11</f>
        <v>137942.00540650502</v>
      </c>
      <c r="AA41" s="14">
        <f>VLOOKUP($A41,Python数据平滑!$A$9:$AN$21,COLUMN(Python数据平滑!Y$9),0)/SUM(Python数据平滑!Y$18:Y$21)*情景假设!AA$11</f>
        <v>140699.42507583793</v>
      </c>
      <c r="AB41" s="14">
        <f>VLOOKUP($A41,Python数据平滑!$A$9:$AN$21,COLUMN(Python数据平滑!Z$9),0)/SUM(Python数据平滑!Z$18:Z$21)*情景假设!AB$11</f>
        <v>143470.30424232708</v>
      </c>
      <c r="AC41" s="14">
        <f>VLOOKUP($A41,Python数据平滑!$A$9:$AN$21,COLUMN(Python数据平滑!AA$9),0)/SUM(Python数据平滑!AA$18:AA$21)*情景假设!AC$11</f>
        <v>146253.03367335847</v>
      </c>
      <c r="AD41" s="14">
        <f>VLOOKUP($A41,Python数据平滑!$A$9:$AN$21,COLUMN(Python数据平滑!AB$9),0)/SUM(Python数据平滑!AB$18:AB$21)*情景假设!AD$11</f>
        <v>149040.84001912837</v>
      </c>
      <c r="AE41" s="14">
        <f>VLOOKUP($A41,Python数据平滑!$A$9:$AN$21,COLUMN(Python数据平滑!AC$9),0)/SUM(Python数据平滑!AC$18:AC$21)*情景假设!AE$11</f>
        <v>151826.68090332643</v>
      </c>
      <c r="AF41" s="15">
        <f>$AF$11*S19</f>
        <v>154603.22907322674</v>
      </c>
      <c r="AG41" s="14">
        <f>VLOOKUP($A41,Python数据平滑!$A$9:$AN$21,COLUMN(Python数据平滑!AE$9),0)/SUM(Python数据平滑!AE$18:AE$21)*情景假设!AG$11</f>
        <v>157381.15098224342</v>
      </c>
      <c r="AH41" s="14">
        <f>VLOOKUP($A41,Python数据平滑!$A$9:$AN$21,COLUMN(Python数据平滑!AF$9),0)/SUM(Python数据平滑!AF$18:AF$21)*情景假设!AH$11</f>
        <v>160174.50246847665</v>
      </c>
      <c r="AI41" s="14">
        <f>VLOOKUP($A41,Python数据平滑!$A$9:$AN$21,COLUMN(Python数据平滑!AG$9),0)/SUM(Python数据平滑!AG$18:AG$21)*情景假设!AI$11</f>
        <v>162980.67045612767</v>
      </c>
      <c r="AJ41" s="14">
        <f>VLOOKUP($A41,Python数据平滑!$A$9:$AN$21,COLUMN(Python数据平滑!AH$9),0)/SUM(Python数据平滑!AH$18:AH$21)*情景假设!AJ$11</f>
        <v>165796.84514323846</v>
      </c>
      <c r="AK41" s="14">
        <f>VLOOKUP($A41,Python数据平滑!$A$9:$AN$21,COLUMN(Python数据平滑!AI$9),0)/SUM(Python数据平滑!AI$18:AI$21)*情景假设!AK$11</f>
        <v>168620.01643302245</v>
      </c>
      <c r="AL41" s="14">
        <f>VLOOKUP($A41,Python数据平滑!$A$9:$AN$21,COLUMN(Python数据平滑!AJ$9),0)/SUM(Python数据平滑!AJ$18:AJ$21)*情景假设!AL$11</f>
        <v>171452.84787276483</v>
      </c>
      <c r="AM41" s="14">
        <f>VLOOKUP($A41,Python数据平滑!$A$9:$AN$21,COLUMN(Python数据平滑!AK$9),0)/SUM(Python数据平滑!AK$18:AK$21)*情景假设!AM$11</f>
        <v>174299.09819298552</v>
      </c>
      <c r="AN41" s="14">
        <f>VLOOKUP($A41,Python数据平滑!$A$9:$AN$21,COLUMN(Python数据平滑!AL$9),0)/SUM(Python数据平滑!AL$18:AL$21)*情景假设!AN$11</f>
        <v>177157.16046833177</v>
      </c>
      <c r="AO41" s="14">
        <f>VLOOKUP($A41,Python数据平滑!$A$9:$AN$21,COLUMN(Python数据平滑!AM$9),0)/SUM(Python数据平滑!AM$18:AM$21)*情景假设!AO$11</f>
        <v>180025.30900852164</v>
      </c>
      <c r="AP41" s="16">
        <f>AP$11*T19</f>
        <v>182901.69693323306</v>
      </c>
    </row>
    <row r="42" spans="1:42" x14ac:dyDescent="0.25">
      <c r="A42" s="26" t="s">
        <v>150</v>
      </c>
      <c r="B42" s="18">
        <f>'高情景（2001-2060, 2020RMB）'!U56</f>
        <v>546822.9</v>
      </c>
      <c r="C42" s="18">
        <f>'高情景（2001-2060, 2020RMB）'!V56</f>
        <v>582938.40935426694</v>
      </c>
      <c r="D42" s="18">
        <f>'高情景（2001-2060, 2020RMB）'!W56</f>
        <v>591543.43563865288</v>
      </c>
      <c r="E42" s="18">
        <f>VLOOKUP($A42,Python数据平滑!$A$9:$AN$21,COLUMN(Python数据平滑!C$9),0)/SUM(Python数据平滑!C$18:C$21)*情景假设!E$11</f>
        <v>632957.41221403156</v>
      </c>
      <c r="F42" s="18">
        <f>VLOOKUP($A42,Python数据平滑!$A$9:$AN$21,COLUMN(Python数据平滑!D$9),0)/SUM(Python数据平滑!D$18:D$21)*情景假设!F$11</f>
        <v>676742.04923425405</v>
      </c>
      <c r="G42" s="19">
        <f>G$11*P20</f>
        <v>722912.59247339051</v>
      </c>
      <c r="H42" s="18">
        <f>VLOOKUP($A42,Python数据平滑!$A$9:$AN$21,COLUMN(Python数据平滑!F$9),0)/SUM(Python数据平滑!F$18:F$21)*情景假设!H$11</f>
        <v>772511.65745965589</v>
      </c>
      <c r="I42" s="18">
        <f>VLOOKUP($A42,Python数据平滑!$A$9:$AN$21,COLUMN(Python数据平滑!G$9),0)/SUM(Python数据平滑!G$18:G$21)*情景假设!I$11</f>
        <v>825906.85790223884</v>
      </c>
      <c r="J42" s="18">
        <f>VLOOKUP($A42,Python数据平滑!$A$9:$AN$21,COLUMN(Python数据平滑!H$9),0)/SUM(Python数据平滑!H$18:H$21)*情景假设!J$11</f>
        <v>881845.59038093791</v>
      </c>
      <c r="K42" s="18">
        <f>VLOOKUP($A42,Python数据平滑!$A$9:$AN$21,COLUMN(Python数据平滑!I$9),0)/SUM(Python数据平滑!I$18:I$21)*情景假设!K$11</f>
        <v>938720.8499587524</v>
      </c>
      <c r="L42" s="19">
        <f>L$11*Q20</f>
        <v>994548.45737096551</v>
      </c>
      <c r="M42" s="18">
        <f>VLOOKUP($A42,Python数据平滑!$A$9:$AN$21,COLUMN(Python数据平滑!K$9),0)/SUM(Python数据平滑!K$18:K$21)*情景假设!M$11</f>
        <v>1048503.378963941</v>
      </c>
      <c r="N42" s="18">
        <f>VLOOKUP($A42,Python数据平滑!$A$9:$AN$21,COLUMN(Python数据平滑!L$9),0)/SUM(Python数据平滑!L$18:L$21)*情景假设!N$11</f>
        <v>1101686.8006928661</v>
      </c>
      <c r="O42" s="18">
        <f>VLOOKUP($A42,Python数据平滑!$A$9:$AN$21,COLUMN(Python数据平滑!M$9),0)/SUM(Python数据平滑!M$18:M$21)*情景假设!O$11</f>
        <v>1154854.6309048091</v>
      </c>
      <c r="P42" s="18">
        <f>VLOOKUP($A42,Python数据平滑!$A$9:$AN$21,COLUMN(Python数据平滑!N$9),0)/SUM(Python数据平滑!N$18:N$21)*情景假设!P$11</f>
        <v>1208939.9801837071</v>
      </c>
      <c r="Q42" s="19">
        <f>Q$11*R20</f>
        <v>1265055.7607672263</v>
      </c>
      <c r="R42" s="18">
        <f>VLOOKUP($A42,Python数据平滑!$A$9:$AN$21,COLUMN(Python数据平滑!P$9),0)/SUM(Python数据平滑!P$18:P$21)*情景假设!R$11</f>
        <v>1323158.4047329936</v>
      </c>
      <c r="S42" s="18">
        <f>VLOOKUP($A42,Python数据平滑!$A$9:$AN$21,COLUMN(Python数据平滑!Q$9),0)/SUM(Python数据平滑!Q$18:Q$21)*情景假设!S$11</f>
        <v>1382523.070988314</v>
      </c>
      <c r="T42" s="18">
        <f>VLOOKUP($A42,Python数据平滑!$A$9:$AN$21,COLUMN(Python数据平滑!R$9),0)/SUM(Python数据平滑!R$18:R$21)*情景假设!T$11</f>
        <v>1443416.9528942485</v>
      </c>
      <c r="U42" s="18">
        <f>VLOOKUP($A42,Python数据平滑!$A$9:$AN$21,COLUMN(Python数据平滑!S$9),0)/SUM(Python数据平滑!S$18:S$21)*情景假设!U$11</f>
        <v>1506160.9592775281</v>
      </c>
      <c r="V42" s="18">
        <f>VLOOKUP($A42,Python数据平滑!$A$9:$AN$21,COLUMN(Python数据平滑!T$9),0)/SUM(Python数据平滑!T$18:T$21)*情景假设!V$11</f>
        <v>1571134.2083270957</v>
      </c>
      <c r="W42" s="18">
        <f>VLOOKUP($A42,Python数据平滑!$A$9:$AN$21,COLUMN(Python数据平滑!U$9),0)/SUM(Python数据平滑!U$18:U$21)*情景假设!W$11</f>
        <v>1638367.0268935554</v>
      </c>
      <c r="X42" s="18">
        <f>VLOOKUP($A42,Python数据平滑!$A$9:$AN$21,COLUMN(Python数据平滑!V$9),0)/SUM(Python数据平滑!V$18:V$21)*情景假设!X$11</f>
        <v>1707563.9333144373</v>
      </c>
      <c r="Y42" s="18">
        <f>VLOOKUP($A42,Python数据平滑!$A$9:$AN$21,COLUMN(Python数据平滑!W$9),0)/SUM(Python数据平滑!W$18:W$21)*情景假设!Y$11</f>
        <v>1778652.9859132853</v>
      </c>
      <c r="Z42" s="18">
        <f>VLOOKUP($A42,Python数据平滑!$A$9:$AN$21,COLUMN(Python数据平滑!X$9),0)/SUM(Python数据平滑!X$18:X$21)*情景假设!Z$11</f>
        <v>1851549.7193795585</v>
      </c>
      <c r="AA42" s="18">
        <f>VLOOKUP($A42,Python数据平滑!$A$9:$AN$21,COLUMN(Python数据平滑!Y$9),0)/SUM(Python数据平滑!Y$18:Y$21)*情景假设!AA$11</f>
        <v>1926156.6948500078</v>
      </c>
      <c r="AB42" s="18">
        <f>VLOOKUP($A42,Python数据平滑!$A$9:$AN$21,COLUMN(Python数据平滑!Z$9),0)/SUM(Python数据平滑!Z$18:Z$21)*情景假设!AB$11</f>
        <v>2002433.7076447292</v>
      </c>
      <c r="AC42" s="18">
        <f>VLOOKUP($A42,Python数据平滑!$A$9:$AN$21,COLUMN(Python数据平滑!AA$9),0)/SUM(Python数据平滑!AA$18:AA$21)*情景假设!AC$11</f>
        <v>2080336.4422740417</v>
      </c>
      <c r="AD42" s="18">
        <f>VLOOKUP($A42,Python数据平滑!$A$9:$AN$21,COLUMN(Python数据平滑!AB$9),0)/SUM(Python数据平滑!AB$18:AB$21)*情景假设!AD$11</f>
        <v>2159740.7358291214</v>
      </c>
      <c r="AE42" s="18">
        <f>VLOOKUP($A42,Python数据平滑!$A$9:$AN$21,COLUMN(Python数据平滑!AC$9),0)/SUM(Python数据平滑!AC$18:AC$21)*情景假设!AE$11</f>
        <v>2240507.8872356019</v>
      </c>
      <c r="AF42" s="19">
        <f>$AF$11*S20</f>
        <v>2322484.0634111394</v>
      </c>
      <c r="AG42" s="18">
        <f>VLOOKUP($A42,Python数据平滑!$A$9:$AN$21,COLUMN(Python数据平滑!AE$9),0)/SUM(Python数据平滑!AE$18:AE$21)*情景假设!AG$11</f>
        <v>2405773.5071225408</v>
      </c>
      <c r="AH42" s="18">
        <f>VLOOKUP($A42,Python数据平滑!$A$9:$AN$21,COLUMN(Python数据平滑!AF$9),0)/SUM(Python数据平滑!AF$18:AF$21)*情景假设!AH$11</f>
        <v>2490545.2594540771</v>
      </c>
      <c r="AI42" s="18">
        <f>VLOOKUP($A42,Python数据平滑!$A$9:$AN$21,COLUMN(Python数据平滑!AG$9),0)/SUM(Python数据平滑!AG$18:AG$21)*情景假设!AI$11</f>
        <v>2576724.8260501227</v>
      </c>
      <c r="AJ42" s="18">
        <f>VLOOKUP($A42,Python数据平滑!$A$9:$AN$21,COLUMN(Python数据平滑!AH$9),0)/SUM(Python数据平滑!AH$18:AH$21)*情景假设!AJ$11</f>
        <v>2664229.3152887365</v>
      </c>
      <c r="AK42" s="18">
        <f>VLOOKUP($A42,Python数据平滑!$A$9:$AN$21,COLUMN(Python数据平滑!AI$9),0)/SUM(Python数据平滑!AI$18:AI$21)*情景假设!AK$11</f>
        <v>2752967.1925994148</v>
      </c>
      <c r="AL42" s="18">
        <f>VLOOKUP($A42,Python数据平滑!$A$9:$AN$21,COLUMN(Python数据平滑!AJ$9),0)/SUM(Python数据平滑!AJ$18:AJ$21)*情景假设!AL$11</f>
        <v>2842935.5096118078</v>
      </c>
      <c r="AM42" s="18">
        <f>VLOOKUP($A42,Python数据平滑!$A$9:$AN$21,COLUMN(Python数据平滑!AK$9),0)/SUM(Python数据平滑!AK$18:AK$21)*情景假设!AM$11</f>
        <v>2934150.1027895361</v>
      </c>
      <c r="AN42" s="18">
        <f>VLOOKUP($A42,Python数据平滑!$A$9:$AN$21,COLUMN(Python数据平滑!AL$9),0)/SUM(Python数据平滑!AL$18:AL$21)*情景假设!AN$11</f>
        <v>3026536.5614344389</v>
      </c>
      <c r="AO42" s="18">
        <f>VLOOKUP($A42,Python数据平滑!$A$9:$AN$21,COLUMN(Python数据平滑!AM$9),0)/SUM(Python数据平滑!AM$18:AM$21)*情景假设!AO$11</f>
        <v>3120014.4720987836</v>
      </c>
      <c r="AP42" s="20">
        <f>AP$11*T20</f>
        <v>3214497.3236015714</v>
      </c>
    </row>
    <row r="43" spans="1:42" x14ac:dyDescent="0.25">
      <c r="A43" s="122"/>
      <c r="B43" s="14"/>
      <c r="C43" s="14"/>
      <c r="D43" s="14"/>
      <c r="G43" s="14"/>
      <c r="L43" s="14"/>
      <c r="Q43" s="14"/>
      <c r="AP43" s="14"/>
    </row>
    <row r="44" spans="1:42" x14ac:dyDescent="0.25">
      <c r="A44" s="122"/>
      <c r="B44" s="14"/>
      <c r="C44" s="14"/>
      <c r="D44" s="14"/>
    </row>
    <row r="45" spans="1:42" x14ac:dyDescent="0.25">
      <c r="A45" s="122"/>
      <c r="B45" s="14"/>
      <c r="C45" s="14"/>
      <c r="D45" s="14"/>
      <c r="G45" s="14"/>
      <c r="L45" s="14"/>
      <c r="Q45" s="14"/>
      <c r="AP45" s="14"/>
    </row>
    <row r="46" spans="1:42" x14ac:dyDescent="0.25">
      <c r="A46" s="22" t="s">
        <v>226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X46" s="298" t="s">
        <v>337</v>
      </c>
      <c r="Y46" s="298"/>
      <c r="Z46" s="298"/>
      <c r="AA46" s="298"/>
      <c r="AB46" s="298"/>
      <c r="AD46" s="298" t="s">
        <v>338</v>
      </c>
      <c r="AE46" s="298"/>
      <c r="AF46" s="298"/>
      <c r="AG46" s="298"/>
      <c r="AH46" s="298"/>
      <c r="AJ46" s="298" t="s">
        <v>339</v>
      </c>
      <c r="AK46" s="298"/>
      <c r="AL46" s="298"/>
      <c r="AM46" s="298"/>
      <c r="AN46" s="298"/>
    </row>
    <row r="47" spans="1:42" x14ac:dyDescent="0.25">
      <c r="A47" s="133" t="s">
        <v>151</v>
      </c>
      <c r="B47" s="133">
        <v>2019</v>
      </c>
      <c r="C47" s="133">
        <v>2022</v>
      </c>
      <c r="D47" s="138">
        <v>2025</v>
      </c>
      <c r="E47" s="138">
        <v>2030</v>
      </c>
      <c r="F47" s="138">
        <v>2035</v>
      </c>
      <c r="G47" s="138">
        <v>2050</v>
      </c>
      <c r="H47" s="138">
        <v>2060</v>
      </c>
      <c r="J47" s="133" t="s">
        <v>152</v>
      </c>
      <c r="K47" s="138">
        <v>2025</v>
      </c>
      <c r="L47" s="138">
        <v>2030</v>
      </c>
      <c r="M47" s="138">
        <v>2035</v>
      </c>
      <c r="N47" s="138">
        <v>2050</v>
      </c>
      <c r="O47" s="138">
        <v>2060</v>
      </c>
      <c r="Q47" s="133" t="s">
        <v>153</v>
      </c>
      <c r="R47" s="138">
        <v>2025</v>
      </c>
      <c r="S47" s="138">
        <v>2030</v>
      </c>
      <c r="T47" s="138">
        <v>2035</v>
      </c>
      <c r="U47" s="138">
        <v>2050</v>
      </c>
      <c r="V47" s="138">
        <v>2060</v>
      </c>
      <c r="X47" s="134">
        <v>2025</v>
      </c>
      <c r="Y47" s="134">
        <v>2030</v>
      </c>
      <c r="Z47" s="134">
        <v>2035</v>
      </c>
      <c r="AA47" s="134">
        <v>2050</v>
      </c>
      <c r="AB47" s="134">
        <v>2060</v>
      </c>
      <c r="AD47" s="134">
        <v>2025</v>
      </c>
      <c r="AE47" s="134">
        <v>2030</v>
      </c>
      <c r="AF47" s="134">
        <v>2035</v>
      </c>
      <c r="AG47" s="134">
        <v>2050</v>
      </c>
      <c r="AH47" s="134">
        <v>2060</v>
      </c>
      <c r="AJ47" s="134">
        <v>2025</v>
      </c>
      <c r="AK47" s="134">
        <v>2030</v>
      </c>
      <c r="AL47" s="134">
        <v>2035</v>
      </c>
      <c r="AM47" s="134">
        <v>2050</v>
      </c>
      <c r="AN47" s="134">
        <v>2060</v>
      </c>
    </row>
    <row r="48" spans="1:42" x14ac:dyDescent="0.25">
      <c r="A48" s="134" t="s">
        <v>154</v>
      </c>
      <c r="B48" s="268">
        <f>SUM('高情景（2001-2060, 2020RMB）'!T14:T15,'高情景（2001-2060, 2020RMB）'!T33,'高情景（2001-2060, 2020RMB）'!T53:T54)/'高情景（2001-2060, 2020RMB）'!T13</f>
        <v>0.11241444094958428</v>
      </c>
      <c r="C48" s="268">
        <f>SUM('高情景（2001-2060, 2020RMB）'!W14:W15,'高情景（2001-2060, 2020RMB）'!W33,'高情景（2001-2060, 2020RMB）'!W53:W54)/'高情景（2001-2060, 2020RMB）'!W13</f>
        <v>0.10728573117484291</v>
      </c>
      <c r="D48" s="135">
        <v>0.105</v>
      </c>
      <c r="E48" s="135">
        <v>9.8000000000000004E-2</v>
      </c>
      <c r="F48" s="135">
        <v>9.0999999999999998E-2</v>
      </c>
      <c r="G48" s="135">
        <v>7.8E-2</v>
      </c>
      <c r="H48" s="135">
        <v>7.0000000000000007E-2</v>
      </c>
      <c r="J48" s="134" t="s">
        <v>154</v>
      </c>
      <c r="K48" s="140">
        <f>(D48*0.4+R48*0.6)</f>
        <v>0.10319999999999999</v>
      </c>
      <c r="L48" s="140">
        <f t="shared" ref="L48:O48" si="28">(E48*0.4+S48*0.6)</f>
        <v>9.3799999999999994E-2</v>
      </c>
      <c r="M48" s="140">
        <f t="shared" si="28"/>
        <v>8.4699999999999998E-2</v>
      </c>
      <c r="N48" s="140">
        <f t="shared" si="28"/>
        <v>6.9000000000000006E-2</v>
      </c>
      <c r="O48" s="140">
        <f t="shared" si="28"/>
        <v>5.9799999999999999E-2</v>
      </c>
      <c r="Q48" s="134" t="s">
        <v>154</v>
      </c>
      <c r="R48" s="135">
        <v>0.10199999999999999</v>
      </c>
      <c r="S48" s="135">
        <v>9.0999999999999998E-2</v>
      </c>
      <c r="T48" s="135">
        <v>8.0500000000000002E-2</v>
      </c>
      <c r="U48" s="135">
        <v>6.3E-2</v>
      </c>
      <c r="V48" s="135">
        <v>5.2999999999999999E-2</v>
      </c>
      <c r="X48" s="286">
        <f>(G64/D64)^(1/3)-1</f>
        <v>2.7685407054206745E-2</v>
      </c>
      <c r="Y48" s="286">
        <f>(L64/G64)^0.2-1</f>
        <v>1.8229427678068788E-2</v>
      </c>
      <c r="Z48" s="286">
        <f>(Q64/L64)^0.2-1</f>
        <v>8.9168370926091534E-3</v>
      </c>
      <c r="AA48" s="286">
        <f>(AF64/Q64)^(1/15)-1</f>
        <v>6.9080153218532558E-3</v>
      </c>
      <c r="AB48" s="286">
        <f>(AP64/AF64)^0.1-1</f>
        <v>5.5204304778548874E-3</v>
      </c>
      <c r="AD48" s="286">
        <f>(G77/D77)^(1/3)-1</f>
        <v>2.0766939043604049E-2</v>
      </c>
      <c r="AE48" s="286">
        <f>(L77/G77)^0.2-1</f>
        <v>1.3059715917919323E-2</v>
      </c>
      <c r="AF48" s="286">
        <f>(Q77/L77)^0.2-1</f>
        <v>5.5144469146755082E-3</v>
      </c>
      <c r="AG48" s="286">
        <f>(AF77/Q77)^(1/15)-1</f>
        <v>4.3979041727595369E-3</v>
      </c>
      <c r="AH48" s="286">
        <f>(AP77/AF77)^0.1-1</f>
        <v>3.4185156382773307E-3</v>
      </c>
      <c r="AJ48" s="286">
        <f>(G90/D90)^(1/3)-1</f>
        <v>1.6088685683300685E-2</v>
      </c>
      <c r="AK48" s="286">
        <f>(L90/G90)^0.2-1</f>
        <v>8.9897089284998177E-3</v>
      </c>
      <c r="AL48" s="286">
        <f>(Q90/L90)^0.2-1</f>
        <v>3.8217050383650975E-3</v>
      </c>
      <c r="AM48" s="286">
        <f>(AF90/Q90)^(1/15)-1</f>
        <v>3.0823513770741329E-3</v>
      </c>
      <c r="AN48" s="286">
        <f>(AP90/AF90)^0.1-1</f>
        <v>1.6813119665721743E-3</v>
      </c>
    </row>
    <row r="49" spans="1:42" x14ac:dyDescent="0.25">
      <c r="A49" s="134" t="s">
        <v>155</v>
      </c>
      <c r="B49" s="268">
        <f>'高情景（2001-2060, 2020RMB）'!T52/'高情景（2001-2060, 2020RMB）'!T13</f>
        <v>4.5856952192426872E-2</v>
      </c>
      <c r="C49" s="268">
        <f>'高情景（2001-2060, 2020RMB）'!W52/'高情景（2001-2060, 2020RMB）'!W13</f>
        <v>4.6516835182683361E-2</v>
      </c>
      <c r="D49" s="135">
        <v>5.2499999999999998E-2</v>
      </c>
      <c r="E49" s="135">
        <v>6.2E-2</v>
      </c>
      <c r="F49" s="135">
        <v>6.5000000000000002E-2</v>
      </c>
      <c r="G49" s="135">
        <v>0.08</v>
      </c>
      <c r="H49" s="135">
        <v>8.6999999999999994E-2</v>
      </c>
      <c r="J49" s="134" t="s">
        <v>155</v>
      </c>
      <c r="K49" s="140">
        <f t="shared" ref="K49:K54" si="29">(D49*0.4+R49*0.6)</f>
        <v>5.28E-2</v>
      </c>
      <c r="L49" s="140">
        <f t="shared" ref="L49:L54" si="30">(E49*0.4+S49*0.6)</f>
        <v>6.2600000000000003E-2</v>
      </c>
      <c r="M49" s="140">
        <f t="shared" ref="M49:M54" si="31">(F49*0.4+T49*0.6)</f>
        <v>6.8000000000000005E-2</v>
      </c>
      <c r="N49" s="140">
        <f t="shared" ref="N49:N54" si="32">(G49*0.4+U49*0.6)</f>
        <v>8.5400000000000004E-2</v>
      </c>
      <c r="O49" s="140">
        <f t="shared" ref="O49:O54" si="33">(H49*0.4+V49*0.6)</f>
        <v>9.4799999999999995E-2</v>
      </c>
      <c r="Q49" s="134" t="s">
        <v>155</v>
      </c>
      <c r="R49" s="135">
        <v>5.2999999999999999E-2</v>
      </c>
      <c r="S49" s="135">
        <v>6.3E-2</v>
      </c>
      <c r="T49" s="135">
        <v>7.0000000000000007E-2</v>
      </c>
      <c r="U49" s="135">
        <v>8.8999999999999996E-2</v>
      </c>
      <c r="V49" s="135">
        <v>0.1</v>
      </c>
      <c r="X49" s="286">
        <f t="shared" ref="X49:X53" si="34">(G65/D65)^(1/3)-1</f>
        <v>7.7690678472114971E-2</v>
      </c>
      <c r="Y49" s="286">
        <f t="shared" ref="Y49:Y58" si="35">(L65/G65)^0.2-1</f>
        <v>6.7295716064147193E-2</v>
      </c>
      <c r="Z49" s="286">
        <f t="shared" ref="Z49:Z54" si="36">(Q65/L65)^0.2-1</f>
        <v>3.3705054459979289E-2</v>
      </c>
      <c r="AA49" s="286">
        <f t="shared" ref="AA49:AA54" si="37">(AF65/Q65)^(1/15)-1</f>
        <v>3.1489217870135144E-2</v>
      </c>
      <c r="AB49" s="286">
        <f t="shared" ref="AB49:AB54" si="38">(AP65/AF65)^0.1-1</f>
        <v>2.5022696847543324E-2</v>
      </c>
      <c r="AD49" s="286">
        <f t="shared" ref="AD49:AD58" si="39">(G78/D78)^(1/3)-1</f>
        <v>7.8670013972879316E-2</v>
      </c>
      <c r="AE49" s="286">
        <f t="shared" ref="AE49:AE58" si="40">(L78/G78)^0.2-1</f>
        <v>6.8362166205656383E-2</v>
      </c>
      <c r="AF49" s="286">
        <f t="shared" ref="AF49:AF58" si="41">(Q78/L78)^0.2-1</f>
        <v>4.3371852262055866E-2</v>
      </c>
      <c r="AG49" s="286">
        <f t="shared" ref="AG49:AG58" si="42">(AF78/Q78)^(1/15)-1</f>
        <v>3.3803543236954336E-2</v>
      </c>
      <c r="AH49" s="286">
        <f t="shared" ref="AH49:AH58" si="43">(AP78/AF78)^0.1-1</f>
        <v>2.8565487601365014E-2</v>
      </c>
      <c r="AJ49" s="286">
        <f t="shared" ref="AJ49:AJ58" si="44">(G91/D91)^(1/3)-1</f>
        <v>7.9279968758213526E-2</v>
      </c>
      <c r="AK49" s="286">
        <f t="shared" ref="AK49:AK58" si="45">(L91/G91)^0.2-1</f>
        <v>6.8590794500844821E-2</v>
      </c>
      <c r="AL49" s="286">
        <f t="shared" ref="AL49:AL58" si="46">(Q91/L91)^0.2-1</f>
        <v>5.0647865258789837E-2</v>
      </c>
      <c r="AM49" s="286">
        <f t="shared" ref="AM49:AM58" si="47">(AF91/Q91)^(1/15)-1</f>
        <v>3.6063583911217778E-2</v>
      </c>
      <c r="AN49" s="286">
        <f t="shared" ref="AN49:AN58" si="48">(AP91/AF91)^0.1-1</f>
        <v>3.1091101141850652E-2</v>
      </c>
    </row>
    <row r="50" spans="1:42" x14ac:dyDescent="0.25">
      <c r="A50" s="265" t="s">
        <v>310</v>
      </c>
      <c r="B50" s="269">
        <v>0</v>
      </c>
      <c r="C50" s="269">
        <v>0</v>
      </c>
      <c r="D50" s="266">
        <v>2E-3</v>
      </c>
      <c r="E50" s="266">
        <v>5.0000000000000001E-3</v>
      </c>
      <c r="F50" s="266">
        <v>1.2E-2</v>
      </c>
      <c r="G50" s="266">
        <v>2.3E-2</v>
      </c>
      <c r="H50" s="266">
        <v>2.5999999999999999E-2</v>
      </c>
      <c r="J50" s="265" t="s">
        <v>310</v>
      </c>
      <c r="K50" s="267">
        <f t="shared" si="29"/>
        <v>3.7645783082609977E-3</v>
      </c>
      <c r="L50" s="267">
        <f t="shared" si="30"/>
        <v>1.0999999999999999E-2</v>
      </c>
      <c r="M50" s="267">
        <f t="shared" si="31"/>
        <v>2.8026564819903871E-2</v>
      </c>
      <c r="N50" s="267">
        <f t="shared" si="32"/>
        <v>3.7238627726642909E-2</v>
      </c>
      <c r="O50" s="267">
        <f t="shared" si="33"/>
        <v>4.0399999999999998E-2</v>
      </c>
      <c r="Q50" s="265" t="s">
        <v>310</v>
      </c>
      <c r="R50" s="266">
        <f>About!C8/情景假设!G40</f>
        <v>4.9409638471016627E-3</v>
      </c>
      <c r="S50" s="266">
        <v>1.4999999999999999E-2</v>
      </c>
      <c r="T50" s="266">
        <f>About!D8/情景假设!Q40</f>
        <v>3.8710941366506449E-2</v>
      </c>
      <c r="U50" s="266">
        <f>About!E8/情景假设!AF40</f>
        <v>4.6731046211071513E-2</v>
      </c>
      <c r="V50" s="266">
        <v>0.05</v>
      </c>
      <c r="X50" s="286">
        <f>(G66/D66)^(1/3)-1</f>
        <v>8.4092431575043971</v>
      </c>
      <c r="Y50" s="286">
        <f t="shared" si="35"/>
        <v>0.24001315001111867</v>
      </c>
      <c r="Z50" s="286">
        <f t="shared" si="36"/>
        <v>0.21992899808287647</v>
      </c>
      <c r="AA50" s="286">
        <f t="shared" si="37"/>
        <v>6.2403166977406999E-2</v>
      </c>
      <c r="AB50" s="286">
        <f t="shared" si="38"/>
        <v>2.8999364665095895E-2</v>
      </c>
      <c r="AD50" s="286">
        <f t="shared" si="39"/>
        <v>10.606102763700381</v>
      </c>
      <c r="AE50" s="286">
        <f t="shared" si="40"/>
        <v>0.27957482744947115</v>
      </c>
      <c r="AF50" s="286">
        <f t="shared" si="41"/>
        <v>0.23733596745552155</v>
      </c>
      <c r="AG50" s="286">
        <f t="shared" si="42"/>
        <v>3.7694876246785469E-2</v>
      </c>
      <c r="AH50" s="286">
        <f t="shared" si="43"/>
        <v>2.620864977652082E-2</v>
      </c>
      <c r="AJ50" s="286">
        <f t="shared" si="44"/>
        <v>11.698420965603082</v>
      </c>
      <c r="AK50" s="286">
        <f t="shared" si="45"/>
        <v>0.28900442781906199</v>
      </c>
      <c r="AL50" s="286">
        <f t="shared" si="46"/>
        <v>0.24352402136702778</v>
      </c>
      <c r="AM50" s="286">
        <f t="shared" si="47"/>
        <v>3.2488118916443876E-2</v>
      </c>
      <c r="AN50" s="286">
        <f t="shared" si="48"/>
        <v>2.6059366829986885E-2</v>
      </c>
    </row>
    <row r="51" spans="1:42" x14ac:dyDescent="0.25">
      <c r="A51" s="134" t="s">
        <v>156</v>
      </c>
      <c r="B51" s="268">
        <f>SUM('高情景（2001-2060, 2020RMB）'!T25:T26,'高情景（2001-2060, 2020RMB）'!T30,'高情景（2001-2060, 2020RMB）'!T34,'高情景（2001-2060, 2020RMB）'!T36:T37,'高情景（2001-2060, 2020RMB）'!T38:T40)/'高情景（2001-2060, 2020RMB）'!T13</f>
        <v>0.2890145142163702</v>
      </c>
      <c r="C51" s="268">
        <f>SUM('高情景（2001-2060, 2020RMB）'!W25:W26,'高情景（2001-2060, 2020RMB）'!W30,'高情景（2001-2060, 2020RMB）'!W34,'高情景（2001-2060, 2020RMB）'!W36:W37,'高情景（2001-2060, 2020RMB）'!W38:W40)/'高情景（2001-2060, 2020RMB）'!W13</f>
        <v>0.27105648004443661</v>
      </c>
      <c r="D51" s="135">
        <v>0.26500000000000001</v>
      </c>
      <c r="E51" s="135">
        <v>0.25600000000000001</v>
      </c>
      <c r="F51" s="135">
        <v>0.24199999999999999</v>
      </c>
      <c r="G51" s="135">
        <v>0.21199999999999999</v>
      </c>
      <c r="H51" s="135">
        <v>0.19500000000000001</v>
      </c>
      <c r="J51" s="134" t="s">
        <v>156</v>
      </c>
      <c r="K51" s="140">
        <f t="shared" si="29"/>
        <v>0.26080000000000003</v>
      </c>
      <c r="L51" s="140">
        <f t="shared" si="30"/>
        <v>0.24280000000000002</v>
      </c>
      <c r="M51" s="140">
        <f t="shared" si="31"/>
        <v>0.22219999999999998</v>
      </c>
      <c r="N51" s="140">
        <f t="shared" si="32"/>
        <v>0.18680000000000002</v>
      </c>
      <c r="O51" s="140">
        <f t="shared" si="33"/>
        <v>0.1668</v>
      </c>
      <c r="Q51" s="134" t="s">
        <v>156</v>
      </c>
      <c r="R51" s="135">
        <v>0.25800000000000001</v>
      </c>
      <c r="S51" s="135">
        <v>0.23400000000000001</v>
      </c>
      <c r="T51" s="135">
        <v>0.20899999999999999</v>
      </c>
      <c r="U51" s="135">
        <v>0.17</v>
      </c>
      <c r="V51" s="135">
        <v>0.14799999999999999</v>
      </c>
      <c r="X51" s="286">
        <f>(G67/D67)^(1/3)-1</f>
        <v>2.7321644556038693E-2</v>
      </c>
      <c r="Y51" s="286">
        <f t="shared" si="35"/>
        <v>2.5267302718365636E-2</v>
      </c>
      <c r="Z51" s="286">
        <f t="shared" si="36"/>
        <v>1.252880362994957E-2</v>
      </c>
      <c r="AA51" s="286">
        <f t="shared" si="37"/>
        <v>8.372400329288654E-3</v>
      </c>
      <c r="AB51" s="286">
        <f t="shared" si="38"/>
        <v>7.9997640806870329E-3</v>
      </c>
      <c r="AD51" s="286">
        <f t="shared" si="39"/>
        <v>2.0853171810701676E-2</v>
      </c>
      <c r="AE51" s="286">
        <f t="shared" si="40"/>
        <v>1.7931694703249956E-2</v>
      </c>
      <c r="AF51" s="286">
        <f t="shared" si="41"/>
        <v>8.2106363917922032E-3</v>
      </c>
      <c r="AG51" s="286">
        <f t="shared" si="42"/>
        <v>6.5073259362926628E-3</v>
      </c>
      <c r="AH51" s="286">
        <f t="shared" si="43"/>
        <v>6.4189804896850333E-3</v>
      </c>
      <c r="AJ51" s="286">
        <f t="shared" si="44"/>
        <v>1.6480029397514695E-2</v>
      </c>
      <c r="AK51" s="286">
        <f t="shared" si="45"/>
        <v>1.2319780393118096E-2</v>
      </c>
      <c r="AL51" s="286">
        <f t="shared" si="46"/>
        <v>5.7540036658945137E-3</v>
      </c>
      <c r="AM51" s="286">
        <f t="shared" si="47"/>
        <v>5.6660452020673713E-3</v>
      </c>
      <c r="AN51" s="286">
        <f t="shared" si="48"/>
        <v>5.1186207059734645E-3</v>
      </c>
    </row>
    <row r="52" spans="1:42" x14ac:dyDescent="0.25">
      <c r="A52" s="134" t="s">
        <v>157</v>
      </c>
      <c r="B52" s="268">
        <f>SUM('高情景（2001-2060, 2020RMB）'!T41:T46)/'高情景（2001-2060, 2020RMB）'!T13</f>
        <v>0.25386828706359943</v>
      </c>
      <c r="C52" s="268">
        <f>SUM('高情景（2001-2060, 2020RMB）'!W41:W46)/'高情景（2001-2060, 2020RMB）'!W13</f>
        <v>0.27033410119792267</v>
      </c>
      <c r="D52" s="135">
        <v>0.27200000000000002</v>
      </c>
      <c r="E52" s="135">
        <v>0.27600000000000002</v>
      </c>
      <c r="F52" s="135">
        <v>0.28199999999999997</v>
      </c>
      <c r="G52" s="135">
        <v>0.29199999999999998</v>
      </c>
      <c r="H52" s="135">
        <v>0.29899999999999999</v>
      </c>
      <c r="J52" s="134" t="s">
        <v>157</v>
      </c>
      <c r="K52" s="140">
        <f t="shared" si="29"/>
        <v>0.27439999999999998</v>
      </c>
      <c r="L52" s="140">
        <f t="shared" si="30"/>
        <v>0.28139999999999998</v>
      </c>
      <c r="M52" s="140">
        <f t="shared" si="31"/>
        <v>0.28919999999999996</v>
      </c>
      <c r="N52" s="140">
        <f t="shared" si="32"/>
        <v>0.30459999999999998</v>
      </c>
      <c r="O52" s="140">
        <f t="shared" si="33"/>
        <v>0.31280000000000002</v>
      </c>
      <c r="Q52" s="134" t="s">
        <v>157</v>
      </c>
      <c r="R52" s="135">
        <v>0.27600000000000002</v>
      </c>
      <c r="S52" s="135">
        <v>0.28499999999999998</v>
      </c>
      <c r="T52" s="135">
        <v>0.29399999999999998</v>
      </c>
      <c r="U52" s="135">
        <v>0.313</v>
      </c>
      <c r="V52" s="262">
        <v>0.32200000000000001</v>
      </c>
      <c r="X52" s="286">
        <f>(G68/D68)^(1/3)-1</f>
        <v>3.7210971607210652E-2</v>
      </c>
      <c r="Y52" s="286">
        <f t="shared" si="35"/>
        <v>3.5395622785476366E-2</v>
      </c>
      <c r="Z52" s="286">
        <f t="shared" si="36"/>
        <v>2.8395841079283279E-2</v>
      </c>
      <c r="AA52" s="286">
        <f t="shared" si="37"/>
        <v>1.9675145447148434E-2</v>
      </c>
      <c r="AB52" s="286">
        <f t="shared" si="38"/>
        <v>1.8871440966612196E-2</v>
      </c>
      <c r="AD52" s="286">
        <f t="shared" si="39"/>
        <v>3.9222265196512618E-2</v>
      </c>
      <c r="AE52" s="286">
        <f t="shared" si="40"/>
        <v>3.7811347703298859E-2</v>
      </c>
      <c r="AF52" s="286">
        <f t="shared" si="41"/>
        <v>3.1874878566964471E-2</v>
      </c>
      <c r="AG52" s="286">
        <f t="shared" si="42"/>
        <v>2.1747365257557272E-2</v>
      </c>
      <c r="AH52" s="286">
        <f t="shared" si="43"/>
        <v>2.058830126964839E-2</v>
      </c>
      <c r="AJ52" s="286">
        <f t="shared" si="44"/>
        <v>4.0514882497620919E-2</v>
      </c>
      <c r="AK52" s="286">
        <f t="shared" si="45"/>
        <v>3.8928471663734143E-2</v>
      </c>
      <c r="AL52" s="286">
        <f t="shared" si="46"/>
        <v>3.5156893041531134E-2</v>
      </c>
      <c r="AM52" s="286">
        <f t="shared" si="47"/>
        <v>2.387454324938143E-2</v>
      </c>
      <c r="AN52" s="286">
        <f t="shared" si="48"/>
        <v>2.2038351419510827E-2</v>
      </c>
    </row>
    <row r="53" spans="1:42" x14ac:dyDescent="0.25">
      <c r="A53" s="134" t="s">
        <v>158</v>
      </c>
      <c r="B53" s="268">
        <f>SUM('高情景（2001-2060, 2020RMB）'!T47:T48,'高情景（2001-2060, 2020RMB）'!T35)/'高情景（2001-2060, 2020RMB）'!T13</f>
        <v>0.12956588500474209</v>
      </c>
      <c r="C53" s="268">
        <f>SUM('高情景（2001-2060, 2020RMB）'!W47:W48,'高情景（2001-2060, 2020RMB）'!W35)/'高情景（2001-2060, 2020RMB）'!W13</f>
        <v>0.14591242898915341</v>
      </c>
      <c r="D53" s="135">
        <v>0.1515</v>
      </c>
      <c r="E53" s="135">
        <v>0.161</v>
      </c>
      <c r="F53" s="135">
        <v>0.17199999999999999</v>
      </c>
      <c r="G53" s="135">
        <v>0.191</v>
      </c>
      <c r="H53" s="135">
        <v>0.20599999999999999</v>
      </c>
      <c r="J53" s="134" t="s">
        <v>158</v>
      </c>
      <c r="K53" s="140">
        <f t="shared" si="29"/>
        <v>0.15360000000000001</v>
      </c>
      <c r="L53" s="140">
        <f t="shared" si="30"/>
        <v>0.16700000000000001</v>
      </c>
      <c r="M53" s="140">
        <f t="shared" si="31"/>
        <v>0.17680000000000001</v>
      </c>
      <c r="N53" s="140">
        <f t="shared" si="32"/>
        <v>0.2036</v>
      </c>
      <c r="O53" s="140">
        <f t="shared" si="33"/>
        <v>0.22220000000000001</v>
      </c>
      <c r="Q53" s="134" t="s">
        <v>158</v>
      </c>
      <c r="R53" s="135">
        <v>0.155</v>
      </c>
      <c r="S53" s="135">
        <v>0.17100000000000001</v>
      </c>
      <c r="T53" s="135">
        <v>0.18</v>
      </c>
      <c r="U53" s="135">
        <v>0.21199999999999999</v>
      </c>
      <c r="V53" s="135">
        <v>0.23300000000000001</v>
      </c>
      <c r="X53" s="286">
        <f t="shared" si="34"/>
        <v>4.813653699208964E-2</v>
      </c>
      <c r="Y53" s="286">
        <f t="shared" si="35"/>
        <v>4.5011182211692313E-2</v>
      </c>
      <c r="Z53" s="286">
        <f t="shared" si="36"/>
        <v>3.7606827050465252E-2</v>
      </c>
      <c r="AA53" s="286">
        <f t="shared" si="37"/>
        <v>2.4440120759791517E-2</v>
      </c>
      <c r="AB53" s="286">
        <f t="shared" si="38"/>
        <v>2.4174458041547275E-2</v>
      </c>
      <c r="AD53" s="286">
        <f t="shared" si="39"/>
        <v>5.1914224079546489E-2</v>
      </c>
      <c r="AE53" s="286">
        <f t="shared" si="40"/>
        <v>5.001491712081596E-2</v>
      </c>
      <c r="AF53" s="286">
        <f t="shared" si="41"/>
        <v>3.8019132284159207E-2</v>
      </c>
      <c r="AG53" s="286">
        <f t="shared" si="42"/>
        <v>2.7845376500387875E-2</v>
      </c>
      <c r="AH53" s="286">
        <f t="shared" si="43"/>
        <v>2.6818132830302766E-2</v>
      </c>
      <c r="AJ53" s="286">
        <f t="shared" si="44"/>
        <v>5.4367515269980071E-2</v>
      </c>
      <c r="AK53" s="286">
        <f t="shared" si="45"/>
        <v>5.276484730295361E-2</v>
      </c>
      <c r="AL53" s="286">
        <f t="shared" si="46"/>
        <v>3.9347948754367978E-2</v>
      </c>
      <c r="AM53" s="286">
        <f t="shared" si="47"/>
        <v>3.0792306477156473E-2</v>
      </c>
      <c r="AN53" s="286">
        <f t="shared" si="48"/>
        <v>2.8816795107742044E-2</v>
      </c>
    </row>
    <row r="54" spans="1:42" x14ac:dyDescent="0.25">
      <c r="A54" s="134" t="s">
        <v>159</v>
      </c>
      <c r="B54" s="268">
        <f>SUM('高情景（2001-2060, 2020RMB）'!T16:T24,'高情景（2001-2060, 2020RMB）'!T27:T29,'高情景（2001-2060, 2020RMB）'!T31:T32,'高情景（2001-2060, 2020RMB）'!T49:T51)/'高情景（2001-2060, 2020RMB）'!T13</f>
        <v>0.16927992057327723</v>
      </c>
      <c r="C54" s="268">
        <f>SUM('高情景（2001-2060, 2020RMB）'!W16:W24,'高情景（2001-2060, 2020RMB）'!W27:W29,'高情景（2001-2060, 2020RMB）'!W31:W32,'高情景（2001-2060, 2020RMB）'!W49:W51)/'高情景（2001-2060, 2020RMB）'!W13</f>
        <v>0.15889442341096063</v>
      </c>
      <c r="D54" s="140">
        <f>D55-SUM(D48:D53)</f>
        <v>0.15200000000000002</v>
      </c>
      <c r="E54" s="140">
        <f>E55-SUM(E48:E53)</f>
        <v>0.1419999999999999</v>
      </c>
      <c r="F54" s="140">
        <f>F55-SUM(F48:F53)</f>
        <v>0.13600000000000012</v>
      </c>
      <c r="G54" s="140">
        <f t="shared" ref="G54:H54" si="49">G55-SUM(G48:G53)</f>
        <v>0.12399999999999989</v>
      </c>
      <c r="H54" s="140">
        <f t="shared" si="49"/>
        <v>0.11699999999999999</v>
      </c>
      <c r="J54" s="134" t="s">
        <v>159</v>
      </c>
      <c r="K54" s="140">
        <f t="shared" si="29"/>
        <v>0.15143542169173899</v>
      </c>
      <c r="L54" s="140">
        <f t="shared" si="30"/>
        <v>0.14139999999999997</v>
      </c>
      <c r="M54" s="140">
        <f t="shared" si="31"/>
        <v>0.13107343518009618</v>
      </c>
      <c r="N54" s="140">
        <f t="shared" si="32"/>
        <v>0.11336137227335708</v>
      </c>
      <c r="O54" s="140">
        <f t="shared" si="33"/>
        <v>0.10319999999999999</v>
      </c>
      <c r="Q54" s="134" t="s">
        <v>159</v>
      </c>
      <c r="R54" s="135">
        <f>R55-SUM(R48:R53)</f>
        <v>0.15105903615289829</v>
      </c>
      <c r="S54" s="135">
        <f t="shared" ref="S54:V54" si="50">S55-SUM(S48:S53)</f>
        <v>0.14100000000000001</v>
      </c>
      <c r="T54" s="135">
        <f t="shared" si="50"/>
        <v>0.12778905863349355</v>
      </c>
      <c r="U54" s="135">
        <f>U55-SUM(U48:U53)</f>
        <v>0.10626895378892853</v>
      </c>
      <c r="V54" s="135">
        <f t="shared" si="50"/>
        <v>9.3999999999999972E-2</v>
      </c>
      <c r="X54" s="286">
        <f>(G70/D70)^(1/3)-1</f>
        <v>1.989639324018011E-2</v>
      </c>
      <c r="Y54" s="286">
        <f t="shared" si="35"/>
        <v>1.8420752274004304E-2</v>
      </c>
      <c r="Z54" s="286">
        <f t="shared" si="36"/>
        <v>1.5178518084631332E-2</v>
      </c>
      <c r="AA54" s="286">
        <f t="shared" si="37"/>
        <v>1.1063507869577105E-2</v>
      </c>
      <c r="AB54" s="286">
        <f t="shared" si="38"/>
        <v>1.0571329944042862E-2</v>
      </c>
      <c r="AD54" s="286">
        <f t="shared" si="39"/>
        <v>1.7623099873539605E-2</v>
      </c>
      <c r="AE54" s="286">
        <f t="shared" si="40"/>
        <v>1.8532298771084976E-2</v>
      </c>
      <c r="AF54" s="286">
        <f t="shared" si="41"/>
        <v>1.0800050207949941E-2</v>
      </c>
      <c r="AG54" s="286">
        <f t="shared" si="42"/>
        <v>8.4122513012194755E-3</v>
      </c>
      <c r="AH54" s="286">
        <f t="shared" si="43"/>
        <v>8.3663896380787861E-3</v>
      </c>
      <c r="AJ54" s="286">
        <f t="shared" si="44"/>
        <v>1.6072969346718091E-2</v>
      </c>
      <c r="AK54" s="286">
        <f t="shared" si="45"/>
        <v>1.8152831270178638E-2</v>
      </c>
      <c r="AL54" s="286">
        <f t="shared" si="46"/>
        <v>8.6966906190462101E-3</v>
      </c>
      <c r="AM54" s="286">
        <f t="shared" si="47"/>
        <v>7.1507032851807484E-3</v>
      </c>
      <c r="AN54" s="286">
        <f t="shared" si="48"/>
        <v>6.7188122295558372E-3</v>
      </c>
    </row>
    <row r="55" spans="1:42" x14ac:dyDescent="0.25">
      <c r="A55" s="134" t="s">
        <v>160</v>
      </c>
      <c r="B55" s="270">
        <f>SUM(B48:B54)</f>
        <v>1</v>
      </c>
      <c r="C55" s="270">
        <f>SUM(C48:C54)</f>
        <v>0.99999999999999956</v>
      </c>
      <c r="D55" s="135">
        <v>1</v>
      </c>
      <c r="E55" s="135">
        <v>1</v>
      </c>
      <c r="F55" s="135">
        <v>1</v>
      </c>
      <c r="G55" s="135">
        <v>1</v>
      </c>
      <c r="H55" s="135">
        <v>1</v>
      </c>
      <c r="J55" s="134" t="s">
        <v>160</v>
      </c>
      <c r="K55" s="140">
        <f>SUM(K48:K54)</f>
        <v>0.99999999999999989</v>
      </c>
      <c r="L55" s="140">
        <f t="shared" ref="L55:O55" si="51">SUM(L48:L54)</f>
        <v>1</v>
      </c>
      <c r="M55" s="140">
        <f t="shared" si="51"/>
        <v>1</v>
      </c>
      <c r="N55" s="140">
        <f t="shared" si="51"/>
        <v>1</v>
      </c>
      <c r="O55" s="140">
        <f t="shared" si="51"/>
        <v>1</v>
      </c>
      <c r="Q55" s="134" t="s">
        <v>160</v>
      </c>
      <c r="R55" s="135">
        <v>1</v>
      </c>
      <c r="S55" s="135">
        <v>1</v>
      </c>
      <c r="T55" s="135">
        <v>1</v>
      </c>
      <c r="U55" s="135">
        <v>1</v>
      </c>
      <c r="V55" s="135">
        <v>1</v>
      </c>
      <c r="X55" s="286"/>
      <c r="Y55" s="286"/>
      <c r="Z55" s="286"/>
      <c r="AA55" s="286"/>
      <c r="AB55" s="286"/>
      <c r="AD55" s="286"/>
      <c r="AE55" s="286"/>
      <c r="AF55" s="286"/>
      <c r="AG55" s="286"/>
      <c r="AH55" s="286"/>
      <c r="AJ55" s="286"/>
      <c r="AK55" s="286"/>
      <c r="AL55" s="286"/>
      <c r="AM55" s="286"/>
      <c r="AN55" s="286"/>
    </row>
    <row r="56" spans="1:42" x14ac:dyDescent="0.25">
      <c r="X56" s="286">
        <f t="shared" ref="X56:X58" si="52">(G72/D72)^(1/3)-1</f>
        <v>6.367892913868789E-2</v>
      </c>
      <c r="Y56" s="286">
        <f t="shared" si="35"/>
        <v>5.6753771337848313E-2</v>
      </c>
      <c r="Z56" s="286">
        <f t="shared" ref="Z56:Z58" si="53">(Q72/L72)^0.2-1</f>
        <v>3.6376433883898551E-2</v>
      </c>
      <c r="AA56" s="286">
        <f t="shared" ref="AA56:AA58" si="54">(AF72/Q72)^(1/15)-1</f>
        <v>2.5951813780521027E-2</v>
      </c>
      <c r="AB56" s="286">
        <f t="shared" ref="AB56:AB58" si="55">(AP72/AF72)^0.1-1</f>
        <v>2.3059648162890412E-2</v>
      </c>
      <c r="AD56" s="286">
        <f t="shared" si="39"/>
        <v>5.7285883525927561E-2</v>
      </c>
      <c r="AE56" s="286">
        <f t="shared" si="40"/>
        <v>5.3872898133175307E-2</v>
      </c>
      <c r="AF56" s="286">
        <f t="shared" si="41"/>
        <v>3.9846640545597722E-2</v>
      </c>
      <c r="AG56" s="286">
        <f t="shared" si="42"/>
        <v>2.8138474240491318E-2</v>
      </c>
      <c r="AH56" s="286">
        <f t="shared" si="43"/>
        <v>2.5536724106324238E-2</v>
      </c>
      <c r="AJ56" s="286">
        <f t="shared" si="44"/>
        <v>5.2899942879620632E-2</v>
      </c>
      <c r="AK56" s="286">
        <f t="shared" si="45"/>
        <v>5.1272700982990527E-2</v>
      </c>
      <c r="AL56" s="286">
        <f t="shared" si="46"/>
        <v>4.3227240301428216E-2</v>
      </c>
      <c r="AM56" s="286">
        <f t="shared" si="47"/>
        <v>3.0348501128528937E-2</v>
      </c>
      <c r="AN56" s="286">
        <f t="shared" si="48"/>
        <v>2.7565470578226225E-2</v>
      </c>
    </row>
    <row r="57" spans="1:42" x14ac:dyDescent="0.25">
      <c r="A57" s="134" t="s">
        <v>161</v>
      </c>
      <c r="B57" s="140">
        <f>'高情景（2001-2060, 2020RMB）'!T57/'高情景（2001-2060, 2020RMB）'!T56</f>
        <v>8.0059913485530196E-2</v>
      </c>
      <c r="C57" s="140">
        <f>'高情景（2001-2060, 2020RMB）'!W57/'高情景（2001-2060, 2020RMB）'!W56</f>
        <v>7.8523402087963046E-2</v>
      </c>
      <c r="D57" s="135">
        <v>7.8E-2</v>
      </c>
      <c r="E57" s="135">
        <v>7.5999999999999998E-2</v>
      </c>
      <c r="F57" s="135">
        <v>7.2999999999999995E-2</v>
      </c>
      <c r="G57" s="135">
        <v>6.4000000000000001E-2</v>
      </c>
      <c r="H57" s="135">
        <v>0.06</v>
      </c>
      <c r="J57" s="134" t="s">
        <v>161</v>
      </c>
      <c r="K57" s="140">
        <f>(D57*0.4+R57*0.6)</f>
        <v>7.6200000000000004E-2</v>
      </c>
      <c r="L57" s="140">
        <f t="shared" ref="L57:O60" si="56">(E57*0.4+S57*0.6)</f>
        <v>7.2400000000000006E-2</v>
      </c>
      <c r="M57" s="140">
        <f t="shared" si="56"/>
        <v>7.0000000000000007E-2</v>
      </c>
      <c r="N57" s="140">
        <f t="shared" si="56"/>
        <v>6.0399999999999995E-2</v>
      </c>
      <c r="O57" s="140">
        <f t="shared" si="56"/>
        <v>5.7000000000000002E-2</v>
      </c>
      <c r="Q57" s="134" t="s">
        <v>161</v>
      </c>
      <c r="R57" s="140">
        <v>7.4999999999999997E-2</v>
      </c>
      <c r="S57" s="140">
        <v>7.0000000000000007E-2</v>
      </c>
      <c r="T57" s="140">
        <v>6.8000000000000005E-2</v>
      </c>
      <c r="U57" s="140">
        <v>5.8000000000000003E-2</v>
      </c>
      <c r="V57" s="140">
        <v>5.5E-2</v>
      </c>
      <c r="X57" s="286">
        <f t="shared" si="52"/>
        <v>5.8780681406931379E-2</v>
      </c>
      <c r="Y57" s="286">
        <f t="shared" si="35"/>
        <v>5.7024942472179596E-2</v>
      </c>
      <c r="Z57" s="286">
        <f t="shared" si="53"/>
        <v>3.8412774862972343E-2</v>
      </c>
      <c r="AA57" s="286">
        <f t="shared" si="54"/>
        <v>3.0215972725334161E-2</v>
      </c>
      <c r="AB57" s="286">
        <f t="shared" si="55"/>
        <v>2.7964153599578934E-2</v>
      </c>
      <c r="AD57" s="286">
        <f t="shared" si="39"/>
        <v>5.8565825851628839E-2</v>
      </c>
      <c r="AE57" s="286">
        <f t="shared" si="40"/>
        <v>5.6217159240824932E-2</v>
      </c>
      <c r="AF57" s="286">
        <f t="shared" si="41"/>
        <v>3.9726437866133502E-2</v>
      </c>
      <c r="AG57" s="286">
        <f t="shared" si="42"/>
        <v>3.0268484341020363E-2</v>
      </c>
      <c r="AH57" s="286">
        <f t="shared" si="43"/>
        <v>2.8893756292369677E-2</v>
      </c>
      <c r="AJ57" s="286">
        <f t="shared" si="44"/>
        <v>5.837862396335991E-2</v>
      </c>
      <c r="AK57" s="286">
        <f t="shared" si="45"/>
        <v>5.516477821997734E-2</v>
      </c>
      <c r="AL57" s="286">
        <f t="shared" si="46"/>
        <v>4.1568581615638811E-2</v>
      </c>
      <c r="AM57" s="286">
        <f t="shared" si="47"/>
        <v>3.093196964686773E-2</v>
      </c>
      <c r="AN57" s="286">
        <f t="shared" si="48"/>
        <v>2.9762812279166662E-2</v>
      </c>
    </row>
    <row r="58" spans="1:42" x14ac:dyDescent="0.25">
      <c r="A58" s="134" t="s">
        <v>162</v>
      </c>
      <c r="B58" s="140">
        <f>SUM('高情景（2001-2060, 2020RMB）'!T58:T59)/'高情景（2001-2060, 2020RMB）'!T56</f>
        <v>0.21407853794505038</v>
      </c>
      <c r="C58" s="140">
        <f>SUM('高情景（2001-2060, 2020RMB）'!W58:W59)/'高情景（2001-2060, 2020RMB）'!W56</f>
        <v>0.20925315216281318</v>
      </c>
      <c r="D58" s="135">
        <v>0.20499999999999999</v>
      </c>
      <c r="E58" s="135">
        <v>0.2</v>
      </c>
      <c r="F58" s="135">
        <v>0.19400000000000001</v>
      </c>
      <c r="G58" s="135">
        <v>0.18099999999999999</v>
      </c>
      <c r="H58" s="135">
        <v>0.17799999999999999</v>
      </c>
      <c r="J58" s="134" t="s">
        <v>162</v>
      </c>
      <c r="K58" s="140">
        <f t="shared" ref="K58:K60" si="57">(D58*0.4+R58*0.6)</f>
        <v>0.20380000000000001</v>
      </c>
      <c r="L58" s="140">
        <f t="shared" si="56"/>
        <v>0.19580000000000003</v>
      </c>
      <c r="M58" s="140">
        <f t="shared" si="56"/>
        <v>0.18919999999999998</v>
      </c>
      <c r="N58" s="140">
        <f t="shared" si="56"/>
        <v>0.16839999999999999</v>
      </c>
      <c r="O58" s="140">
        <f t="shared" si="56"/>
        <v>0.16420000000000001</v>
      </c>
      <c r="Q58" s="134" t="s">
        <v>162</v>
      </c>
      <c r="R58" s="140">
        <v>0.20300000000000001</v>
      </c>
      <c r="S58" s="140">
        <v>0.193</v>
      </c>
      <c r="T58" s="140">
        <v>0.186</v>
      </c>
      <c r="U58" s="140">
        <v>0.16</v>
      </c>
      <c r="V58" s="140">
        <v>0.155</v>
      </c>
      <c r="X58" s="286">
        <f t="shared" si="52"/>
        <v>6.8430689860799587E-2</v>
      </c>
      <c r="Y58" s="286">
        <f t="shared" si="35"/>
        <v>6.4324086274917036E-2</v>
      </c>
      <c r="Z58" s="286">
        <f t="shared" si="53"/>
        <v>4.7342572501285263E-2</v>
      </c>
      <c r="AA58" s="286">
        <f t="shared" si="54"/>
        <v>3.7033265712157259E-2</v>
      </c>
      <c r="AB58" s="286">
        <f t="shared" si="55"/>
        <v>3.0634389855963118E-2</v>
      </c>
      <c r="AD58" s="286">
        <f t="shared" si="39"/>
        <v>7.1797046275582588E-2</v>
      </c>
      <c r="AE58" s="286">
        <f t="shared" si="40"/>
        <v>6.8177679866032292E-2</v>
      </c>
      <c r="AF58" s="286">
        <f t="shared" si="41"/>
        <v>4.944362091062926E-2</v>
      </c>
      <c r="AG58" s="286">
        <f t="shared" si="42"/>
        <v>4.1086355262347496E-2</v>
      </c>
      <c r="AH58" s="286">
        <f t="shared" si="43"/>
        <v>3.2507743463621397E-2</v>
      </c>
      <c r="AJ58" s="286">
        <f t="shared" si="44"/>
        <v>7.4005966315660254E-2</v>
      </c>
      <c r="AK58" s="286">
        <f t="shared" si="45"/>
        <v>7.0271817549001137E-2</v>
      </c>
      <c r="AL58" s="286">
        <f t="shared" si="46"/>
        <v>5.1843220302797199E-2</v>
      </c>
      <c r="AM58" s="286">
        <f t="shared" si="47"/>
        <v>4.4609729730495928E-2</v>
      </c>
      <c r="AN58" s="286">
        <f t="shared" si="48"/>
        <v>3.4089352440869858E-2</v>
      </c>
    </row>
    <row r="59" spans="1:42" x14ac:dyDescent="0.25">
      <c r="A59" s="134" t="s">
        <v>163</v>
      </c>
      <c r="B59" s="140">
        <f>SUM('高情景（2001-2060, 2020RMB）'!T60:T70)/'高情景（2001-2060, 2020RMB）'!T56</f>
        <v>0.70586154856941952</v>
      </c>
      <c r="C59" s="140">
        <f>SUM('高情景（2001-2060, 2020RMB）'!W60:W70)/'高情景（2001-2060, 2020RMB）'!W56</f>
        <v>0.71222344574922392</v>
      </c>
      <c r="D59" s="135">
        <f>D60-D57-D58</f>
        <v>0.71700000000000008</v>
      </c>
      <c r="E59" s="135">
        <f t="shared" ref="E59:H59" si="58">E60-E57-E58</f>
        <v>0.72399999999999998</v>
      </c>
      <c r="F59" s="135">
        <f t="shared" si="58"/>
        <v>0.7330000000000001</v>
      </c>
      <c r="G59" s="135">
        <f t="shared" si="58"/>
        <v>0.75499999999999989</v>
      </c>
      <c r="H59" s="135">
        <f t="shared" si="58"/>
        <v>0.76200000000000001</v>
      </c>
      <c r="J59" s="134" t="s">
        <v>163</v>
      </c>
      <c r="K59" s="140">
        <f t="shared" si="57"/>
        <v>0.72</v>
      </c>
      <c r="L59" s="140">
        <f t="shared" si="56"/>
        <v>0.73180000000000001</v>
      </c>
      <c r="M59" s="140">
        <f t="shared" si="56"/>
        <v>0.74080000000000013</v>
      </c>
      <c r="N59" s="140">
        <f t="shared" si="56"/>
        <v>0.77119999999999989</v>
      </c>
      <c r="O59" s="140">
        <f t="shared" si="56"/>
        <v>0.77879999999999994</v>
      </c>
      <c r="Q59" s="134" t="s">
        <v>163</v>
      </c>
      <c r="R59" s="140">
        <f>R60-R57-R58</f>
        <v>0.72199999999999998</v>
      </c>
      <c r="S59" s="140">
        <f t="shared" ref="S59:V59" si="59">S60-S57-S58</f>
        <v>0.73699999999999988</v>
      </c>
      <c r="T59" s="140">
        <f t="shared" si="59"/>
        <v>0.746</v>
      </c>
      <c r="U59" s="140">
        <f t="shared" si="59"/>
        <v>0.78199999999999992</v>
      </c>
      <c r="V59" s="140">
        <f t="shared" si="59"/>
        <v>0.78999999999999992</v>
      </c>
    </row>
    <row r="60" spans="1:42" x14ac:dyDescent="0.25">
      <c r="A60" s="134" t="s">
        <v>164</v>
      </c>
      <c r="B60" s="135">
        <f>SUM(B57:B59)</f>
        <v>1</v>
      </c>
      <c r="C60" s="135">
        <f>SUM(C57:C59)</f>
        <v>1</v>
      </c>
      <c r="D60" s="141">
        <v>1</v>
      </c>
      <c r="E60" s="141">
        <v>1</v>
      </c>
      <c r="F60" s="141">
        <v>1</v>
      </c>
      <c r="G60" s="141">
        <v>1</v>
      </c>
      <c r="H60" s="141">
        <v>1</v>
      </c>
      <c r="J60" s="134" t="s">
        <v>164</v>
      </c>
      <c r="K60" s="140">
        <f t="shared" si="57"/>
        <v>1</v>
      </c>
      <c r="L60" s="140">
        <f t="shared" si="56"/>
        <v>1</v>
      </c>
      <c r="M60" s="140">
        <f t="shared" si="56"/>
        <v>1</v>
      </c>
      <c r="N60" s="140">
        <f t="shared" si="56"/>
        <v>1</v>
      </c>
      <c r="O60" s="140">
        <f t="shared" si="56"/>
        <v>1</v>
      </c>
      <c r="Q60" s="134" t="s">
        <v>164</v>
      </c>
      <c r="R60" s="140">
        <v>1</v>
      </c>
      <c r="S60" s="140">
        <v>1</v>
      </c>
      <c r="T60" s="140">
        <v>1</v>
      </c>
      <c r="U60" s="140">
        <v>1</v>
      </c>
      <c r="V60" s="140">
        <v>1</v>
      </c>
    </row>
    <row r="61" spans="1:42" x14ac:dyDescent="0.25">
      <c r="B61" s="139"/>
      <c r="C61" s="139"/>
      <c r="D61" s="142"/>
      <c r="E61" s="142"/>
      <c r="F61" s="142"/>
      <c r="G61" s="142"/>
      <c r="J61" s="143"/>
      <c r="K61" s="143"/>
      <c r="L61" s="143"/>
      <c r="M61" s="143"/>
      <c r="P61" s="143"/>
      <c r="Q61" s="143"/>
      <c r="R61" s="143"/>
      <c r="S61" s="143"/>
    </row>
    <row r="62" spans="1:42" x14ac:dyDescent="0.25">
      <c r="A62" s="128" t="s">
        <v>227</v>
      </c>
    </row>
    <row r="63" spans="1:42" x14ac:dyDescent="0.25">
      <c r="A63" s="127" t="s">
        <v>4</v>
      </c>
      <c r="B63" s="124">
        <v>2020</v>
      </c>
      <c r="C63" s="119">
        <v>2021</v>
      </c>
      <c r="D63" s="119">
        <v>2022</v>
      </c>
      <c r="E63" s="119">
        <v>2023</v>
      </c>
      <c r="F63" s="119">
        <v>2024</v>
      </c>
      <c r="G63" s="119">
        <v>2025</v>
      </c>
      <c r="H63" s="119">
        <v>2026</v>
      </c>
      <c r="I63" s="119">
        <v>2027</v>
      </c>
      <c r="J63" s="119">
        <v>2028</v>
      </c>
      <c r="K63" s="119">
        <v>2029</v>
      </c>
      <c r="L63" s="119">
        <v>2030</v>
      </c>
      <c r="M63" s="119">
        <v>2031</v>
      </c>
      <c r="N63" s="119">
        <v>2032</v>
      </c>
      <c r="O63" s="119">
        <v>2033</v>
      </c>
      <c r="P63" s="119">
        <v>2034</v>
      </c>
      <c r="Q63" s="119">
        <v>2035</v>
      </c>
      <c r="R63" s="119">
        <v>2036</v>
      </c>
      <c r="S63" s="119">
        <v>2037</v>
      </c>
      <c r="T63" s="119">
        <v>2038</v>
      </c>
      <c r="U63" s="119">
        <v>2039</v>
      </c>
      <c r="V63" s="119">
        <v>2040</v>
      </c>
      <c r="W63" s="119">
        <v>2041</v>
      </c>
      <c r="X63" s="119">
        <v>2042</v>
      </c>
      <c r="Y63" s="119">
        <v>2043</v>
      </c>
      <c r="Z63" s="119">
        <v>2044</v>
      </c>
      <c r="AA63" s="119">
        <v>2045</v>
      </c>
      <c r="AB63" s="119">
        <v>2046</v>
      </c>
      <c r="AC63" s="119">
        <v>2047</v>
      </c>
      <c r="AD63" s="119">
        <v>2048</v>
      </c>
      <c r="AE63" s="119">
        <v>2049</v>
      </c>
      <c r="AF63" s="119">
        <v>2050</v>
      </c>
      <c r="AG63" s="119">
        <v>2051</v>
      </c>
      <c r="AH63" s="119">
        <v>2052</v>
      </c>
      <c r="AI63" s="119">
        <v>2053</v>
      </c>
      <c r="AJ63" s="119">
        <v>2054</v>
      </c>
      <c r="AK63" s="119">
        <v>2055</v>
      </c>
      <c r="AL63" s="119">
        <v>2056</v>
      </c>
      <c r="AM63" s="119">
        <v>2057</v>
      </c>
      <c r="AN63" s="119">
        <v>2058</v>
      </c>
      <c r="AO63" s="119">
        <v>2059</v>
      </c>
      <c r="AP63" s="120">
        <v>2060</v>
      </c>
    </row>
    <row r="64" spans="1:42" x14ac:dyDescent="0.25">
      <c r="A64" s="123" t="s">
        <v>165</v>
      </c>
      <c r="B64" s="271">
        <f>SUM('高情景（2001-2060, 2020RMB）'!U14:U15,'高情景（2001-2060, 2020RMB）'!U33,'高情景（2001-2060, 2020RMB）'!U53:U54)</f>
        <v>34486.847010845668</v>
      </c>
      <c r="C64" s="271">
        <f>SUM('高情景（2001-2060, 2020RMB）'!V14:V15,'高情景（2001-2060, 2020RMB）'!V33,'高情景（2001-2060, 2020RMB）'!V53:V54)</f>
        <v>37878.279541193522</v>
      </c>
      <c r="D64" s="271">
        <f>SUM('高情景（2001-2060, 2020RMB）'!W14:W15,'高情景（2001-2060, 2020RMB）'!W33,'高情景（2001-2060, 2020RMB）'!W53:W54)</f>
        <v>40294.225269378127</v>
      </c>
      <c r="E64" s="271">
        <f>VLOOKUP($A64,Python数据平滑!$A$25:$AN$52,COLUMN(Python数据平滑!C$25),0)/SUM(Python数据平滑!C$26:C$32)*情景假设!E$28</f>
        <v>41545.529549471037</v>
      </c>
      <c r="F64" s="271">
        <f>VLOOKUP($A64,Python数据平滑!$A$25:$AN$52,COLUMN(Python数据平滑!D$25),0)/SUM(Python数据平滑!D$26:D$32)*情景假设!F$28</f>
        <v>42714.879540912312</v>
      </c>
      <c r="G64" s="272">
        <f>G$28*D48</f>
        <v>43734.420779440334</v>
      </c>
      <c r="H64" s="271">
        <f>VLOOKUP($A64,Python数据平滑!$A$25:$AN$52,COLUMN(Python数据平滑!F$25),0)/SUM(Python数据平滑!F$26:F$32)*情景假设!H$28</f>
        <v>44689.346757014886</v>
      </c>
      <c r="I64" s="271">
        <f>VLOOKUP($A64,Python数据平滑!$A$25:$AN$52,COLUMN(Python数据平滑!G$25),0)/SUM(Python数据平滑!G$26:G$32)*情景假设!I$28</f>
        <v>45597.785771132323</v>
      </c>
      <c r="J64" s="271">
        <f>VLOOKUP($A64,Python数据平滑!$A$25:$AN$52,COLUMN(Python数据平滑!H$25),0)/SUM(Python数据平滑!H$26:H$32)*情景假设!J$28</f>
        <v>46443.840171517521</v>
      </c>
      <c r="K64" s="271">
        <f>VLOOKUP($A64,Python数据平滑!$A$25:$AN$52,COLUMN(Python数据平滑!I$25),0)/SUM(Python数据平滑!I$26:I$32)*情景假设!K$28</f>
        <v>47208.247626351244</v>
      </c>
      <c r="L64" s="272">
        <f>L$28*E48</f>
        <v>47868.696431134631</v>
      </c>
      <c r="M64" s="271">
        <f>VLOOKUP($A64,Python数据平滑!$A$25:$AN$52,COLUMN(Python数据平滑!K$25),0)/SUM(Python数据平滑!K$26:K$32)*情景假设!M$28</f>
        <v>48416.906716193334</v>
      </c>
      <c r="N64" s="271">
        <f>VLOOKUP($A64,Python数据平滑!$A$25:$AN$52,COLUMN(Python数据平滑!L$25),0)/SUM(Python数据平滑!L$26:L$32)*情景假设!N$28</f>
        <v>48877.252878841835</v>
      </c>
      <c r="O64" s="271">
        <f>VLOOKUP($A64,Python数据平滑!$A$25:$AN$52,COLUMN(Python数据平滑!M$25),0)/SUM(Python数据平滑!M$26:M$32)*情景假设!O$28</f>
        <v>49276.768204146836</v>
      </c>
      <c r="P64" s="271">
        <f>VLOOKUP($A64,Python数据平滑!$A$25:$AN$52,COLUMN(Python数据平滑!N$25),0)/SUM(Python数据平滑!N$26:N$32)*情景假设!P$28</f>
        <v>49650.232560528813</v>
      </c>
      <c r="Q64" s="272">
        <f>Q$28*F48</f>
        <v>50041.284557552492</v>
      </c>
      <c r="R64" s="271">
        <f>VLOOKUP($A64,Python数据平滑!$A$25:$AN$52,COLUMN(Python数据平滑!P$25),0)/SUM(Python数据平滑!P$26:P$32)*情景假设!R$28</f>
        <v>50423.854147349295</v>
      </c>
      <c r="S64" s="271">
        <f>VLOOKUP($A64,Python数据平滑!$A$25:$AN$52,COLUMN(Python数据平滑!Q$25),0)/SUM(Python数据平滑!Q$26:Q$32)*情景假设!S$28</f>
        <v>50756.155563841814</v>
      </c>
      <c r="T64" s="271">
        <f>VLOOKUP($A64,Python数据平滑!$A$25:$AN$52,COLUMN(Python数据平滑!R$25),0)/SUM(Python数据平滑!R$26:R$32)*情景假设!T$28</f>
        <v>51064.191971967659</v>
      </c>
      <c r="U64" s="271">
        <f>VLOOKUP($A64,Python数据平滑!$A$25:$AN$52,COLUMN(Python数据平滑!S$25),0)/SUM(Python数据平滑!S$26:S$32)*情景假设!U$28</f>
        <v>51374.574737772055</v>
      </c>
      <c r="V64" s="271">
        <f>VLOOKUP($A64,Python数据平滑!$A$25:$AN$52,COLUMN(Python数据平滑!T$25),0)/SUM(Python数据平滑!T$26:T$32)*情景假设!V$28</f>
        <v>51714.465039584167</v>
      </c>
      <c r="W64" s="271">
        <f>VLOOKUP($A64,Python数据平滑!$A$25:$AN$52,COLUMN(Python数据平滑!U$25),0)/SUM(Python数据平滑!U$26:U$32)*情景假设!W$28</f>
        <v>52082.94963476777</v>
      </c>
      <c r="X64" s="271">
        <f>VLOOKUP($A64,Python数据平滑!$A$25:$AN$52,COLUMN(Python数据平滑!V$25),0)/SUM(Python数据平滑!V$26:V$32)*情景假设!X$28</f>
        <v>52459.385744536681</v>
      </c>
      <c r="Y64" s="271">
        <f>VLOOKUP($A64,Python数据平滑!$A$25:$AN$52,COLUMN(Python数据平滑!W$25),0)/SUM(Python数据平滑!W$26:W$32)*情景假设!Y$28</f>
        <v>52841.667792934233</v>
      </c>
      <c r="Z64" s="271">
        <f>VLOOKUP($A64,Python数据平滑!$A$25:$AN$52,COLUMN(Python数据平滑!X$25),0)/SUM(Python数据平滑!X$26:X$32)*情景假设!Z$28</f>
        <v>53227.529040225585</v>
      </c>
      <c r="AA64" s="271">
        <f>VLOOKUP($A64,Python数据平滑!$A$25:$AN$52,COLUMN(Python数据平滑!Y$25),0)/SUM(Python数据平滑!Y$26:Y$32)*情景假设!AA$28</f>
        <v>53614.542438164026</v>
      </c>
      <c r="AB64" s="271">
        <f>VLOOKUP($A64,Python数据平滑!$A$25:$AN$52,COLUMN(Python数据平滑!Z$25),0)/SUM(Python数据平滑!Z$26:Z$32)*情景假设!AB$28</f>
        <v>54002.875788180849</v>
      </c>
      <c r="AC64" s="271">
        <f>VLOOKUP($A64,Python数据平滑!$A$25:$AN$52,COLUMN(Python数据平滑!AA$25),0)/SUM(Python数据平滑!AA$26:AA$32)*情景假设!AC$28</f>
        <v>54390.397108018034</v>
      </c>
      <c r="AD64" s="271">
        <f>VLOOKUP($A64,Python数据平滑!$A$25:$AN$52,COLUMN(Python数据平滑!AB$25),0)/SUM(Python数据平滑!AB$26:AB$32)*情景假设!AD$28</f>
        <v>54770.920399356284</v>
      </c>
      <c r="AE64" s="271">
        <f>VLOOKUP($A64,Python数据平滑!$A$25:$AN$52,COLUMN(Python数据平滑!AC$25),0)/SUM(Python数据平滑!AC$26:AC$32)*情景假设!AE$28</f>
        <v>55138.008345080641</v>
      </c>
      <c r="AF64" s="272">
        <f>$AF$28*G48</f>
        <v>55484.978165235581</v>
      </c>
      <c r="AG64" s="271">
        <f>VLOOKUP($A64,Python数据平滑!$A$25:$AN$52,COLUMN(Python数据平滑!AE$25),0)/SUM(Python数据平滑!AE$26:AE$32)*情景假设!AG$28</f>
        <v>55817.650221279946</v>
      </c>
      <c r="AH64" s="271">
        <f>VLOOKUP($A64,Python数据平滑!$A$25:$AN$52,COLUMN(Python数据平滑!AF$25),0)/SUM(Python数据平滑!AF$26:AF$32)*情景假设!AH$28</f>
        <v>56146.212494178311</v>
      </c>
      <c r="AI64" s="271">
        <f>VLOOKUP($A64,Python数据平滑!$A$25:$AN$52,COLUMN(Python数据平滑!AG$25),0)/SUM(Python数据平滑!AG$26:AG$32)*情景假设!AI$28</f>
        <v>56470.356437324583</v>
      </c>
      <c r="AJ64" s="271">
        <f>VLOOKUP($A64,Python数据平滑!$A$25:$AN$52,COLUMN(Python数据平滑!AH$25),0)/SUM(Python数据平滑!AH$26:AH$32)*情景假设!AJ$28</f>
        <v>56789.772662189775</v>
      </c>
      <c r="AK64" s="271">
        <f>VLOOKUP($A64,Python数据平滑!$A$25:$AN$52,COLUMN(Python数据平滑!AI$25),0)/SUM(Python数据平滑!AI$26:AI$32)*情景假设!AK$28</f>
        <v>57104.146944590604</v>
      </c>
      <c r="AL64" s="271">
        <f>VLOOKUP($A64,Python数据平滑!$A$25:$AN$52,COLUMN(Python数据平滑!AJ$25),0)/SUM(Python数据平滑!AJ$26:AJ$32)*情景假设!AL$28</f>
        <v>57414.408871225271</v>
      </c>
      <c r="AM64" s="271">
        <f>VLOOKUP($A64,Python数据平滑!$A$25:$AN$52,COLUMN(Python数据平滑!AK$25),0)/SUM(Python数据平滑!AK$26:AK$32)*情景假设!AM$28</f>
        <v>57721.691481559959</v>
      </c>
      <c r="AN64" s="271">
        <f>VLOOKUP($A64,Python数据平滑!$A$25:$AN$52,COLUMN(Python数据平滑!AL$25),0)/SUM(Python数据平滑!AL$26:AL$32)*情景假设!AN$28</f>
        <v>58025.964008099196</v>
      </c>
      <c r="AO64" s="271">
        <f>VLOOKUP($A64,Python数据平滑!$A$25:$AN$52,COLUMN(Python数据平滑!AM$25),0)/SUM(Python数据平滑!AM$26:AM$32)*情景假设!AO$28</f>
        <v>58327.168436561398</v>
      </c>
      <c r="AP64" s="272">
        <f>AP$28*H48</f>
        <v>58625.209945331189</v>
      </c>
    </row>
    <row r="65" spans="1:42" x14ac:dyDescent="0.25">
      <c r="A65" s="123" t="s">
        <v>166</v>
      </c>
      <c r="B65" s="271">
        <f>'高情景（2001-2060, 2020RMB）'!U52</f>
        <v>14171.804811655176</v>
      </c>
      <c r="C65" s="271">
        <f>'高情景（2001-2060, 2020RMB）'!V52</f>
        <v>16363.884569742619</v>
      </c>
      <c r="D65" s="271">
        <f>'高情景（2001-2060, 2020RMB）'!W52</f>
        <v>17470.728074872739</v>
      </c>
      <c r="E65" s="271">
        <f>VLOOKUP($A65,Python数据平滑!$A$25:$AN$52,COLUMN(Python数据平滑!C$25),0)/SUM(Python数据平滑!C$26:C$32)*情景假设!E$28</f>
        <v>18889.449195731715</v>
      </c>
      <c r="F65" s="271">
        <f>VLOOKUP($A65,Python数据平滑!$A$25:$AN$52,COLUMN(Python数据平滑!D$25),0)/SUM(Python数据平滑!D$26:D$32)*情景假设!F$28</f>
        <v>20363.493155215234</v>
      </c>
      <c r="G65" s="272">
        <f t="shared" ref="G65:G70" si="60">G$28*D49</f>
        <v>21867.210389720167</v>
      </c>
      <c r="H65" s="271">
        <f>VLOOKUP($A65,Python数据平滑!$A$25:$AN$52,COLUMN(Python数据平滑!F$25),0)/SUM(Python数据平滑!F$26:F$32)*情景假设!H$28</f>
        <v>23490.722136100772</v>
      </c>
      <c r="I65" s="271">
        <f>VLOOKUP($A65,Python数据平滑!$A$25:$AN$52,COLUMN(Python数据平滑!G$25),0)/SUM(Python数据平滑!G$26:G$32)*情景假设!I$28</f>
        <v>25246.086432843993</v>
      </c>
      <c r="J65" s="271">
        <f>VLOOKUP($A65,Python数据平滑!$A$25:$AN$52,COLUMN(Python数据平滑!H$25),0)/SUM(Python数据平滑!H$26:H$32)*情景假设!J$28</f>
        <v>27045.484428559463</v>
      </c>
      <c r="K65" s="271">
        <f>VLOOKUP($A65,Python数据平滑!$A$25:$AN$52,COLUMN(Python数据平滑!I$25),0)/SUM(Python数据平滑!I$26:I$32)*情景假设!K$28</f>
        <v>28772.793376152222</v>
      </c>
      <c r="L65" s="272">
        <f t="shared" ref="L65:L70" si="61">L$28*E49</f>
        <v>30284.277333983133</v>
      </c>
      <c r="M65" s="271">
        <f>VLOOKUP($A65,Python数据平滑!$A$25:$AN$52,COLUMN(Python数据平滑!K$25),0)/SUM(Python数据平滑!K$26:K$32)*情景假设!M$28</f>
        <v>31539.786267406966</v>
      </c>
      <c r="N65" s="271">
        <f>VLOOKUP($A65,Python数据平滑!$A$25:$AN$52,COLUMN(Python数据平滑!L$25),0)/SUM(Python数据平滑!L$26:L$32)*情景假设!N$28</f>
        <v>32641.918875682415</v>
      </c>
      <c r="O65" s="271">
        <f>VLOOKUP($A65,Python数据平滑!$A$25:$AN$52,COLUMN(Python数据平滑!M$25),0)/SUM(Python数据平滑!M$26:M$32)*情景假设!O$28</f>
        <v>33654.325000627789</v>
      </c>
      <c r="P65" s="271">
        <f>VLOOKUP($A65,Python数据平滑!$A$25:$AN$52,COLUMN(Python数据平滑!N$25),0)/SUM(Python数据平滑!N$26:N$32)*情景假设!P$28</f>
        <v>34656.429183146567</v>
      </c>
      <c r="Q65" s="272">
        <f t="shared" ref="Q65:Q70" si="62">Q$28*F49</f>
        <v>35743.774683966069</v>
      </c>
      <c r="R65" s="271">
        <f>VLOOKUP($A65,Python数据平滑!$A$25:$AN$52,COLUMN(Python数据平滑!P$25),0)/SUM(Python数据平滑!P$26:P$32)*情景假设!R$28</f>
        <v>36908.711591069557</v>
      </c>
      <c r="S65" s="271">
        <f>VLOOKUP($A65,Python数据平滑!$A$25:$AN$52,COLUMN(Python数据平滑!Q$25),0)/SUM(Python数据平滑!Q$26:Q$32)*情景假设!S$28</f>
        <v>38081.829776998689</v>
      </c>
      <c r="T65" s="271">
        <f>VLOOKUP($A65,Python数据平滑!$A$25:$AN$52,COLUMN(Python数据平滑!R$25),0)/SUM(Python数据平滑!R$26:R$32)*情景假设!T$28</f>
        <v>39279.478754488286</v>
      </c>
      <c r="U65" s="271">
        <f>VLOOKUP($A65,Python数据平滑!$A$25:$AN$52,COLUMN(Python数据平滑!S$25),0)/SUM(Python数据平滑!S$26:S$32)*情景假设!U$28</f>
        <v>40520.066184127398</v>
      </c>
      <c r="V65" s="271">
        <f>VLOOKUP($A65,Python数据平滑!$A$25:$AN$52,COLUMN(Python数据平滑!T$25),0)/SUM(Python数据平滑!T$26:T$32)*情景假设!V$28</f>
        <v>41824.201000611145</v>
      </c>
      <c r="W65" s="271">
        <f>VLOOKUP($A65,Python数据平滑!$A$25:$AN$52,COLUMN(Python数据平滑!U$25),0)/SUM(Python数据平滑!U$26:U$32)*情景假设!W$28</f>
        <v>43191.12550442943</v>
      </c>
      <c r="X65" s="271">
        <f>VLOOKUP($A65,Python数据平滑!$A$25:$AN$52,COLUMN(Python数据平滑!V$25),0)/SUM(Python数据平滑!V$26:V$32)*情景假设!X$28</f>
        <v>44602.959107727322</v>
      </c>
      <c r="Y65" s="271">
        <f>VLOOKUP($A65,Python数据平滑!$A$25:$AN$52,COLUMN(Python数据平滑!W$25),0)/SUM(Python数据平滑!W$26:W$32)*情景假设!Y$28</f>
        <v>46055.89900391853</v>
      </c>
      <c r="Z65" s="271">
        <f>VLOOKUP($A65,Python数据平滑!$A$25:$AN$52,COLUMN(Python数据平滑!X$25),0)/SUM(Python数据平滑!X$26:X$32)*情景假设!Z$28</f>
        <v>47545.415925815352</v>
      </c>
      <c r="AA65" s="271">
        <f>VLOOKUP($A65,Python数据平滑!$A$25:$AN$52,COLUMN(Python数据平滑!Y$25),0)/SUM(Python数据平滑!Y$26:Y$32)*情景假设!AA$28</f>
        <v>49066.201090015085</v>
      </c>
      <c r="AB65" s="271">
        <f>VLOOKUP($A65,Python数据平滑!$A$25:$AN$52,COLUMN(Python数据平滑!Z$25),0)/SUM(Python数据平滑!Z$26:Z$32)*情景假设!AB$28</f>
        <v>50614.69880471049</v>
      </c>
      <c r="AC65" s="271">
        <f>VLOOKUP($A65,Python数据平滑!$A$25:$AN$52,COLUMN(Python数据平滑!AA$25),0)/SUM(Python数据平滑!AA$26:AA$32)*情景假设!AC$28</f>
        <v>52184.671895572785</v>
      </c>
      <c r="AD65" s="271">
        <f>VLOOKUP($A65,Python数据平滑!$A$25:$AN$52,COLUMN(Python数据平滑!AB$25),0)/SUM(Python数据平滑!AB$26:AB$32)*情景假设!AD$28</f>
        <v>53765.205643109271</v>
      </c>
      <c r="AE65" s="271">
        <f>VLOOKUP($A65,Python数据平滑!$A$25:$AN$52,COLUMN(Python数据平滑!AC$25),0)/SUM(Python数据平滑!AC$26:AC$32)*情景假设!AE$28</f>
        <v>55344.063600421607</v>
      </c>
      <c r="AF65" s="272">
        <f t="shared" ref="AF65:AF69" si="63">$AF$28*G49</f>
        <v>56907.669913062135</v>
      </c>
      <c r="AG65" s="271">
        <f>VLOOKUP($A65,Python数据平滑!$A$25:$AN$52,COLUMN(Python数据平滑!AE$25),0)/SUM(Python数据平滑!AE$26:AE$32)*情景假设!AG$28</f>
        <v>58464.953475959301</v>
      </c>
      <c r="AH65" s="271">
        <f>VLOOKUP($A65,Python数据平滑!$A$25:$AN$52,COLUMN(Python数据平滑!AF$25),0)/SUM(Python数据平滑!AF$26:AF$32)*情景假设!AH$28</f>
        <v>60033.665985160907</v>
      </c>
      <c r="AI65" s="271">
        <f>VLOOKUP($A65,Python数据平滑!$A$25:$AN$52,COLUMN(Python数据平滑!AG$25),0)/SUM(Python数据平滑!AG$26:AG$32)*情景假设!AI$28</f>
        <v>61612.425168671238</v>
      </c>
      <c r="AJ65" s="271">
        <f>VLOOKUP($A65,Python数据平滑!$A$25:$AN$52,COLUMN(Python数据平滑!AH$25),0)/SUM(Python数据平滑!AH$26:AH$32)*情景假设!AJ$28</f>
        <v>63199.796725068794</v>
      </c>
      <c r="AK65" s="271">
        <f>VLOOKUP($A65,Python数据平滑!$A$25:$AN$52,COLUMN(Python数据平滑!AI$25),0)/SUM(Python数据平滑!AI$26:AI$32)*情景假设!AK$28</f>
        <v>64794.291416795677</v>
      </c>
      <c r="AL65" s="271">
        <f>VLOOKUP($A65,Python数据平滑!$A$25:$AN$52,COLUMN(Python数据平滑!AJ$25),0)/SUM(Python数据平滑!AJ$26:AJ$32)*情景假设!AL$28</f>
        <v>66395.810377034984</v>
      </c>
      <c r="AM65" s="271">
        <f>VLOOKUP($A65,Python数据平滑!$A$25:$AN$52,COLUMN(Python数据平滑!AK$25),0)/SUM(Python数据平滑!AK$26:AK$32)*情景假设!AM$28</f>
        <v>68004.556459744301</v>
      </c>
      <c r="AN65" s="271">
        <f>VLOOKUP($A65,Python数据平滑!$A$25:$AN$52,COLUMN(Python数据平滑!AL$25),0)/SUM(Python数据平滑!AL$26:AL$32)*情景假设!AN$28</f>
        <v>69619.417189773099</v>
      </c>
      <c r="AO65" s="271">
        <f>VLOOKUP($A65,Python数据平滑!$A$25:$AN$52,COLUMN(Python数据平滑!AM$25),0)/SUM(Python数据平滑!AM$26:AM$32)*情景假设!AO$28</f>
        <v>71239.228353356695</v>
      </c>
      <c r="AP65" s="272">
        <f t="shared" ref="AP65:AP70" si="64">AP$28*H49</f>
        <v>72862.760932054458</v>
      </c>
    </row>
    <row r="66" spans="1:42" x14ac:dyDescent="0.25">
      <c r="A66" s="273" t="s">
        <v>305</v>
      </c>
      <c r="B66" s="274">
        <v>0</v>
      </c>
      <c r="C66" s="274">
        <v>0</v>
      </c>
      <c r="D66" s="274">
        <v>1</v>
      </c>
      <c r="E66" s="274">
        <f>VLOOKUP($A66,Python数据平滑!$A$25:$AN$52,COLUMN(Python数据平滑!C$25),0)/SUM(Python数据平滑!C$26:C$32)*情景假设!E$28</f>
        <v>19.776807225449897</v>
      </c>
      <c r="F66" s="274">
        <f>VLOOKUP($A66,Python数据平滑!$A$25:$AN$52,COLUMN(Python数据平滑!D$25),0)/SUM(Python数据平滑!D$26:D$32)*情景假设!F$28</f>
        <v>235.53599964120082</v>
      </c>
      <c r="G66" s="274">
        <f t="shared" si="60"/>
        <v>833.03658627505399</v>
      </c>
      <c r="H66" s="274">
        <f>VLOOKUP($A66,Python数据平滑!$A$25:$AN$52,COLUMN(Python数据平滑!F$25),0)/SUM(Python数据平滑!F$26:F$32)*情景假设!H$28</f>
        <v>1180.4172874659341</v>
      </c>
      <c r="I66" s="274">
        <f>VLOOKUP($A66,Python数据平滑!$A$25:$AN$52,COLUMN(Python数据平滑!G$25),0)/SUM(Python数据平滑!G$26:G$32)*情景假设!I$28</f>
        <v>1491.7989694362434</v>
      </c>
      <c r="J66" s="274">
        <f>VLOOKUP($A66,Python数据平滑!$A$25:$AN$52,COLUMN(Python数据平滑!H$25),0)/SUM(Python数据平滑!H$26:H$32)*情景假设!J$28</f>
        <v>1763.6993673192665</v>
      </c>
      <c r="K66" s="274">
        <f>VLOOKUP($A66,Python数据平滑!$A$25:$AN$52,COLUMN(Python数据平滑!I$25),0)/SUM(Python数据平滑!I$26:I$32)*情景假设!K$28</f>
        <v>2045.9256985917875</v>
      </c>
      <c r="L66" s="274">
        <f t="shared" si="61"/>
        <v>2442.2804301599299</v>
      </c>
      <c r="M66" s="274">
        <f>VLOOKUP($A66,Python数据平滑!$A$25:$AN$52,COLUMN(Python数据平滑!K$25),0)/SUM(Python数据平滑!K$26:K$32)*情景假设!M$28</f>
        <v>3042.4809690960988</v>
      </c>
      <c r="N66" s="274">
        <f>VLOOKUP($A66,Python数据平滑!$A$25:$AN$52,COLUMN(Python数据平滑!L$25),0)/SUM(Python数据平滑!L$26:L$32)*情景假设!N$28</f>
        <v>3831.0936676376118</v>
      </c>
      <c r="O66" s="274">
        <f>VLOOKUP($A66,Python数据平滑!$A$25:$AN$52,COLUMN(Python数据平滑!M$25),0)/SUM(Python数据平滑!M$26:M$32)*情景假设!O$28</f>
        <v>4773.5281840839816</v>
      </c>
      <c r="P66" s="274">
        <f>VLOOKUP($A66,Python数据平滑!$A$25:$AN$52,COLUMN(Python数据平滑!N$25),0)/SUM(Python数据平滑!N$26:N$32)*情景假设!P$28</f>
        <v>5762.273762416241</v>
      </c>
      <c r="Q66" s="274">
        <f t="shared" si="62"/>
        <v>6598.8507108860431</v>
      </c>
      <c r="R66" s="274">
        <f>VLOOKUP($A66,Python数据平滑!$A$25:$AN$52,COLUMN(Python数据平滑!P$25),0)/SUM(Python数据平滑!P$26:P$32)*情景假设!R$28</f>
        <v>7276.2163546283691</v>
      </c>
      <c r="S66" s="274">
        <f>VLOOKUP($A66,Python数据平滑!$A$25:$AN$52,COLUMN(Python数据平滑!Q$25),0)/SUM(Python数据平滑!Q$26:Q$32)*情景假设!S$28</f>
        <v>7956.0683274610401</v>
      </c>
      <c r="T66" s="274">
        <f>VLOOKUP($A66,Python数据平滑!$A$25:$AN$52,COLUMN(Python数据平滑!R$25),0)/SUM(Python数据平滑!R$26:R$32)*情景假设!T$28</f>
        <v>8635.5725364473419</v>
      </c>
      <c r="U66" s="274">
        <f>VLOOKUP($A66,Python数据平滑!$A$25:$AN$52,COLUMN(Python数据平滑!S$25),0)/SUM(Python数据平滑!S$26:S$32)*情景假设!U$28</f>
        <v>9313.794123364527</v>
      </c>
      <c r="V66" s="274">
        <f>VLOOKUP($A66,Python数据平滑!$A$25:$AN$52,COLUMN(Python数据平滑!T$25),0)/SUM(Python数据平滑!T$26:T$32)*情景假设!V$28</f>
        <v>9991.8786158178063</v>
      </c>
      <c r="W66" s="274">
        <f>VLOOKUP($A66,Python数据平滑!$A$25:$AN$52,COLUMN(Python数据平滑!U$25),0)/SUM(Python数据平滑!U$26:U$32)*情景假设!W$28</f>
        <v>10667.301382981974</v>
      </c>
      <c r="X66" s="274">
        <f>VLOOKUP($A66,Python数据平滑!$A$25:$AN$52,COLUMN(Python数据平滑!V$25),0)/SUM(Python数据平滑!V$26:V$32)*情景假设!X$28</f>
        <v>11334.109408082504</v>
      </c>
      <c r="Y66" s="274">
        <f>VLOOKUP($A66,Python数据平滑!$A$25:$AN$52,COLUMN(Python数据平滑!W$25),0)/SUM(Python数据平滑!W$26:W$32)*情景假设!Y$28</f>
        <v>11990.613689106029</v>
      </c>
      <c r="Z66" s="274">
        <f>VLOOKUP($A66,Python数据平滑!$A$25:$AN$52,COLUMN(Python数据平滑!X$25),0)/SUM(Python数据平滑!X$26:X$32)*情景假设!Z$28</f>
        <v>12636.056203927001</v>
      </c>
      <c r="AA66" s="274">
        <f>VLOOKUP($A66,Python数据平滑!$A$25:$AN$52,COLUMN(Python数据平滑!Y$25),0)/SUM(Python数据平滑!Y$26:Y$32)*情景假设!AA$28</f>
        <v>13270.64443339864</v>
      </c>
      <c r="AB66" s="274">
        <f>VLOOKUP($A66,Python数据平滑!$A$25:$AN$52,COLUMN(Python数据平滑!Z$25),0)/SUM(Python数据平滑!Z$26:Z$32)*情景假设!AB$28</f>
        <v>13896.27639912322</v>
      </c>
      <c r="AC66" s="274">
        <f>VLOOKUP($A66,Python数据平滑!$A$25:$AN$52,COLUMN(Python数据平滑!AA$25),0)/SUM(Python数据平滑!AA$26:AA$32)*情景假设!AC$28</f>
        <v>14515.368897160533</v>
      </c>
      <c r="AD66" s="274">
        <f>VLOOKUP($A66,Python数据平滑!$A$25:$AN$52,COLUMN(Python数据平滑!AB$25),0)/SUM(Python数据平滑!AB$26:AB$32)*情景假设!AD$28</f>
        <v>15130.263375809585</v>
      </c>
      <c r="AE66" s="274">
        <f>VLOOKUP($A66,Python数据平滑!$A$25:$AN$52,COLUMN(Python数据平滑!AC$25),0)/SUM(Python数据平滑!AC$26:AC$32)*情景假设!AE$28</f>
        <v>15744.127475376821</v>
      </c>
      <c r="AF66" s="274">
        <f t="shared" si="63"/>
        <v>16360.955100005363</v>
      </c>
      <c r="AG66" s="274">
        <f>VLOOKUP($A66,Python数据平滑!$A$25:$AN$52,COLUMN(Python数据平滑!AE$25),0)/SUM(Python数据平滑!AE$26:AE$32)*情景假设!AG$28</f>
        <v>16982.169569690068</v>
      </c>
      <c r="AH66" s="274">
        <f>VLOOKUP($A66,Python数据平滑!$A$25:$AN$52,COLUMN(Python数据平滑!AF$25),0)/SUM(Python数据平滑!AF$26:AF$32)*情景假设!AH$28</f>
        <v>17602.665104186639</v>
      </c>
      <c r="AI66" s="274">
        <f>VLOOKUP($A66,Python数据平滑!$A$25:$AN$52,COLUMN(Python数据平滑!AG$25),0)/SUM(Python数据平滑!AG$26:AG$32)*情景假设!AI$28</f>
        <v>18216.828985061347</v>
      </c>
      <c r="AJ66" s="274">
        <f>VLOOKUP($A66,Python数据平滑!$A$25:$AN$52,COLUMN(Python数据平滑!AH$25),0)/SUM(Python数据平滑!AH$26:AH$32)*情景假设!AJ$28</f>
        <v>18818.483820515754</v>
      </c>
      <c r="AK66" s="274">
        <f>VLOOKUP($A66,Python数据平滑!$A$25:$AN$52,COLUMN(Python数据平滑!AI$25),0)/SUM(Python数据平滑!AI$26:AI$32)*情景假设!AK$28</f>
        <v>19400.921409154846</v>
      </c>
      <c r="AL66" s="274">
        <f>VLOOKUP($A66,Python数据平滑!$A$25:$AN$52,COLUMN(Python数据平滑!AJ$25),0)/SUM(Python数据平滑!AJ$26:AJ$32)*情景假设!AL$28</f>
        <v>19957.391614181481</v>
      </c>
      <c r="AM66" s="274">
        <f>VLOOKUP($A66,Python数据平滑!$A$25:$AN$52,COLUMN(Python数据平滑!AK$25),0)/SUM(Python数据平滑!AK$26:AK$32)*情景假设!AM$28</f>
        <v>20480.854549365798</v>
      </c>
      <c r="AN66" s="274">
        <f>VLOOKUP($A66,Python数据平滑!$A$25:$AN$52,COLUMN(Python数据平滑!AL$25),0)/SUM(Python数据平滑!AL$26:AL$32)*情景假设!AN$28</f>
        <v>20963.582609395078</v>
      </c>
      <c r="AO66" s="274">
        <f>VLOOKUP($A66,Python数据平滑!$A$25:$AN$52,COLUMN(Python数据平滑!AM$25),0)/SUM(Python数据平滑!AM$26:AM$32)*情景假设!AO$28</f>
        <v>21397.652326112977</v>
      </c>
      <c r="AP66" s="274">
        <f t="shared" si="64"/>
        <v>21775.077979694437</v>
      </c>
    </row>
    <row r="67" spans="1:42" x14ac:dyDescent="0.25">
      <c r="A67" s="123" t="s">
        <v>167</v>
      </c>
      <c r="B67" s="271">
        <f>SUM('高情景（2001-2060, 2020RMB）'!U25:U26,'高情景（2001-2060, 2020RMB）'!U30,'高情景（2001-2060, 2020RMB）'!U34,'高情景（2001-2060, 2020RMB）'!U36:U37,'高情景（2001-2060, 2020RMB）'!U38:U40)</f>
        <v>90023.293328805914</v>
      </c>
      <c r="C67" s="271">
        <f>SUM('高情景（2001-2060, 2020RMB）'!V25:V26,'高情景（2001-2060, 2020RMB）'!V30,'高情景（2001-2060, 2020RMB）'!V34,'高情景（2001-2060, 2020RMB）'!V36:V37,'高情景（2001-2060, 2020RMB）'!V38:V40)</f>
        <v>98562.088933173043</v>
      </c>
      <c r="D67" s="271">
        <f>SUM('高情景（2001-2060, 2020RMB）'!W25:W26,'高情景（2001-2060, 2020RMB）'!W30,'高情景（2001-2060, 2020RMB）'!W34,'高情景（2001-2060, 2020RMB）'!W36:W37,'高情景（2001-2060, 2020RMB）'!W38:W40)</f>
        <v>101803.01469759936</v>
      </c>
      <c r="E67" s="271">
        <f>VLOOKUP($A67,Python数据平滑!$A$25:$AN$52,COLUMN(Python数据平滑!C$25),0)/SUM(Python数据平滑!C$26:C$32)*情景假设!E$28</f>
        <v>104702.1834645044</v>
      </c>
      <c r="F67" s="271">
        <f>VLOOKUP($A67,Python数据平滑!$A$25:$AN$52,COLUMN(Python数据平滑!D$25),0)/SUM(Python数据平滑!D$26:D$32)*情景假设!F$28</f>
        <v>107574.79814819117</v>
      </c>
      <c r="G67" s="272">
        <f t="shared" si="60"/>
        <v>110377.34768144466</v>
      </c>
      <c r="H67" s="271">
        <f>VLOOKUP($A67,Python数据平滑!$A$25:$AN$52,COLUMN(Python数据平滑!F$25),0)/SUM(Python数据平滑!F$26:F$32)*情景假设!H$28</f>
        <v>113387.94568141436</v>
      </c>
      <c r="I67" s="271">
        <f>VLOOKUP($A67,Python数据平滑!$A$25:$AN$52,COLUMN(Python数据平滑!G$25),0)/SUM(Python数据平滑!G$26:G$32)*情景假设!I$28</f>
        <v>116545.76258491391</v>
      </c>
      <c r="J67" s="271">
        <f>VLOOKUP($A67,Python数据平滑!$A$25:$AN$52,COLUMN(Python数据平滑!H$25),0)/SUM(Python数据平滑!H$26:H$32)*情景假设!J$28</f>
        <v>119677.7148416003</v>
      </c>
      <c r="K67" s="271">
        <f>VLOOKUP($A67,Python数据平滑!$A$25:$AN$52,COLUMN(Python数据平滑!I$25),0)/SUM(Python数据平滑!I$26:I$32)*情景假设!K$28</f>
        <v>122584.93115770149</v>
      </c>
      <c r="L67" s="272">
        <f t="shared" si="61"/>
        <v>125044.75802418841</v>
      </c>
      <c r="M67" s="271">
        <f>VLOOKUP($A67,Python数据平滑!$A$25:$AN$52,COLUMN(Python数据平滑!K$25),0)/SUM(Python数据平滑!K$26:K$32)*情景假设!M$28</f>
        <v>127045.52584593497</v>
      </c>
      <c r="N67" s="271">
        <f>VLOOKUP($A67,Python数据平滑!$A$25:$AN$52,COLUMN(Python数据平滑!L$25),0)/SUM(Python数据平滑!L$26:L$32)*情景假设!N$28</f>
        <v>128772.40441083949</v>
      </c>
      <c r="O67" s="271">
        <f>VLOOKUP($A67,Python数据平滑!$A$25:$AN$52,COLUMN(Python数据平滑!M$25),0)/SUM(Python数据平滑!M$26:M$32)*情景假设!O$28</f>
        <v>130290.7845901196</v>
      </c>
      <c r="P67" s="271">
        <f>VLOOKUP($A67,Python数据平滑!$A$25:$AN$52,COLUMN(Python数据平滑!N$25),0)/SUM(Python数据平滑!N$26:N$32)*情景假设!P$28</f>
        <v>131688.11208958371</v>
      </c>
      <c r="Q67" s="272">
        <f t="shared" si="62"/>
        <v>133076.82266953518</v>
      </c>
      <c r="R67" s="271">
        <f>VLOOKUP($A67,Python数据平滑!$A$25:$AN$52,COLUMN(Python数据平滑!P$25),0)/SUM(Python数据平滑!P$26:P$32)*情景假设!R$28</f>
        <v>134395.63748709162</v>
      </c>
      <c r="S67" s="271">
        <f>VLOOKUP($A67,Python数据平滑!$A$25:$AN$52,COLUMN(Python数据平滑!Q$25),0)/SUM(Python数据平滑!Q$26:Q$32)*情景假设!S$28</f>
        <v>135545.60330920527</v>
      </c>
      <c r="T67" s="271">
        <f>VLOOKUP($A67,Python数据平滑!$A$25:$AN$52,COLUMN(Python数据平滑!R$25),0)/SUM(Python数据平滑!R$26:R$32)*情景假设!T$28</f>
        <v>136600.18336491246</v>
      </c>
      <c r="U67" s="271">
        <f>VLOOKUP($A67,Python数据平滑!$A$25:$AN$52,COLUMN(Python数据平滑!S$25),0)/SUM(Python数据平滑!S$26:S$32)*情景假设!U$28</f>
        <v>137635.28394368413</v>
      </c>
      <c r="V67" s="271">
        <f>VLOOKUP($A67,Python数据平滑!$A$25:$AN$52,COLUMN(Python数据平滑!T$25),0)/SUM(Python数据平滑!T$26:T$32)*情景假设!V$28</f>
        <v>138728.92691722608</v>
      </c>
      <c r="W67" s="271">
        <f>VLOOKUP($A67,Python数据平滑!$A$25:$AN$52,COLUMN(Python数据平滑!U$25),0)/SUM(Python数据平滑!U$26:U$32)*情景假设!W$28</f>
        <v>139884.25435368234</v>
      </c>
      <c r="X67" s="271">
        <f>VLOOKUP($A67,Python数据平滑!$A$25:$AN$52,COLUMN(Python数据平滑!V$25),0)/SUM(Python数据平滑!V$26:V$32)*情景假设!X$28</f>
        <v>141051.48221372103</v>
      </c>
      <c r="Y67" s="271">
        <f>VLOOKUP($A67,Python数据平滑!$A$25:$AN$52,COLUMN(Python数据平滑!W$25),0)/SUM(Python数据平滑!W$26:W$32)*情景假设!Y$28</f>
        <v>142230.64698178158</v>
      </c>
      <c r="Z67" s="271">
        <f>VLOOKUP($A67,Python数据平滑!$A$25:$AN$52,COLUMN(Python数据平滑!X$25),0)/SUM(Python数据平滑!X$26:X$32)*情景假设!Z$28</f>
        <v>143421.51782038374</v>
      </c>
      <c r="AA67" s="271">
        <f>VLOOKUP($A67,Python数据平滑!$A$25:$AN$52,COLUMN(Python数据平滑!Y$25),0)/SUM(Python数据平滑!Y$26:Y$32)*情景假设!AA$28</f>
        <v>144623.60273762734</v>
      </c>
      <c r="AB67" s="271">
        <f>VLOOKUP($A67,Python数据平滑!$A$25:$AN$52,COLUMN(Python数据平滑!Z$25),0)/SUM(Python数据平滑!Z$26:Z$32)*情景假设!AB$28</f>
        <v>145843.59044948287</v>
      </c>
      <c r="AC67" s="271">
        <f>VLOOKUP($A67,Python数据平滑!$A$25:$AN$52,COLUMN(Python数据平滑!AA$25),0)/SUM(Python数据平滑!AA$26:AA$32)*情景假设!AC$28</f>
        <v>147082.16078901259</v>
      </c>
      <c r="AD67" s="271">
        <f>VLOOKUP($A67,Python数据平滑!$A$25:$AN$52,COLUMN(Python数据平滑!AB$25),0)/SUM(Python数据平滑!AB$26:AB$32)*情景假设!AD$28</f>
        <v>148329.19775873006</v>
      </c>
      <c r="AE67" s="271">
        <f>VLOOKUP($A67,Python数据平滑!$A$25:$AN$52,COLUMN(Python数据平滑!AC$25),0)/SUM(Python数据平滑!AC$26:AC$32)*情景假设!AE$28</f>
        <v>149574.01293924195</v>
      </c>
      <c r="AF67" s="272">
        <f t="shared" si="63"/>
        <v>150805.32526961467</v>
      </c>
      <c r="AG67" s="271">
        <f>VLOOKUP($A67,Python数据平滑!$A$25:$AN$52,COLUMN(Python数据平滑!AE$25),0)/SUM(Python数据平滑!AE$26:AE$32)*情景假设!AG$28</f>
        <v>152028.86917985053</v>
      </c>
      <c r="AH67" s="271">
        <f>VLOOKUP($A67,Python数据平滑!$A$25:$AN$52,COLUMN(Python数据平滑!AF$25),0)/SUM(Python数据平滑!AF$26:AF$32)*情景假设!AH$28</f>
        <v>153257.82586577293</v>
      </c>
      <c r="AI67" s="271">
        <f>VLOOKUP($A67,Python数据平滑!$A$25:$AN$52,COLUMN(Python数据平滑!AG$25),0)/SUM(Python数据平滑!AG$26:AG$32)*情景假设!AI$28</f>
        <v>154491.62510329564</v>
      </c>
      <c r="AJ67" s="271">
        <f>VLOOKUP($A67,Python数据平滑!$A$25:$AN$52,COLUMN(Python数据平滑!AH$25),0)/SUM(Python数据平滑!AH$26:AH$32)*情景假设!AJ$28</f>
        <v>155729.68725679838</v>
      </c>
      <c r="AK67" s="271">
        <f>VLOOKUP($A67,Python数据平滑!$A$25:$AN$52,COLUMN(Python数据平滑!AI$25),0)/SUM(Python数据平滑!AI$26:AI$32)*情景假设!AK$28</f>
        <v>156971.41163082331</v>
      </c>
      <c r="AL67" s="271">
        <f>VLOOKUP($A67,Python数据平滑!$A$25:$AN$52,COLUMN(Python数据平滑!AJ$25),0)/SUM(Python数据平滑!AJ$26:AJ$32)*情景假设!AL$28</f>
        <v>158219.61659988225</v>
      </c>
      <c r="AM67" s="271">
        <f>VLOOKUP($A67,Python数据平滑!$A$25:$AN$52,COLUMN(Python数据平滑!AK$25),0)/SUM(Python数据平滑!AK$26:AK$32)*情景假设!AM$28</f>
        <v>159477.70886026247</v>
      </c>
      <c r="AN67" s="271">
        <f>VLOOKUP($A67,Python数据平滑!$A$25:$AN$52,COLUMN(Python数据平滑!AL$25),0)/SUM(Python数据平滑!AL$26:AL$32)*情景假设!AN$28</f>
        <v>160745.90559975317</v>
      </c>
      <c r="AO67" s="271">
        <f>VLOOKUP($A67,Python数据平滑!$A$25:$AN$52,COLUMN(Python数据平滑!AM$25),0)/SUM(Python数据平滑!AM$26:AM$32)*情景假设!AO$28</f>
        <v>162024.35025538728</v>
      </c>
      <c r="AP67" s="272">
        <f t="shared" si="64"/>
        <v>163313.08484770829</v>
      </c>
    </row>
    <row r="68" spans="1:42" x14ac:dyDescent="0.25">
      <c r="A68" s="123" t="s">
        <v>168</v>
      </c>
      <c r="B68" s="271">
        <f>SUM('高情景（2001-2060, 2020RMB）'!U41:U46)</f>
        <v>81720.659845024958</v>
      </c>
      <c r="C68" s="271">
        <f>SUM('高情景（2001-2060, 2020RMB）'!V41:V46)</f>
        <v>95333.930002658919</v>
      </c>
      <c r="D68" s="271">
        <f>SUM('高情景（2001-2060, 2020RMB）'!W41:W46)</f>
        <v>101531.70465802075</v>
      </c>
      <c r="E68" s="271">
        <f>VLOOKUP($A68,Python数据平滑!$A$25:$AN$52,COLUMN(Python数据平滑!C$25),0)/SUM(Python数据平滑!C$26:C$32)*情景假设!E$28</f>
        <v>105420.88255879078</v>
      </c>
      <c r="F68" s="271">
        <f>VLOOKUP($A68,Python数据平滑!$A$25:$AN$52,COLUMN(Python数据平滑!D$25),0)/SUM(Python数据平滑!D$26:D$32)*情景假设!F$28</f>
        <v>109354.95285546486</v>
      </c>
      <c r="G68" s="272">
        <f t="shared" si="60"/>
        <v>113292.97573340735</v>
      </c>
      <c r="H68" s="271">
        <f>VLOOKUP($A68,Python数据平滑!$A$25:$AN$52,COLUMN(Python数据平滑!F$25),0)/SUM(Python数据平滑!F$26:F$32)*情景假设!H$28</f>
        <v>117437.77550482433</v>
      </c>
      <c r="I68" s="271">
        <f>VLOOKUP($A68,Python数据平滑!$A$25:$AN$52,COLUMN(Python数据平滑!G$25),0)/SUM(Python数据平滑!G$26:G$32)*情景假设!I$28</f>
        <v>121721.04610617933</v>
      </c>
      <c r="J68" s="271">
        <f>VLOOKUP($A68,Python数据平滑!$A$25:$AN$52,COLUMN(Python数据平滑!H$25),0)/SUM(Python数据平滑!H$26:H$32)*情景假设!J$28</f>
        <v>126091.66931493564</v>
      </c>
      <c r="K68" s="271">
        <f>VLOOKUP($A68,Python数据平滑!$A$25:$AN$52,COLUMN(Python数据平滑!I$25),0)/SUM(Python数据平滑!I$26:I$32)*情景假设!K$28</f>
        <v>130483.34159341635</v>
      </c>
      <c r="L68" s="272">
        <f t="shared" si="61"/>
        <v>134813.87974482815</v>
      </c>
      <c r="M68" s="271">
        <f>VLOOKUP($A68,Python数据平滑!$A$25:$AN$52,COLUMN(Python数据平滑!K$25),0)/SUM(Python数据平滑!K$26:K$32)*情景假设!M$28</f>
        <v>139064.972974323</v>
      </c>
      <c r="N68" s="271">
        <f>VLOOKUP($A68,Python数据平滑!$A$25:$AN$52,COLUMN(Python数据平滑!L$25),0)/SUM(Python数据平滑!L$26:L$32)*情景假设!N$28</f>
        <v>143251.46197088863</v>
      </c>
      <c r="O68" s="271">
        <f>VLOOKUP($A68,Python数据平滑!$A$25:$AN$52,COLUMN(Python数据平滑!M$25),0)/SUM(Python数据平滑!M$26:M$32)*情景假设!O$28</f>
        <v>147329.48323693487</v>
      </c>
      <c r="P68" s="271">
        <f>VLOOKUP($A68,Python数据平滑!$A$25:$AN$52,COLUMN(Python数据平滑!N$25),0)/SUM(Python数据平滑!N$26:N$32)*情景假设!P$28</f>
        <v>151271.56275712309</v>
      </c>
      <c r="Q68" s="272">
        <f t="shared" si="62"/>
        <v>155072.99170582197</v>
      </c>
      <c r="R68" s="271">
        <f>VLOOKUP($A68,Python数据平滑!$A$25:$AN$52,COLUMN(Python数据平滑!P$25),0)/SUM(Python数据平滑!P$26:P$32)*情景假设!R$28</f>
        <v>158672.91321585898</v>
      </c>
      <c r="S68" s="271">
        <f>VLOOKUP($A68,Python数据平滑!$A$25:$AN$52,COLUMN(Python数据平滑!Q$25),0)/SUM(Python数据平滑!Q$26:Q$32)*情景假设!S$28</f>
        <v>162056.66964311275</v>
      </c>
      <c r="T68" s="271">
        <f>VLOOKUP($A68,Python数据平滑!$A$25:$AN$52,COLUMN(Python数据平滑!R$25),0)/SUM(Python数据平滑!R$26:R$32)*情景假设!T$28</f>
        <v>165310.16625508812</v>
      </c>
      <c r="U68" s="271">
        <f>VLOOKUP($A68,Python数据平滑!$A$25:$AN$52,COLUMN(Python数据平滑!S$25),0)/SUM(Python数据平滑!S$26:S$32)*情景假设!U$28</f>
        <v>168527.51184958557</v>
      </c>
      <c r="V68" s="271">
        <f>VLOOKUP($A68,Python数据平滑!$A$25:$AN$52,COLUMN(Python数据平滑!T$25),0)/SUM(Python数据平滑!T$26:T$32)*情景假设!V$28</f>
        <v>171810.5084052677</v>
      </c>
      <c r="W68" s="271">
        <f>VLOOKUP($A68,Python数据平滑!$A$25:$AN$52,COLUMN(Python数据平滑!U$25),0)/SUM(Python数据平滑!U$26:U$32)*情景假设!W$28</f>
        <v>175172.16937894642</v>
      </c>
      <c r="X68" s="271">
        <f>VLOOKUP($A68,Python数据平滑!$A$25:$AN$52,COLUMN(Python数据平滑!V$25),0)/SUM(Python数据平滑!V$26:V$32)*情景假设!X$28</f>
        <v>178559.27165428974</v>
      </c>
      <c r="Y68" s="271">
        <f>VLOOKUP($A68,Python数据平滑!$A$25:$AN$52,COLUMN(Python数据平滑!W$25),0)/SUM(Python数据平滑!W$26:W$32)*情景假设!Y$28</f>
        <v>181980.26480413627</v>
      </c>
      <c r="Z68" s="271">
        <f>VLOOKUP($A68,Python数据平滑!$A$25:$AN$52,COLUMN(Python数据平滑!X$25),0)/SUM(Python数据平滑!X$26:X$32)*情景假设!Z$28</f>
        <v>185443.9384368578</v>
      </c>
      <c r="AA68" s="271">
        <f>VLOOKUP($A68,Python数据平滑!$A$25:$AN$52,COLUMN(Python数据平滑!Y$25),0)/SUM(Python数据平滑!Y$26:Y$32)*情景假设!AA$28</f>
        <v>188959.43219929567</v>
      </c>
      <c r="AB68" s="271">
        <f>VLOOKUP($A68,Python数据平滑!$A$25:$AN$52,COLUMN(Python数据平滑!Z$25),0)/SUM(Python数据平滑!Z$26:Z$32)*情景假设!AB$28</f>
        <v>192546.067609816</v>
      </c>
      <c r="AC68" s="271">
        <f>VLOOKUP($A68,Python数据平滑!$A$25:$AN$52,COLUMN(Python数据平滑!AA$25),0)/SUM(Python数据平滑!AA$26:AA$32)*情景假设!AC$28</f>
        <v>196216.27866092339</v>
      </c>
      <c r="AD68" s="271">
        <f>VLOOKUP($A68,Python数据平滑!$A$25:$AN$52,COLUMN(Python数据平滑!AB$25),0)/SUM(Python数据平滑!AB$26:AB$32)*情景假设!AD$28</f>
        <v>199968.7879958431</v>
      </c>
      <c r="AE68" s="271">
        <f>VLOOKUP($A68,Python数据平滑!$A$25:$AN$52,COLUMN(Python数据平滑!AC$25),0)/SUM(Python数据平滑!AC$26:AC$32)*情景假设!AE$28</f>
        <v>203801.80969936101</v>
      </c>
      <c r="AF68" s="272">
        <f>$AF$28*G52</f>
        <v>207712.99518267679</v>
      </c>
      <c r="AG68" s="271">
        <f>VLOOKUP($A68,Python数据平滑!$A$25:$AN$52,COLUMN(Python数据平滑!AE$25),0)/SUM(Python数据平滑!AE$26:AE$32)*情景假设!AG$28</f>
        <v>211692.73228406673</v>
      </c>
      <c r="AH68" s="271">
        <f>VLOOKUP($A68,Python数据平滑!$A$25:$AN$52,COLUMN(Python数据平滑!AF$25),0)/SUM(Python数据平滑!AF$26:AF$32)*情景假设!AH$28</f>
        <v>215733.37559648114</v>
      </c>
      <c r="AI68" s="271">
        <f>VLOOKUP($A68,Python数据平滑!$A$25:$AN$52,COLUMN(Python数据平滑!AG$25),0)/SUM(Python数据平滑!AG$26:AG$32)*情景假设!AI$28</f>
        <v>219835.05367866126</v>
      </c>
      <c r="AJ68" s="271">
        <f>VLOOKUP($A68,Python数据平滑!$A$25:$AN$52,COLUMN(Python数据平滑!AH$25),0)/SUM(Python数据平滑!AH$26:AH$32)*情景假设!AJ$28</f>
        <v>223997.87102452508</v>
      </c>
      <c r="AK68" s="271">
        <f>VLOOKUP($A68,Python数据平滑!$A$25:$AN$52,COLUMN(Python数据平滑!AI$25),0)/SUM(Python数据平滑!AI$26:AI$32)*情景假设!AK$28</f>
        <v>228221.89054665109</v>
      </c>
      <c r="AL68" s="271">
        <f>VLOOKUP($A68,Python数据平滑!$A$25:$AN$52,COLUMN(Python数据平滑!AJ$25),0)/SUM(Python数据平滑!AJ$26:AJ$32)*情景假设!AL$28</f>
        <v>232512.18751948327</v>
      </c>
      <c r="AM68" s="271">
        <f>VLOOKUP($A68,Python数据平滑!$A$25:$AN$52,COLUMN(Python数据平滑!AK$25),0)/SUM(Python数据平滑!AK$26:AK$32)*情景假设!AM$28</f>
        <v>236874.91460753419</v>
      </c>
      <c r="AN68" s="271">
        <f>VLOOKUP($A68,Python数据平滑!$A$25:$AN$52,COLUMN(Python数据平滑!AL$25),0)/SUM(Python数据平滑!AL$26:AL$32)*情景假设!AN$28</f>
        <v>241311.6814956945</v>
      </c>
      <c r="AO68" s="271">
        <f>VLOOKUP($A68,Python数据平滑!$A$25:$AN$52,COLUMN(Python数据平滑!AM$25),0)/SUM(Python数据平滑!AM$26:AM$32)*情景假设!AO$28</f>
        <v>245824.03195564935</v>
      </c>
      <c r="AP68" s="272">
        <f t="shared" si="64"/>
        <v>250413.39676648602</v>
      </c>
    </row>
    <row r="69" spans="1:42" x14ac:dyDescent="0.25">
      <c r="A69" s="123" t="s">
        <v>169</v>
      </c>
      <c r="B69" s="271">
        <f>SUM('高情景（2001-2060, 2020RMB）'!U47:U48,'高情景（2001-2060, 2020RMB）'!U35)</f>
        <v>42058.73819766107</v>
      </c>
      <c r="C69" s="271">
        <f>SUM('高情景（2001-2060, 2020RMB）'!V47:V48,'高情景（2001-2060, 2020RMB）'!V35)</f>
        <v>51422.622451019372</v>
      </c>
      <c r="D69" s="271">
        <f>SUM('高情景（2001-2060, 2020RMB）'!W47:W48,'高情景（2001-2060, 2020RMB）'!W35)</f>
        <v>54801.586556831287</v>
      </c>
      <c r="E69" s="271">
        <f>VLOOKUP($A69,Python数据平滑!$A$25:$AN$52,COLUMN(Python数据平滑!C$25),0)/SUM(Python数据平滑!C$26:C$32)*情景假设!E$28</f>
        <v>57519.548138520229</v>
      </c>
      <c r="F69" s="271">
        <f>VLOOKUP($A69,Python数据平滑!$A$25:$AN$52,COLUMN(Python数据平滑!D$25),0)/SUM(Python数据平滑!D$26:D$32)*情景假设!F$28</f>
        <v>60296.291688258178</v>
      </c>
      <c r="G69" s="272">
        <f t="shared" si="60"/>
        <v>63102.521410335343</v>
      </c>
      <c r="H69" s="271">
        <f>VLOOKUP($A69,Python数据平滑!$A$25:$AN$52,COLUMN(Python数据平滑!F$25),0)/SUM(Python数据平滑!F$26:F$32)*情景假设!H$28</f>
        <v>66046.836869724895</v>
      </c>
      <c r="I69" s="271">
        <f>VLOOKUP($A69,Python数据平滑!$A$25:$AN$52,COLUMN(Python数据平滑!G$25),0)/SUM(Python数据平滑!G$26:G$32)*情景假设!I$28</f>
        <v>69097.445411120643</v>
      </c>
      <c r="J69" s="271">
        <f>VLOOKUP($A69,Python数据平滑!$A$25:$AN$52,COLUMN(Python数据平滑!H$25),0)/SUM(Python数据平滑!H$26:H$32)*情景假设!J$28</f>
        <v>72234.036718798845</v>
      </c>
      <c r="K69" s="271">
        <f>VLOOKUP($A69,Python数据平滑!$A$25:$AN$52,COLUMN(Python数据平滑!I$25),0)/SUM(Python数据平滑!I$26:I$32)*情景假设!K$28</f>
        <v>75427.939137407666</v>
      </c>
      <c r="L69" s="272">
        <f t="shared" si="61"/>
        <v>78641.429851149747</v>
      </c>
      <c r="M69" s="271">
        <f>VLOOKUP($A69,Python数据平滑!$A$25:$AN$52,COLUMN(Python数据平滑!K$25),0)/SUM(Python数据平滑!K$26:K$32)*情景假设!M$28</f>
        <v>81890.035398643115</v>
      </c>
      <c r="N69" s="271">
        <f>VLOOKUP($A69,Python数据平滑!$A$25:$AN$52,COLUMN(Python数据平滑!L$25),0)/SUM(Python数据平滑!L$26:L$32)*情景假设!N$28</f>
        <v>85176.423361428009</v>
      </c>
      <c r="O69" s="271">
        <f>VLOOKUP($A69,Python数据平滑!$A$25:$AN$52,COLUMN(Python数据平滑!M$25),0)/SUM(Python数据平滑!M$26:M$32)*情景假设!O$28</f>
        <v>88431.101753424155</v>
      </c>
      <c r="P69" s="271">
        <f>VLOOKUP($A69,Python数据平滑!$A$25:$AN$52,COLUMN(Python数据平滑!N$25),0)/SUM(Python数据平滑!N$26:N$32)*情景假设!P$28</f>
        <v>91586.860615685466</v>
      </c>
      <c r="Q69" s="272">
        <f t="shared" si="62"/>
        <v>94583.526856033262</v>
      </c>
      <c r="R69" s="271">
        <f>VLOOKUP($A69,Python数据平滑!$A$25:$AN$52,COLUMN(Python数据平滑!P$25),0)/SUM(Python数据平滑!P$26:P$32)*情景假设!R$28</f>
        <v>97390.950335968126</v>
      </c>
      <c r="S69" s="271">
        <f>VLOOKUP($A69,Python数据平滑!$A$25:$AN$52,COLUMN(Python数据平滑!Q$25),0)/SUM(Python数据平滑!Q$26:Q$32)*情景假设!S$28</f>
        <v>100047.79648955957</v>
      </c>
      <c r="T69" s="271">
        <f>VLOOKUP($A69,Python数据平滑!$A$25:$AN$52,COLUMN(Python数据平滑!R$25),0)/SUM(Python数据平滑!R$26:R$32)*情景假设!T$28</f>
        <v>102607.40692011561</v>
      </c>
      <c r="U69" s="271">
        <f>VLOOKUP($A69,Python数据平滑!$A$25:$AN$52,COLUMN(Python数据平滑!S$25),0)/SUM(Python数据平滑!S$26:S$32)*情景假设!U$28</f>
        <v>105130.22464817198</v>
      </c>
      <c r="V69" s="271">
        <f>VLOOKUP($A69,Python数据平滑!$A$25:$AN$52,COLUMN(Python数据平滑!T$25),0)/SUM(Python数据平滑!T$26:T$32)*情景假设!V$28</f>
        <v>107683.36640030258</v>
      </c>
      <c r="W69" s="271">
        <f>VLOOKUP($A69,Python数据平滑!$A$25:$AN$52,COLUMN(Python数据平滑!U$25),0)/SUM(Python数据平滑!U$26:U$32)*情景假设!W$28</f>
        <v>110279.805554576</v>
      </c>
      <c r="X69" s="271">
        <f>VLOOKUP($A69,Python数据平滑!$A$25:$AN$52,COLUMN(Python数据平滑!V$25),0)/SUM(Python数据平滑!V$26:V$32)*情景假设!X$28</f>
        <v>112891.31113715738</v>
      </c>
      <c r="Y69" s="271">
        <f>VLOOKUP($A69,Python数据平滑!$A$25:$AN$52,COLUMN(Python数据平滑!W$25),0)/SUM(Python数据平滑!W$26:W$32)*情景假设!Y$28</f>
        <v>115528.79906086775</v>
      </c>
      <c r="Z69" s="271">
        <f>VLOOKUP($A69,Python数据平滑!$A$25:$AN$52,COLUMN(Python数据平滑!X$25),0)/SUM(Python数据平滑!X$26:X$32)*情景假设!Z$28</f>
        <v>118204.08111755041</v>
      </c>
      <c r="AA69" s="271">
        <f>VLOOKUP($A69,Python数据平滑!$A$25:$AN$52,COLUMN(Python数据平滑!Y$25),0)/SUM(Python数据平滑!Y$26:Y$32)*情景假设!AA$28</f>
        <v>120929.8895760616</v>
      </c>
      <c r="AB69" s="271">
        <f>VLOOKUP($A69,Python数据平滑!$A$25:$AN$52,COLUMN(Python数据平滑!Z$25),0)/SUM(Python数据平滑!Z$26:Z$32)*情景假设!AB$28</f>
        <v>123726.22335156875</v>
      </c>
      <c r="AC69" s="271">
        <f>VLOOKUP($A69,Python数据平滑!$A$25:$AN$52,COLUMN(Python数据平滑!AA$25),0)/SUM(Python数据平滑!AA$26:AA$32)*情景假设!AC$28</f>
        <v>126609.50519831134</v>
      </c>
      <c r="AD69" s="271">
        <f>VLOOKUP($A69,Python数据平滑!$A$25:$AN$52,COLUMN(Python数据平滑!AB$25),0)/SUM(Python数据平滑!AB$26:AB$32)*情景假设!AD$28</f>
        <v>129588.12224496844</v>
      </c>
      <c r="AE69" s="271">
        <f>VLOOKUP($A69,Python数据平滑!$A$25:$AN$52,COLUMN(Python数据平滑!AC$25),0)/SUM(Python数据平滑!AC$26:AC$32)*情景假设!AE$28</f>
        <v>132670.88860414131</v>
      </c>
      <c r="AF69" s="272">
        <f t="shared" si="63"/>
        <v>135867.06191743584</v>
      </c>
      <c r="AG69" s="271">
        <f>VLOOKUP($A69,Python数据平滑!$A$25:$AN$52,COLUMN(Python数据平滑!AE$25),0)/SUM(Python数据平滑!AE$26:AE$32)*情景假设!AG$28</f>
        <v>139161.3003983321</v>
      </c>
      <c r="AH69" s="271">
        <f>VLOOKUP($A69,Python数据平滑!$A$25:$AN$52,COLUMN(Python数据平滑!AF$25),0)/SUM(Python数据平滑!AF$26:AF$32)*情景假设!AH$28</f>
        <v>142532.65807718565</v>
      </c>
      <c r="AI69" s="271">
        <f>VLOOKUP($A69,Python数据平滑!$A$25:$AN$52,COLUMN(Python数据平滑!AG$25),0)/SUM(Python数据平滑!AG$26:AG$32)*情景假设!AI$28</f>
        <v>145982.32596740473</v>
      </c>
      <c r="AJ69" s="271">
        <f>VLOOKUP($A69,Python数据平滑!$A$25:$AN$52,COLUMN(Python数据平滑!AH$25),0)/SUM(Python数据平滑!AH$26:AH$32)*情景假设!AJ$28</f>
        <v>149511.48806434931</v>
      </c>
      <c r="AK69" s="271">
        <f>VLOOKUP($A69,Python数据平滑!$A$25:$AN$52,COLUMN(Python数据平滑!AI$25),0)/SUM(Python数据平滑!AI$26:AI$32)*情景假设!AK$28</f>
        <v>153121.30852558248</v>
      </c>
      <c r="AL69" s="271">
        <f>VLOOKUP($A69,Python数据平滑!$A$25:$AN$52,COLUMN(Python数据平滑!AJ$25),0)/SUM(Python数据平滑!AJ$26:AJ$32)*情景假设!AL$28</f>
        <v>156816.33884898369</v>
      </c>
      <c r="AM69" s="271">
        <f>VLOOKUP($A69,Python数据平滑!$A$25:$AN$52,COLUMN(Python数据平滑!AK$25),0)/SUM(Python数据平滑!AK$26:AK$32)*情景假设!AM$28</f>
        <v>160601.93841997726</v>
      </c>
      <c r="AN69" s="271">
        <f>VLOOKUP($A69,Python数据平滑!$A$25:$AN$52,COLUMN(Python数据平滑!AL$25),0)/SUM(Python数据平滑!AL$26:AL$32)*情景假设!AN$28</f>
        <v>164480.46464033975</v>
      </c>
      <c r="AO69" s="271">
        <f>VLOOKUP($A69,Python数据平滑!$A$25:$AN$52,COLUMN(Python数据平滑!AM$25),0)/SUM(Python数据平滑!AM$26:AM$32)*情景假设!AO$28</f>
        <v>168454.25992080057</v>
      </c>
      <c r="AP69" s="272">
        <f t="shared" si="64"/>
        <v>172525.61783911748</v>
      </c>
    </row>
    <row r="70" spans="1:42" x14ac:dyDescent="0.25">
      <c r="A70" s="123" t="s">
        <v>170</v>
      </c>
      <c r="B70" s="271">
        <f>SUM('高情景（2001-2060, 2020RMB）'!U16:U24,'高情景（2001-2060, 2020RMB）'!U27:U29,'高情景（2001-2060, 2020RMB）'!U31:U32,'高情景（2001-2060, 2020RMB）'!U49:U51)</f>
        <v>50441.55680600716</v>
      </c>
      <c r="C70" s="271">
        <f>SUM('高情景（2001-2060, 2020RMB）'!V16:V24,'高情景（2001-2060, 2020RMB）'!V27:V29,'高情景（2001-2060, 2020RMB）'!V31:V32,'高情景（2001-2060, 2020RMB）'!V49:V51)</f>
        <v>56632.87042727269</v>
      </c>
      <c r="D70" s="271">
        <f>SUM('高情景（2001-2060, 2020RMB）'!W16:W24,'高情景（2001-2060, 2020RMB）'!W27:W29,'高情景（2001-2060, 2020RMB）'!W31:W32,'高情景（2001-2060, 2020RMB）'!W49:W51)</f>
        <v>59677.345914108897</v>
      </c>
      <c r="E70" s="271">
        <f>VLOOKUP($A70,Python数据平滑!$A$25:$AN$52,COLUMN(Python数据平滑!C$25),0)/SUM(Python数据平滑!C$26:C$32)*情景假设!E$28</f>
        <v>60924.023775373658</v>
      </c>
      <c r="F70" s="271">
        <f>VLOOKUP($A70,Python数据平滑!$A$25:$AN$52,COLUMN(Python数据平滑!D$25),0)/SUM(Python数据平滑!D$26:D$32)*情景假设!F$28</f>
        <v>62142.323614718938</v>
      </c>
      <c r="G70" s="272">
        <f t="shared" si="60"/>
        <v>63310.780556904116</v>
      </c>
      <c r="H70" s="271">
        <f>VLOOKUP($A70,Python数据平滑!$A$25:$AN$52,COLUMN(Python数据平滑!F$25),0)/SUM(Python数据平滑!F$26:F$32)*情景假设!H$28</f>
        <v>64523.247179624384</v>
      </c>
      <c r="I70" s="271">
        <f>VLOOKUP($A70,Python数据平滑!$A$25:$AN$52,COLUMN(Python数据平滑!G$25),0)/SUM(Python数据平滑!G$26:G$32)*情景假设!I$28</f>
        <v>65736.949545528187</v>
      </c>
      <c r="J70" s="271">
        <f>VLOOKUP($A70,Python数据平滑!$A$25:$AN$52,COLUMN(Python数据平滑!H$25),0)/SUM(Python数据平滑!H$26:H$32)*情景假设!J$28</f>
        <v>66951.349850930506</v>
      </c>
      <c r="K70" s="271">
        <f>VLOOKUP($A70,Python数据平滑!$A$25:$AN$52,COLUMN(Python数据平滑!I$25),0)/SUM(Python数据平滑!I$26:I$32)*情景假设!K$28</f>
        <v>68162.032065518142</v>
      </c>
      <c r="L70" s="272">
        <f t="shared" si="61"/>
        <v>69360.764216541967</v>
      </c>
      <c r="M70" s="271">
        <f>VLOOKUP($A70,Python数据平滑!$A$25:$AN$52,COLUMN(Python数据平滑!K$25),0)/SUM(Python数据平滑!K$26:K$32)*情景假设!M$28</f>
        <v>70530.796953529527</v>
      </c>
      <c r="N70" s="271">
        <f>VLOOKUP($A70,Python数据平滑!$A$25:$AN$52,COLUMN(Python数据平滑!L$25),0)/SUM(Python数据平滑!L$26:L$32)*情景假设!N$28</f>
        <v>71658.348077276809</v>
      </c>
      <c r="O70" s="271">
        <f>VLOOKUP($A70,Python数据平滑!$A$25:$AN$52,COLUMN(Python数据平滑!M$25),0)/SUM(Python数据平滑!M$26:M$32)*情景假设!O$28</f>
        <v>72738.4858008218</v>
      </c>
      <c r="P70" s="271">
        <f>VLOOKUP($A70,Python数据平滑!$A$25:$AN$52,COLUMN(Python数据平滑!N$25),0)/SUM(Python数据平滑!N$26:N$32)*情景假设!P$28</f>
        <v>73775.839294422636</v>
      </c>
      <c r="Q70" s="272">
        <f t="shared" si="62"/>
        <v>74786.974723375213</v>
      </c>
      <c r="R70" s="271">
        <f>VLOOKUP($A70,Python数据平滑!$A$25:$AN$52,COLUMN(Python数据平滑!P$25),0)/SUM(Python数据平滑!P$26:P$32)*情景假设!R$28</f>
        <v>75734.159699473574</v>
      </c>
      <c r="S70" s="271">
        <f>VLOOKUP($A70,Python数据平滑!$A$25:$AN$52,COLUMN(Python数据平滑!Q$25),0)/SUM(Python数据平滑!Q$26:Q$32)*情景假设!S$28</f>
        <v>76589.908306932964</v>
      </c>
      <c r="T70" s="271">
        <f>VLOOKUP($A70,Python数据平滑!$A$25:$AN$52,COLUMN(Python数据平滑!R$25),0)/SUM(Python数据平滑!R$26:R$32)*情景假设!T$28</f>
        <v>77395.060087975187</v>
      </c>
      <c r="U70" s="271">
        <f>VLOOKUP($A70,Python数据平滑!$A$25:$AN$52,COLUMN(Python数据平滑!S$25),0)/SUM(Python数据平滑!S$26:S$32)*情景假设!U$28</f>
        <v>78192.292890863697</v>
      </c>
      <c r="V70" s="271">
        <f>VLOOKUP($A70,Python数据平滑!$A$25:$AN$52,COLUMN(Python数据平滑!T$25),0)/SUM(Python数据平滑!T$26:T$32)*情景假设!V$28</f>
        <v>79025.954611818364</v>
      </c>
      <c r="W70" s="271">
        <f>VLOOKUP($A70,Python数据平滑!$A$25:$AN$52,COLUMN(Python数据平滑!U$25),0)/SUM(Python数据平滑!U$26:U$32)*情景假设!W$28</f>
        <v>79898.101214833121</v>
      </c>
      <c r="X70" s="271">
        <f>VLOOKUP($A70,Python数据平滑!$A$25:$AN$52,COLUMN(Python数据平滑!V$25),0)/SUM(Python数据平滑!V$26:V$32)*情景假设!X$28</f>
        <v>80780.496546115231</v>
      </c>
      <c r="Y70" s="271">
        <f>VLOOKUP($A70,Python数据平滑!$A$25:$AN$52,COLUMN(Python数据平滑!W$25),0)/SUM(Python数据平滑!W$26:W$32)*情景假设!Y$28</f>
        <v>81673.208068497086</v>
      </c>
      <c r="Z70" s="271">
        <f>VLOOKUP($A70,Python数据平滑!$A$25:$AN$52,COLUMN(Python数据平滑!X$25),0)/SUM(Python数据平滑!X$26:X$32)*情景假设!Z$28</f>
        <v>82576.149292168047</v>
      </c>
      <c r="AA70" s="271">
        <f>VLOOKUP($A70,Python数据平滑!$A$25:$AN$52,COLUMN(Python数据平滑!Y$25),0)/SUM(Python数据平滑!Y$26:Y$32)*情景假设!AA$28</f>
        <v>83489.081288386631</v>
      </c>
      <c r="AB70" s="271">
        <f>VLOOKUP($A70,Python数据平滑!$A$25:$AN$52,COLUMN(Python数据平滑!Z$25),0)/SUM(Python数据平滑!Z$26:Z$32)*情景假设!AB$28</f>
        <v>84415.918127301018</v>
      </c>
      <c r="AC70" s="271">
        <f>VLOOKUP($A70,Python数据平滑!$A$25:$AN$52,COLUMN(Python数据平滑!AA$25),0)/SUM(Python数据平滑!AA$26:AA$32)*情景假设!AC$28</f>
        <v>85357.127233131352</v>
      </c>
      <c r="AD70" s="271">
        <f>VLOOKUP($A70,Python数据平滑!$A$25:$AN$52,COLUMN(Python数据平滑!AB$25),0)/SUM(Python数据平滑!AB$26:AB$32)*情景假设!AD$28</f>
        <v>86306.898187968196</v>
      </c>
      <c r="AE70" s="271">
        <f>VLOOKUP($A70,Python数据平滑!$A$25:$AN$52,COLUMN(Python数据平滑!AC$25),0)/SUM(Python数据平滑!AC$26:AC$32)*情景假设!AE$28</f>
        <v>87259.024669556064</v>
      </c>
      <c r="AF70" s="272">
        <f>$AF$28*G54</f>
        <v>88206.888365246239</v>
      </c>
      <c r="AG70" s="271">
        <f>VLOOKUP($A70,Python数据平滑!$A$25:$AN$52,COLUMN(Python数据平滑!AE$25),0)/SUM(Python数据平滑!AE$26:AE$32)*情景假设!AG$28</f>
        <v>89153.63619232901</v>
      </c>
      <c r="AH70" s="271">
        <f>VLOOKUP($A70,Python数据平滑!$A$25:$AN$52,COLUMN(Python数据平滑!AF$25),0)/SUM(Python数据平滑!AF$26:AF$32)*情景假设!AH$28</f>
        <v>90106.846559424288</v>
      </c>
      <c r="AI70" s="271">
        <f>VLOOKUP($A70,Python数据平滑!$A$25:$AN$52,COLUMN(Python数据平滑!AG$25),0)/SUM(Python数据平滑!AG$26:AG$32)*情景假设!AI$28</f>
        <v>91066.226377077881</v>
      </c>
      <c r="AJ70" s="271">
        <f>VLOOKUP($A70,Python数据平滑!$A$25:$AN$52,COLUMN(Python数据平滑!AH$25),0)/SUM(Python数据平滑!AH$26:AH$32)*情景假设!AJ$28</f>
        <v>92031.474748355045</v>
      </c>
      <c r="AK70" s="271">
        <f>VLOOKUP($A70,Python数据平滑!$A$25:$AN$52,COLUMN(Python数据平滑!AI$25),0)/SUM(Python数据平滑!AI$26:AI$32)*情景假设!AK$28</f>
        <v>93002.276033010843</v>
      </c>
      <c r="AL70" s="271">
        <f>VLOOKUP($A70,Python数据平滑!$A$25:$AN$52,COLUMN(Python数据平滑!AJ$25),0)/SUM(Python数据平滑!AJ$26:AJ$32)*情景假设!AL$28</f>
        <v>93980.343114776231</v>
      </c>
      <c r="AM70" s="271">
        <f>VLOOKUP($A70,Python数据平滑!$A$25:$AN$52,COLUMN(Python数据平滑!AK$25),0)/SUM(Python数据平滑!AK$26:AK$32)*情景假设!AM$28</f>
        <v>94967.757485885173</v>
      </c>
      <c r="AN70" s="271">
        <f>VLOOKUP($A70,Python数据平滑!$A$25:$AN$52,COLUMN(Python数据平滑!AL$25),0)/SUM(Python数据平滑!AL$26:AL$32)*情景假设!AN$28</f>
        <v>95964.718292868522</v>
      </c>
      <c r="AO70" s="271">
        <f>VLOOKUP($A70,Python数据平滑!$A$25:$AN$52,COLUMN(Python数据平滑!AM$25),0)/SUM(Python数据平滑!AM$26:AM$32)*情景假设!AO$28</f>
        <v>96971.383128280868</v>
      </c>
      <c r="AP70" s="272">
        <f t="shared" si="64"/>
        <v>97987.850908624969</v>
      </c>
    </row>
    <row r="72" spans="1:42" x14ac:dyDescent="0.25">
      <c r="A72" s="123" t="s">
        <v>177</v>
      </c>
      <c r="B72" s="117">
        <f>'高情景（2001-2060, 2020RMB）'!U57</f>
        <v>40582.9</v>
      </c>
      <c r="C72" s="10">
        <f>'高情景（2001-2060, 2020RMB）'!V57</f>
        <v>44991.98369146973</v>
      </c>
      <c r="D72" s="10">
        <f>'高情景（2001-2060, 2020RMB）'!W57</f>
        <v>46450.003049149032</v>
      </c>
      <c r="E72" s="10">
        <f>VLOOKUP($A72,Python数据平滑!$A$25:$AN$52,COLUMN(Python数据平滑!C$25),0)/SUM(Python数据平滑!C$33:C$35)*情景假设!E$30</f>
        <v>49494.866405339242</v>
      </c>
      <c r="F72" s="10">
        <f>VLOOKUP($A72,Python数据平滑!$A$25:$AN$52,COLUMN(Python数据平滑!D$25),0)/SUM(Python数据平滑!D$33:D$35)*情景假设!F$30</f>
        <v>52653.187985679695</v>
      </c>
      <c r="G72" s="11">
        <f>G$30*D57</f>
        <v>55900.721779943146</v>
      </c>
      <c r="H72" s="10">
        <f>VLOOKUP($A72,Python数据平滑!$A$25:$AN$52,COLUMN(Python数据平滑!F$25),0)/SUM(Python数据平滑!F$33:F$35)*情景假设!H$30</f>
        <v>59319.393752837263</v>
      </c>
      <c r="I72" s="10">
        <f>VLOOKUP($A72,Python数据平滑!$A$25:$AN$52,COLUMN(Python数据平滑!G$25),0)/SUM(Python数据平滑!G$33:G$35)*情景假设!I$30</f>
        <v>62942.04426922019</v>
      </c>
      <c r="J72" s="10">
        <f>VLOOKUP($A72,Python数据平滑!$A$25:$AN$52,COLUMN(Python数据平滑!H$25),0)/SUM(Python数据平滑!H$33:H$35)*情景假设!J$30</f>
        <v>66646.257423661969</v>
      </c>
      <c r="K72" s="10">
        <f>VLOOKUP($A72,Python数据平滑!$A$25:$AN$52,COLUMN(Python数据平滑!I$25),0)/SUM(Python数据平滑!I$33:I$35)*情景假设!K$30</f>
        <v>70281.421949150201</v>
      </c>
      <c r="L72" s="11">
        <f>L$30*E57</f>
        <v>73669.283761610364</v>
      </c>
      <c r="M72" s="10">
        <f>VLOOKUP($A72,Python数据平滑!$A$25:$AN$52,COLUMN(Python数据平滑!K$25),0)/SUM(Python数据平滑!K$33:K$35)*情景假设!M$30</f>
        <v>76785.161812578575</v>
      </c>
      <c r="N72" s="10">
        <f>VLOOKUP($A72,Python数据平滑!$A$25:$AN$52,COLUMN(Python数据平滑!L$25),0)/SUM(Python数据平滑!L$33:L$35)*情景假设!N$30</f>
        <v>79751.11060376656</v>
      </c>
      <c r="O72" s="10">
        <f>VLOOKUP($A72,Python数据平滑!$A$25:$AN$52,COLUMN(Python数据平滑!M$25),0)/SUM(Python数据平滑!M$33:M$35)*情景假设!O$30</f>
        <v>82596.354381169498</v>
      </c>
      <c r="P72" s="10">
        <f>VLOOKUP($A72,Python数据平滑!$A$25:$AN$52,COLUMN(Python数据平滑!N$25),0)/SUM(Python数据平滑!N$33:N$35)*情景假设!P$30</f>
        <v>85357.766652017381</v>
      </c>
      <c r="Q72" s="11">
        <f>Q$30*F57</f>
        <v>88079.348301255784</v>
      </c>
      <c r="R72" s="10">
        <f>VLOOKUP($A72,Python数据平滑!$A$25:$AN$52,COLUMN(Python数据平滑!P$25),0)/SUM(Python数据平滑!P$33:P$35)*情景假设!R$30</f>
        <v>90737.532556565071</v>
      </c>
      <c r="S72" s="10">
        <f>VLOOKUP($A72,Python数据平滑!$A$25:$AN$52,COLUMN(Python数据平滑!Q$25),0)/SUM(Python数据平滑!Q$33:Q$35)*情景假设!S$30</f>
        <v>93302.78780084294</v>
      </c>
      <c r="T72" s="10">
        <f>VLOOKUP($A72,Python数据平滑!$A$25:$AN$52,COLUMN(Python数据平滑!R$25),0)/SUM(Python数据平滑!R$33:R$35)*情景假设!T$30</f>
        <v>95820.017720597651</v>
      </c>
      <c r="U72" s="10">
        <f>VLOOKUP($A72,Python数据平滑!$A$25:$AN$52,COLUMN(Python数据平滑!S$25),0)/SUM(Python数据平滑!S$33:S$35)*情景假设!U$30</f>
        <v>98340.222303849077</v>
      </c>
      <c r="V72" s="10">
        <f>VLOOKUP($A72,Python数据平滑!$A$25:$AN$52,COLUMN(Python数据平滑!T$25),0)/SUM(Python数据平滑!T$33:T$35)*情景假设!V$30</f>
        <v>100920.39290900549</v>
      </c>
      <c r="W72" s="10">
        <f>VLOOKUP($A72,Python数据平滑!$A$25:$AN$52,COLUMN(Python数据平滑!U$25),0)/SUM(Python数据平滑!U$33:U$35)*情景假设!W$30</f>
        <v>103566.62318833088</v>
      </c>
      <c r="X72" s="10">
        <f>VLOOKUP($A72,Python数据平滑!$A$25:$AN$52,COLUMN(Python数据平滑!V$25),0)/SUM(Python数据平滑!V$33:V$35)*情景假设!X$30</f>
        <v>106245.82208309941</v>
      </c>
      <c r="Y72" s="10">
        <f>VLOOKUP($A72,Python数据平滑!$A$25:$AN$52,COLUMN(Python数据平滑!W$25),0)/SUM(Python数据平滑!W$33:W$35)*情景假设!Y$30</f>
        <v>108961.06381922952</v>
      </c>
      <c r="Z72" s="10">
        <f>VLOOKUP($A72,Python数据平滑!$A$25:$AN$52,COLUMN(Python数据平滑!X$25),0)/SUM(Python数据平滑!X$33:X$35)*情景假设!Z$30</f>
        <v>111715.81112270837</v>
      </c>
      <c r="AA72" s="10">
        <f>VLOOKUP($A72,Python数据平滑!$A$25:$AN$52,COLUMN(Python数据平滑!Y$25),0)/SUM(Python数据平滑!Y$33:Y$35)*情景假设!AA$30</f>
        <v>114513.93057864605</v>
      </c>
      <c r="AB72" s="10">
        <f>VLOOKUP($A72,Python数据平滑!$A$25:$AN$52,COLUMN(Python数据平滑!Z$25),0)/SUM(Python数据平滑!Z$33:Z$35)*情景假设!AB$30</f>
        <v>117365.69324188575</v>
      </c>
      <c r="AC72" s="10">
        <f>VLOOKUP($A72,Python数据平滑!$A$25:$AN$52,COLUMN(Python数据平滑!AA$25),0)/SUM(Python数据平滑!AA$33:AA$35)*情景假设!AC$30</f>
        <v>120277.48783895893</v>
      </c>
      <c r="AD72" s="10">
        <f>VLOOKUP($A72,Python数据平滑!$A$25:$AN$52,COLUMN(Python数据平滑!AB$25),0)/SUM(Python数据平滑!AB$33:AB$35)*情景假设!AD$30</f>
        <v>123247.49423292093</v>
      </c>
      <c r="AE72" s="10">
        <f>VLOOKUP($A72,Python数据平滑!$A$25:$AN$52,COLUMN(Python数据平滑!AC$25),0)/SUM(Python数据平滑!AC$33:AC$35)*情景假设!AE$30</f>
        <v>126273.64498917607</v>
      </c>
      <c r="AF72" s="11">
        <f>$AF$30*G57</f>
        <v>129353.60795890819</v>
      </c>
      <c r="AG72" s="10">
        <f>VLOOKUP($A72,Python数据平滑!$A$25:$AN$52,COLUMN(Python数据平滑!AE$25),0)/SUM(Python数据平滑!AE$33:AE$35)*情景假设!AG$30</f>
        <v>132481.40384309023</v>
      </c>
      <c r="AH72" s="10">
        <f>VLOOKUP($A72,Python数据平滑!$A$25:$AN$52,COLUMN(Python数据平滑!AF$25),0)/SUM(Python数据平滑!AF$33:AF$35)*情景假设!AH$30</f>
        <v>135651.97650256642</v>
      </c>
      <c r="AI72" s="10">
        <f>VLOOKUP($A72,Python数据平滑!$A$25:$AN$52,COLUMN(Python数据平滑!AG$25),0)/SUM(Python数据平滑!AG$33:AG$35)*情景假设!AI$30</f>
        <v>138864.06363497445</v>
      </c>
      <c r="AJ72" s="10">
        <f>VLOOKUP($A72,Python数据平滑!$A$25:$AN$52,COLUMN(Python数据平滑!AH$25),0)/SUM(Python数据平滑!AH$33:AH$35)*情景假设!AJ$30</f>
        <v>142116.25809945044</v>
      </c>
      <c r="AK72" s="10">
        <f>VLOOKUP($A72,Python数据平滑!$A$25:$AN$52,COLUMN(Python数据平滑!AI$25),0)/SUM(Python数据平滑!AI$33:AI$35)*情景假设!AK$30</f>
        <v>145407.00263386132</v>
      </c>
      <c r="AL72" s="10">
        <f>VLOOKUP($A72,Python数据平滑!$A$25:$AN$52,COLUMN(Python数据平滑!AJ$25),0)/SUM(Python数据平滑!AJ$33:AJ$35)*情景假设!AL$30</f>
        <v>148737.83270794243</v>
      </c>
      <c r="AM72" s="10">
        <f>VLOOKUP($A72,Python数据平滑!$A$25:$AN$52,COLUMN(Python数据平滑!AK$25),0)/SUM(Python数据平滑!AK$33:AK$35)*情景假设!AM$30</f>
        <v>152110.92628030185</v>
      </c>
      <c r="AN72" s="10">
        <f>VLOOKUP($A72,Python数据平滑!$A$25:$AN$52,COLUMN(Python数据平滑!AL$25),0)/SUM(Python数据平滑!AL$33:AL$35)*情景假设!AN$30</f>
        <v>155525.50828737367</v>
      </c>
      <c r="AO72" s="10">
        <f>VLOOKUP($A72,Python数据平滑!$A$25:$AN$52,COLUMN(Python数据平滑!AM$25),0)/SUM(Python数据平滑!AM$33:AM$35)*情景假设!AO$30</f>
        <v>158980.71322004151</v>
      </c>
      <c r="AP72" s="12">
        <f>AP$30*H57</f>
        <v>162475.58184848927</v>
      </c>
    </row>
    <row r="73" spans="1:42" x14ac:dyDescent="0.25">
      <c r="A73" s="123" t="s">
        <v>178</v>
      </c>
      <c r="B73" s="118">
        <f>SUM('高情景（2001-2060, 2020RMB）'!U58:U59)</f>
        <v>111371.5</v>
      </c>
      <c r="C73" s="14">
        <f>SUM('高情景（2001-2060, 2020RMB）'!V58:V59)</f>
        <v>122702.13348739067</v>
      </c>
      <c r="D73" s="14">
        <f>SUM('高情景（2001-2060, 2020RMB）'!W58:W59)</f>
        <v>123782.32854860832</v>
      </c>
      <c r="E73" s="14">
        <f>VLOOKUP($A73,Python数据平滑!$A$25:$AN$52,COLUMN(Python数据平滑!C$25),0)/SUM(Python数据平滑!C$33:C$35)*情景假设!E$30</f>
        <v>131112.45192870716</v>
      </c>
      <c r="F73" s="14">
        <f>VLOOKUP($A73,Python数据平滑!$A$25:$AN$52,COLUMN(Python数据平滑!D$25),0)/SUM(Python数据平滑!D$33:D$35)*情景假设!F$30</f>
        <v>138818.81407967227</v>
      </c>
      <c r="G73" s="15">
        <f t="shared" ref="G73:G74" si="65">G$30*D58</f>
        <v>146918.56365241468</v>
      </c>
      <c r="H73" s="14">
        <f>VLOOKUP($A73,Python数据平滑!$A$25:$AN$52,COLUMN(Python数据平滑!F$25),0)/SUM(Python数据平滑!F$33:F$35)*情景假设!H$30</f>
        <v>155666.30839624908</v>
      </c>
      <c r="I73" s="14">
        <f>VLOOKUP($A73,Python数据平滑!$A$25:$AN$52,COLUMN(Python数据平滑!G$25),0)/SUM(Python数据平滑!G$33:G$35)*情景假设!I$30</f>
        <v>165116.90288630448</v>
      </c>
      <c r="J73" s="14">
        <f>VLOOKUP($A73,Python数据平滑!$A$25:$AN$52,COLUMN(Python数据平滑!H$25),0)/SUM(Python数据平滑!H$33:H$35)*情景假设!J$30</f>
        <v>174930.52758787281</v>
      </c>
      <c r="K73" s="14">
        <f>VLOOKUP($A73,Python数据平滑!$A$25:$AN$52,COLUMN(Python数据平滑!I$25),0)/SUM(Python数据平滑!I$33:I$35)*情景假设!K$30</f>
        <v>184683.54014600889</v>
      </c>
      <c r="L73" s="15">
        <f t="shared" ref="L73:L74" si="66">L$30*E58</f>
        <v>193866.53621476411</v>
      </c>
      <c r="M73" s="14">
        <f>VLOOKUP($A73,Python数据平滑!$A$25:$AN$52,COLUMN(Python数据平滑!K$25),0)/SUM(Python数据平滑!K$33:K$35)*情景假设!M$30</f>
        <v>202361.839695195</v>
      </c>
      <c r="N73" s="14">
        <f>VLOOKUP($A73,Python数据平滑!$A$25:$AN$52,COLUMN(Python数据平滑!L$25),0)/SUM(Python数据平滑!L$33:L$35)*情景假设!N$30</f>
        <v>210497.23636668114</v>
      </c>
      <c r="O73" s="14">
        <f>VLOOKUP($A73,Python数据平滑!$A$25:$AN$52,COLUMN(Python数据平滑!M$25),0)/SUM(Python数据平滑!M$33:M$35)*情景假设!O$30</f>
        <v>218392.47585036932</v>
      </c>
      <c r="P73" s="14">
        <f>VLOOKUP($A73,Python数据平滑!$A$25:$AN$52,COLUMN(Python数据平滑!N$25),0)/SUM(Python数据平滑!N$33:N$35)*情景假设!P$30</f>
        <v>226194.02064178706</v>
      </c>
      <c r="Q73" s="15">
        <f>Q$30*F58</f>
        <v>234073.88452662496</v>
      </c>
      <c r="R73" s="14">
        <f>VLOOKUP($A73,Python数据平滑!$A$25:$AN$52,COLUMN(Python数据平滑!P$25),0)/SUM(Python数据平滑!P$33:P$35)*情景假设!R$30</f>
        <v>241944.172534966</v>
      </c>
      <c r="S73" s="14">
        <f>VLOOKUP($A73,Python数据平滑!$A$25:$AN$52,COLUMN(Python数据平滑!Q$25),0)/SUM(Python数据平滑!Q$33:Q$35)*情景假设!S$30</f>
        <v>249659.88338466911</v>
      </c>
      <c r="T73" s="14">
        <f>VLOOKUP($A73,Python数据平滑!$A$25:$AN$52,COLUMN(Python数据平滑!R$25),0)/SUM(Python数据平滑!R$33:R$35)*情景假设!T$30</f>
        <v>257339.74571209608</v>
      </c>
      <c r="U73" s="14">
        <f>VLOOKUP($A73,Python数据平滑!$A$25:$AN$52,COLUMN(Python数据平滑!S$25),0)/SUM(Python数据平滑!S$33:S$35)*情景假设!U$30</f>
        <v>265120.15425965458</v>
      </c>
      <c r="V73" s="14">
        <f>VLOOKUP($A73,Python数据平滑!$A$25:$AN$52,COLUMN(Python数据平滑!T$25),0)/SUM(Python数据平滑!T$33:T$35)*情景假设!V$30</f>
        <v>273155.41379206826</v>
      </c>
      <c r="W73" s="14">
        <f>VLOOKUP($A73,Python数据平滑!$A$25:$AN$52,COLUMN(Python数据平滑!U$25),0)/SUM(Python数据平滑!U$33:U$35)*情景假设!W$30</f>
        <v>281463.65715865046</v>
      </c>
      <c r="X73" s="14">
        <f>VLOOKUP($A73,Python数据平滑!$A$25:$AN$52,COLUMN(Python数据平滑!V$25),0)/SUM(Python数据平滑!V$33:V$35)*情景假设!X$30</f>
        <v>289956.09001665667</v>
      </c>
      <c r="Y73" s="14">
        <f>VLOOKUP($A73,Python数据平滑!$A$25:$AN$52,COLUMN(Python数据平滑!W$25),0)/SUM(Python数据平滑!W$33:W$35)*情景假设!Y$30</f>
        <v>298641.20493053552</v>
      </c>
      <c r="Z73" s="14">
        <f>VLOOKUP($A73,Python数据平滑!$A$25:$AN$52,COLUMN(Python数据平滑!X$25),0)/SUM(Python数据平滑!X$33:X$35)*情景假设!Z$30</f>
        <v>307528.33743201813</v>
      </c>
      <c r="AA73" s="14">
        <f>VLOOKUP($A73,Python数据平滑!$A$25:$AN$52,COLUMN(Python数据平滑!Y$25),0)/SUM(Python数据平滑!Y$33:Y$35)*情景假设!AA$30</f>
        <v>316627.71590881038</v>
      </c>
      <c r="AB73" s="14">
        <f>VLOOKUP($A73,Python数据平滑!$A$25:$AN$52,COLUMN(Python数据平滑!Z$25),0)/SUM(Python数据平滑!Z$33:Z$35)*情景假设!AB$30</f>
        <v>325967.13437406439</v>
      </c>
      <c r="AC73" s="14">
        <f>VLOOKUP($A73,Python数据平滑!$A$25:$AN$52,COLUMN(Python数据平滑!AA$25),0)/SUM(Python数据平滑!AA$33:AA$35)*情景假设!AC$30</f>
        <v>335563.63468080049</v>
      </c>
      <c r="AD73" s="14">
        <f>VLOOKUP($A73,Python数据平滑!$A$25:$AN$52,COLUMN(Python数据平滑!AB$25),0)/SUM(Python数据平滑!AB$33:AB$35)*情景假设!AD$30</f>
        <v>345411.11924048135</v>
      </c>
      <c r="AE73" s="14">
        <f>VLOOKUP($A73,Python数据平滑!$A$25:$AN$52,COLUMN(Python数据平滑!AC$25),0)/SUM(Python数据平滑!AC$33:AC$35)*情景假设!AE$30</f>
        <v>355502.21499619464</v>
      </c>
      <c r="AF73" s="15">
        <f t="shared" ref="AF73:AF74" si="67">$AF$30*G58</f>
        <v>365828.17250878719</v>
      </c>
      <c r="AG73" s="14">
        <f>VLOOKUP($A73,Python数据平滑!$A$25:$AN$52,COLUMN(Python数据平滑!AE$25),0)/SUM(Python数据平滑!AE$33:AE$35)*情景假设!AG$30</f>
        <v>376383.45507988293</v>
      </c>
      <c r="AH73" s="14">
        <f>VLOOKUP($A73,Python数据平滑!$A$25:$AN$52,COLUMN(Python数据平滑!AF$25),0)/SUM(Python数据平滑!AF$33:AF$35)*情景假设!AH$30</f>
        <v>387169.4724987573</v>
      </c>
      <c r="AI73" s="14">
        <f>VLOOKUP($A73,Python数据平滑!$A$25:$AN$52,COLUMN(Python数据平滑!AG$25),0)/SUM(Python数据平滑!AG$33:AG$35)*情景假设!AI$30</f>
        <v>398186.51444534789</v>
      </c>
      <c r="AJ73" s="14">
        <f>VLOOKUP($A73,Python数据平滑!$A$25:$AN$52,COLUMN(Python数据平滑!AH$25),0)/SUM(Python数据平滑!AH$33:AH$35)*情景假设!AJ$30</f>
        <v>409434.46814165456</v>
      </c>
      <c r="AK73" s="14">
        <f>VLOOKUP($A73,Python数据平滑!$A$25:$AN$52,COLUMN(Python数据平滑!AI$25),0)/SUM(Python数据平滑!AI$33:AI$35)*情景假设!AK$30</f>
        <v>420912.79191470391</v>
      </c>
      <c r="AL73" s="14">
        <f>VLOOKUP($A73,Python数据平滑!$A$25:$AN$52,COLUMN(Python数据平滑!AJ$25),0)/SUM(Python数据平滑!AJ$33:AJ$35)*情景假设!AL$30</f>
        <v>432629.93560361594</v>
      </c>
      <c r="AM73" s="14">
        <f>VLOOKUP($A73,Python数据平滑!$A$25:$AN$52,COLUMN(Python数据平滑!AK$25),0)/SUM(Python数据平滑!AK$33:AK$35)*情景假设!AM$30</f>
        <v>444596.39611070603</v>
      </c>
      <c r="AN73" s="14">
        <f>VLOOKUP($A73,Python数据平滑!$A$25:$AN$52,COLUMN(Python数据平滑!AL$25),0)/SUM(Python数据平滑!AL$33:AL$35)*情景假设!AN$30</f>
        <v>456814.20761124761</v>
      </c>
      <c r="AO73" s="14">
        <f>VLOOKUP($A73,Python数据平滑!$A$25:$AN$52,COLUMN(Python数据平滑!AM$25),0)/SUM(Python数据平滑!AM$33:AM$35)*情景假设!AO$30</f>
        <v>469285.18208764767</v>
      </c>
      <c r="AP73" s="16">
        <f>AP$30*H58</f>
        <v>482010.89281718485</v>
      </c>
    </row>
    <row r="74" spans="1:42" x14ac:dyDescent="0.25">
      <c r="A74" s="123" t="s">
        <v>179</v>
      </c>
      <c r="B74" s="125">
        <f>SUM('高情景（2001-2060, 2020RMB）'!U60:U70)</f>
        <v>394868.30000000005</v>
      </c>
      <c r="C74" s="18">
        <f>SUM('高情景（2001-2060, 2020RMB）'!V60:V70)</f>
        <v>415244.29217540642</v>
      </c>
      <c r="D74" s="18">
        <f>SUM('高情景（2001-2060, 2020RMB）'!W60:W70)</f>
        <v>421311.10404089559</v>
      </c>
      <c r="E74" s="18">
        <f>VLOOKUP($A74,Python数据平滑!$A$25:$AN$52,COLUMN(Python数据平滑!C$25),0)/SUM(Python数据平滑!C$33:C$35)*情景假设!E$30</f>
        <v>450597.16795334604</v>
      </c>
      <c r="F74" s="18">
        <f>VLOOKUP($A74,Python数据平滑!$A$25:$AN$52,COLUMN(Python数据平滑!D$25),0)/SUM(Python数据平滑!D$33:D$35)*情景假设!F$30</f>
        <v>481454.43013597792</v>
      </c>
      <c r="G74" s="19">
        <f t="shared" si="65"/>
        <v>513856.63482332363</v>
      </c>
      <c r="H74" s="18">
        <f>VLOOKUP($A74,Python数据平滑!$A$25:$AN$52,COLUMN(Python数据平滑!F$25),0)/SUM(Python数据平滑!F$33:F$35)*情景假设!H$30</f>
        <v>548494.85858589283</v>
      </c>
      <c r="I74" s="18">
        <f>VLOOKUP($A74,Python数据平滑!$A$25:$AN$52,COLUMN(Python数据平滑!G$25),0)/SUM(Python数据平滑!G$33:G$35)*情景假设!I$30</f>
        <v>585613.51016135584</v>
      </c>
      <c r="J74" s="18">
        <f>VLOOKUP($A74,Python数据平滑!$A$25:$AN$52,COLUMN(Python数据平滑!H$25),0)/SUM(Python数据平滑!H$33:H$35)*情景假设!J$30</f>
        <v>624330.83641276555</v>
      </c>
      <c r="K74" s="18">
        <f>VLOOKUP($A74,Python数据平滑!$A$25:$AN$52,COLUMN(Python数据平滑!I$25),0)/SUM(Python数据平滑!I$33:I$35)*情景假设!K$30</f>
        <v>663520.02343311149</v>
      </c>
      <c r="L74" s="19">
        <f t="shared" si="66"/>
        <v>701796.86109744606</v>
      </c>
      <c r="M74" s="18">
        <f>VLOOKUP($A74,Python数据平滑!$A$25:$AN$52,COLUMN(Python数据平滑!K$25),0)/SUM(Python数据平滑!K$33:K$35)*情景假设!M$30</f>
        <v>738801.52285694692</v>
      </c>
      <c r="N74" s="18">
        <f>VLOOKUP($A74,Python数据平滑!$A$25:$AN$52,COLUMN(Python数据平滑!L$25),0)/SUM(Python数据平滑!L$33:L$35)*情景假设!N$30</f>
        <v>775325.32322777784</v>
      </c>
      <c r="O74" s="18">
        <f>VLOOKUP($A74,Python数据平滑!$A$25:$AN$52,COLUMN(Python数据平滑!M$25),0)/SUM(Python数据平滑!M$33:M$35)*情景假设!O$30</f>
        <v>811573.24466626206</v>
      </c>
      <c r="P74" s="18">
        <f>VLOOKUP($A74,Python数据平滑!$A$25:$AN$52,COLUMN(Python数据平滑!N$25),0)/SUM(Python数据平滑!N$33:N$35)*情景假设!P$30</f>
        <v>847820.62145371863</v>
      </c>
      <c r="Q74" s="19">
        <f>Q$30*F59</f>
        <v>884413.18225781503</v>
      </c>
      <c r="R74" s="18">
        <f>VLOOKUP($A74,Python数据平滑!$A$25:$AN$52,COLUMN(Python数据平滑!P$25),0)/SUM(Python数据平滑!P$33:P$35)*情景假设!R$30</f>
        <v>921154.69080808084</v>
      </c>
      <c r="S74" s="18">
        <f>VLOOKUP($A74,Python数据平滑!$A$25:$AN$52,COLUMN(Python数据平滑!Q$25),0)/SUM(Python数据平滑!Q$33:Q$35)*情景假设!S$30</f>
        <v>957822.35600857332</v>
      </c>
      <c r="T74" s="18">
        <f>VLOOKUP($A74,Python数据平滑!$A$25:$AN$52,COLUMN(Python数据平滑!R$25),0)/SUM(Python数据平滑!R$33:R$35)*情景假设!T$30</f>
        <v>994832.17666910437</v>
      </c>
      <c r="U74" s="18">
        <f>VLOOKUP($A74,Python数据平滑!$A$25:$AN$52,COLUMN(Python数据平滑!S$25),0)/SUM(Python数据平滑!S$33:S$35)*情景假设!U$30</f>
        <v>1032677.450730335</v>
      </c>
      <c r="V74" s="18">
        <f>VLOOKUP($A74,Python数据平滑!$A$25:$AN$52,COLUMN(Python数据平滑!T$25),0)/SUM(Python数据平滑!T$33:T$35)*情景假设!V$30</f>
        <v>1071932.156745269</v>
      </c>
      <c r="W74" s="18">
        <f>VLOOKUP($A74,Python数据平滑!$A$25:$AN$52,COLUMN(Python数据平滑!U$25),0)/SUM(Python数据平滑!U$33:U$35)*情景假设!W$30</f>
        <v>1112643.9002732679</v>
      </c>
      <c r="X74" s="18">
        <f>VLOOKUP($A74,Python数据平滑!$A$25:$AN$52,COLUMN(Python数据平滑!V$25),0)/SUM(Python数据平滑!V$33:V$35)*情景假设!X$30</f>
        <v>1154430.0356819455</v>
      </c>
      <c r="Y74" s="18">
        <f>VLOOKUP($A74,Python数据平滑!$A$25:$AN$52,COLUMN(Python数据平滑!W$25),0)/SUM(Python数据平滑!W$33:W$35)*情景假设!Y$30</f>
        <v>1197280.9376629442</v>
      </c>
      <c r="Z74" s="18">
        <f>VLOOKUP($A74,Python数据平滑!$A$25:$AN$52,COLUMN(Python数据平滑!X$25),0)/SUM(Python数据平滑!X$33:X$35)*情景假设!Z$30</f>
        <v>1241184.0098131245</v>
      </c>
      <c r="AA74" s="18">
        <f>VLOOKUP($A74,Python数据平滑!$A$25:$AN$52,COLUMN(Python数据平滑!Y$25),0)/SUM(Python数据平滑!Y$33:Y$35)*情景假设!AA$30</f>
        <v>1286123.541178914</v>
      </c>
      <c r="AB74" s="18">
        <f>VLOOKUP($A74,Python数据平滑!$A$25:$AN$52,COLUMN(Python数据平滑!Z$25),0)/SUM(Python数据平滑!Z$33:Z$35)*情景假设!AB$30</f>
        <v>1332148.487263629</v>
      </c>
      <c r="AC74" s="18">
        <f>VLOOKUP($A74,Python数据平滑!$A$25:$AN$52,COLUMN(Python数据平滑!AA$25),0)/SUM(Python数据平滑!AA$33:AA$35)*情景假设!AC$30</f>
        <v>1379257.6624207299</v>
      </c>
      <c r="AD74" s="18">
        <f>VLOOKUP($A74,Python数据平滑!$A$25:$AN$52,COLUMN(Python数据平滑!AB$25),0)/SUM(Python数据平滑!AB$33:AB$35)*情景假设!AD$30</f>
        <v>1427346.6313055812</v>
      </c>
      <c r="AE74" s="18">
        <f>VLOOKUP($A74,Python数据平滑!$A$25:$AN$52,COLUMN(Python数据平滑!AC$25),0)/SUM(Python数据平滑!AC$33:AC$35)*情景假设!AE$30</f>
        <v>1476295.5330102451</v>
      </c>
      <c r="AF74" s="19">
        <f t="shared" si="67"/>
        <v>1525968.3438902448</v>
      </c>
      <c r="AG74" s="18">
        <f>VLOOKUP($A74,Python数据平滑!$A$25:$AN$52,COLUMN(Python数据平滑!AE$25),0)/SUM(Python数据平滑!AE$33:AE$35)*情景假设!AG$30</f>
        <v>1576374.4039748169</v>
      </c>
      <c r="AH74" s="18">
        <f>VLOOKUP($A74,Python数据平滑!$A$25:$AN$52,COLUMN(Python数据平滑!AF$25),0)/SUM(Python数据平滑!AF$33:AF$35)*情景假设!AH$30</f>
        <v>1627601.0363927272</v>
      </c>
      <c r="AI74" s="18">
        <f>VLOOKUP($A74,Python数据平滑!$A$25:$AN$52,COLUMN(Python数据平滑!AG$25),0)/SUM(Python数据平滑!AG$33:AG$35)*情景假设!AI$30</f>
        <v>1679614.1962774505</v>
      </c>
      <c r="AJ74" s="18">
        <f>VLOOKUP($A74,Python数据平滑!$A$25:$AN$52,COLUMN(Python数据平滑!AH$25),0)/SUM(Python数据平滑!AH$33:AH$35)*情景假设!AJ$30</f>
        <v>1732376.4632693627</v>
      </c>
      <c r="AK74" s="18">
        <f>VLOOKUP($A74,Python数据平滑!$A$25:$AN$52,COLUMN(Python数据平滑!AI$25),0)/SUM(Python数据平滑!AI$33:AI$35)*情景假设!AK$30</f>
        <v>1785846.9583261872</v>
      </c>
      <c r="AL74" s="18">
        <f>VLOOKUP($A74,Python数据平滑!$A$25:$AN$52,COLUMN(Python数据平滑!AJ$25),0)/SUM(Python数据平滑!AJ$33:AJ$35)*情景假设!AL$30</f>
        <v>1840021.4492659671</v>
      </c>
      <c r="AM74" s="18">
        <f>VLOOKUP($A74,Python数据平滑!$A$25:$AN$52,COLUMN(Python数据平滑!AK$25),0)/SUM(Python数据平滑!AK$33:AK$35)*情景假设!AM$30</f>
        <v>1894903.2273258322</v>
      </c>
      <c r="AN74" s="18">
        <f>VLOOKUP($A74,Python数据平滑!$A$25:$AN$52,COLUMN(Python数据平滑!AL$25),0)/SUM(Python数据平滑!AL$33:AL$35)*情景假设!AN$30</f>
        <v>1950458.2652343235</v>
      </c>
      <c r="AO74" s="18">
        <f>VLOOKUP($A74,Python数据平滑!$A$25:$AN$52,COLUMN(Python数据平滑!AM$25),0)/SUM(Python数据平滑!AM$33:AM$35)*情景假设!AO$30</f>
        <v>2006650.1172297003</v>
      </c>
      <c r="AP74" s="20">
        <f>AP$30*H59</f>
        <v>2063439.8894758138</v>
      </c>
    </row>
    <row r="76" spans="1:42" x14ac:dyDescent="0.25">
      <c r="A76" s="127" t="s">
        <v>6</v>
      </c>
      <c r="B76" s="124">
        <v>2020</v>
      </c>
      <c r="C76" s="119">
        <v>2021</v>
      </c>
      <c r="D76" s="119">
        <v>2022</v>
      </c>
      <c r="E76" s="119">
        <v>2023</v>
      </c>
      <c r="F76" s="119">
        <v>2024</v>
      </c>
      <c r="G76" s="119">
        <v>2025</v>
      </c>
      <c r="H76" s="119">
        <v>2026</v>
      </c>
      <c r="I76" s="119">
        <v>2027</v>
      </c>
      <c r="J76" s="119">
        <v>2028</v>
      </c>
      <c r="K76" s="119">
        <v>2029</v>
      </c>
      <c r="L76" s="119">
        <v>2030</v>
      </c>
      <c r="M76" s="119">
        <v>2031</v>
      </c>
      <c r="N76" s="119">
        <v>2032</v>
      </c>
      <c r="O76" s="119">
        <v>2033</v>
      </c>
      <c r="P76" s="119">
        <v>2034</v>
      </c>
      <c r="Q76" s="119">
        <v>2035</v>
      </c>
      <c r="R76" s="119">
        <v>2036</v>
      </c>
      <c r="S76" s="119">
        <v>2037</v>
      </c>
      <c r="T76" s="119">
        <v>2038</v>
      </c>
      <c r="U76" s="119">
        <v>2039</v>
      </c>
      <c r="V76" s="119">
        <v>2040</v>
      </c>
      <c r="W76" s="119">
        <v>2041</v>
      </c>
      <c r="X76" s="119">
        <v>2042</v>
      </c>
      <c r="Y76" s="119">
        <v>2043</v>
      </c>
      <c r="Z76" s="119">
        <v>2044</v>
      </c>
      <c r="AA76" s="119">
        <v>2045</v>
      </c>
      <c r="AB76" s="119">
        <v>2046</v>
      </c>
      <c r="AC76" s="119">
        <v>2047</v>
      </c>
      <c r="AD76" s="119">
        <v>2048</v>
      </c>
      <c r="AE76" s="119">
        <v>2049</v>
      </c>
      <c r="AF76" s="119">
        <v>2050</v>
      </c>
      <c r="AG76" s="119">
        <v>2051</v>
      </c>
      <c r="AH76" s="119">
        <v>2052</v>
      </c>
      <c r="AI76" s="119">
        <v>2053</v>
      </c>
      <c r="AJ76" s="119">
        <v>2054</v>
      </c>
      <c r="AK76" s="119">
        <v>2055</v>
      </c>
      <c r="AL76" s="119">
        <v>2056</v>
      </c>
      <c r="AM76" s="119">
        <v>2057</v>
      </c>
      <c r="AN76" s="119">
        <v>2058</v>
      </c>
      <c r="AO76" s="119">
        <v>2059</v>
      </c>
      <c r="AP76" s="120">
        <v>2060</v>
      </c>
    </row>
    <row r="77" spans="1:42" x14ac:dyDescent="0.25">
      <c r="A77" s="123" t="s">
        <v>171</v>
      </c>
      <c r="B77" s="271">
        <f>SUM('高情景（2001-2060, 2020RMB）'!U14:U15,'高情景（2001-2060, 2020RMB）'!U33,'高情景（2001-2060, 2020RMB）'!U53:U54)</f>
        <v>34486.847010845668</v>
      </c>
      <c r="C77" s="271">
        <f>SUM('高情景（2001-2060, 2020RMB）'!V14:V15,'高情景（2001-2060, 2020RMB）'!V33,'高情景（2001-2060, 2020RMB）'!V53:V54)</f>
        <v>37878.279541193522</v>
      </c>
      <c r="D77" s="271">
        <f>SUM('高情景（2001-2060, 2020RMB）'!W14:W15,'高情景（2001-2060, 2020RMB）'!W33,'高情景（2001-2060, 2020RMB）'!W53:W54)</f>
        <v>40294.225269378127</v>
      </c>
      <c r="E77" s="271">
        <f>VLOOKUP($A77,Python数据平滑!$A$25:$AN$52,COLUMN(Python数据平滑!C$25),0)/SUM(Python数据平滑!C$36:C$42)*情景假设!E$34</f>
        <v>41267.251208881287</v>
      </c>
      <c r="F77" s="271">
        <f>VLOOKUP($A77,Python数据平滑!$A$25:$AN$52,COLUMN(Python数据平滑!D$25),0)/SUM(Python数据平滑!D$36:D$42)*情景假设!F$34</f>
        <v>42149.865830269649</v>
      </c>
      <c r="G77" s="272">
        <f>G$34*K48</f>
        <v>42857.081865922795</v>
      </c>
      <c r="H77" s="271">
        <f>VLOOKUP($A77,Python数据平滑!$A$25:$AN$52,COLUMN(Python数据平滑!F$25),0)/SUM(Python数据平滑!F$36:F$42)*情景假设!H$34</f>
        <v>43529.561736851341</v>
      </c>
      <c r="I77" s="271">
        <f>VLOOKUP($A77,Python数据平滑!$A$25:$AN$52,COLUMN(Python数据平滑!G$25),0)/SUM(Python数据平滑!G$36:G$42)*情景假设!I$34</f>
        <v>44162.104997377901</v>
      </c>
      <c r="J77" s="271">
        <f>VLOOKUP($A77,Python数据平滑!$A$25:$AN$52,COLUMN(Python数据平滑!H$25),0)/SUM(Python数据平滑!H$36:H$42)*情景假设!J$34</f>
        <v>44750.896421445104</v>
      </c>
      <c r="K77" s="271">
        <f>VLOOKUP($A77,Python数据平滑!$A$25:$AN$52,COLUMN(Python数据平滑!I$25),0)/SUM(Python数据平滑!I$36:I$42)*情景假设!K$34</f>
        <v>45281.653237641658</v>
      </c>
      <c r="L77" s="272">
        <f>L$34*L48</f>
        <v>45729.64469364901</v>
      </c>
      <c r="M77" s="271">
        <f>VLOOKUP($A77,Python数据平滑!$A$25:$AN$52,COLUMN(Python数据平滑!K$25),0)/SUM(Python数据平滑!K$36:K$42)*情景假设!M$34</f>
        <v>46082.371034130229</v>
      </c>
      <c r="N77" s="271">
        <f>VLOOKUP($A77,Python数据平滑!$A$25:$AN$52,COLUMN(Python数据平滑!L$25),0)/SUM(Python数据平滑!L$36:L$42)*情景假设!N$34</f>
        <v>46356.009196857281</v>
      </c>
      <c r="O77" s="271">
        <f>VLOOKUP($A77,Python数据平滑!$A$25:$AN$52,COLUMN(Python数据平滑!M$25),0)/SUM(Python数据平滑!M$36:M$42)*情景假设!O$34</f>
        <v>46569.183033563473</v>
      </c>
      <c r="P77" s="271">
        <f>VLOOKUP($A77,Python数据平滑!$A$25:$AN$52,COLUMN(Python数据平滑!N$25),0)/SUM(Python数据平滑!N$36:N$42)*情景假设!P$34</f>
        <v>46763.369653864509</v>
      </c>
      <c r="Q77" s="272">
        <f>Q$34*M48</f>
        <v>47004.49606429557</v>
      </c>
      <c r="R77" s="271">
        <f>VLOOKUP($A77,Python数据平滑!$A$25:$AN$52,COLUMN(Python数据平滑!P$25),0)/SUM(Python数据平滑!P$36:P$42)*情景假设!R$34</f>
        <v>47267.117180982837</v>
      </c>
      <c r="S77" s="271">
        <f>VLOOKUP($A77,Python数据平滑!$A$25:$AN$52,COLUMN(Python数据平滑!Q$25),0)/SUM(Python数据平滑!Q$36:Q$42)*情景假设!S$34</f>
        <v>47487.504088643953</v>
      </c>
      <c r="T77" s="271">
        <f>VLOOKUP($A77,Python数据平滑!$A$25:$AN$52,COLUMN(Python数据平滑!R$25),0)/SUM(Python数据平滑!R$36:R$42)*情景假设!T$34</f>
        <v>47684.390860978907</v>
      </c>
      <c r="U77" s="271">
        <f>VLOOKUP($A77,Python数据平滑!$A$25:$AN$52,COLUMN(Python数据平滑!S$25),0)/SUM(Python数据平滑!S$36:S$42)*情景假设!U$34</f>
        <v>47876.603934305203</v>
      </c>
      <c r="V77" s="271">
        <f>VLOOKUP($A77,Python数据平滑!$A$25:$AN$52,COLUMN(Python数据平滑!T$25),0)/SUM(Python数据平滑!T$36:T$42)*情景假设!V$34</f>
        <v>48083.034259567728</v>
      </c>
      <c r="W77" s="271">
        <f>VLOOKUP($A77,Python数据平滑!$A$25:$AN$52,COLUMN(Python数据平滑!U$25),0)/SUM(Python数据平滑!U$36:U$42)*情景假设!W$34</f>
        <v>48303.936620623332</v>
      </c>
      <c r="X77" s="271">
        <f>VLOOKUP($A77,Python数据平滑!$A$25:$AN$52,COLUMN(Python数据平滑!V$25),0)/SUM(Python数据平滑!V$36:V$42)*情景假设!X$34</f>
        <v>48526.1692575735</v>
      </c>
      <c r="Y77" s="271">
        <f>VLOOKUP($A77,Python数据平滑!$A$25:$AN$52,COLUMN(Python数据平滑!W$25),0)/SUM(Python数据平滑!W$36:W$42)*情景假设!Y$34</f>
        <v>48748.477703999342</v>
      </c>
      <c r="Z77" s="271">
        <f>VLOOKUP($A77,Python数据平滑!$A$25:$AN$52,COLUMN(Python数据平滑!X$25),0)/SUM(Python数据平滑!X$36:X$42)*情景假设!Z$34</f>
        <v>48969.46660277441</v>
      </c>
      <c r="AA77" s="271">
        <f>VLOOKUP($A77,Python数据平滑!$A$25:$AN$52,COLUMN(Python数据平滑!Y$25),0)/SUM(Python数据平滑!Y$36:Y$42)*情景假设!AA$34</f>
        <v>49187.62253268846</v>
      </c>
      <c r="AB77" s="271">
        <f>VLOOKUP($A77,Python数据平滑!$A$25:$AN$52,COLUMN(Python数据平滑!Z$25),0)/SUM(Python数据平滑!Z$36:Z$42)*情景假设!AB$34</f>
        <v>49402.385431883842</v>
      </c>
      <c r="AC77" s="271">
        <f>VLOOKUP($A77,Python数据平滑!$A$25:$AN$52,COLUMN(Python数据平滑!AA$25),0)/SUM(Python数据平滑!AA$36:AA$42)*情景假设!AC$34</f>
        <v>49613.107635099383</v>
      </c>
      <c r="AD77" s="271">
        <f>VLOOKUP($A77,Python数据平滑!$A$25:$AN$52,COLUMN(Python数据平滑!AB$25),0)/SUM(Python数据平滑!AB$36:AB$42)*情景假设!AD$34</f>
        <v>49817.998230573779</v>
      </c>
      <c r="AE77" s="271">
        <f>VLOOKUP($A77,Python数据平滑!$A$25:$AN$52,COLUMN(Python数据平滑!AC$25),0)/SUM(Python数据平滑!AC$36:AC$42)*情景假设!AE$34</f>
        <v>50015.168834139011</v>
      </c>
      <c r="AF77" s="272">
        <f>$AF$34*N48</f>
        <v>50202.618308334466</v>
      </c>
      <c r="AG77" s="271">
        <f>VLOOKUP($A77,Python数据平滑!$A$25:$AN$52,COLUMN(Python数据平滑!AE$25),0)/SUM(Python数据平滑!AE$36:AE$42)*情景假设!AG$34</f>
        <v>50387.41899923687</v>
      </c>
      <c r="AH77" s="271">
        <f>VLOOKUP($A77,Python数据平滑!$A$25:$AN$52,COLUMN(Python数据平滑!AF$25),0)/SUM(Python数据平滑!AF$36:AF$42)*情景假设!AH$34</f>
        <v>50575.73666405461</v>
      </c>
      <c r="AI77" s="271">
        <f>VLOOKUP($A77,Python数据平滑!$A$25:$AN$52,COLUMN(Python数据平滑!AG$25),0)/SUM(Python数据平滑!AG$36:AG$42)*情景假设!AI$34</f>
        <v>50764.058028195795</v>
      </c>
      <c r="AJ77" s="271">
        <f>VLOOKUP($A77,Python数据平滑!$A$25:$AN$52,COLUMN(Python数据平滑!AH$25),0)/SUM(Python数据平滑!AH$36:AH$42)*情景假设!AJ$34</f>
        <v>50948.797100302858</v>
      </c>
      <c r="AK77" s="271">
        <f>VLOOKUP($A77,Python数据平滑!$A$25:$AN$52,COLUMN(Python数据平滑!AI$25),0)/SUM(Python数据平滑!AI$36:AI$42)*情景假设!AK$34</f>
        <v>51126.296268326063</v>
      </c>
      <c r="AL77" s="271">
        <f>VLOOKUP($A77,Python数据平滑!$A$25:$AN$52,COLUMN(Python数据平滑!AJ$25),0)/SUM(Python数据平滑!AJ$36:AJ$42)*情景假设!AL$34</f>
        <v>51297.500133598864</v>
      </c>
      <c r="AM77" s="271">
        <f>VLOOKUP($A77,Python数据平滑!$A$25:$AN$52,COLUMN(Python数据平滑!AK$25),0)/SUM(Python数据平滑!AK$36:AK$42)*情景假设!AM$34</f>
        <v>51465.514954748942</v>
      </c>
      <c r="AN77" s="271">
        <f>VLOOKUP($A77,Python数据平滑!$A$25:$AN$52,COLUMN(Python数据平滑!AL$25),0)/SUM(Python数据平滑!AL$36:AL$42)*情景假设!AN$34</f>
        <v>51629.855141599197</v>
      </c>
      <c r="AO77" s="271">
        <f>VLOOKUP($A77,Python数据平滑!$A$25:$AN$52,COLUMN(Python数据平滑!AM$25),0)/SUM(Python数据平滑!AM$36:AM$42)*情景假设!AO$34</f>
        <v>51790.010293056672</v>
      </c>
      <c r="AP77" s="272">
        <f>AP$34*O48</f>
        <v>51945.445394620612</v>
      </c>
    </row>
    <row r="78" spans="1:42" x14ac:dyDescent="0.25">
      <c r="A78" s="123" t="s">
        <v>172</v>
      </c>
      <c r="B78" s="271">
        <f>'高情景（2001-2060, 2020RMB）'!U52</f>
        <v>14171.804811655176</v>
      </c>
      <c r="C78" s="271">
        <f>'高情景（2001-2060, 2020RMB）'!V52</f>
        <v>16363.884569742619</v>
      </c>
      <c r="D78" s="271">
        <f>'高情景（2001-2060, 2020RMB）'!W52</f>
        <v>17470.728074872739</v>
      </c>
      <c r="E78" s="271">
        <f>VLOOKUP($A78,Python数据平滑!$A$25:$AN$52,COLUMN(Python数据平滑!C$25),0)/SUM(Python数据平滑!C$36:C$42)*情景假设!E$34</f>
        <v>18915.564430322152</v>
      </c>
      <c r="F78" s="271">
        <f>VLOOKUP($A78,Python数据平滑!$A$25:$AN$52,COLUMN(Python数据平滑!D$25),0)/SUM(Python数据平滑!D$36:D$42)*情景假设!F$34</f>
        <v>20414.365673234122</v>
      </c>
      <c r="G78" s="272">
        <f t="shared" ref="G78:G83" si="68">G$34*K49</f>
        <v>21926.87909419306</v>
      </c>
      <c r="H78" s="271">
        <f>VLOOKUP($A78,Python数据平滑!$A$25:$AN$52,COLUMN(Python数据平滑!F$25),0)/SUM(Python数据平滑!F$36:F$42)*情景假设!H$34</f>
        <v>23545.833553567525</v>
      </c>
      <c r="I78" s="271">
        <f>VLOOKUP($A78,Python数据平滑!$A$25:$AN$52,COLUMN(Python数据平滑!G$25),0)/SUM(Python数据平滑!G$36:G$42)*情景假设!I$34</f>
        <v>25269.313033372655</v>
      </c>
      <c r="J78" s="271">
        <f>VLOOKUP($A78,Python数据平滑!$A$25:$AN$52,COLUMN(Python数据平滑!H$25),0)/SUM(Python数据平滑!H$36:H$42)*情景假设!J$34</f>
        <v>27052.86437349386</v>
      </c>
      <c r="K78" s="271">
        <f>VLOOKUP($A78,Python数据平滑!$A$25:$AN$52,COLUMN(Python数据平滑!I$25),0)/SUM(Python数据平滑!I$36:I$42)*情景假设!K$34</f>
        <v>28831.76281479375</v>
      </c>
      <c r="L78" s="272">
        <f t="shared" ref="L78:L83" si="69">L$34*L49</f>
        <v>30518.931320068532</v>
      </c>
      <c r="M78" s="271">
        <f>VLOOKUP($A78,Python数据平滑!$A$25:$AN$52,COLUMN(Python数据平滑!K$25),0)/SUM(Python数据平滑!K$36:K$42)*情景假设!M$34</f>
        <v>32075.977015015596</v>
      </c>
      <c r="N78" s="271">
        <f>VLOOKUP($A78,Python数据平滑!$A$25:$AN$52,COLUMN(Python数据平滑!L$25),0)/SUM(Python数据平滑!L$36:L$42)*情景假设!N$34</f>
        <v>33541.618286777353</v>
      </c>
      <c r="O78" s="271">
        <f>VLOOKUP($A78,Python数据平滑!$A$25:$AN$52,COLUMN(Python数据平滑!M$25),0)/SUM(Python数据平滑!M$36:M$42)*情景假设!O$34</f>
        <v>34938.004401184327</v>
      </c>
      <c r="P78" s="271">
        <f>VLOOKUP($A78,Python数据平滑!$A$25:$AN$52,COLUMN(Python数据平滑!N$25),0)/SUM(Python数据平滑!N$36:N$42)*情景假设!P$34</f>
        <v>36311.54141002908</v>
      </c>
      <c r="Q78" s="272">
        <f t="shared" ref="Q78:Q83" si="70">Q$34*M49</f>
        <v>37736.785506164095</v>
      </c>
      <c r="R78" s="271">
        <f>VLOOKUP($A78,Python数据平滑!$A$25:$AN$52,COLUMN(Python数据平滑!P$25),0)/SUM(Python数据平滑!P$36:P$42)*情景假设!R$34</f>
        <v>39208.558484971785</v>
      </c>
      <c r="S78" s="271">
        <f>VLOOKUP($A78,Python数据平滑!$A$25:$AN$52,COLUMN(Python数据平滑!Q$25),0)/SUM(Python数据平滑!Q$36:Q$42)*情景假设!S$34</f>
        <v>40669.098137345471</v>
      </c>
      <c r="T78" s="271">
        <f>VLOOKUP($A78,Python数据平滑!$A$25:$AN$52,COLUMN(Python数据平滑!R$25),0)/SUM(Python数据平滑!R$36:R$42)*情景假设!T$34</f>
        <v>42132.186778690855</v>
      </c>
      <c r="U78" s="271">
        <f>VLOOKUP($A78,Python数据平滑!$A$25:$AN$52,COLUMN(Python数据平滑!S$25),0)/SUM(Python数据平滑!S$36:S$42)*情景假设!U$34</f>
        <v>43613.881027539392</v>
      </c>
      <c r="V78" s="271">
        <f>VLOOKUP($A78,Python数据平滑!$A$25:$AN$52,COLUMN(Python数据平滑!T$25),0)/SUM(Python数据平滑!T$36:T$42)*情景假设!V$34</f>
        <v>45132.554825761348</v>
      </c>
      <c r="W78" s="271">
        <f>VLOOKUP($A78,Python数据平滑!$A$25:$AN$52,COLUMN(Python数据平滑!U$25),0)/SUM(Python数据平滑!U$36:U$42)*情景假设!W$34</f>
        <v>46690.894892945689</v>
      </c>
      <c r="X78" s="271">
        <f>VLOOKUP($A78,Python数据平滑!$A$25:$AN$52,COLUMN(Python数据平滑!V$25),0)/SUM(Python数据平滑!V$36:V$42)*情景假设!X$34</f>
        <v>48278.549223633789</v>
      </c>
      <c r="Y78" s="271">
        <f>VLOOKUP($A78,Python数据平滑!$A$25:$AN$52,COLUMN(Python数据平滑!W$25),0)/SUM(Python数据平滑!W$36:W$42)*情景假设!Y$34</f>
        <v>49896.105354306215</v>
      </c>
      <c r="Z78" s="271">
        <f>VLOOKUP($A78,Python数据平滑!$A$25:$AN$52,COLUMN(Python数据平滑!X$25),0)/SUM(Python数据平滑!X$36:X$42)*情景假设!Z$34</f>
        <v>51544.122913724947</v>
      </c>
      <c r="AA78" s="271">
        <f>VLOOKUP($A78,Python数据平滑!$A$25:$AN$52,COLUMN(Python数据平滑!Y$25),0)/SUM(Python数据平滑!Y$36:Y$42)*情景假设!AA$34</f>
        <v>53223.14725642174</v>
      </c>
      <c r="AB78" s="271">
        <f>VLOOKUP($A78,Python数据平滑!$A$25:$AN$52,COLUMN(Python数据平滑!Z$25),0)/SUM(Python数据平滑!Z$36:Z$42)*情景假设!AB$34</f>
        <v>54934.892134215595</v>
      </c>
      <c r="AC78" s="271">
        <f>VLOOKUP($A78,Python数据平滑!$A$25:$AN$52,COLUMN(Python数据平滑!AA$25),0)/SUM(Python数据平滑!AA$36:AA$42)*情景假设!AC$34</f>
        <v>56681.203772812238</v>
      </c>
      <c r="AD78" s="271">
        <f>VLOOKUP($A78,Python数据平滑!$A$25:$AN$52,COLUMN(Python数据平滑!AB$25),0)/SUM(Python数据平滑!AB$36:AB$42)*情景假设!AD$34</f>
        <v>58462.821694597034</v>
      </c>
      <c r="AE78" s="271">
        <f>VLOOKUP($A78,Python数据平滑!$A$25:$AN$52,COLUMN(Python数据平滑!AC$25),0)/SUM(Python数据平滑!AC$36:AC$42)*情景假设!AE$34</f>
        <v>60280.471253804266</v>
      </c>
      <c r="AF78" s="272">
        <f t="shared" ref="AF78:AF83" si="71">$AF$34*N49</f>
        <v>62134.83483379367</v>
      </c>
      <c r="AG78" s="271">
        <f>VLOOKUP($A78,Python数据平滑!$A$25:$AN$52,COLUMN(Python数据平滑!AE$25),0)/SUM(Python数据平滑!AE$36:AE$42)*情景假设!AG$34</f>
        <v>64027.515632044931</v>
      </c>
      <c r="AH78" s="271">
        <f>VLOOKUP($A78,Python数据平滑!$A$25:$AN$52,COLUMN(Python数据平滑!AF$25),0)/SUM(Python数据平滑!AF$36:AF$42)*情景假设!AH$34</f>
        <v>65957.068175191729</v>
      </c>
      <c r="AI78" s="271">
        <f>VLOOKUP($A78,Python数据平滑!$A$25:$AN$52,COLUMN(Python数据平滑!AG$25),0)/SUM(Python数据平滑!AG$36:AG$42)*情景假设!AI$34</f>
        <v>67919.136181620386</v>
      </c>
      <c r="AJ78" s="271">
        <f>VLOOKUP($A78,Python数据平滑!$A$25:$AN$52,COLUMN(Python数据平滑!AH$25),0)/SUM(Python数据平滑!AH$36:AH$42)*情景假设!AJ$34</f>
        <v>69908.798863111952</v>
      </c>
      <c r="AK78" s="271">
        <f>VLOOKUP($A78,Python数据平滑!$A$25:$AN$52,COLUMN(Python数据平滑!AI$25),0)/SUM(Python数据平滑!AI$36:AI$42)*情景假设!AK$34</f>
        <v>71920.547987715589</v>
      </c>
      <c r="AL78" s="271">
        <f>VLOOKUP($A78,Python数据平滑!$A$25:$AN$52,COLUMN(Python数据平滑!AJ$25),0)/SUM(Python数据平滑!AJ$36:AJ$42)*情景假设!AL$34</f>
        <v>73955.001706873925</v>
      </c>
      <c r="AM78" s="271">
        <f>VLOOKUP($A78,Python数据平滑!$A$25:$AN$52,COLUMN(Python数据平滑!AK$25),0)/SUM(Python数据平滑!AK$36:AK$42)*情景假设!AM$34</f>
        <v>76016.101181902064</v>
      </c>
      <c r="AN78" s="271">
        <f>VLOOKUP($A78,Python数据平滑!$A$25:$AN$52,COLUMN(Python数据平滑!AL$25),0)/SUM(Python数据平滑!AL$36:AL$42)*情景假设!AN$34</f>
        <v>78102.798599349</v>
      </c>
      <c r="AO78" s="271">
        <f>VLOOKUP($A78,Python数据平滑!$A$25:$AN$52,COLUMN(Python数据平滑!AM$25),0)/SUM(Python数据平滑!AM$36:AM$42)*情景假设!AO$34</f>
        <v>80213.947367409215</v>
      </c>
      <c r="AP78" s="272">
        <f t="shared" ref="AP78:AP83" si="72">AP$34*O49</f>
        <v>82348.298050335026</v>
      </c>
    </row>
    <row r="79" spans="1:42" x14ac:dyDescent="0.25">
      <c r="A79" s="273" t="s">
        <v>307</v>
      </c>
      <c r="B79" s="274">
        <v>0</v>
      </c>
      <c r="C79" s="274">
        <v>0</v>
      </c>
      <c r="D79" s="274">
        <v>1</v>
      </c>
      <c r="E79" s="274">
        <f>VLOOKUP($A79,Python数据平滑!$A$25:$AN$52,COLUMN(Python数据平滑!C$25),0)/SUM(Python数据平滑!C$36:C$42)*情景假设!E$34</f>
        <v>25.999130278536839</v>
      </c>
      <c r="F79" s="274">
        <f>VLOOKUP($A79,Python数据平滑!$A$25:$AN$52,COLUMN(Python数据平滑!D$25),0)/SUM(Python数据平滑!D$36:D$42)*情景假设!F$34</f>
        <v>389.19143136595574</v>
      </c>
      <c r="G79" s="274">
        <f t="shared" si="68"/>
        <v>1563.3608599594838</v>
      </c>
      <c r="H79" s="274">
        <f>VLOOKUP($A79,Python数据平滑!$A$25:$AN$52,COLUMN(Python数据平滑!F$25),0)/SUM(Python数据平滑!F$36:F$42)*情景假设!H$34</f>
        <v>2329.9059095022394</v>
      </c>
      <c r="I79" s="274">
        <f>VLOOKUP($A79,Python数据平滑!$A$25:$AN$52,COLUMN(Python数据平滑!G$25),0)/SUM(Python数据平滑!G$36:G$42)*情景假设!I$34</f>
        <v>3053.7446427841201</v>
      </c>
      <c r="J79" s="274">
        <f>VLOOKUP($A79,Python数据平滑!$A$25:$AN$52,COLUMN(Python数据平滑!H$25),0)/SUM(Python数据平滑!H$36:H$42)*情景假设!J$34</f>
        <v>3709.1137387959311</v>
      </c>
      <c r="K79" s="274">
        <f>VLOOKUP($A79,Python数据平滑!$A$25:$AN$52,COLUMN(Python数据平滑!I$25),0)/SUM(Python数据平滑!I$36:I$42)*情景假设!K$34</f>
        <v>4398.229872474596</v>
      </c>
      <c r="L79" s="274">
        <f t="shared" si="69"/>
        <v>5362.7515099161947</v>
      </c>
      <c r="M79" s="274">
        <f>VLOOKUP($A79,Python数据平滑!$A$25:$AN$52,COLUMN(Python数据平滑!K$25),0)/SUM(Python数据平滑!K$36:K$42)*情景假设!M$34</f>
        <v>6860.0579744181514</v>
      </c>
      <c r="N79" s="274">
        <f>VLOOKUP($A79,Python数据平滑!$A$25:$AN$52,COLUMN(Python数据平滑!L$25),0)/SUM(Python数据平滑!L$36:L$42)*情景假设!N$34</f>
        <v>8893.195393941076</v>
      </c>
      <c r="O79" s="274">
        <f>VLOOKUP($A79,Python数据平滑!$A$25:$AN$52,COLUMN(Python数据平滑!M$25),0)/SUM(Python数据平滑!M$36:M$42)*情景假设!O$34</f>
        <v>11335.934751137896</v>
      </c>
      <c r="P79" s="274">
        <f>VLOOKUP($A79,Python数据平滑!$A$25:$AN$52,COLUMN(Python数据平滑!N$25),0)/SUM(Python数据平滑!N$36:N$42)*情景假设!P$34</f>
        <v>13791.513809987979</v>
      </c>
      <c r="Q79" s="274">
        <f t="shared" si="70"/>
        <v>15553.418604166425</v>
      </c>
      <c r="R79" s="274">
        <f>VLOOKUP($A79,Python数据平滑!$A$25:$AN$52,COLUMN(Python数据平滑!P$25),0)/SUM(Python数据平滑!P$36:P$42)*情景假设!R$34</f>
        <v>16648.806987387397</v>
      </c>
      <c r="S79" s="274">
        <f>VLOOKUP($A79,Python数据平滑!$A$25:$AN$52,COLUMN(Python数据平滑!Q$25),0)/SUM(Python数据平滑!Q$36:Q$42)*情景假设!S$34</f>
        <v>17672.851203062848</v>
      </c>
      <c r="T79" s="274">
        <f>VLOOKUP($A79,Python数据平滑!$A$25:$AN$52,COLUMN(Python数据平滑!R$25),0)/SUM(Python数据平滑!R$36:R$42)*情景假设!T$34</f>
        <v>18624.781539733922</v>
      </c>
      <c r="U79" s="274">
        <f>VLOOKUP($A79,Python数据平滑!$A$25:$AN$52,COLUMN(Python数据平滑!S$25),0)/SUM(Python数据平滑!S$36:S$42)*情景假设!U$34</f>
        <v>19508.730975690563</v>
      </c>
      <c r="V79" s="274">
        <f>VLOOKUP($A79,Python数据平滑!$A$25:$AN$52,COLUMN(Python数据平滑!T$25),0)/SUM(Python数据平滑!T$36:T$42)*情景假设!V$34</f>
        <v>20333.400463881804</v>
      </c>
      <c r="W79" s="274">
        <f>VLOOKUP($A79,Python数据平滑!$A$25:$AN$52,COLUMN(Python数据平滑!U$25),0)/SUM(Python数据平滑!U$36:U$42)*情景假设!W$34</f>
        <v>21103.453699119993</v>
      </c>
      <c r="X79" s="274">
        <f>VLOOKUP($A79,Python数据平滑!$A$25:$AN$52,COLUMN(Python数据平滑!V$25),0)/SUM(Python数据平滑!V$36:V$42)*情景假设!X$34</f>
        <v>21820.210880206265</v>
      </c>
      <c r="Y79" s="274">
        <f>VLOOKUP($A79,Python数据平滑!$A$25:$AN$52,COLUMN(Python数据平滑!W$25),0)/SUM(Python数据平滑!W$36:W$42)*情景假设!Y$34</f>
        <v>22492.288603321089</v>
      </c>
      <c r="Z79" s="274">
        <f>VLOOKUP($A79,Python数据平滑!$A$25:$AN$52,COLUMN(Python数据平滑!X$25),0)/SUM(Python数据平滑!X$36:X$42)*情景假设!Z$34</f>
        <v>23130.446319929102</v>
      </c>
      <c r="AA79" s="274">
        <f>VLOOKUP($A79,Python数据平滑!$A$25:$AN$52,COLUMN(Python数据平滑!Y$25),0)/SUM(Python数据平滑!Y$36:Y$42)*情景假设!AA$34</f>
        <v>23747.373541919103</v>
      </c>
      <c r="AB79" s="274">
        <f>VLOOKUP($A79,Python数据平滑!$A$25:$AN$52,COLUMN(Python数据平滑!Z$25),0)/SUM(Python数据平滑!Z$36:Z$42)*情景假设!AB$34</f>
        <v>24358.049759620837</v>
      </c>
      <c r="AC79" s="274">
        <f>VLOOKUP($A79,Python数据平滑!$A$25:$AN$52,COLUMN(Python数据平滑!AA$25),0)/SUM(Python数据平滑!AA$36:AA$42)*情景假设!AC$34</f>
        <v>24979.18483026958</v>
      </c>
      <c r="AD79" s="274">
        <f>VLOOKUP($A79,Python数据平滑!$A$25:$AN$52,COLUMN(Python数据平滑!AB$25),0)/SUM(Python数据平滑!AB$36:AB$42)*情景假设!AD$34</f>
        <v>25628.689655475133</v>
      </c>
      <c r="AE79" s="274">
        <f>VLOOKUP($A79,Python数据平滑!$A$25:$AN$52,COLUMN(Python数据平滑!AC$25),0)/SUM(Python数据平滑!AC$36:AC$42)*情景假设!AE$34</f>
        <v>26326.304205001892</v>
      </c>
      <c r="AF79" s="274">
        <f t="shared" si="71"/>
        <v>27093.863972272677</v>
      </c>
      <c r="AG79" s="274">
        <f>VLOOKUP($A79,Python数据平滑!$A$25:$AN$52,COLUMN(Python数据平滑!AE$25),0)/SUM(Python数据平滑!AE$36:AE$42)*情景假设!AG$34</f>
        <v>27907.843560051046</v>
      </c>
      <c r="AH79" s="274">
        <f>VLOOKUP($A79,Python数据平滑!$A$25:$AN$52,COLUMN(Python数据平滑!AF$25),0)/SUM(Python数据平滑!AF$36:AF$42)*情景假设!AH$34</f>
        <v>28726.812202442357</v>
      </c>
      <c r="AI79" s="274">
        <f>VLOOKUP($A79,Python数据平滑!$A$25:$AN$52,COLUMN(Python数据平滑!AG$25),0)/SUM(Python数据平滑!AG$36:AG$42)*情景假设!AI$34</f>
        <v>29547.314346756131</v>
      </c>
      <c r="AJ79" s="274">
        <f>VLOOKUP($A79,Python数据平滑!$A$25:$AN$52,COLUMN(Python数据平滑!AH$25),0)/SUM(Python数据平滑!AH$36:AH$42)*情景假设!AJ$34</f>
        <v>30365.57007335659</v>
      </c>
      <c r="AK79" s="274">
        <f>VLOOKUP($A79,Python数据平滑!$A$25:$AN$52,COLUMN(Python数据平滑!AI$25),0)/SUM(Python数据平滑!AI$36:AI$42)*情景假设!AK$34</f>
        <v>31177.477168070356</v>
      </c>
      <c r="AL79" s="274">
        <f>VLOOKUP($A79,Python数据平滑!$A$25:$AN$52,COLUMN(Python数据平滑!AJ$25),0)/SUM(Python数据平滑!AJ$36:AJ$42)*情景假设!AL$34</f>
        <v>31981.529629031738</v>
      </c>
      <c r="AM79" s="274">
        <f>VLOOKUP($A79,Python数据平滑!$A$25:$AN$52,COLUMN(Python数据平滑!AK$25),0)/SUM(Python数据平滑!AK$36:AK$42)*情景假设!AM$34</f>
        <v>32777.585155356668</v>
      </c>
      <c r="AN79" s="274">
        <f>VLOOKUP($A79,Python数据平滑!$A$25:$AN$52,COLUMN(Python数据平滑!AL$25),0)/SUM(Python数据平滑!AL$36:AL$42)*情景假设!AN$34</f>
        <v>33563.272401671624</v>
      </c>
      <c r="AO79" s="274">
        <f>VLOOKUP($A79,Python数据平滑!$A$25:$AN$52,COLUMN(Python数据平滑!AM$25),0)/SUM(Python数据平滑!AM$36:AM$42)*情景假设!AO$34</f>
        <v>34336.122933146064</v>
      </c>
      <c r="AP79" s="274">
        <f t="shared" si="72"/>
        <v>35093.57849402463</v>
      </c>
    </row>
    <row r="80" spans="1:42" x14ac:dyDescent="0.25">
      <c r="A80" s="123" t="s">
        <v>173</v>
      </c>
      <c r="B80" s="271">
        <f>SUM('高情景（2001-2060, 2020RMB）'!U25:U26,'高情景（2001-2060, 2020RMB）'!U30,'高情景（2001-2060, 2020RMB）'!U34,'高情景（2001-2060, 2020RMB）'!U36:U37,'高情景（2001-2060, 2020RMB）'!U38:U40)</f>
        <v>90023.293328805914</v>
      </c>
      <c r="C80" s="271">
        <f>SUM('高情景（2001-2060, 2020RMB）'!V25:V26,'高情景（2001-2060, 2020RMB）'!V30,'高情景（2001-2060, 2020RMB）'!V34,'高情景（2001-2060, 2020RMB）'!V36:V37,'高情景（2001-2060, 2020RMB）'!V38:V40)</f>
        <v>98562.088933173043</v>
      </c>
      <c r="D80" s="271">
        <f>SUM('高情景（2001-2060, 2020RMB）'!W25:W26,'高情景（2001-2060, 2020RMB）'!W30,'高情景（2001-2060, 2020RMB）'!W34,'高情景（2001-2060, 2020RMB）'!W36:W37,'高情景（2001-2060, 2020RMB）'!W38:W40)</f>
        <v>101803.01469759936</v>
      </c>
      <c r="E80" s="271">
        <f>VLOOKUP($A80,Python数据平滑!$A$25:$AN$52,COLUMN(Python数据平滑!C$25),0)/SUM(Python数据平滑!C$36:C$42)*情景假设!E$34</f>
        <v>104120.69649202559</v>
      </c>
      <c r="F80" s="271">
        <f>VLOOKUP($A80,Python数据平滑!$A$25:$AN$52,COLUMN(Python数据平滑!D$25),0)/SUM(Python数据平滑!D$36:D$42)*情景假设!F$34</f>
        <v>106329.3451832913</v>
      </c>
      <c r="G80" s="272">
        <f t="shared" si="68"/>
        <v>108305.49370768089</v>
      </c>
      <c r="H80" s="271">
        <f>VLOOKUP($A80,Python数据平滑!$A$25:$AN$52,COLUMN(Python数据平滑!F$25),0)/SUM(Python数据平滑!F$36:F$42)*情景假设!H$34</f>
        <v>110430.56324199679</v>
      </c>
      <c r="I80" s="271">
        <f>VLOOKUP($A80,Python数据平滑!$A$25:$AN$52,COLUMN(Python数据平滑!G$25),0)/SUM(Python数据平滑!G$36:G$42)*情景假设!I$34</f>
        <v>112605.52752588975</v>
      </c>
      <c r="J80" s="271">
        <f>VLOOKUP($A80,Python数据平滑!$A$25:$AN$52,COLUMN(Python数据平滑!H$25),0)/SUM(Python数据平滑!H$36:H$42)*情景假设!J$34</f>
        <v>114741.32947991126</v>
      </c>
      <c r="K80" s="271">
        <f>VLOOKUP($A80,Python数据平滑!$A$25:$AN$52,COLUMN(Python数据平滑!I$25),0)/SUM(Python数据平滑!I$36:I$42)*情景假设!K$34</f>
        <v>116715.15411830542</v>
      </c>
      <c r="L80" s="272">
        <f t="shared" si="69"/>
        <v>118370.55150978657</v>
      </c>
      <c r="M80" s="271">
        <f>VLOOKUP($A80,Python数据平滑!$A$25:$AN$52,COLUMN(Python数据平滑!K$25),0)/SUM(Python数据平滑!K$36:K$42)*情景假设!M$34</f>
        <v>119669.8457859888</v>
      </c>
      <c r="N80" s="271">
        <f>VLOOKUP($A80,Python数据平滑!$A$25:$AN$52,COLUMN(Python数据平滑!L$25),0)/SUM(Python数据平滑!L$36:L$42)*情景假设!N$34</f>
        <v>120721.62271202319</v>
      </c>
      <c r="O80" s="271">
        <f>VLOOKUP($A80,Python数据平滑!$A$25:$AN$52,COLUMN(Python数据平滑!M$25),0)/SUM(Python数据平滑!M$36:M$42)*情景假设!O$34</f>
        <v>121586.7351459964</v>
      </c>
      <c r="P80" s="271">
        <f>VLOOKUP($A80,Python数据平滑!$A$25:$AN$52,COLUMN(Python数据平滑!N$25),0)/SUM(Python数据平滑!N$36:N$42)*情景假设!P$34</f>
        <v>122387.13832578628</v>
      </c>
      <c r="Q80" s="272">
        <f t="shared" si="70"/>
        <v>123310.49616867148</v>
      </c>
      <c r="R80" s="271">
        <f>VLOOKUP($A80,Python数据平滑!$A$25:$AN$52,COLUMN(Python数据平滑!P$25),0)/SUM(Python数据平滑!P$36:P$42)*情景假设!R$34</f>
        <v>124288.59706005511</v>
      </c>
      <c r="S80" s="271">
        <f>VLOOKUP($A80,Python数据平滑!$A$25:$AN$52,COLUMN(Python数据平滑!Q$25),0)/SUM(Python数据平滑!Q$36:Q$42)*情景假设!S$34</f>
        <v>125143.04023450878</v>
      </c>
      <c r="T80" s="271">
        <f>VLOOKUP($A80,Python数据平滑!$A$25:$AN$52,COLUMN(Python数据平滑!R$25),0)/SUM(Python数据平滑!R$36:R$42)*情景假设!T$34</f>
        <v>125925.05150698456</v>
      </c>
      <c r="U80" s="271">
        <f>VLOOKUP($A80,Python数据平滑!$A$25:$AN$52,COLUMN(Python数据平滑!S$25),0)/SUM(Python数据平滑!S$36:S$42)*情景假设!U$34</f>
        <v>126686.64066686657</v>
      </c>
      <c r="V80" s="271">
        <f>VLOOKUP($A80,Python数据平滑!$A$25:$AN$52,COLUMN(Python数据平滑!T$25),0)/SUM(Python数据平滑!T$36:T$42)*情景假设!V$34</f>
        <v>127480.47461304365</v>
      </c>
      <c r="W80" s="271">
        <f>VLOOKUP($A80,Python数据平滑!$A$25:$AN$52,COLUMN(Python数据平滑!U$25),0)/SUM(Python数据平滑!U$36:U$42)*情景假设!W$34</f>
        <v>128310.17076270304</v>
      </c>
      <c r="X80" s="271">
        <f>VLOOKUP($A80,Python数据平滑!$A$25:$AN$52,COLUMN(Python数据平滑!V$25),0)/SUM(Python数据平滑!V$36:V$42)*情景假设!X$34</f>
        <v>129143.7633147036</v>
      </c>
      <c r="Y80" s="271">
        <f>VLOOKUP($A80,Python数据平滑!$A$25:$AN$52,COLUMN(Python数据平滑!W$25),0)/SUM(Python数据平滑!W$36:W$42)*情景假设!Y$34</f>
        <v>129980.78996679155</v>
      </c>
      <c r="Z80" s="271">
        <f>VLOOKUP($A80,Python数据平滑!$A$25:$AN$52,COLUMN(Python数据平滑!X$25),0)/SUM(Python数据平滑!X$36:X$42)*情景假设!Z$34</f>
        <v>130820.46140551254</v>
      </c>
      <c r="AA80" s="271">
        <f>VLOOKUP($A80,Python数据平滑!$A$25:$AN$52,COLUMN(Python数据平滑!Y$25),0)/SUM(Python数据平滑!Y$36:Y$42)*情景假设!AA$34</f>
        <v>131661.71879629628</v>
      </c>
      <c r="AB80" s="271">
        <f>VLOOKUP($A80,Python数据平滑!$A$25:$AN$52,COLUMN(Python数据平滑!Z$25),0)/SUM(Python数据平滑!Z$36:Z$42)*情景假设!AB$34</f>
        <v>132506.1032901174</v>
      </c>
      <c r="AC80" s="271">
        <f>VLOOKUP($A80,Python数据平滑!$A$25:$AN$52,COLUMN(Python数据平滑!AA$25),0)/SUM(Python数据平滑!AA$36:AA$42)*情景假设!AC$34</f>
        <v>133354.98294932302</v>
      </c>
      <c r="AD80" s="271">
        <f>VLOOKUP($A80,Python数据平滑!$A$25:$AN$52,COLUMN(Python数据平滑!AB$25),0)/SUM(Python数据平滑!AB$36:AB$42)*情景假设!AD$34</f>
        <v>134206.7058848796</v>
      </c>
      <c r="AE80" s="271">
        <f>VLOOKUP($A80,Python数据平滑!$A$25:$AN$52,COLUMN(Python数据平滑!AC$25),0)/SUM(Python数据平滑!AC$36:AC$42)*情景假设!AE$34</f>
        <v>135059.38682025785</v>
      </c>
      <c r="AF80" s="272">
        <f t="shared" si="71"/>
        <v>135910.8565216939</v>
      </c>
      <c r="AG80" s="271">
        <f>VLOOKUP($A80,Python数据平滑!$A$25:$AN$52,COLUMN(Python数据平滑!AE$25),0)/SUM(Python数据平滑!AE$36:AE$42)*情景假设!AG$34</f>
        <v>136775.42113071095</v>
      </c>
      <c r="AH80" s="271">
        <f>VLOOKUP($A80,Python数据平滑!$A$25:$AN$52,COLUMN(Python数据平滑!AF$25),0)/SUM(Python数据平滑!AF$36:AF$42)*情景假设!AH$34</f>
        <v>137662.9483335827</v>
      </c>
      <c r="AI80" s="271">
        <f>VLOOKUP($A80,Python数据平滑!$A$25:$AN$52,COLUMN(Python数据平滑!AG$25),0)/SUM(Python数据平滑!AG$36:AG$42)*情景假设!AI$34</f>
        <v>138564.13586872743</v>
      </c>
      <c r="AJ80" s="271">
        <f>VLOOKUP($A80,Python数据平滑!$A$25:$AN$52,COLUMN(Python数据平滑!AH$25),0)/SUM(Python数据平滑!AH$36:AH$42)*情景假设!AJ$34</f>
        <v>139469.38027634186</v>
      </c>
      <c r="AK80" s="271">
        <f>VLOOKUP($A80,Python数据平滑!$A$25:$AN$52,COLUMN(Python数据平滑!AI$25),0)/SUM(Python数据平滑!AI$36:AI$42)*情景假设!AK$34</f>
        <v>140368.76948026879</v>
      </c>
      <c r="AL80" s="271">
        <f>VLOOKUP($A80,Python数据平滑!$A$25:$AN$52,COLUMN(Python数据平滑!AJ$25),0)/SUM(Python数据平滑!AJ$36:AJ$42)*情景假设!AL$34</f>
        <v>141264.94301332676</v>
      </c>
      <c r="AM80" s="271">
        <f>VLOOKUP($A80,Python数据平滑!$A$25:$AN$52,COLUMN(Python数据平滑!AK$25),0)/SUM(Python数据平滑!AK$36:AK$42)*情景假设!AM$34</f>
        <v>142166.53848061647</v>
      </c>
      <c r="AN80" s="271">
        <f>VLOOKUP($A80,Python数据平滑!$A$25:$AN$52,COLUMN(Python数据平滑!AL$25),0)/SUM(Python数据平滑!AL$36:AL$42)*情景假设!AN$34</f>
        <v>143072.34456477032</v>
      </c>
      <c r="AO80" s="271">
        <f>VLOOKUP($A80,Python数据平滑!$A$25:$AN$52,COLUMN(Python数据平滑!AM$25),0)/SUM(Python数据平滑!AM$36:AM$42)*情景假设!AO$34</f>
        <v>143981.0634658137</v>
      </c>
      <c r="AP80" s="272">
        <f t="shared" si="72"/>
        <v>144891.30922780465</v>
      </c>
    </row>
    <row r="81" spans="1:42" x14ac:dyDescent="0.25">
      <c r="A81" s="123" t="s">
        <v>174</v>
      </c>
      <c r="B81" s="271">
        <f>SUM('高情景（2001-2060, 2020RMB）'!U41:U46)</f>
        <v>81720.659845024958</v>
      </c>
      <c r="C81" s="271">
        <f>SUM('高情景（2001-2060, 2020RMB）'!V41:V46)</f>
        <v>95333.930002658919</v>
      </c>
      <c r="D81" s="271">
        <f>SUM('高情景（2001-2060, 2020RMB）'!W41:W46)</f>
        <v>101531.70465802075</v>
      </c>
      <c r="E81" s="271">
        <f>VLOOKUP($A81,Python数据平滑!$A$25:$AN$52,COLUMN(Python数据平滑!C$25),0)/SUM(Python数据平滑!C$36:C$42)*情景假设!E$34</f>
        <v>105666.74952992689</v>
      </c>
      <c r="F81" s="271">
        <f>VLOOKUP($A81,Python数据平滑!$A$25:$AN$52,COLUMN(Python数据平滑!D$25),0)/SUM(Python数据平滑!D$36:D$42)*情景假设!F$34</f>
        <v>109844.50142401157</v>
      </c>
      <c r="G81" s="272">
        <f t="shared" si="68"/>
        <v>113953.32620163968</v>
      </c>
      <c r="H81" s="271">
        <f>VLOOKUP($A81,Python数据平滑!$A$25:$AN$52,COLUMN(Python数据平滑!F$25),0)/SUM(Python数据平滑!F$36:F$42)*情景假设!H$34</f>
        <v>118338.0219015787</v>
      </c>
      <c r="I81" s="271">
        <f>VLOOKUP($A81,Python数据平滑!$A$25:$AN$52,COLUMN(Python数据平滑!G$25),0)/SUM(Python数据平滑!G$36:G$42)*情景假设!I$34</f>
        <v>122881.95115205996</v>
      </c>
      <c r="J81" s="271">
        <f>VLOOKUP($A81,Python数据平滑!$A$25:$AN$52,COLUMN(Python数据平滑!H$25),0)/SUM(Python数据平滑!H$36:H$42)*情景假设!J$34</f>
        <v>127574.03078888899</v>
      </c>
      <c r="K81" s="271">
        <f>VLOOKUP($A81,Python数据平滑!$A$25:$AN$52,COLUMN(Python数据平滑!I$25),0)/SUM(Python数据平滑!I$36:I$42)*情景假设!K$34</f>
        <v>132370.15148485923</v>
      </c>
      <c r="L81" s="272">
        <f t="shared" si="69"/>
        <v>137188.93408094702</v>
      </c>
      <c r="M81" s="271">
        <f>VLOOKUP($A81,Python数据平滑!$A$25:$AN$52,COLUMN(Python数据平滑!K$25),0)/SUM(Python数据平滑!K$36:K$42)*情景假设!M$34</f>
        <v>142010.33547022342</v>
      </c>
      <c r="N81" s="271">
        <f>VLOOKUP($A81,Python数据平滑!$A$25:$AN$52,COLUMN(Python数据平滑!L$25),0)/SUM(Python数据平滑!L$36:L$42)*情景假设!N$34</f>
        <v>146814.96946109246</v>
      </c>
      <c r="O81" s="271">
        <f>VLOOKUP($A81,Python数据平滑!$A$25:$AN$52,COLUMN(Python数据平滑!M$25),0)/SUM(Python数据平滑!M$36:M$42)*情景假设!O$34</f>
        <v>151505.88438366971</v>
      </c>
      <c r="P81" s="271">
        <f>VLOOKUP($A81,Python数据平滑!$A$25:$AN$52,COLUMN(Python数据平滑!N$25),0)/SUM(Python数据平滑!N$36:N$42)*情景假设!P$34</f>
        <v>156049.65953209114</v>
      </c>
      <c r="Q81" s="272">
        <f t="shared" si="70"/>
        <v>160492.32894680375</v>
      </c>
      <c r="R81" s="271">
        <f>VLOOKUP($A81,Python数据平滑!$A$25:$AN$52,COLUMN(Python数据平滑!P$25),0)/SUM(Python数据平滑!P$36:P$42)*情景假设!R$34</f>
        <v>164785.34021419784</v>
      </c>
      <c r="S81" s="271">
        <f>VLOOKUP($A81,Python数据平滑!$A$25:$AN$52,COLUMN(Python数据平滑!Q$25),0)/SUM(Python数据平滑!Q$36:Q$42)*情景假设!S$34</f>
        <v>168866.23980178346</v>
      </c>
      <c r="T81" s="271">
        <f>VLOOKUP($A81,Python数据平滑!$A$25:$AN$52,COLUMN(Python数据平滑!R$25),0)/SUM(Python数据平滑!R$36:R$42)*情景假设!T$34</f>
        <v>172803.24899793617</v>
      </c>
      <c r="U81" s="271">
        <f>VLOOKUP($A81,Python数据平滑!$A$25:$AN$52,COLUMN(Python数据平滑!S$25),0)/SUM(Python数据平滑!S$36:S$42)*情景假设!U$34</f>
        <v>176672.11683704352</v>
      </c>
      <c r="V81" s="271">
        <f>VLOOKUP($A81,Python数据平滑!$A$25:$AN$52,COLUMN(Python数据平滑!T$25),0)/SUM(Python数据平滑!T$36:T$42)*情景假设!V$34</f>
        <v>180555.64906975231</v>
      </c>
      <c r="W81" s="271">
        <f>VLOOKUP($A81,Python数据平滑!$A$25:$AN$52,COLUMN(Python数据平滑!U$25),0)/SUM(Python数据平滑!U$36:U$42)*情景假设!W$34</f>
        <v>184472.01821152077</v>
      </c>
      <c r="X81" s="271">
        <f>VLOOKUP($A81,Python数据平滑!$A$25:$AN$52,COLUMN(Python数据平滑!V$25),0)/SUM(Python数据平滑!V$36:V$42)*情景假设!X$34</f>
        <v>188389.04800002606</v>
      </c>
      <c r="Y81" s="271">
        <f>VLOOKUP($A81,Python数据平滑!$A$25:$AN$52,COLUMN(Python数据平滑!W$25),0)/SUM(Python数据平滑!W$36:W$42)*情景假设!Y$34</f>
        <v>192319.78879442925</v>
      </c>
      <c r="Z81" s="271">
        <f>VLOOKUP($A81,Python数据平滑!$A$25:$AN$52,COLUMN(Python数据平滑!X$25),0)/SUM(Python数据平滑!X$36:X$42)*情景假设!Z$34</f>
        <v>196278.10461705067</v>
      </c>
      <c r="AA81" s="271">
        <f>VLOOKUP($A81,Python数据平滑!$A$25:$AN$52,COLUMN(Python数据平滑!Y$25),0)/SUM(Python数据平滑!Y$36:Y$42)*情景假设!AA$34</f>
        <v>200278.74754412964</v>
      </c>
      <c r="AB81" s="271">
        <f>VLOOKUP($A81,Python数据平滑!$A$25:$AN$52,COLUMN(Python数据平滑!Z$25),0)/SUM(Python数据平滑!Z$36:Z$42)*情景假设!AB$34</f>
        <v>204341.78665548455</v>
      </c>
      <c r="AC81" s="271">
        <f>VLOOKUP($A81,Python数据平滑!$A$25:$AN$52,COLUMN(Python数据平滑!AA$25),0)/SUM(Python数据平滑!AA$36:AA$42)*情景假设!AC$34</f>
        <v>208488.59316238528</v>
      </c>
      <c r="AD81" s="271">
        <f>VLOOKUP($A81,Python数据平滑!$A$25:$AN$52,COLUMN(Python数据平滑!AB$25),0)/SUM(Python数据平滑!AB$36:AB$42)*情景假设!AD$34</f>
        <v>212737.37866508792</v>
      </c>
      <c r="AE81" s="271">
        <f>VLOOKUP($A81,Python数据平滑!$A$25:$AN$52,COLUMN(Python数据平滑!AC$25),0)/SUM(Python数据平滑!AC$36:AC$42)*情景假设!AE$34</f>
        <v>217107.42983315917</v>
      </c>
      <c r="AF81" s="272">
        <f t="shared" si="71"/>
        <v>221619.09473505328</v>
      </c>
      <c r="AG81" s="271">
        <f>VLOOKUP($A81,Python数据平滑!$A$25:$AN$52,COLUMN(Python数据平滑!AE$25),0)/SUM(Python数据平滑!AE$36:AE$42)*情景假设!AG$34</f>
        <v>226264.21824292897</v>
      </c>
      <c r="AH81" s="271">
        <f>VLOOKUP($A81,Python数据平滑!$A$25:$AN$52,COLUMN(Python数据平滑!AF$25),0)/SUM(Python数据平滑!AF$36:AF$42)*情景假设!AH$34</f>
        <v>231012.3481813941</v>
      </c>
      <c r="AI81" s="271">
        <f>VLOOKUP($A81,Python数据平滑!$A$25:$AN$52,COLUMN(Python数据平滑!AG$25),0)/SUM(Python数据平滑!AG$36:AG$42)*情景假设!AI$34</f>
        <v>235850.18507302276</v>
      </c>
      <c r="AJ81" s="271">
        <f>VLOOKUP($A81,Python数据平滑!$A$25:$AN$52,COLUMN(Python数据平滑!AH$25),0)/SUM(Python数据平滑!AH$36:AH$42)*情景假设!AJ$34</f>
        <v>240763.07739515213</v>
      </c>
      <c r="AK81" s="271">
        <f>VLOOKUP($A81,Python数据平滑!$A$25:$AN$52,COLUMN(Python数据平滑!AI$25),0)/SUM(Python数据平滑!AI$36:AI$42)*情景假设!AK$34</f>
        <v>245734.95762944446</v>
      </c>
      <c r="AL81" s="271">
        <f>VLOOKUP($A81,Python数据平滑!$A$25:$AN$52,COLUMN(Python数据平滑!AJ$25),0)/SUM(Python数据平滑!AJ$36:AJ$42)*情景假设!AL$34</f>
        <v>250771.11820813824</v>
      </c>
      <c r="AM81" s="271">
        <f>VLOOKUP($A81,Python数据平滑!$A$25:$AN$52,COLUMN(Python数据平滑!AK$25),0)/SUM(Python数据平滑!AK$36:AK$42)*情景假设!AM$34</f>
        <v>255887.95123297616</v>
      </c>
      <c r="AN81" s="271">
        <f>VLOOKUP($A81,Python数据平滑!$A$25:$AN$52,COLUMN(Python数据平滑!AL$25),0)/SUM(Python数据平滑!AL$36:AL$42)*情景假设!AN$34</f>
        <v>261084.78456263564</v>
      </c>
      <c r="AO81" s="271">
        <f>VLOOKUP($A81,Python数据平滑!$A$25:$AN$52,COLUMN(Python数据平滑!AM$25),0)/SUM(Python数据平滑!AM$36:AM$42)*情景假设!AO$34</f>
        <v>266360.72368365439</v>
      </c>
      <c r="AP81" s="272">
        <f t="shared" si="72"/>
        <v>271714.63744878478</v>
      </c>
    </row>
    <row r="82" spans="1:42" x14ac:dyDescent="0.25">
      <c r="A82" s="123" t="s">
        <v>175</v>
      </c>
      <c r="B82" s="271">
        <f>SUM('高情景（2001-2060, 2020RMB）'!U47:U48,'高情景（2001-2060, 2020RMB）'!U35)</f>
        <v>42058.73819766107</v>
      </c>
      <c r="C82" s="271">
        <f>SUM('高情景（2001-2060, 2020RMB）'!V47:V48,'高情景（2001-2060, 2020RMB）'!V35)</f>
        <v>51422.622451019372</v>
      </c>
      <c r="D82" s="271">
        <f>SUM('高情景（2001-2060, 2020RMB）'!W47:W48,'高情景（2001-2060, 2020RMB）'!W35)</f>
        <v>54801.586556831287</v>
      </c>
      <c r="E82" s="271">
        <f>VLOOKUP($A82,Python数据平滑!$A$25:$AN$52,COLUMN(Python数据平滑!C$25),0)/SUM(Python数据平滑!C$36:C$42)*情景假设!E$34</f>
        <v>57737.025680583618</v>
      </c>
      <c r="F82" s="271">
        <f>VLOOKUP($A82,Python数据平滑!$A$25:$AN$52,COLUMN(Python数据平滑!D$25),0)/SUM(Python数据平滑!D$36:D$42)*情景假设!F$34</f>
        <v>60753.356792911865</v>
      </c>
      <c r="G82" s="272">
        <f t="shared" si="68"/>
        <v>63787.284637652541</v>
      </c>
      <c r="H82" s="271">
        <f>VLOOKUP($A82,Python数据平滑!$A$25:$AN$52,COLUMN(Python数据平滑!F$25),0)/SUM(Python数据平滑!F$36:F$42)*情景假设!H$34</f>
        <v>67067.375626611611</v>
      </c>
      <c r="I82" s="271">
        <f>VLOOKUP($A82,Python数据平滑!$A$25:$AN$52,COLUMN(Python数据平滑!G$25),0)/SUM(Python数据平滑!G$36:G$42)*情景假设!I$34</f>
        <v>70539.665183162928</v>
      </c>
      <c r="J82" s="271">
        <f>VLOOKUP($A82,Python数据平滑!$A$25:$AN$52,COLUMN(Python数据平滑!H$25),0)/SUM(Python数据平滑!H$36:H$42)*情景假设!J$34</f>
        <v>74150.560635122471</v>
      </c>
      <c r="K82" s="271">
        <f>VLOOKUP($A82,Python数据平滑!$A$25:$AN$52,COLUMN(Python数据平滑!I$25),0)/SUM(Python数据平滑!I$36:I$42)*情景假设!K$34</f>
        <v>77815.812940424716</v>
      </c>
      <c r="L82" s="272">
        <f t="shared" si="69"/>
        <v>81416.318377818607</v>
      </c>
      <c r="M82" s="271">
        <f>VLOOKUP($A82,Python数据平滑!$A$25:$AN$52,COLUMN(Python数据平滑!K$25),0)/SUM(Python数据平滑!K$36:K$42)*情景假设!M$34</f>
        <v>84904.625503019328</v>
      </c>
      <c r="N82" s="271">
        <f>VLOOKUP($A82,Python数据平滑!$A$25:$AN$52,COLUMN(Python数据平滑!L$25),0)/SUM(Python数据平滑!L$36:L$42)*情景假设!N$34</f>
        <v>88311.343059938008</v>
      </c>
      <c r="O82" s="271">
        <f>VLOOKUP($A82,Python数据平滑!$A$25:$AN$52,COLUMN(Python数据平滑!M$25),0)/SUM(Python数据平滑!M$36:M$42)*情景假设!O$34</f>
        <v>91619.950822670988</v>
      </c>
      <c r="P82" s="271">
        <f>VLOOKUP($A82,Python数据平滑!$A$25:$AN$52,COLUMN(Python数据平滑!N$25),0)/SUM(Python数据平滑!N$36:N$42)*情景假设!P$34</f>
        <v>94859.612769512067</v>
      </c>
      <c r="Q82" s="272">
        <f t="shared" si="70"/>
        <v>98115.642316026657</v>
      </c>
      <c r="R82" s="271">
        <f>VLOOKUP($A82,Python数据平滑!$A$25:$AN$52,COLUMN(Python数据平滑!P$25),0)/SUM(Python数据平滑!P$36:P$42)*情景假设!R$34</f>
        <v>101355.70532466345</v>
      </c>
      <c r="S82" s="271">
        <f>VLOOKUP($A82,Python数据平滑!$A$25:$AN$52,COLUMN(Python数据平滑!Q$25),0)/SUM(Python数据平滑!Q$36:Q$42)*情景假设!S$34</f>
        <v>104495.35829026607</v>
      </c>
      <c r="T82" s="271">
        <f>VLOOKUP($A82,Python数据平滑!$A$25:$AN$52,COLUMN(Python数据平滑!R$25),0)/SUM(Python数据平滑!R$36:R$42)*情景假设!T$34</f>
        <v>107575.24464794026</v>
      </c>
      <c r="U82" s="271">
        <f>VLOOKUP($A82,Python数据平滑!$A$25:$AN$52,COLUMN(Python数据平滑!S$25),0)/SUM(Python数据平滑!S$36:S$42)*情景假设!U$34</f>
        <v>110641.81857894897</v>
      </c>
      <c r="V82" s="271">
        <f>VLOOKUP($A82,Python数据平滑!$A$25:$AN$52,COLUMN(Python数据平滑!T$25),0)/SUM(Python数据平滑!T$36:T$42)*情景假设!V$34</f>
        <v>113747.1852360019</v>
      </c>
      <c r="W82" s="271">
        <f>VLOOKUP($A82,Python数据平滑!$A$25:$AN$52,COLUMN(Python数据平滑!U$25),0)/SUM(Python数据平滑!U$36:U$42)*情景假设!W$34</f>
        <v>116903.80352669251</v>
      </c>
      <c r="X82" s="271">
        <f>VLOOKUP($A82,Python数据平滑!$A$25:$AN$52,COLUMN(Python数据平滑!V$25),0)/SUM(Python数据平滑!V$36:V$42)*情景假设!X$34</f>
        <v>120092.38966763878</v>
      </c>
      <c r="Y82" s="271">
        <f>VLOOKUP($A82,Python数据平滑!$A$25:$AN$52,COLUMN(Python数据平滑!W$25),0)/SUM(Python数据平滑!W$36:W$42)*情景假设!Y$34</f>
        <v>123322.26118393222</v>
      </c>
      <c r="Z82" s="271">
        <f>VLOOKUP($A82,Python数据平滑!$A$25:$AN$52,COLUMN(Python数据平滑!X$25),0)/SUM(Python数据平滑!X$36:X$42)*情景假设!Z$34</f>
        <v>126603.54257817143</v>
      </c>
      <c r="AA82" s="271">
        <f>VLOOKUP($A82,Python数据平滑!$A$25:$AN$52,COLUMN(Python数据平滑!Y$25),0)/SUM(Python数据平滑!Y$36:Y$42)*情景假设!AA$34</f>
        <v>129947.2345390953</v>
      </c>
      <c r="AB82" s="271">
        <f>VLOOKUP($A82,Python数据平滑!$A$25:$AN$52,COLUMN(Python数据平滑!Z$25),0)/SUM(Python数据平滑!Z$36:Z$42)*情景假设!AB$34</f>
        <v>133368.12857165266</v>
      </c>
      <c r="AC82" s="271">
        <f>VLOOKUP($A82,Python数据平滑!$A$25:$AN$52,COLUMN(Python数据平滑!AA$25),0)/SUM(Python数据平滑!AA$36:AA$42)*情景假设!AC$34</f>
        <v>136882.28264910611</v>
      </c>
      <c r="AD82" s="271">
        <f>VLOOKUP($A82,Python数据平滑!$A$25:$AN$52,COLUMN(Python数据平滑!AB$25),0)/SUM(Python数据平滑!AB$36:AB$42)*情景假设!AD$34</f>
        <v>140504.11208205251</v>
      </c>
      <c r="AE82" s="271">
        <f>VLOOKUP($A82,Python数据平滑!$A$25:$AN$52,COLUMN(Python数据平滑!AC$25),0)/SUM(Python数据平滑!AC$36:AC$42)*情景假设!AE$34</f>
        <v>144249.15546472342</v>
      </c>
      <c r="AF82" s="272">
        <f t="shared" si="71"/>
        <v>148134.10271850575</v>
      </c>
      <c r="AG82" s="271">
        <f>VLOOKUP($A82,Python数据平滑!$A$25:$AN$52,COLUMN(Python数据平滑!AE$25),0)/SUM(Python数据平滑!AE$36:AE$42)*情景假设!AG$34</f>
        <v>152154.40690842798</v>
      </c>
      <c r="AH82" s="271">
        <f>VLOOKUP($A82,Python数据平滑!$A$25:$AN$52,COLUMN(Python数据平滑!AF$25),0)/SUM(Python数据平滑!AF$36:AF$42)*情景假设!AH$34</f>
        <v>156289.48559122486</v>
      </c>
      <c r="AI82" s="271">
        <f>VLOOKUP($A82,Python数据平滑!$A$25:$AN$52,COLUMN(Python数据平滑!AG$25),0)/SUM(Python数据平滑!AG$36:AG$42)*情景假设!AI$34</f>
        <v>160532.05024172904</v>
      </c>
      <c r="AJ82" s="271">
        <f>VLOOKUP($A82,Python数据平滑!$A$25:$AN$52,COLUMN(Python数据平滑!AH$25),0)/SUM(Python数据平滑!AH$36:AH$42)*情景假设!AJ$34</f>
        <v>164873.68953181372</v>
      </c>
      <c r="AK82" s="271">
        <f>VLOOKUP($A82,Python数据平滑!$A$25:$AN$52,COLUMN(Python数据平滑!AI$25),0)/SUM(Python数据平滑!AI$36:AI$42)*情景假设!AK$34</f>
        <v>169304.7928180577</v>
      </c>
      <c r="AL82" s="271">
        <f>VLOOKUP($A82,Python数据平滑!$A$25:$AN$52,COLUMN(Python数据平滑!AJ$25),0)/SUM(Python数据平滑!AJ$36:AJ$42)*情景假设!AL$34</f>
        <v>173830.30352489074</v>
      </c>
      <c r="AM82" s="271">
        <f>VLOOKUP($A82,Python数据平滑!$A$25:$AN$52,COLUMN(Python数据平滑!AK$25),0)/SUM(Python数据平滑!AK$36:AK$42)*情景假设!AM$34</f>
        <v>178463.01129980813</v>
      </c>
      <c r="AN82" s="271">
        <f>VLOOKUP($A82,Python数据平滑!$A$25:$AN$52,COLUMN(Python数据平滑!AL$25),0)/SUM(Python数据平滑!AL$36:AL$42)*情景假设!AN$34</f>
        <v>183204.02852861979</v>
      </c>
      <c r="AO82" s="271">
        <f>VLOOKUP($A82,Python数据平滑!$A$25:$AN$52,COLUMN(Python数据平滑!AM$25),0)/SUM(Python数据平滑!AM$36:AM$42)*情景假设!AO$34</f>
        <v>188054.31877438159</v>
      </c>
      <c r="AP82" s="272">
        <f t="shared" si="72"/>
        <v>193014.68171713548</v>
      </c>
    </row>
    <row r="83" spans="1:42" x14ac:dyDescent="0.25">
      <c r="A83" s="123" t="s">
        <v>176</v>
      </c>
      <c r="B83" s="271">
        <f>SUM('高情景（2001-2060, 2020RMB）'!U16:U24,'高情景（2001-2060, 2020RMB）'!U27:U29,'高情景（2001-2060, 2020RMB）'!U31:U32,'高情景（2001-2060, 2020RMB）'!U49:U51)</f>
        <v>50441.55680600716</v>
      </c>
      <c r="C83" s="271">
        <f>SUM('高情景（2001-2060, 2020RMB）'!V16:V24,'高情景（2001-2060, 2020RMB）'!V27:V29,'高情景（2001-2060, 2020RMB）'!V31:V32,'高情景（2001-2060, 2020RMB）'!V49:V51)</f>
        <v>56632.87042727269</v>
      </c>
      <c r="D83" s="271">
        <f>SUM('高情景（2001-2060, 2020RMB）'!W16:W24,'高情景（2001-2060, 2020RMB）'!W27:W29,'高情景（2001-2060, 2020RMB）'!W31:W32,'高情景（2001-2060, 2020RMB）'!W49:W51)</f>
        <v>59677.345914108897</v>
      </c>
      <c r="E83" s="271">
        <f>VLOOKUP($A83,Python数据平滑!$A$25:$AN$52,COLUMN(Python数据平滑!C$25),0)/SUM(Python数据平滑!C$36:C$42)*情景假设!E$34</f>
        <v>60780.182373906995</v>
      </c>
      <c r="F83" s="271">
        <f>VLOOKUP($A83,Python数据平滑!$A$25:$AN$52,COLUMN(Python数据平滑!D$25),0)/SUM(Python数据平滑!D$36:D$42)*情景假设!F$34</f>
        <v>61867.457743182102</v>
      </c>
      <c r="G83" s="272">
        <f t="shared" si="68"/>
        <v>62888.374659335263</v>
      </c>
      <c r="H83" s="271">
        <f>VLOOKUP($A83,Python数据平滑!$A$25:$AN$52,COLUMN(Python数据平滑!F$25),0)/SUM(Python数据平滑!F$36:F$42)*情景假设!H$34</f>
        <v>64062.437112381151</v>
      </c>
      <c r="I83" s="271">
        <f>VLOOKUP($A83,Python数据平滑!$A$25:$AN$52,COLUMN(Python数据平滑!G$25),0)/SUM(Python数据平滑!G$36:G$42)*情景假设!I$34</f>
        <v>65315.682836082073</v>
      </c>
      <c r="J83" s="271">
        <f>VLOOKUP($A83,Python数据平滑!$A$25:$AN$52,COLUMN(Python数据平滑!H$25),0)/SUM(Python数据平滑!H$36:H$42)*情景假设!J$34</f>
        <v>66596.617928352905</v>
      </c>
      <c r="K83" s="271">
        <f>VLOOKUP($A83,Python数据平滑!$A$25:$AN$52,COLUMN(Python数据平滑!I$25),0)/SUM(Python数据平滑!I$36:I$42)*情景假设!K$34</f>
        <v>67833.879393558193</v>
      </c>
      <c r="L83" s="272">
        <f t="shared" si="69"/>
        <v>68935.733045649991</v>
      </c>
      <c r="M83" s="271">
        <f>VLOOKUP($A83,Python数据平滑!$A$25:$AN$52,COLUMN(Python数据平滑!K$25),0)/SUM(Python数据平滑!K$36:K$42)*情景假设!M$34</f>
        <v>69865.643059865091</v>
      </c>
      <c r="N83" s="271">
        <f>VLOOKUP($A83,Python数据平滑!$A$25:$AN$52,COLUMN(Python数据平滑!L$25),0)/SUM(Python数据平滑!L$36:L$42)*情景假设!N$34</f>
        <v>70666.963625384073</v>
      </c>
      <c r="O83" s="271">
        <f>VLOOKUP($A83,Python数据平滑!$A$25:$AN$52,COLUMN(Python数据平滑!M$25),0)/SUM(Python数据平滑!M$36:M$42)*情景假设!O$34</f>
        <v>71365.430477809656</v>
      </c>
      <c r="P83" s="271">
        <f>VLOOKUP($A83,Python数据平滑!$A$25:$AN$52,COLUMN(Python数据平滑!N$25),0)/SUM(Python数据平滑!N$36:N$42)*情景假设!P$34</f>
        <v>72022.690650390243</v>
      </c>
      <c r="Q83" s="272">
        <f t="shared" si="70"/>
        <v>72739.560425696953</v>
      </c>
      <c r="R83" s="271">
        <f>VLOOKUP($A83,Python数据平滑!$A$25:$AN$52,COLUMN(Python数据平滑!P$25),0)/SUM(Python数据平滑!P$36:P$42)*情景假设!R$34</f>
        <v>73477.248096790645</v>
      </c>
      <c r="S83" s="271">
        <f>VLOOKUP($A83,Python数据平滑!$A$25:$AN$52,COLUMN(Python数据平滑!Q$25),0)/SUM(Python数据平滑!Q$36:Q$42)*情景假设!S$34</f>
        <v>74138.241722858424</v>
      </c>
      <c r="T83" s="271">
        <f>VLOOKUP($A83,Python数据平滑!$A$25:$AN$52,COLUMN(Python数据平滑!R$25),0)/SUM(Python数据平滑!R$36:R$42)*情景假设!T$34</f>
        <v>74753.059393927877</v>
      </c>
      <c r="U83" s="271">
        <f>VLOOKUP($A83,Python数据平滑!$A$25:$AN$52,COLUMN(Python数据平滑!S$25),0)/SUM(Python数据平滑!S$36:S$42)*情景假设!U$34</f>
        <v>75352.980499412282</v>
      </c>
      <c r="V83" s="271">
        <f>VLOOKUP($A83,Python数据平滑!$A$25:$AN$52,COLUMN(Python数据平滑!T$25),0)/SUM(Python数据平滑!T$36:T$42)*情景假设!V$34</f>
        <v>75969.951581037763</v>
      </c>
      <c r="W83" s="271">
        <f>VLOOKUP($A83,Python数据平滑!$A$25:$AN$52,COLUMN(Python数据平滑!U$25),0)/SUM(Python数据平滑!U$36:U$42)*情景假设!W$34</f>
        <v>76606.895491933086</v>
      </c>
      <c r="X83" s="271">
        <f>VLOOKUP($A83,Python数据平滑!$A$25:$AN$52,COLUMN(Python数据平滑!V$25),0)/SUM(Python数据平滑!V$36:V$42)*情景假设!X$34</f>
        <v>77245.486853972368</v>
      </c>
      <c r="Y83" s="271">
        <f>VLOOKUP($A83,Python数据平滑!$A$25:$AN$52,COLUMN(Python数据平滑!W$25),0)/SUM(Python数据平滑!W$36:W$42)*情景假设!Y$34</f>
        <v>77886.160881647724</v>
      </c>
      <c r="Z83" s="271">
        <f>VLOOKUP($A83,Python数据平滑!$A$25:$AN$52,COLUMN(Python数据平滑!X$25),0)/SUM(Python数据平滑!X$36:X$42)*情景假设!Z$34</f>
        <v>78529.179124261893</v>
      </c>
      <c r="AA83" s="271">
        <f>VLOOKUP($A83,Python数据平滑!$A$25:$AN$52,COLUMN(Python数据平滑!Y$25),0)/SUM(Python数据平滑!Y$36:Y$42)*情景假设!AA$34</f>
        <v>79174.662571280147</v>
      </c>
      <c r="AB83" s="271">
        <f>VLOOKUP($A83,Python数据平滑!$A$25:$AN$52,COLUMN(Python数据平滑!Z$25),0)/SUM(Python数据平滑!Z$36:Z$42)*情景假设!AB$34</f>
        <v>79824.319141302272</v>
      </c>
      <c r="AC83" s="271">
        <f>VLOOKUP($A83,Python数据平滑!$A$25:$AN$52,COLUMN(Python数据平滑!AA$25),0)/SUM(Python数据平滑!AA$36:AA$42)*情景假设!AC$34</f>
        <v>80479.784416879789</v>
      </c>
      <c r="AD83" s="271">
        <f>VLOOKUP($A83,Python数据平滑!$A$25:$AN$52,COLUMN(Python数据平滑!AB$25),0)/SUM(Python数据平滑!AB$36:AB$42)*情景假设!AD$34</f>
        <v>81140.900092932949</v>
      </c>
      <c r="AE83" s="271">
        <f>VLOOKUP($A83,Python数据平滑!$A$25:$AN$52,COLUMN(Python数据平滑!AC$25),0)/SUM(Python数据平滑!AC$36:AC$42)*情景假设!AE$34</f>
        <v>81807.385792558227</v>
      </c>
      <c r="AF83" s="272">
        <f t="shared" si="71"/>
        <v>82478.807292005135</v>
      </c>
      <c r="AG83" s="271">
        <f>VLOOKUP($A83,Python数据平滑!$A$25:$AN$52,COLUMN(Python数据平滑!AE$25),0)/SUM(Python数据平滑!AE$36:AE$42)*情景假设!AG$34</f>
        <v>83162.646979843325</v>
      </c>
      <c r="AH83" s="271">
        <f>VLOOKUP($A83,Python数据平滑!$A$25:$AN$52,COLUMN(Python数据平滑!AF$25),0)/SUM(Python数据平滑!AF$36:AF$42)*情景假设!AH$34</f>
        <v>83863.152098467865</v>
      </c>
      <c r="AI83" s="271">
        <f>VLOOKUP($A83,Python数据平滑!$A$25:$AN$52,COLUMN(Python数据平滑!AG$25),0)/SUM(Python数据平滑!AG$36:AG$42)*情景假设!AI$34</f>
        <v>84574.727780883288</v>
      </c>
      <c r="AJ83" s="271">
        <f>VLOOKUP($A83,Python数据平滑!$A$25:$AN$52,COLUMN(Python数据平滑!AH$25),0)/SUM(Python数据平滑!AH$36:AH$42)*情景假设!AJ$34</f>
        <v>85291.551428032966</v>
      </c>
      <c r="AK83" s="271">
        <f>VLOOKUP($A83,Python数据平滑!$A$25:$AN$52,COLUMN(Python数据平滑!AI$25),0)/SUM(Python数据平滑!AI$36:AI$42)*情景假设!AK$34</f>
        <v>86007.565933333011</v>
      </c>
      <c r="AL83" s="271">
        <f>VLOOKUP($A83,Python数据平滑!$A$25:$AN$52,COLUMN(Python数据平滑!AJ$25),0)/SUM(Python数据平滑!AJ$36:AJ$42)*情景假设!AL$34</f>
        <v>86724.372460531828</v>
      </c>
      <c r="AM83" s="271">
        <f>VLOOKUP($A83,Python数据平滑!$A$25:$AN$52,COLUMN(Python数据平滑!AK$25),0)/SUM(Python数据平滑!AK$36:AK$42)*情景假设!AM$34</f>
        <v>87447.273666420078</v>
      </c>
      <c r="AN83" s="271">
        <f>VLOOKUP($A83,Python数据平滑!$A$25:$AN$52,COLUMN(Python数据平滑!AL$25),0)/SUM(Python数据平滑!AL$36:AL$42)*情景假设!AN$34</f>
        <v>88175.543173889921</v>
      </c>
      <c r="AO83" s="271">
        <f>VLOOKUP($A83,Python数据平滑!$A$25:$AN$52,COLUMN(Python数据平滑!AM$25),0)/SUM(Python数据平滑!AM$36:AM$42)*情景假设!AO$34</f>
        <v>88908.39514940948</v>
      </c>
      <c r="AP83" s="272">
        <f t="shared" si="72"/>
        <v>89644.982687706462</v>
      </c>
    </row>
    <row r="85" spans="1:42" x14ac:dyDescent="0.25">
      <c r="A85" s="123" t="s">
        <v>180</v>
      </c>
      <c r="B85" s="10">
        <f>'高情景（2001-2060, 2020RMB）'!U57</f>
        <v>40582.9</v>
      </c>
      <c r="C85" s="10">
        <f>'高情景（2001-2060, 2020RMB）'!V57</f>
        <v>44991.98369146973</v>
      </c>
      <c r="D85" s="10">
        <f>'高情景（2001-2060, 2020RMB）'!W57</f>
        <v>46450.003049149032</v>
      </c>
      <c r="E85" s="10">
        <f>VLOOKUP($A85,Python数据平滑!$A$25:$AN$52,COLUMN(Python数据平滑!C$25),0)/SUM(Python数据平滑!C$43:C$45)*情景假设!E$36</f>
        <v>49153.129815887412</v>
      </c>
      <c r="F85" s="10">
        <f>VLOOKUP($A85,Python数据平滑!$A$25:$AN$52,COLUMN(Python数据平滑!D$25),0)/SUM(Python数据平滑!D$43:D$45)*情景假设!F$36</f>
        <v>51970.893722128654</v>
      </c>
      <c r="G85" s="11">
        <f>G$36*K57</f>
        <v>54898.824827539094</v>
      </c>
      <c r="H85" s="10">
        <f>VLOOKUP($A85,Python数据平滑!$A$25:$AN$52,COLUMN(Python数据平滑!F$25),0)/SUM(Python数据平滑!F$43:F$45)*情景假设!H$36</f>
        <v>57997.043486053568</v>
      </c>
      <c r="I85" s="10">
        <f>VLOOKUP($A85,Python数据平滑!$A$25:$AN$52,COLUMN(Python数据平滑!G$25),0)/SUM(Python数据平滑!G$43:G$45)*情景假设!I$36</f>
        <v>61283.056469726456</v>
      </c>
      <c r="J85" s="10">
        <f>VLOOKUP($A85,Python数据平滑!$A$25:$AN$52,COLUMN(Python数据平滑!H$25),0)/SUM(Python数据平滑!H$43:H$45)*情景假设!J$36</f>
        <v>64675.3592097</v>
      </c>
      <c r="K85" s="10">
        <f>VLOOKUP($A85,Python数据平滑!$A$25:$AN$52,COLUMN(Python数据平滑!I$25),0)/SUM(Python数据平滑!I$43:I$45)*情景假设!K$36</f>
        <v>68075.574371646406</v>
      </c>
      <c r="L85" s="11">
        <f>L$36*L57</f>
        <v>71368.115415646593</v>
      </c>
      <c r="M85" s="10">
        <f>VLOOKUP($A85,Python数据平滑!$A$25:$AN$52,COLUMN(Python数据平滑!K$25),0)/SUM(Python数据平滑!K$43:K$45)*情景假设!M$36</f>
        <v>74542.867959405921</v>
      </c>
      <c r="N85" s="10">
        <f>VLOOKUP($A85,Python数据平滑!$A$25:$AN$52,COLUMN(Python数据平滑!L$25),0)/SUM(Python数据平滑!L$43:L$45)*情景假设!N$36</f>
        <v>77672.973183565948</v>
      </c>
      <c r="O85" s="10">
        <f>VLOOKUP($A85,Python数据平滑!$A$25:$AN$52,COLUMN(Python数据平滑!M$25),0)/SUM(Python数据平滑!M$43:M$45)*情景假设!O$36</f>
        <v>80755.409526274452</v>
      </c>
      <c r="P85" s="10">
        <f>VLOOKUP($A85,Python数据平滑!$A$25:$AN$52,COLUMN(Python数据平滑!N$25),0)/SUM(Python数据平滑!N$43:N$45)*情景假设!P$36</f>
        <v>83787.38505774572</v>
      </c>
      <c r="Q85" s="11">
        <f>Q$36*M57</f>
        <v>86766.223272618037</v>
      </c>
      <c r="R85" s="10">
        <f>VLOOKUP($A85,Python数据平滑!$A$25:$AN$52,COLUMN(Python数据平滑!P$25),0)/SUM(Python数据平滑!P$43:P$45)*情景假设!R$36</f>
        <v>89671.015235601255</v>
      </c>
      <c r="S85" s="10">
        <f>VLOOKUP($A85,Python数据平滑!$A$25:$AN$52,COLUMN(Python数据平滑!Q$25),0)/SUM(Python数据平滑!Q$43:Q$45)*情景假设!S$36</f>
        <v>92501.126658160996</v>
      </c>
      <c r="T85" s="10">
        <f>VLOOKUP($A85,Python数据平滑!$A$25:$AN$52,COLUMN(Python数据平滑!R$25),0)/SUM(Python数据平滑!R$43:R$45)*情景假设!T$36</f>
        <v>95288.333503441856</v>
      </c>
      <c r="U85" s="10">
        <f>VLOOKUP($A85,Python数据平滑!$A$25:$AN$52,COLUMN(Python数据平滑!S$25),0)/SUM(Python数据平滑!S$43:S$45)*情景假设!U$36</f>
        <v>98069.81385715623</v>
      </c>
      <c r="V85" s="10">
        <f>VLOOKUP($A85,Python数据平滑!$A$25:$AN$52,COLUMN(Python数据平滑!T$25),0)/SUM(Python数据平滑!T$43:T$45)*情景假设!V$36</f>
        <v>100888.1054628993</v>
      </c>
      <c r="W85" s="10">
        <f>VLOOKUP($A85,Python数据平滑!$A$25:$AN$52,COLUMN(Python数据平滑!U$25),0)/SUM(Python数据平滑!U$43:U$45)*情景假设!W$36</f>
        <v>103750.94900997991</v>
      </c>
      <c r="X85" s="10">
        <f>VLOOKUP($A85,Python数据平滑!$A$25:$AN$52,COLUMN(Python数据平滑!V$25),0)/SUM(Python数据平滑!V$43:V$45)*情景假设!X$36</f>
        <v>106638.19510124714</v>
      </c>
      <c r="Y85" s="10">
        <f>VLOOKUP($A85,Python数据平滑!$A$25:$AN$52,COLUMN(Python数据平滑!W$25),0)/SUM(Python数据平滑!W$43:W$45)*情景假设!Y$36</f>
        <v>109555.33246513936</v>
      </c>
      <c r="Z85" s="10">
        <f>VLOOKUP($A85,Python数据平滑!$A$25:$AN$52,COLUMN(Python数据平滑!X$25),0)/SUM(Python数据平滑!X$43:X$45)*情景假设!Z$36</f>
        <v>112508.8369307696</v>
      </c>
      <c r="AA85" s="10">
        <f>VLOOKUP($A85,Python数据平滑!$A$25:$AN$52,COLUMN(Python数据平滑!Y$25),0)/SUM(Python数据平滑!Y$43:Y$45)*情景假设!AA$36</f>
        <v>115506.21342218682</v>
      </c>
      <c r="AB85" s="10">
        <f>VLOOKUP($A85,Python数据平滑!$A$25:$AN$52,COLUMN(Python数据平滑!Z$25),0)/SUM(Python数据平滑!Z$43:Z$45)*情景假设!AB$36</f>
        <v>118558.56766890487</v>
      </c>
      <c r="AC85" s="10">
        <f>VLOOKUP($A85,Python数据平滑!$A$25:$AN$52,COLUMN(Python数据平滑!AA$25),0)/SUM(Python数据平滑!AA$43:AA$45)*情景假设!AC$36</f>
        <v>121678.347281457</v>
      </c>
      <c r="AD85" s="10">
        <f>VLOOKUP($A85,Python数据平滑!$A$25:$AN$52,COLUMN(Python数据平滑!AB$25),0)/SUM(Python数据平滑!AB$43:AB$45)*情景假设!AD$36</f>
        <v>124876.74713755769</v>
      </c>
      <c r="AE85" s="10">
        <f>VLOOKUP($A85,Python数据平滑!$A$25:$AN$52,COLUMN(Python数据平滑!AC$25),0)/SUM(Python数据平滑!AC$43:AC$45)*情景假设!AE$36</f>
        <v>128166.17498061749</v>
      </c>
      <c r="AF85" s="11">
        <f>$AF$36*N57</f>
        <v>131560.30255667062</v>
      </c>
      <c r="AG85" s="10">
        <f>VLOOKUP($A85,Python数据平滑!$A$25:$AN$52,COLUMN(Python数据平滑!AE$25),0)/SUM(Python数据平滑!AE$43:AE$45)*情景假设!AG$36</f>
        <v>135051.68090367058</v>
      </c>
      <c r="AH85" s="10">
        <f>VLOOKUP($A85,Python数据平滑!$A$25:$AN$52,COLUMN(Python数据平滑!AF$25),0)/SUM(Python数据平滑!AF$43:AF$45)*情景假设!AH$36</f>
        <v>138618.44440273542</v>
      </c>
      <c r="AI85" s="10">
        <f>VLOOKUP($A85,Python数据平滑!$A$25:$AN$52,COLUMN(Python数据平滑!AG$25),0)/SUM(Python数据平滑!AG$43:AG$45)*情景假设!AI$36</f>
        <v>142252.91759575994</v>
      </c>
      <c r="AJ85" s="10">
        <f>VLOOKUP($A85,Python数据平滑!$A$25:$AN$52,COLUMN(Python数据平滑!AH$25),0)/SUM(Python数据平滑!AH$43:AH$45)*情景假设!AJ$36</f>
        <v>145946.44745815854</v>
      </c>
      <c r="AK85" s="10">
        <f>VLOOKUP($A85,Python数据平滑!$A$25:$AN$52,COLUMN(Python数据平滑!AI$25),0)/SUM(Python数据平滑!AI$43:AI$45)*情景假设!AK$36</f>
        <v>149689.35706091559</v>
      </c>
      <c r="AL85" s="10">
        <f>VLOOKUP($A85,Python数据平滑!$A$25:$AN$52,COLUMN(Python数据平滑!AJ$25),0)/SUM(Python数据平滑!AJ$43:AJ$45)*情景假设!AL$36</f>
        <v>153484.87832989576</v>
      </c>
      <c r="AM85" s="10">
        <f>VLOOKUP($A85,Python数据平滑!$A$25:$AN$52,COLUMN(Python数据平滑!AK$25),0)/SUM(Python数据平滑!AK$43:AK$45)*情景假设!AM$36</f>
        <v>157343.16007625783</v>
      </c>
      <c r="AN85" s="10">
        <f>VLOOKUP($A85,Python数据平滑!$A$25:$AN$52,COLUMN(Python数据平滑!AL$25),0)/SUM(Python数据平滑!AL$43:AL$45)*情景假设!AN$36</f>
        <v>161264.0264918863</v>
      </c>
      <c r="AO85" s="10">
        <f>VLOOKUP($A85,Python数据平滑!$A$25:$AN$52,COLUMN(Python数据平滑!AM$25),0)/SUM(Python数据平滑!AM$43:AM$45)*情景假设!AO$36</f>
        <v>165247.18773599216</v>
      </c>
      <c r="AP85" s="12">
        <f>AP$36*O57</f>
        <v>169292.23271258455</v>
      </c>
    </row>
    <row r="86" spans="1:42" x14ac:dyDescent="0.25">
      <c r="A86" s="123" t="s">
        <v>181</v>
      </c>
      <c r="B86" s="14">
        <f>SUM('高情景（2001-2060, 2020RMB）'!U58:U59)</f>
        <v>111371.5</v>
      </c>
      <c r="C86" s="14">
        <f>SUM('高情景（2001-2060, 2020RMB）'!V58:V59)</f>
        <v>122702.13348739067</v>
      </c>
      <c r="D86" s="14">
        <f>SUM('高情景（2001-2060, 2020RMB）'!W58:W59)</f>
        <v>123782.32854860832</v>
      </c>
      <c r="E86" s="14">
        <f>VLOOKUP($A86,Python数据平滑!$A$25:$AN$52,COLUMN(Python数据平滑!C$25),0)/SUM(Python数据平滑!C$43:C$45)*情景假设!E$36</f>
        <v>131107.93179884669</v>
      </c>
      <c r="F86" s="14">
        <f>VLOOKUP($A86,Python数据平滑!$A$25:$AN$52,COLUMN(Python数据平滑!D$25),0)/SUM(Python数据平滑!D$43:D$45)*情景假设!F$36</f>
        <v>138788.26618372698</v>
      </c>
      <c r="G86" s="15">
        <f>G$36*K58</f>
        <v>146829.14041801138</v>
      </c>
      <c r="H86" s="14">
        <f>VLOOKUP($A86,Python数据平滑!$A$25:$AN$52,COLUMN(Python数据平滑!F$25),0)/SUM(Python数据平滑!F$43:F$45)*情景假设!H$36</f>
        <v>155446.11694167694</v>
      </c>
      <c r="I86" s="14">
        <f>VLOOKUP($A86,Python数据平滑!$A$25:$AN$52,COLUMN(Python数据平滑!G$25),0)/SUM(Python数据平滑!G$43:G$45)*情景假设!I$36</f>
        <v>164691.49812753906</v>
      </c>
      <c r="J86" s="14">
        <f>VLOOKUP($A86,Python数据平滑!$A$25:$AN$52,COLUMN(Python数据平滑!H$25),0)/SUM(Python数据平滑!H$43:H$45)*情景假设!J$36</f>
        <v>174279.55258680024</v>
      </c>
      <c r="K86" s="14">
        <f>VLOOKUP($A86,Python数据平滑!$A$25:$AN$52,COLUMN(Python数据平滑!I$25),0)/SUM(Python数据平滑!I$43:I$45)*情景假设!K$36</f>
        <v>183858.60804424112</v>
      </c>
      <c r="L86" s="15">
        <f>L$36*L58</f>
        <v>193009.35080640338</v>
      </c>
      <c r="M86" s="14">
        <f>VLOOKUP($A86,Python数据平滑!$A$25:$AN$52,COLUMN(Python数据平滑!K$25),0)/SUM(Python数据平滑!K$43:K$45)*情景假设!M$36</f>
        <v>201637.78437263571</v>
      </c>
      <c r="N86" s="14">
        <f>VLOOKUP($A86,Python数据平滑!$A$25:$AN$52,COLUMN(Python数据平滑!L$25),0)/SUM(Python数据平滑!L$43:L$45)*情景假设!N$36</f>
        <v>210009.159754016</v>
      </c>
      <c r="O86" s="14">
        <f>VLOOKUP($A86,Python数据平滑!$A$25:$AN$52,COLUMN(Python数据平滑!M$25),0)/SUM(Python数据平滑!M$43:M$45)*情景假设!O$36</f>
        <v>218208.4019946912</v>
      </c>
      <c r="P86" s="14">
        <f>VLOOKUP($A86,Python数据平滑!$A$25:$AN$52,COLUMN(Python数据平滑!N$25),0)/SUM(Python数据平滑!N$43:N$45)*情景假设!P$36</f>
        <v>226337.92183207217</v>
      </c>
      <c r="Q86" s="15">
        <f>Q$36*M58</f>
        <v>234516.70633113329</v>
      </c>
      <c r="R86" s="14">
        <f>VLOOKUP($A86,Python数据平滑!$A$25:$AN$52,COLUMN(Python数据平滑!P$25),0)/SUM(Python数据平滑!P$43:P$45)*情景假设!R$36</f>
        <v>242665.5010544851</v>
      </c>
      <c r="S86" s="14">
        <f>VLOOKUP($A86,Python数据平滑!$A$25:$AN$52,COLUMN(Python数据平滑!Q$25),0)/SUM(Python数据平滑!Q$43:Q$45)*情景假设!S$36</f>
        <v>250668.56122824407</v>
      </c>
      <c r="T86" s="14">
        <f>VLOOKUP($A86,Python数据平滑!$A$25:$AN$52,COLUMN(Python数据平滑!R$25),0)/SUM(Python数据平滑!R$43:R$45)*情景假设!T$36</f>
        <v>258613.26238570051</v>
      </c>
      <c r="U86" s="14">
        <f>VLOOKUP($A86,Python数据平滑!$A$25:$AN$52,COLUMN(Python数据平滑!S$25),0)/SUM(Python数据平滑!S$43:S$45)*情景假设!U$36</f>
        <v>266601.89737286157</v>
      </c>
      <c r="V86" s="14">
        <f>VLOOKUP($A86,Python数据平滑!$A$25:$AN$52,COLUMN(Python数据平滑!T$25),0)/SUM(Python数据平滑!T$43:T$45)*情景假设!V$36</f>
        <v>274751.81524375506</v>
      </c>
      <c r="W86" s="14">
        <f>VLOOKUP($A86,Python数据平滑!$A$25:$AN$52,COLUMN(Python数据平滑!U$25),0)/SUM(Python数据平滑!U$43:U$45)*情景假设!W$36</f>
        <v>283086.1242825606</v>
      </c>
      <c r="X86" s="14">
        <f>VLOOKUP($A86,Python数据平滑!$A$25:$AN$52,COLUMN(Python数据平滑!V$25),0)/SUM(Python数据平滑!V$43:V$45)*情景假设!X$36</f>
        <v>291551.75527707668</v>
      </c>
      <c r="Y86" s="14">
        <f>VLOOKUP($A86,Python数据平滑!$A$25:$AN$52,COLUMN(Python数据平滑!W$25),0)/SUM(Python数据平滑!W$43:W$45)*情景假设!Y$36</f>
        <v>300165.32521245861</v>
      </c>
      <c r="Z86" s="14">
        <f>VLOOKUP($A86,Python数据平滑!$A$25:$AN$52,COLUMN(Python数据平滑!X$25),0)/SUM(Python数据平滑!X$43:X$45)*情景假设!Z$36</f>
        <v>308946.16190160497</v>
      </c>
      <c r="AA86" s="14">
        <f>VLOOKUP($A86,Python数据平滑!$A$25:$AN$52,COLUMN(Python数据平滑!Y$25),0)/SUM(Python数据平滑!Y$43:Y$45)*情景假设!AA$36</f>
        <v>317916.46035163262</v>
      </c>
      <c r="AB86" s="14">
        <f>VLOOKUP($A86,Python数据平滑!$A$25:$AN$52,COLUMN(Python数据平滑!Z$25),0)/SUM(Python数据平滑!Z$43:Z$45)*情景假设!AB$36</f>
        <v>327108.42244621832</v>
      </c>
      <c r="AC86" s="14">
        <f>VLOOKUP($A86,Python数据平滑!$A$25:$AN$52,COLUMN(Python数据平滑!AA$25),0)/SUM(Python数据平滑!AA$43:AA$45)*情景假设!AC$36</f>
        <v>336558.14369903534</v>
      </c>
      <c r="AD86" s="14">
        <f>VLOOKUP($A86,Python数据平滑!$A$25:$AN$52,COLUMN(Python数据平滑!AB$25),0)/SUM(Python数据平滑!AB$43:AB$45)*情景假设!AD$36</f>
        <v>346298.48227435444</v>
      </c>
      <c r="AE86" s="14">
        <f>VLOOKUP($A86,Python数据平滑!$A$25:$AN$52,COLUMN(Python数据平滑!AC$25),0)/SUM(Python数据平滑!AC$43:AC$45)*情景假设!AE$36</f>
        <v>356365.88380802836</v>
      </c>
      <c r="AF86" s="15">
        <f t="shared" ref="AF86:AF87" si="73">$AF$36*N58</f>
        <v>366800.57865137968</v>
      </c>
      <c r="AG86" s="14">
        <f>VLOOKUP($A86,Python数据平滑!$A$25:$AN$52,COLUMN(Python数据平滑!AE$25),0)/SUM(Python数据平滑!AE$43:AE$45)*情景假设!AG$36</f>
        <v>377593.73189408728</v>
      </c>
      <c r="AH86" s="14">
        <f>VLOOKUP($A86,Python数据平滑!$A$25:$AN$52,COLUMN(Python数据平滑!AF$25),0)/SUM(Python数据平滑!AF$43:AF$45)*情景假设!AH$36</f>
        <v>388697.94059989852</v>
      </c>
      <c r="AI86" s="14">
        <f>VLOOKUP($A86,Python数据平滑!$A$25:$AN$52,COLUMN(Python数据平滑!AG$25),0)/SUM(Python数据平滑!AG$43:AG$45)*情景假设!AI$36</f>
        <v>400096.47904973896</v>
      </c>
      <c r="AJ86" s="14">
        <f>VLOOKUP($A86,Python数据平滑!$A$25:$AN$52,COLUMN(Python数据平滑!AH$25),0)/SUM(Python数据平滑!AH$43:AH$45)*情景假设!AJ$36</f>
        <v>411769.69819937542</v>
      </c>
      <c r="AK86" s="14">
        <f>VLOOKUP($A86,Python数据平滑!$A$25:$AN$52,COLUMN(Python数据平滑!AI$25),0)/SUM(Python数据平滑!AI$43:AI$45)*情景假设!AK$36</f>
        <v>423694.82336058927</v>
      </c>
      <c r="AL86" s="14">
        <f>VLOOKUP($A86,Python数据平滑!$A$25:$AN$52,COLUMN(Python数据平滑!AJ$25),0)/SUM(Python数据平滑!AJ$43:AJ$45)*情景假设!AL$36</f>
        <v>435885.44467689504</v>
      </c>
      <c r="AM86" s="14">
        <f>VLOOKUP($A86,Python数据平滑!$A$25:$AN$52,COLUMN(Python数据平滑!AK$25),0)/SUM(Python数据平滑!AK$43:AK$45)*情景假设!AM$36</f>
        <v>448375.03869072406</v>
      </c>
      <c r="AN86" s="14">
        <f>VLOOKUP($A86,Python数据平滑!$A$25:$AN$52,COLUMN(Python数据平滑!AL$25),0)/SUM(Python数据平滑!AL$43:AL$45)*情景假设!AN$36</f>
        <v>461168.01807965658</v>
      </c>
      <c r="AO86" s="14">
        <f>VLOOKUP($A86,Python数据平滑!$A$25:$AN$52,COLUMN(Python数据平滑!AM$25),0)/SUM(Python数据平滑!AM$43:AM$45)*情景假设!AO$36</f>
        <v>474268.53110888111</v>
      </c>
      <c r="AP86" s="16">
        <f>AP$36*O58</f>
        <v>487680.43177905935</v>
      </c>
    </row>
    <row r="87" spans="1:42" x14ac:dyDescent="0.25">
      <c r="A87" s="123" t="s">
        <v>182</v>
      </c>
      <c r="B87" s="18">
        <f>SUM('高情景（2001-2060, 2020RMB）'!U60:U70)</f>
        <v>394868.30000000005</v>
      </c>
      <c r="C87" s="18">
        <f>SUM('高情景（2001-2060, 2020RMB）'!V60:V70)</f>
        <v>415244.29217540642</v>
      </c>
      <c r="D87" s="18">
        <f>SUM('高情景（2001-2060, 2020RMB）'!W60:W70)</f>
        <v>421311.10404089559</v>
      </c>
      <c r="E87" s="18">
        <f>VLOOKUP($A87,Python数据平滑!$A$25:$AN$52,COLUMN(Python数据平滑!C$25),0)/SUM(Python数据平滑!C$43:C$45)*情景假设!E$36</f>
        <v>451965.50751966739</v>
      </c>
      <c r="F87" s="18">
        <f>VLOOKUP($A87,Python数据平滑!$A$25:$AN$52,COLUMN(Python数据平滑!D$25),0)/SUM(Python数据平滑!D$43:D$45)*情景假设!F$36</f>
        <v>484434.47552747017</v>
      </c>
      <c r="G87" s="19">
        <f>G$36*K59</f>
        <v>518729.05348855827</v>
      </c>
      <c r="H87" s="18">
        <f>VLOOKUP($A87,Python数据平滑!$A$25:$AN$52,COLUMN(Python数据平滑!F$25),0)/SUM(Python数据平滑!F$43:F$45)*情景假设!H$36</f>
        <v>555698.39238835243</v>
      </c>
      <c r="I87" s="18">
        <f>VLOOKUP($A87,Python数据平滑!$A$25:$AN$52,COLUMN(Python数据平滑!G$25),0)/SUM(Python数据平滑!G$43:G$45)*情景假设!I$36</f>
        <v>595641.10840927379</v>
      </c>
      <c r="J87" s="18">
        <f>VLOOKUP($A87,Python数据平滑!$A$25:$AN$52,COLUMN(Python数据平滑!H$25),0)/SUM(Python数据平滑!H$43:H$45)*情景假设!J$36</f>
        <v>637519.98977589083</v>
      </c>
      <c r="K87" s="18">
        <f>VLOOKUP($A87,Python数据平滑!$A$25:$AN$52,COLUMN(Python数据平滑!I$25),0)/SUM(Python数据平滑!I$43:I$45)*情景假设!K$36</f>
        <v>679988.05808194599</v>
      </c>
      <c r="L87" s="19">
        <f>L$36*L59</f>
        <v>721369.9842703063</v>
      </c>
      <c r="M87" s="18">
        <f>VLOOKUP($A87,Python数据平滑!$A$25:$AN$52,COLUMN(Python数据平滑!K$25),0)/SUM(Python数据平滑!K$43:K$45)*情景假设!M$36</f>
        <v>761026.88096773601</v>
      </c>
      <c r="N87" s="18">
        <f>VLOOKUP($A87,Python数据平滑!$A$25:$AN$52,COLUMN(Python数据平滑!L$25),0)/SUM(Python数据平滑!L$43:L$45)*情景假设!N$36</f>
        <v>799904.50012829166</v>
      </c>
      <c r="O87" s="18">
        <f>VLOOKUP($A87,Python数据平滑!$A$25:$AN$52,COLUMN(Python数据平滑!M$25),0)/SUM(Python数据平滑!M$43:M$45)*情景假设!O$36</f>
        <v>838569.42741411261</v>
      </c>
      <c r="P87" s="18">
        <f>VLOOKUP($A87,Python数据平滑!$A$25:$AN$52,COLUMN(Python数据平滑!N$25),0)/SUM(Python数据平滑!N$43:N$45)*情景假设!P$36</f>
        <v>877729.58241676411</v>
      </c>
      <c r="Q87" s="19">
        <f>Q$36*M59</f>
        <v>918234.54571936361</v>
      </c>
      <c r="R87" s="18">
        <f>VLOOKUP($A87,Python数据平滑!$A$25:$AN$52,COLUMN(Python数据平滑!P$25),0)/SUM(Python数据平滑!P$43:P$45)*情景假设!R$36</f>
        <v>960014.4644712595</v>
      </c>
      <c r="S87" s="18">
        <f>VLOOKUP($A87,Python数据平滑!$A$25:$AN$52,COLUMN(Python数据平滑!Q$25),0)/SUM(Python数据平滑!Q$43:Q$45)*情景假设!S$36</f>
        <v>1002525.9883168401</v>
      </c>
      <c r="T87" s="18">
        <f>VLOOKUP($A87,Python数据平滑!$A$25:$AN$52,COLUMN(Python数据平滑!R$25),0)/SUM(Python数据平滑!R$43:R$45)*情景假设!T$36</f>
        <v>1046058.0168562969</v>
      </c>
      <c r="U87" s="18">
        <f>VLOOKUP($A87,Python数据平滑!$A$25:$AN$52,COLUMN(Python数据平滑!S$25),0)/SUM(Python数据平滑!S$43:S$45)*情景假设!U$36</f>
        <v>1090957.0068526755</v>
      </c>
      <c r="V87" s="18">
        <f>VLOOKUP($A87,Python数据平滑!$A$25:$AN$52,COLUMN(Python数据平滑!T$25),0)/SUM(Python数据平滑!T$43:T$45)*情景假设!V$36</f>
        <v>1137631.5869763896</v>
      </c>
      <c r="W87" s="18">
        <f>VLOOKUP($A87,Python数据平滑!$A$25:$AN$52,COLUMN(Python数据平滑!U$25),0)/SUM(Python数据平滑!U$43:U$45)*情景假设!W$36</f>
        <v>1186098.1112785167</v>
      </c>
      <c r="X87" s="18">
        <f>VLOOKUP($A87,Python数据平滑!$A$25:$AN$52,COLUMN(Python数据平滑!V$25),0)/SUM(Python数据平滑!V$43:V$45)*情景假设!X$36</f>
        <v>1236032.7532524087</v>
      </c>
      <c r="Y87" s="18">
        <f>VLOOKUP($A87,Python数据平滑!$A$25:$AN$52,COLUMN(Python数据平滑!W$25),0)/SUM(Python数据平滑!W$43:W$45)*情景假设!Y$36</f>
        <v>1287376.2472293992</v>
      </c>
      <c r="Z87" s="18">
        <f>VLOOKUP($A87,Python数据平滑!$A$25:$AN$52,COLUMN(Python数据平滑!X$25),0)/SUM(Python数据平滑!X$43:X$45)*情景假设!Z$36</f>
        <v>1340058.7193489077</v>
      </c>
      <c r="AA87" s="18">
        <f>VLOOKUP($A87,Python数据平滑!$A$25:$AN$52,COLUMN(Python数据平滑!Y$25),0)/SUM(Python数据平滑!Y$43:Y$45)*情景假设!AA$36</f>
        <v>1393999.2304612566</v>
      </c>
      <c r="AB87" s="18">
        <f>VLOOKUP($A87,Python数据平滑!$A$25:$AN$52,COLUMN(Python数据平滑!Z$25),0)/SUM(Python数据平滑!Z$43:Z$45)*情景假设!AB$36</f>
        <v>1449136.2478520868</v>
      </c>
      <c r="AC87" s="18">
        <f>VLOOKUP($A87,Python数据平滑!$A$25:$AN$52,COLUMN(Python数据平滑!AA$25),0)/SUM(Python数据平滑!AA$43:AA$45)*情景假设!AC$36</f>
        <v>1505400.6079669271</v>
      </c>
      <c r="AD87" s="18">
        <f>VLOOKUP($A87,Python数据平滑!$A$25:$AN$52,COLUMN(Python数据平滑!AB$25),0)/SUM(Python数据平滑!AB$43:AB$45)*情景假设!AD$36</f>
        <v>1562682.0243291382</v>
      </c>
      <c r="AE87" s="18">
        <f>VLOOKUP($A87,Python数据平滑!$A$25:$AN$52,COLUMN(Python数据平滑!AC$25),0)/SUM(Python数据平滑!AC$43:AC$45)*情景假设!AE$36</f>
        <v>1620857.319322268</v>
      </c>
      <c r="AF87" s="19">
        <f t="shared" si="73"/>
        <v>1679789.823372589</v>
      </c>
      <c r="AG87" s="18">
        <f>VLOOKUP($A87,Python数据平滑!$A$25:$AN$52,COLUMN(Python数据平滑!AE$25),0)/SUM(Python数据平滑!AE$43:AE$45)*情景假设!AG$36</f>
        <v>1739645.6482156641</v>
      </c>
      <c r="AH87" s="18">
        <f>VLOOKUP($A87,Python数据平滑!$A$25:$AN$52,COLUMN(Python数据平滑!AF$25),0)/SUM(Python数据平滑!AF$43:AF$45)*情景假设!AH$36</f>
        <v>1800598.2488203431</v>
      </c>
      <c r="AI87" s="18">
        <f>VLOOKUP($A87,Python数据平滑!$A$25:$AN$52,COLUMN(Python数据平滑!AG$25),0)/SUM(Python数据平滑!AG$43:AG$45)*情景假设!AI$36</f>
        <v>1862497.1286178334</v>
      </c>
      <c r="AJ87" s="18">
        <f>VLOOKUP($A87,Python数据平滑!$A$25:$AN$52,COLUMN(Python数据平滑!AH$25),0)/SUM(Python数据平滑!AH$43:AH$45)*情景假设!AJ$36</f>
        <v>1925172.0677504365</v>
      </c>
      <c r="AK87" s="18">
        <f>VLOOKUP($A87,Python数据平滑!$A$25:$AN$52,COLUMN(Python数据平滑!AI$25),0)/SUM(Python数据平滑!AI$43:AI$45)*情景假设!AK$36</f>
        <v>1988432.4927613356</v>
      </c>
      <c r="AL87" s="18">
        <f>VLOOKUP($A87,Python数据平滑!$A$25:$AN$52,COLUMN(Python数据平滑!AJ$25),0)/SUM(Python数据平滑!AJ$43:AJ$45)*情景假设!AL$36</f>
        <v>2052253.8521389</v>
      </c>
      <c r="AM87" s="18">
        <f>VLOOKUP($A87,Python数据平滑!$A$25:$AN$52,COLUMN(Python数据平滑!AK$25),0)/SUM(Python数据平滑!AK$43:AK$45)*情景假设!AM$36</f>
        <v>2116702.9033155306</v>
      </c>
      <c r="AN87" s="18">
        <f>VLOOKUP($A87,Python数据平滑!$A$25:$AN$52,COLUMN(Python数据平滑!AL$25),0)/SUM(Python数据平滑!AL$43:AL$45)*情景假设!AN$36</f>
        <v>2181707.0034736618</v>
      </c>
      <c r="AO87" s="18">
        <f>VLOOKUP($A87,Python数据平滑!$A$25:$AN$52,COLUMN(Python数据平滑!AM$25),0)/SUM(Python数据平滑!AM$43:AM$45)*情景假设!AO$36</f>
        <v>2247188.8580881092</v>
      </c>
      <c r="AP87" s="20">
        <f>AP$36*O59</f>
        <v>2313066.5059045758</v>
      </c>
    </row>
    <row r="89" spans="1:42" x14ac:dyDescent="0.25">
      <c r="A89" s="127" t="s">
        <v>8</v>
      </c>
      <c r="B89" s="124">
        <v>2020</v>
      </c>
      <c r="C89" s="119">
        <v>2021</v>
      </c>
      <c r="D89" s="119">
        <v>2022</v>
      </c>
      <c r="E89" s="119">
        <v>2023</v>
      </c>
      <c r="F89" s="119">
        <v>2024</v>
      </c>
      <c r="G89" s="119">
        <v>2025</v>
      </c>
      <c r="H89" s="119">
        <v>2026</v>
      </c>
      <c r="I89" s="119">
        <v>2027</v>
      </c>
      <c r="J89" s="119">
        <v>2028</v>
      </c>
      <c r="K89" s="119">
        <v>2029</v>
      </c>
      <c r="L89" s="119">
        <v>2030</v>
      </c>
      <c r="M89" s="119">
        <v>2031</v>
      </c>
      <c r="N89" s="119">
        <v>2032</v>
      </c>
      <c r="O89" s="119">
        <v>2033</v>
      </c>
      <c r="P89" s="119">
        <v>2034</v>
      </c>
      <c r="Q89" s="119">
        <v>2035</v>
      </c>
      <c r="R89" s="119">
        <v>2036</v>
      </c>
      <c r="S89" s="119">
        <v>2037</v>
      </c>
      <c r="T89" s="119">
        <v>2038</v>
      </c>
      <c r="U89" s="119">
        <v>2039</v>
      </c>
      <c r="V89" s="119">
        <v>2040</v>
      </c>
      <c r="W89" s="119">
        <v>2041</v>
      </c>
      <c r="X89" s="119">
        <v>2042</v>
      </c>
      <c r="Y89" s="119">
        <v>2043</v>
      </c>
      <c r="Z89" s="119">
        <v>2044</v>
      </c>
      <c r="AA89" s="119">
        <v>2045</v>
      </c>
      <c r="AB89" s="119">
        <v>2046</v>
      </c>
      <c r="AC89" s="119">
        <v>2047</v>
      </c>
      <c r="AD89" s="119">
        <v>2048</v>
      </c>
      <c r="AE89" s="119">
        <v>2049</v>
      </c>
      <c r="AF89" s="119">
        <v>2050</v>
      </c>
      <c r="AG89" s="119">
        <v>2051</v>
      </c>
      <c r="AH89" s="119">
        <v>2052</v>
      </c>
      <c r="AI89" s="119">
        <v>2053</v>
      </c>
      <c r="AJ89" s="119">
        <v>2054</v>
      </c>
      <c r="AK89" s="119">
        <v>2055</v>
      </c>
      <c r="AL89" s="119">
        <v>2056</v>
      </c>
      <c r="AM89" s="119">
        <v>2057</v>
      </c>
      <c r="AN89" s="119">
        <v>2058</v>
      </c>
      <c r="AO89" s="119">
        <v>2059</v>
      </c>
      <c r="AP89" s="120">
        <v>2060</v>
      </c>
    </row>
    <row r="90" spans="1:42" x14ac:dyDescent="0.25">
      <c r="A90" s="123" t="s">
        <v>183</v>
      </c>
      <c r="B90" s="271">
        <f>SUM('高情景（2001-2060, 2020RMB）'!U14:U15,'高情景（2001-2060, 2020RMB）'!U33,'高情景（2001-2060, 2020RMB）'!U53:U54)</f>
        <v>34486.847010845668</v>
      </c>
      <c r="C90" s="271">
        <f>SUM('高情景（2001-2060, 2020RMB）'!V14:V15,'高情景（2001-2060, 2020RMB）'!V33,'高情景（2001-2060, 2020RMB）'!V53:V54)</f>
        <v>37878.279541193522</v>
      </c>
      <c r="D90" s="271">
        <f>SUM('高情景（2001-2060, 2020RMB）'!W14:W15,'高情景（2001-2060, 2020RMB）'!W33,'高情景（2001-2060, 2020RMB）'!W53:W54)</f>
        <v>40294.225269378127</v>
      </c>
      <c r="E90" s="271">
        <f>VLOOKUP($A90,Python数据平滑!$A$25:$AN$52,COLUMN(Python数据平滑!C$25),0)/SUM(Python数据平滑!C$46:C$52)*情景假设!E$40</f>
        <v>41086.103597130837</v>
      </c>
      <c r="F90" s="271">
        <f>VLOOKUP($A90,Python数据平滑!$A$25:$AN$52,COLUMN(Python数据平滑!D$25),0)/SUM(Python数据平滑!D$46:D$52)*情景假设!F$40</f>
        <v>41779.035010297797</v>
      </c>
      <c r="G90" s="272">
        <f>G$40*R48</f>
        <v>42270.52642363638</v>
      </c>
      <c r="H90" s="271">
        <f>VLOOKUP($A90,Python数据平滑!$A$25:$AN$52,COLUMN(Python数据平滑!F$25),0)/SUM(Python数据平滑!F$46:F$52)*情景假设!H$40</f>
        <v>42733.071809783913</v>
      </c>
      <c r="I90" s="271">
        <f>VLOOKUP($A90,Python数据平滑!$A$25:$AN$52,COLUMN(Python数据平滑!G$25),0)/SUM(Python数据平滑!G$46:G$52)*情景假设!I$40</f>
        <v>43149.880331210938</v>
      </c>
      <c r="J90" s="271">
        <f>VLOOKUP($A90,Python数据平滑!$A$25:$AN$52,COLUMN(Python数据平滑!H$25),0)/SUM(Python数据平滑!H$46:H$52)*情景假设!J$40</f>
        <v>43536.026023935934</v>
      </c>
      <c r="K90" s="271">
        <f>VLOOKUP($A90,Python数据平滑!$A$25:$AN$52,COLUMN(Python数据平滑!I$25),0)/SUM(Python数据平滑!I$46:I$52)*情景假设!K$40</f>
        <v>43892.29526547061</v>
      </c>
      <c r="L90" s="272">
        <f>L$40*S48</f>
        <v>44204.994416308458</v>
      </c>
      <c r="M90" s="271">
        <f>VLOOKUP($A90,Python数据平滑!$A$25:$AN$52,COLUMN(Python数据平滑!K$25),0)/SUM(Python数据平滑!K$46:K$52)*情景假设!M$40</f>
        <v>44454.33235217692</v>
      </c>
      <c r="N90" s="271">
        <f>VLOOKUP($A90,Python数据平滑!$A$25:$AN$52,COLUMN(Python数据平滑!L$25),0)/SUM(Python数据平滑!L$46:L$52)*情景假设!N$40</f>
        <v>44636.137998085069</v>
      </c>
      <c r="O90" s="271">
        <f>VLOOKUP($A90,Python数据平滑!$A$25:$AN$52,COLUMN(Python数据平滑!M$25),0)/SUM(Python数据平滑!M$46:M$52)*情景假设!O$40</f>
        <v>44761.457130330011</v>
      </c>
      <c r="P90" s="271">
        <f>VLOOKUP($A90,Python数据平滑!$A$25:$AN$52,COLUMN(Python数据平滑!N$25),0)/SUM(Python数据平滑!N$46:N$52)*情景假设!P$40</f>
        <v>44874.960504155315</v>
      </c>
      <c r="Q90" s="272">
        <f>Q$40*T48</f>
        <v>45056.167716338663</v>
      </c>
      <c r="R90" s="271">
        <f>VLOOKUP($A90,Python数据平滑!$A$25:$AN$52,COLUMN(Python数据平滑!P$25),0)/SUM(Python数据平滑!P$46:P$52)*情景假设!R$40</f>
        <v>45279.05015446082</v>
      </c>
      <c r="S90" s="271">
        <f>VLOOKUP($A90,Python数据平滑!$A$25:$AN$52,COLUMN(Python数据平滑!Q$25),0)/SUM(Python数据平滑!Q$46:Q$52)*情景假设!S$40</f>
        <v>45465.050809679786</v>
      </c>
      <c r="T90" s="271">
        <f>VLOOKUP($A90,Python数据平滑!$A$25:$AN$52,COLUMN(Python数据平滑!R$25),0)/SUM(Python数据平滑!R$46:R$52)*情景假设!T$40</f>
        <v>45627.157011060743</v>
      </c>
      <c r="U90" s="271">
        <f>VLOOKUP($A90,Python数据平滑!$A$25:$AN$52,COLUMN(Python数据平滑!S$25),0)/SUM(Python数据平滑!S$46:S$52)*情景假设!U$40</f>
        <v>45778.246055002564</v>
      </c>
      <c r="V90" s="271">
        <f>VLOOKUP($A90,Python数据平滑!$A$25:$AN$52,COLUMN(Python数据平滑!T$25),0)/SUM(Python数据平滑!T$46:T$52)*情景假设!V$40</f>
        <v>45931.089086746782</v>
      </c>
      <c r="W90" s="271">
        <f>VLOOKUP($A90,Python数据平滑!$A$25:$AN$52,COLUMN(Python数据平滑!U$25),0)/SUM(Python数据平滑!U$46:U$52)*情景假设!W$40</f>
        <v>46086.792825227698</v>
      </c>
      <c r="X90" s="271">
        <f>VLOOKUP($A90,Python数据平滑!$A$25:$AN$52,COLUMN(Python数据平滑!V$25),0)/SUM(Python数据平滑!V$46:V$52)*情景假设!X$40</f>
        <v>46237.488508145412</v>
      </c>
      <c r="Y90" s="271">
        <f>VLOOKUP($A90,Python数据平滑!$A$25:$AN$52,COLUMN(Python数据平滑!W$25),0)/SUM(Python数据平滑!W$46:W$52)*情景假设!Y$40</f>
        <v>46382.325287301785</v>
      </c>
      <c r="Z90" s="271">
        <f>VLOOKUP($A90,Python数据平滑!$A$25:$AN$52,COLUMN(Python数据平滑!X$25),0)/SUM(Python数据平滑!X$46:X$52)*情景假设!Z$40</f>
        <v>46520.348045398525</v>
      </c>
      <c r="AA90" s="271">
        <f>VLOOKUP($A90,Python数据平滑!$A$25:$AN$52,COLUMN(Python数据平滑!Y$25),0)/SUM(Python数据平滑!Y$46:Y$52)*情景假设!AA$40</f>
        <v>46650.526975536122</v>
      </c>
      <c r="AB90" s="271">
        <f>VLOOKUP($A90,Python数据平滑!$A$25:$AN$52,COLUMN(Python数据平滑!Z$25),0)/SUM(Python数据平滑!Z$46:Z$52)*情景假设!AB$40</f>
        <v>46773.427213928109</v>
      </c>
      <c r="AC90" s="271">
        <f>VLOOKUP($A90,Python数据平滑!$A$25:$AN$52,COLUMN(Python数据平滑!AA$25),0)/SUM(Python数据平滑!AA$46:AA$52)*情景假设!AC$40</f>
        <v>46889.555283558118</v>
      </c>
      <c r="AD90" s="271">
        <f>VLOOKUP($A90,Python数据平滑!$A$25:$AN$52,COLUMN(Python数据平滑!AB$25),0)/SUM(Python数据平滑!AB$46:AB$52)*情景假设!AD$40</f>
        <v>46997.708379455034</v>
      </c>
      <c r="AE90" s="271">
        <f>VLOOKUP($A90,Python数据平滑!$A$25:$AN$52,COLUMN(Python数据平滑!AC$25),0)/SUM(Python数据平滑!AC$46:AC$52)*情景假设!AE$40</f>
        <v>47096.614461674581</v>
      </c>
      <c r="AF90" s="272">
        <f>$AF$40*U48</f>
        <v>47184.905513148806</v>
      </c>
      <c r="AG90" s="271">
        <f>VLOOKUP($A90,Python数据平滑!$A$25:$AN$52,COLUMN(Python数据平滑!AE$25),0)/SUM(Python数据平滑!AE$46:AE$52)*情景假设!AG$40</f>
        <v>47268.132856652352</v>
      </c>
      <c r="AH90" s="271">
        <f>VLOOKUP($A90,Python数据平滑!$A$25:$AN$52,COLUMN(Python数据平滑!AF$25),0)/SUM(Python数据平滑!AF$46:AF$52)*情景假设!AH$40</f>
        <v>47352.213454487588</v>
      </c>
      <c r="AI90" s="271">
        <f>VLOOKUP($A90,Python数据平滑!$A$25:$AN$52,COLUMN(Python数据平滑!AG$25),0)/SUM(Python数据平滑!AG$46:AG$52)*情景假设!AI$40</f>
        <v>47436.210551017168</v>
      </c>
      <c r="AJ90" s="271">
        <f>VLOOKUP($A90,Python数据平滑!$A$25:$AN$52,COLUMN(Python数据平滑!AH$25),0)/SUM(Python数据平滑!AH$46:AH$52)*情景假设!AJ$40</f>
        <v>47519.156692635646</v>
      </c>
      <c r="AK90" s="271">
        <f>VLOOKUP($A90,Python数据平滑!$A$25:$AN$52,COLUMN(Python数据平滑!AI$25),0)/SUM(Python数据平滑!AI$46:AI$52)*情景假设!AK$40</f>
        <v>47600.054214784213</v>
      </c>
      <c r="AL90" s="271">
        <f>VLOOKUP($A90,Python数据平滑!$A$25:$AN$52,COLUMN(Python数据平滑!AJ$25),0)/SUM(Python数据平滑!AJ$46:AJ$52)*情景假设!AL$40</f>
        <v>47679.510263692173</v>
      </c>
      <c r="AM90" s="271">
        <f>VLOOKUP($A90,Python数据平滑!$A$25:$AN$52,COLUMN(Python数据平滑!AK$25),0)/SUM(Python数据平滑!AK$46:AK$52)*情景假设!AM$40</f>
        <v>47758.36371589492</v>
      </c>
      <c r="AN90" s="271">
        <f>VLOOKUP($A90,Python数据平滑!$A$25:$AN$52,COLUMN(Python数据平滑!AL$25),0)/SUM(Python数据平滑!AL$46:AL$52)*情景假设!AN$40</f>
        <v>47835.922578407619</v>
      </c>
      <c r="AO90" s="271">
        <f>VLOOKUP($A90,Python数据平滑!$A$25:$AN$52,COLUMN(Python数据平滑!AM$25),0)/SUM(Python数据平滑!AM$46:AM$52)*情景假设!AO$40</f>
        <v>47911.469061203316</v>
      </c>
      <c r="AP90" s="272">
        <f>AP$40*V48</f>
        <v>47984.260190433699</v>
      </c>
    </row>
    <row r="91" spans="1:42" x14ac:dyDescent="0.25">
      <c r="A91" s="123" t="s">
        <v>184</v>
      </c>
      <c r="B91" s="271">
        <f>'高情景（2001-2060, 2020RMB）'!U52</f>
        <v>14171.804811655176</v>
      </c>
      <c r="C91" s="271">
        <f>'高情景（2001-2060, 2020RMB）'!V52</f>
        <v>16363.884569742619</v>
      </c>
      <c r="D91" s="271">
        <f>'高情景（2001-2060, 2020RMB）'!W52</f>
        <v>17470.728074872739</v>
      </c>
      <c r="E91" s="271">
        <f>VLOOKUP($A91,Python数据平滑!$A$25:$AN$52,COLUMN(Python数据平滑!C$25),0)/SUM(Python数据平滑!C$46:C$52)*情景假设!E$40</f>
        <v>18934.132596146312</v>
      </c>
      <c r="F91" s="271">
        <f>VLOOKUP($A91,Python数据平滑!$A$25:$AN$52,COLUMN(Python数据平滑!D$25),0)/SUM(Python数据平滑!D$46:D$52)*情景假设!F$40</f>
        <v>20448.981066865497</v>
      </c>
      <c r="G91" s="272">
        <f t="shared" ref="G91:G96" si="74">G$40*R49</f>
        <v>21964.097063262041</v>
      </c>
      <c r="H91" s="271">
        <f>VLOOKUP($A91,Python数据平滑!$A$25:$AN$52,COLUMN(Python数据平滑!F$25),0)/SUM(Python数据平滑!F$46:F$52)*情景假设!H$40</f>
        <v>23572.962068328939</v>
      </c>
      <c r="I91" s="271">
        <f>VLOOKUP($A91,Python数据平滑!$A$25:$AN$52,COLUMN(Python数据平滑!G$25),0)/SUM(Python数据平滑!G$46:G$52)*情景假设!I$40</f>
        <v>25262.769365066986</v>
      </c>
      <c r="J91" s="271">
        <f>VLOOKUP($A91,Python数据平滑!$A$25:$AN$52,COLUMN(Python数据平滑!H$25),0)/SUM(Python数据平滑!H$46:H$52)*情景假设!J$40</f>
        <v>27019.458124240016</v>
      </c>
      <c r="K91" s="271">
        <f>VLOOKUP($A91,Python数据平滑!$A$25:$AN$52,COLUMN(Python数据平滑!I$25),0)/SUM(Python数据平滑!I$46:I$52)*情景假设!K$40</f>
        <v>28814.826393189869</v>
      </c>
      <c r="L91" s="272">
        <f t="shared" ref="L91:L96" si="75">L$40*S49</f>
        <v>30603.457672828936</v>
      </c>
      <c r="M91" s="271">
        <f>VLOOKUP($A91,Python数据平滑!$A$25:$AN$52,COLUMN(Python数据平滑!K$25),0)/SUM(Python数据平滑!K$46:K$52)*情景假设!M$40</f>
        <v>32363.616762336653</v>
      </c>
      <c r="N91" s="271">
        <f>VLOOKUP($A91,Python数据平滑!$A$25:$AN$52,COLUMN(Python数据平滑!L$25),0)/SUM(Python数据平滑!L$46:L$52)*情景假设!N$40</f>
        <v>34099.603784060004</v>
      </c>
      <c r="O91" s="271">
        <f>VLOOKUP($A91,Python数据平滑!$A$25:$AN$52,COLUMN(Python数据平滑!M$25),0)/SUM(Python数据平滑!M$46:M$52)*情景假设!O$40</f>
        <v>35798.522328980172</v>
      </c>
      <c r="P91" s="271">
        <f>VLOOKUP($A91,Python数据平滑!$A$25:$AN$52,COLUMN(Python数据平滑!N$25),0)/SUM(Python数据平滑!N$46:N$52)*情景假设!P$40</f>
        <v>37475.200448565585</v>
      </c>
      <c r="Q91" s="272">
        <f t="shared" ref="Q91:Q96" si="76">Q$40*T49</f>
        <v>39179.2762750771</v>
      </c>
      <c r="R91" s="271">
        <f>VLOOKUP($A91,Python数据平滑!$A$25:$AN$52,COLUMN(Python数据平滑!P$25),0)/SUM(Python数据平滑!P$46:P$52)*情景假设!R$40</f>
        <v>40907.148773006687</v>
      </c>
      <c r="S91" s="271">
        <f>VLOOKUP($A91,Python数据平滑!$A$25:$AN$52,COLUMN(Python数据平滑!Q$25),0)/SUM(Python数据平滑!Q$46:Q$52)*情景假设!S$40</f>
        <v>42616.053915536126</v>
      </c>
      <c r="T91" s="271">
        <f>VLOOKUP($A91,Python数据平滑!$A$25:$AN$52,COLUMN(Python数据平滑!R$25),0)/SUM(Python数据平滑!R$46:R$52)*情景假设!T$40</f>
        <v>44316.180542908638</v>
      </c>
      <c r="U91" s="271">
        <f>VLOOKUP($A91,Python数据平滑!$A$25:$AN$52,COLUMN(Python数据平滑!S$25),0)/SUM(Python数据平滑!S$46:S$52)*情景假设!U$40</f>
        <v>46020.03451665389</v>
      </c>
      <c r="V91" s="271">
        <f>VLOOKUP($A91,Python数据平滑!$A$25:$AN$52,COLUMN(Python数据平滑!T$25),0)/SUM(Python数据平滑!T$46:T$52)*情景假设!V$40</f>
        <v>47742.453190774308</v>
      </c>
      <c r="W91" s="271">
        <f>VLOOKUP($A91,Python数据平滑!$A$25:$AN$52,COLUMN(Python数据平滑!U$25),0)/SUM(Python数据平滑!U$46:U$52)*情景假设!W$40</f>
        <v>49488.215643790601</v>
      </c>
      <c r="X91" s="271">
        <f>VLOOKUP($A91,Python数据平滑!$A$25:$AN$52,COLUMN(Python数据平滑!V$25),0)/SUM(Python数据平滑!V$46:V$52)*情景假设!X$40</f>
        <v>51253.05929817904</v>
      </c>
      <c r="Y91" s="271">
        <f>VLOOKUP($A91,Python数据平滑!$A$25:$AN$52,COLUMN(Python数据平滑!W$25),0)/SUM(Python数据平滑!W$46:W$52)*情景假设!Y$40</f>
        <v>53040.432354711134</v>
      </c>
      <c r="Z91" s="271">
        <f>VLOOKUP($A91,Python数据平滑!$A$25:$AN$52,COLUMN(Python数据平滑!X$25),0)/SUM(Python数据平滑!X$46:X$52)*情景假设!Z$40</f>
        <v>54854.342119497887</v>
      </c>
      <c r="AA91" s="271">
        <f>VLOOKUP($A91,Python数据平滑!$A$25:$AN$52,COLUMN(Python数据平滑!Y$25),0)/SUM(Python数据平滑!Y$46:Y$52)*情景假设!AA$40</f>
        <v>56699.400567131102</v>
      </c>
      <c r="AB91" s="271">
        <f>VLOOKUP($A91,Python数据平滑!$A$25:$AN$52,COLUMN(Python数据平滑!Z$25),0)/SUM(Python数据平滑!Z$46:Z$52)*情景假设!AB$40</f>
        <v>58582.932725764338</v>
      </c>
      <c r="AC91" s="271">
        <f>VLOOKUP($A91,Python数据平滑!$A$25:$AN$52,COLUMN(Python数据平滑!AA$25),0)/SUM(Python数据平滑!AA$46:AA$52)*情景假设!AC$40</f>
        <v>60513.180768416802</v>
      </c>
      <c r="AD91" s="271">
        <f>VLOOKUP($A91,Python数据平滑!$A$25:$AN$52,COLUMN(Python数据平滑!AB$25),0)/SUM(Python数据平滑!AB$46:AB$52)*情景假设!AD$40</f>
        <v>62497.155949628483</v>
      </c>
      <c r="AE91" s="271">
        <f>VLOOKUP($A91,Python数据平滑!$A$25:$AN$52,COLUMN(Python数据平滑!AC$25),0)/SUM(Python数据平滑!AC$46:AC$52)*情景假设!AE$40</f>
        <v>64542.609919576556</v>
      </c>
      <c r="AF91" s="272">
        <f t="shared" ref="AF91:AF96" si="77">$AF$40*U49</f>
        <v>66658.041121749906</v>
      </c>
      <c r="AG91" s="271">
        <f>VLOOKUP($A91,Python数据平滑!$A$25:$AN$52,COLUMN(Python数据平滑!AE$25),0)/SUM(Python数据平滑!AE$46:AE$52)*情景假设!AG$40</f>
        <v>68834.873942496211</v>
      </c>
      <c r="AH91" s="271">
        <f>VLOOKUP($A91,Python数据平滑!$A$25:$AN$52,COLUMN(Python数据平滑!AF$25),0)/SUM(Python数据平滑!AF$46:AF$52)*情景假设!AH$40</f>
        <v>71058.300806716114</v>
      </c>
      <c r="AI91" s="271">
        <f>VLOOKUP($A91,Python数据平滑!$A$25:$AN$52,COLUMN(Python数据平滑!AG$25),0)/SUM(Python数据平滑!AG$46:AG$52)*情景假设!AI$40</f>
        <v>73327.934800715419</v>
      </c>
      <c r="AJ91" s="271">
        <f>VLOOKUP($A91,Python数据平滑!$A$25:$AN$52,COLUMN(Python数据平滑!AH$25),0)/SUM(Python数据平滑!AH$46:AH$52)*情景假设!AJ$40</f>
        <v>75643.257871766284</v>
      </c>
      <c r="AK91" s="271">
        <f>VLOOKUP($A91,Python数据平滑!$A$25:$AN$52,COLUMN(Python数据平滑!AI$25),0)/SUM(Python数据平滑!AI$46:AI$52)*情景假设!AK$40</f>
        <v>78003.612248766076</v>
      </c>
      <c r="AL91" s="271">
        <f>VLOOKUP($A91,Python数据平滑!$A$25:$AN$52,COLUMN(Python数据平滑!AJ$25),0)/SUM(Python数据平滑!AJ$46:AJ$52)*情景假设!AL$40</f>
        <v>80410.948044528181</v>
      </c>
      <c r="AM91" s="271">
        <f>VLOOKUP($A91,Python数据平滑!$A$25:$AN$52,COLUMN(Python数据平滑!AK$25),0)/SUM(Python数据平滑!AK$46:AK$52)*情景假设!AM$40</f>
        <v>82867.828062848261</v>
      </c>
      <c r="AN91" s="271">
        <f>VLOOKUP($A91,Python数据平滑!$A$25:$AN$52,COLUMN(Python数据平滑!AL$25),0)/SUM(Python数据平滑!AL$46:AL$52)*情景假设!AN$40</f>
        <v>85374.350884476589</v>
      </c>
      <c r="AO91" s="271">
        <f>VLOOKUP($A91,Python数据平滑!$A$25:$AN$52,COLUMN(Python数据平滑!AM$25),0)/SUM(Python数据平滑!AM$46:AM$52)*情景假设!AO$40</f>
        <v>87930.540372692674</v>
      </c>
      <c r="AP91" s="272">
        <f t="shared" ref="AP91:AP96" si="78">AP$40*V49</f>
        <v>90536.339981950383</v>
      </c>
    </row>
    <row r="92" spans="1:42" x14ac:dyDescent="0.25">
      <c r="A92" s="273" t="s">
        <v>309</v>
      </c>
      <c r="B92" s="274">
        <v>0</v>
      </c>
      <c r="C92" s="274">
        <v>0</v>
      </c>
      <c r="D92" s="274">
        <v>1</v>
      </c>
      <c r="E92" s="274">
        <f>VLOOKUP($A92,Python数据平滑!$A$25:$AN$52,COLUMN(Python数据平滑!C$25),0)/SUM(Python数据平滑!C$46:C$52)*情景假设!E$40</f>
        <v>29.336194167666079</v>
      </c>
      <c r="F92" s="274">
        <f>VLOOKUP($A92,Python数据平滑!$A$25:$AN$52,COLUMN(Python数据平滑!D$25),0)/SUM(Python数据平滑!D$46:D$52)*情景假设!F$40</f>
        <v>485.29546815995445</v>
      </c>
      <c r="G92" s="274">
        <f t="shared" si="74"/>
        <v>2047.6190476190482</v>
      </c>
      <c r="H92" s="274">
        <f>VLOOKUP($A92,Python数据平滑!$A$25:$AN$52,COLUMN(Python数据平滑!F$25),0)/SUM(Python数据平滑!F$46:F$52)*情景假设!H$40</f>
        <v>3088.8447451911989</v>
      </c>
      <c r="I92" s="274">
        <f>VLOOKUP($A92,Python数据平滑!$A$25:$AN$52,COLUMN(Python数据平滑!G$25),0)/SUM(Python数据平滑!G$46:G$52)*情景假设!I$40</f>
        <v>4081.8770108096196</v>
      </c>
      <c r="J92" s="274">
        <f>VLOOKUP($A92,Python数据平滑!$A$25:$AN$52,COLUMN(Python数据平滑!H$25),0)/SUM(Python数据平滑!H$46:H$52)*情景假设!J$40</f>
        <v>4987.1342637126018</v>
      </c>
      <c r="K92" s="274">
        <f>VLOOKUP($A92,Python数据平滑!$A$25:$AN$52,COLUMN(Python数据平滑!I$25),0)/SUM(Python数据平滑!I$46:I$52)*情景假设!K$40</f>
        <v>5943.3573820299653</v>
      </c>
      <c r="L92" s="274">
        <f t="shared" si="75"/>
        <v>7286.5375411497462</v>
      </c>
      <c r="M92" s="274">
        <f>VLOOKUP($A92,Python数据平滑!$A$25:$AN$52,COLUMN(Python数据平滑!K$25),0)/SUM(Python数据平滑!K$46:K$52)*情景假设!M$40</f>
        <v>9393.8632012276084</v>
      </c>
      <c r="N92" s="274">
        <f>VLOOKUP($A92,Python数据平滑!$A$25:$AN$52,COLUMN(Python数据平滑!L$25),0)/SUM(Python数据平滑!L$46:L$52)*情景假设!N$40</f>
        <v>12289.435437541575</v>
      </c>
      <c r="O92" s="274">
        <f>VLOOKUP($A92,Python数据平滑!$A$25:$AN$52,COLUMN(Python数据平滑!M$25),0)/SUM(Python数据平滑!M$46:M$52)*情景假设!O$40</f>
        <v>15784.229257069292</v>
      </c>
      <c r="P92" s="274">
        <f>VLOOKUP($A92,Python数据平滑!$A$25:$AN$52,COLUMN(Python数据平滑!N$25),0)/SUM(Python数据平滑!N$46:N$52)*情景假设!P$40</f>
        <v>19269.901870028167</v>
      </c>
      <c r="Q92" s="274">
        <f t="shared" si="76"/>
        <v>21666.666666666668</v>
      </c>
      <c r="R92" s="274">
        <f>VLOOKUP($A92,Python数据平滑!$A$25:$AN$52,COLUMN(Python数据平滑!P$25),0)/SUM(Python数据平滑!P$46:P$52)*情景假设!R$40</f>
        <v>23035.462371040707</v>
      </c>
      <c r="S92" s="274">
        <f>VLOOKUP($A92,Python数据平滑!$A$25:$AN$52,COLUMN(Python数据平滑!Q$25),0)/SUM(Python数据平滑!Q$46:Q$52)*情景假设!S$40</f>
        <v>24294.225952670571</v>
      </c>
      <c r="T92" s="274">
        <f>VLOOKUP($A92,Python数据平滑!$A$25:$AN$52,COLUMN(Python数据平滑!R$25),0)/SUM(Python数据平滑!R$46:R$52)*情景假设!T$40</f>
        <v>25443.068630513935</v>
      </c>
      <c r="U92" s="274">
        <f>VLOOKUP($A92,Python数据平滑!$A$25:$AN$52,COLUMN(Python数据平滑!S$25),0)/SUM(Python数据平滑!S$46:S$52)*情景假设!U$40</f>
        <v>26488.161072484116</v>
      </c>
      <c r="V92" s="274">
        <f>VLOOKUP($A92,Python数据平滑!$A$25:$AN$52,COLUMN(Python数据平滑!T$25),0)/SUM(Python数据平滑!T$46:T$52)*情景假设!V$40</f>
        <v>27441.182114269835</v>
      </c>
      <c r="W92" s="274">
        <f>VLOOKUP($A92,Python数据平滑!$A$25:$AN$52,COLUMN(Python数据平滑!U$25),0)/SUM(Python数据平滑!U$46:U$52)*情景假设!W$40</f>
        <v>28311.557132408456</v>
      </c>
      <c r="X92" s="274">
        <f>VLOOKUP($A92,Python数据平滑!$A$25:$AN$52,COLUMN(Python数据平滑!V$25),0)/SUM(Python数据平滑!V$46:V$52)*情景假设!X$40</f>
        <v>29106.597178670236</v>
      </c>
      <c r="Y92" s="274">
        <f>VLOOKUP($A92,Python数据平滑!$A$25:$AN$52,COLUMN(Python数据平滑!W$25),0)/SUM(Python数据平滑!W$46:W$52)*情景假设!Y$40</f>
        <v>29840.722117475085</v>
      </c>
      <c r="Z92" s="274">
        <f>VLOOKUP($A92,Python数据平滑!$A$25:$AN$52,COLUMN(Python数据平滑!X$25),0)/SUM(Python数据平滑!X$46:X$52)*情景假设!Z$40</f>
        <v>30530.928358123005</v>
      </c>
      <c r="AA92" s="274">
        <f>VLOOKUP($A92,Python数据平滑!$A$25:$AN$52,COLUMN(Python数据平滑!Y$25),0)/SUM(Python数据平滑!Y$46:Y$52)*情景假设!AA$40</f>
        <v>31196.468506204143</v>
      </c>
      <c r="AB92" s="274">
        <f>VLOOKUP($A92,Python数据平滑!$A$25:$AN$52,COLUMN(Python数据平滑!Z$25),0)/SUM(Python数据平滑!Z$46:Z$52)*情景假设!AB$40</f>
        <v>31859.754770675376</v>
      </c>
      <c r="AC92" s="274">
        <f>VLOOKUP($A92,Python数据平滑!$A$25:$AN$52,COLUMN(Python数据平滑!AA$25),0)/SUM(Python数据平滑!AA$46:AA$52)*情景假设!AC$40</f>
        <v>32545.218026936429</v>
      </c>
      <c r="AD92" s="274">
        <f>VLOOKUP($A92,Python数据平滑!$A$25:$AN$52,COLUMN(Python数据平滑!AB$25),0)/SUM(Python数据平滑!AB$46:AB$52)*情景假设!AD$40</f>
        <v>33278.214688197826</v>
      </c>
      <c r="AE92" s="274">
        <f>VLOOKUP($A92,Python数据平滑!$A$25:$AN$52,COLUMN(Python数据平滑!AC$25),0)/SUM(Python数据平滑!AC$46:AC$52)*情景假设!AE$40</f>
        <v>34086.363465303752</v>
      </c>
      <c r="AF92" s="274">
        <f t="shared" si="77"/>
        <v>35000</v>
      </c>
      <c r="AG92" s="274">
        <f>VLOOKUP($A92,Python数据平滑!$A$25:$AN$52,COLUMN(Python数据平滑!AE$25),0)/SUM(Python数据平滑!AE$46:AE$52)*情景假设!AG$40</f>
        <v>35983.300372692203</v>
      </c>
      <c r="AH92" s="274">
        <f>VLOOKUP($A92,Python数据平滑!$A$25:$AN$52,COLUMN(Python数据平滑!AF$25),0)/SUM(Python数据平滑!AF$46:AF$52)*情景假设!AH$40</f>
        <v>36978.048881651128</v>
      </c>
      <c r="AI92" s="274">
        <f>VLOOKUP($A92,Python数据平滑!$A$25:$AN$52,COLUMN(Python数据平滑!AG$25),0)/SUM(Python数据平滑!AG$46:AG$52)*情景假设!AI$40</f>
        <v>37983.358651185423</v>
      </c>
      <c r="AJ92" s="274">
        <f>VLOOKUP($A92,Python数据平滑!$A$25:$AN$52,COLUMN(Python数据平滑!AH$25),0)/SUM(Python数据平滑!AH$46:AH$52)*情景假设!AJ$40</f>
        <v>38998.258729754707</v>
      </c>
      <c r="AK92" s="274">
        <f>VLOOKUP($A92,Python数据平滑!$A$25:$AN$52,COLUMN(Python数据平滑!AI$25),0)/SUM(Python数据平滑!AI$46:AI$52)*情景假设!AK$40</f>
        <v>40021.691457083609</v>
      </c>
      <c r="AL92" s="274">
        <f>VLOOKUP($A92,Python数据平滑!$A$25:$AN$52,COLUMN(Python数据平滑!AJ$25),0)/SUM(Python数据平滑!AJ$46:AJ$52)*情景假设!AL$40</f>
        <v>41053.917280411835</v>
      </c>
      <c r="AM92" s="274">
        <f>VLOOKUP($A92,Python数据平滑!$A$25:$AN$52,COLUMN(Python数据平滑!AK$25),0)/SUM(Python数据平滑!AK$46:AK$52)*情景假设!AM$40</f>
        <v>42095.46813260411</v>
      </c>
      <c r="AN92" s="274">
        <f>VLOOKUP($A92,Python数据平滑!$A$25:$AN$52,COLUMN(Python数据平滑!AL$25),0)/SUM(Python数据平滑!AL$46:AL$52)*情景假设!AN$40</f>
        <v>43145.583711591069</v>
      </c>
      <c r="AO92" s="274">
        <f>VLOOKUP($A92,Python数据平滑!$A$25:$AN$52,COLUMN(Python数据平滑!AM$25),0)/SUM(Python数据平滑!AM$46:AM$52)*情景假设!AO$40</f>
        <v>44203.444477389719</v>
      </c>
      <c r="AP92" s="274">
        <f t="shared" si="78"/>
        <v>45268.169990975191</v>
      </c>
    </row>
    <row r="93" spans="1:42" x14ac:dyDescent="0.25">
      <c r="A93" s="123" t="s">
        <v>185</v>
      </c>
      <c r="B93" s="271">
        <f>SUM('高情景（2001-2060, 2020RMB）'!U25:U26,'高情景（2001-2060, 2020RMB）'!U30,'高情景（2001-2060, 2020RMB）'!U34,'高情景（2001-2060, 2020RMB）'!U36:U37,'高情景（2001-2060, 2020RMB）'!U38:U40)</f>
        <v>90023.293328805914</v>
      </c>
      <c r="C93" s="271">
        <f>SUM('高情景（2001-2060, 2020RMB）'!V25:V26,'高情景（2001-2060, 2020RMB）'!V30,'高情景（2001-2060, 2020RMB）'!V34,'高情景（2001-2060, 2020RMB）'!V36:V37,'高情景（2001-2060, 2020RMB）'!V38:V40)</f>
        <v>98562.088933173043</v>
      </c>
      <c r="D93" s="271">
        <f>SUM('高情景（2001-2060, 2020RMB）'!W25:W26,'高情景（2001-2060, 2020RMB）'!W30,'高情景（2001-2060, 2020RMB）'!W34,'高情景（2001-2060, 2020RMB）'!W36:W37,'高情景（2001-2060, 2020RMB）'!W38:W40)</f>
        <v>101803.01469759936</v>
      </c>
      <c r="E93" s="271">
        <f>VLOOKUP($A93,Python数据平滑!$A$25:$AN$52,COLUMN(Python数据平滑!C$25),0)/SUM(Python数据平滑!C$46:C$52)*情景假设!E$40</f>
        <v>103746.24368621298</v>
      </c>
      <c r="F93" s="271">
        <f>VLOOKUP($A93,Python数据平滑!$A$25:$AN$52,COLUMN(Python数据平滑!D$25),0)/SUM(Python数据平滑!D$46:D$52)*情景假设!F$40</f>
        <v>105514.30977705133</v>
      </c>
      <c r="G93" s="272">
        <f t="shared" si="74"/>
        <v>106919.56683625674</v>
      </c>
      <c r="H93" s="271">
        <f>VLOOKUP($A93,Python数据平滑!$A$25:$AN$52,COLUMN(Python数据平滑!F$25),0)/SUM(Python数据平滑!F$46:F$52)*情景假设!H$40</f>
        <v>108400.4108135452</v>
      </c>
      <c r="I93" s="271">
        <f>VLOOKUP($A93,Python数据平滑!$A$25:$AN$52,COLUMN(Python数据平滑!G$25),0)/SUM(Python数据平滑!G$46:G$52)*情景假设!I$40</f>
        <v>109840.52775156668</v>
      </c>
      <c r="J93" s="271">
        <f>VLOOKUP($A93,Python数据平滑!$A$25:$AN$52,COLUMN(Python数据平滑!H$25),0)/SUM(Python数据平滑!H$46:H$52)*情景假设!J$40</f>
        <v>111234.58825966806</v>
      </c>
      <c r="K93" s="271">
        <f>VLOOKUP($A93,Python数据平滑!$A$25:$AN$52,COLUMN(Python数据平滑!I$25),0)/SUM(Python数据平滑!I$46:I$52)*情景假设!K$40</f>
        <v>112538.77882188786</v>
      </c>
      <c r="L93" s="272">
        <f t="shared" si="75"/>
        <v>113669.98564193604</v>
      </c>
      <c r="M93" s="271">
        <f>VLOOKUP($A93,Python数据平滑!$A$25:$AN$52,COLUMN(Python数据平滑!K$25),0)/SUM(Python数据平滑!K$46:K$52)*情景假设!M$40</f>
        <v>114565.21963649719</v>
      </c>
      <c r="N93" s="271">
        <f>VLOOKUP($A93,Python数据平滑!$A$25:$AN$52,COLUMN(Python数据平滑!L$25),0)/SUM(Python数据平滑!L$46:L$52)*情景假设!N$40</f>
        <v>115248.78153347691</v>
      </c>
      <c r="O93" s="271">
        <f>VLOOKUP($A93,Python数据平滑!$A$25:$AN$52,COLUMN(Python数据平滑!M$25),0)/SUM(Python数据平滑!M$46:M$52)*情景假设!O$40</f>
        <v>115771.17851330694</v>
      </c>
      <c r="P93" s="271">
        <f>VLOOKUP($A93,Python数据平滑!$A$25:$AN$52,COLUMN(Python数据平滑!N$25),0)/SUM(Python数据平滑!N$46:N$52)*情景假设!P$40</f>
        <v>116270.88620376315</v>
      </c>
      <c r="Q93" s="272">
        <f t="shared" si="76"/>
        <v>116978.12487844446</v>
      </c>
      <c r="R93" s="271">
        <f>VLOOKUP($A93,Python数据平滑!$A$25:$AN$52,COLUMN(Python数据平滑!P$25),0)/SUM(Python数据平滑!P$46:P$52)*情景假设!R$40</f>
        <v>117819.96499187783</v>
      </c>
      <c r="S93" s="271">
        <f>VLOOKUP($A93,Python数据平滑!$A$25:$AN$52,COLUMN(Python数据平滑!Q$25),0)/SUM(Python数据平滑!Q$46:Q$52)*情景假设!S$40</f>
        <v>118570.3648498392</v>
      </c>
      <c r="T93" s="271">
        <f>VLOOKUP($A93,Python数据平滑!$A$25:$AN$52,COLUMN(Python数据平滑!R$25),0)/SUM(Python数据平滑!R$46:R$52)*情景假设!T$40</f>
        <v>119263.62099525865</v>
      </c>
      <c r="U93" s="271">
        <f>VLOOKUP($A93,Python数据平滑!$A$25:$AN$52,COLUMN(Python数据平滑!S$25),0)/SUM(Python数据平滑!S$46:S$52)*情景假设!U$40</f>
        <v>119934.06235605499</v>
      </c>
      <c r="V93" s="271">
        <f>VLOOKUP($A93,Python数据平滑!$A$25:$AN$52,COLUMN(Python数据平滑!T$25),0)/SUM(Python数据平滑!T$46:T$52)*情景假设!V$40</f>
        <v>120616.06410379561</v>
      </c>
      <c r="W93" s="271">
        <f>VLOOKUP($A93,Python数据平滑!$A$25:$AN$52,COLUMN(Python数据平滑!U$25),0)/SUM(Python数据平滑!U$46:U$52)*情景假设!W$40</f>
        <v>121313.63219470582</v>
      </c>
      <c r="X93" s="271">
        <f>VLOOKUP($A93,Python数据平滑!$A$25:$AN$52,COLUMN(Python数据平滑!V$25),0)/SUM(Python数据平滑!V$46:V$52)*情景假设!X$40</f>
        <v>122007.14238866256</v>
      </c>
      <c r="Y93" s="271">
        <f>VLOOKUP($A93,Python数据平滑!$A$25:$AN$52,COLUMN(Python数据平滑!W$25),0)/SUM(Python数据平滑!W$46:W$52)*情景假设!Y$40</f>
        <v>122695.35462422158</v>
      </c>
      <c r="Z93" s="271">
        <f>VLOOKUP($A93,Python数据平滑!$A$25:$AN$52,COLUMN(Python数据平滑!X$25),0)/SUM(Python数据平滑!X$46:X$52)*情景假设!Z$40</f>
        <v>123376.74848831055</v>
      </c>
      <c r="AA93" s="271">
        <f>VLOOKUP($A93,Python数据平滑!$A$25:$AN$52,COLUMN(Python数据平滑!Y$25),0)/SUM(Python数据平滑!Y$46:Y$52)*情景假设!AA$40</f>
        <v>124049.59608776779</v>
      </c>
      <c r="AB93" s="271">
        <f>VLOOKUP($A93,Python数据平滑!$A$25:$AN$52,COLUMN(Python数据平滑!Z$25),0)/SUM(Python数据平滑!Z$46:Z$52)*情景假设!AB$40</f>
        <v>124716.4085458414</v>
      </c>
      <c r="AC93" s="271">
        <f>VLOOKUP($A93,Python数据平滑!$A$25:$AN$52,COLUMN(Python数据平滑!AA$25),0)/SUM(Python数据平滑!AA$46:AA$52)*情景假设!AC$40</f>
        <v>125379.57137276414</v>
      </c>
      <c r="AD93" s="271">
        <f>VLOOKUP($A93,Python数据平滑!$A$25:$AN$52,COLUMN(Python数据平滑!AB$25),0)/SUM(Python数据平滑!AB$46:AB$52)*情景假设!AD$40</f>
        <v>126036.91636422146</v>
      </c>
      <c r="AE93" s="271">
        <f>VLOOKUP($A93,Python数据平滑!$A$25:$AN$52,COLUMN(Python数据平滑!AC$25),0)/SUM(Python数据平滑!AC$46:AC$52)*情景假设!AE$40</f>
        <v>126686.06484079684</v>
      </c>
      <c r="AF93" s="272">
        <f t="shared" si="77"/>
        <v>127324.34821008409</v>
      </c>
      <c r="AG93" s="271">
        <f>VLOOKUP($A93,Python数据平滑!$A$25:$AN$52,COLUMN(Python数据平滑!AE$25),0)/SUM(Python数据平滑!AE$46:AE$52)*情景假设!AG$40</f>
        <v>127960.77821534555</v>
      </c>
      <c r="AH93" s="271">
        <f>VLOOKUP($A93,Python数据平滑!$A$25:$AN$52,COLUMN(Python数据平滑!AF$25),0)/SUM(Python数据平滑!AF$46:AF$52)*情景假设!AH$40</f>
        <v>128605.40538825787</v>
      </c>
      <c r="AI93" s="271">
        <f>VLOOKUP($A93,Python数据平滑!$A$25:$AN$52,COLUMN(Python数据平滑!AG$25),0)/SUM(Python数据平滑!AG$46:AG$52)*情景假设!AI$40</f>
        <v>129256.76554812594</v>
      </c>
      <c r="AJ93" s="271">
        <f>VLOOKUP($A93,Python数据平滑!$A$25:$AN$52,COLUMN(Python数据平滑!AH$25),0)/SUM(Python数据平滑!AH$46:AH$52)*情景假设!AJ$40</f>
        <v>129913.29847417114</v>
      </c>
      <c r="AK93" s="271">
        <f>VLOOKUP($A93,Python数据平滑!$A$25:$AN$52,COLUMN(Python数据平滑!AI$25),0)/SUM(Python数据平滑!AI$46:AI$52)*情景假设!AK$40</f>
        <v>130573.34711775261</v>
      </c>
      <c r="AL93" s="271">
        <f>VLOOKUP($A93,Python数据平滑!$A$25:$AN$52,COLUMN(Python数据平滑!AJ$25),0)/SUM(Python数据平滑!AJ$46:AJ$52)*情景假设!AL$40</f>
        <v>131239.65554474184</v>
      </c>
      <c r="AM93" s="271">
        <f>VLOOKUP($A93,Python数据平滑!$A$25:$AN$52,COLUMN(Python数据平滑!AK$25),0)/SUM(Python数据平滑!AK$46:AK$52)*情景假设!AM$40</f>
        <v>131915.65188237495</v>
      </c>
      <c r="AN93" s="271">
        <f>VLOOKUP($A93,Python数据平滑!$A$25:$AN$52,COLUMN(Python数据平滑!AL$25),0)/SUM(Python数据平滑!AL$46:AL$52)*情景假设!AN$40</f>
        <v>132600.57561858464</v>
      </c>
      <c r="AO93" s="271">
        <f>VLOOKUP($A93,Python数据平滑!$A$25:$AN$52,COLUMN(Python数据平滑!AM$25),0)/SUM(Python数据平滑!AM$46:AM$52)*情景假设!AO$40</f>
        <v>133293.59034904937</v>
      </c>
      <c r="AP93" s="272">
        <f t="shared" si="78"/>
        <v>133993.78317328656</v>
      </c>
    </row>
    <row r="94" spans="1:42" x14ac:dyDescent="0.25">
      <c r="A94" s="123" t="s">
        <v>186</v>
      </c>
      <c r="B94" s="271">
        <f>SUM('高情景（2001-2060, 2020RMB）'!U41:U46)</f>
        <v>81720.659845024958</v>
      </c>
      <c r="C94" s="271">
        <f>SUM('高情景（2001-2060, 2020RMB）'!V41:V46)</f>
        <v>95333.930002658919</v>
      </c>
      <c r="D94" s="271">
        <f>SUM('高情景（2001-2060, 2020RMB）'!W41:W46)</f>
        <v>101531.70465802075</v>
      </c>
      <c r="E94" s="271">
        <f>VLOOKUP($A94,Python数据平滑!$A$25:$AN$52,COLUMN(Python数据平滑!C$25),0)/SUM(Python数据平滑!C$46:C$52)*情景假设!E$40</f>
        <v>105836.49164856104</v>
      </c>
      <c r="F94" s="271">
        <f>VLOOKUP($A94,Python数据平滑!$A$25:$AN$52,COLUMN(Python数据平滑!D$25),0)/SUM(Python数据平滑!D$46:D$52)*情景假设!F$40</f>
        <v>110173.22213053668</v>
      </c>
      <c r="G94" s="272">
        <f t="shared" si="74"/>
        <v>114379.0714992514</v>
      </c>
      <c r="H94" s="271">
        <f>VLOOKUP($A94,Python数据平滑!$A$25:$AN$52,COLUMN(Python数据平滑!F$25),0)/SUM(Python数据平滑!F$46:F$52)*情景假设!H$40</f>
        <v>118878.50192009345</v>
      </c>
      <c r="I94" s="271">
        <f>VLOOKUP($A94,Python数据平滑!$A$25:$AN$52,COLUMN(Python数据平滑!G$25),0)/SUM(Python数据平滑!G$46:G$52)*情景假设!I$40</f>
        <v>123513.32144916622</v>
      </c>
      <c r="J94" s="271">
        <f>VLOOKUP($A94,Python数据平滑!$A$25:$AN$52,COLUMN(Python数据平滑!H$25),0)/SUM(Python数据平滑!H$46:H$52)*情景假设!J$40</f>
        <v>128325.30011453625</v>
      </c>
      <c r="K94" s="271">
        <f>VLOOKUP($A94,Python数据平滑!$A$25:$AN$52,COLUMN(Python数据平滑!I$25),0)/SUM(Python数据平滑!I$46:I$52)*情景假设!K$40</f>
        <v>133316.84075823144</v>
      </c>
      <c r="L94" s="272">
        <f t="shared" si="75"/>
        <v>138444.21328184518</v>
      </c>
      <c r="M94" s="271">
        <f>VLOOKUP($A94,Python数据平滑!$A$25:$AN$52,COLUMN(Python数据平滑!K$25),0)/SUM(Python数据平滑!K$46:K$52)*情景假设!M$40</f>
        <v>143709.69333958084</v>
      </c>
      <c r="N94" s="271">
        <f>VLOOKUP($A94,Python数据平滑!$A$25:$AN$52,COLUMN(Python数据平滑!L$25),0)/SUM(Python数据平滑!L$46:L$52)*情景假设!N$40</f>
        <v>149054.62264347781</v>
      </c>
      <c r="O94" s="271">
        <f>VLOOKUP($A94,Python数据平滑!$A$25:$AN$52,COLUMN(Python数据平滑!M$25),0)/SUM(Python数据平滑!M$46:M$52)*情景假设!O$40</f>
        <v>154326.48605278754</v>
      </c>
      <c r="P94" s="271">
        <f>VLOOKUP($A94,Python数据平滑!$A$25:$AN$52,COLUMN(Python数据平滑!N$25),0)/SUM(Python数据平滑!N$46:N$52)*情景假设!P$40</f>
        <v>159470.54352453045</v>
      </c>
      <c r="Q94" s="272">
        <f t="shared" si="76"/>
        <v>164552.9603553238</v>
      </c>
      <c r="R94" s="271">
        <f>VLOOKUP($A94,Python数据平滑!$A$25:$AN$52,COLUMN(Python数据平滑!P$25),0)/SUM(Python数据平滑!P$46:P$52)*情景假设!R$40</f>
        <v>169526.91223151996</v>
      </c>
      <c r="S94" s="271">
        <f>VLOOKUP($A94,Python数据平滑!$A$25:$AN$52,COLUMN(Python数据平滑!Q$25),0)/SUM(Python数据平滑!Q$46:Q$52)*情景假设!S$40</f>
        <v>174298.45585679484</v>
      </c>
      <c r="T94" s="271">
        <f>VLOOKUP($A94,Python数据平滑!$A$25:$AN$52,COLUMN(Python数据平滑!R$25),0)/SUM(Python数据平滑!R$46:R$52)*情景假设!T$40</f>
        <v>178918.54919566691</v>
      </c>
      <c r="U94" s="271">
        <f>VLOOKUP($A94,Python数据平滑!$A$25:$AN$52,COLUMN(Python数据平滑!S$25),0)/SUM(Python数据平滑!S$46:S$52)*情景假设!U$40</f>
        <v>183444.94857388077</v>
      </c>
      <c r="V94" s="271">
        <f>VLOOKUP($A94,Python数据平滑!$A$25:$AN$52,COLUMN(Python数据平滑!T$25),0)/SUM(Python数据平滑!T$46:T$52)*情景假设!V$40</f>
        <v>187941.85732753683</v>
      </c>
      <c r="W94" s="271">
        <f>VLOOKUP($A94,Python数据平滑!$A$25:$AN$52,COLUMN(Python数据平滑!U$25),0)/SUM(Python数据平滑!U$46:U$52)*情景假设!W$40</f>
        <v>192431.38195729608</v>
      </c>
      <c r="X94" s="271">
        <f>VLOOKUP($A94,Python数据平滑!$A$25:$AN$52,COLUMN(Python数据平滑!V$25),0)/SUM(Python数据平滑!V$46:V$52)*情景假设!X$40</f>
        <v>196900.00699021583</v>
      </c>
      <c r="Y94" s="271">
        <f>VLOOKUP($A94,Python数据平滑!$A$25:$AN$52,COLUMN(Python数据平滑!W$25),0)/SUM(Python数据平滑!W$46:W$52)*情景假设!Y$40</f>
        <v>201364.31172800626</v>
      </c>
      <c r="Z94" s="271">
        <f>VLOOKUP($A94,Python数据平滑!$A$25:$AN$52,COLUMN(Python数据平滑!X$25),0)/SUM(Python数据平滑!X$46:X$52)*情景假设!Z$40</f>
        <v>205842.3825683684</v>
      </c>
      <c r="AA94" s="271">
        <f>VLOOKUP($A94,Python数据平滑!$A$25:$AN$52,COLUMN(Python数据平滑!Y$25),0)/SUM(Python数据平滑!Y$46:Y$52)*情景假设!AA$40</f>
        <v>210353.91237260707</v>
      </c>
      <c r="AB94" s="271">
        <f>VLOOKUP($A94,Python数据平滑!$A$25:$AN$52,COLUMN(Python数据平滑!Z$25),0)/SUM(Python数据平滑!Z$46:Z$52)*情景假设!AB$40</f>
        <v>214927.8662345506</v>
      </c>
      <c r="AC94" s="271">
        <f>VLOOKUP($A94,Python数据平滑!$A$25:$AN$52,COLUMN(Python数据平滑!AA$25),0)/SUM(Python数据平滑!AA$46:AA$52)*情景假设!AC$40</f>
        <v>219595.4845109391</v>
      </c>
      <c r="AD94" s="271">
        <f>VLOOKUP($A94,Python数据平滑!$A$25:$AN$52,COLUMN(Python数据平滑!AB$25),0)/SUM(Python数据平滑!AB$46:AB$52)*情景假设!AD$40</f>
        <v>224382.48804248334</v>
      </c>
      <c r="AE94" s="271">
        <f>VLOOKUP($A94,Python数据平滑!$A$25:$AN$52,COLUMN(Python数据平滑!AC$25),0)/SUM(Python数据平滑!AC$46:AC$52)*情景假设!AE$40</f>
        <v>229316.41495011086</v>
      </c>
      <c r="AF94" s="272">
        <f t="shared" si="77"/>
        <v>234426.59405739012</v>
      </c>
      <c r="AG94" s="271">
        <f>VLOOKUP($A94,Python数据平滑!$A$25:$AN$52,COLUMN(Python数据平滑!AE$25),0)/SUM(Python数据平滑!AE$46:AE$52)*情景假设!AG$40</f>
        <v>239684.20412026223</v>
      </c>
      <c r="AH94" s="271">
        <f>VLOOKUP($A94,Python数据平滑!$A$25:$AN$52,COLUMN(Python数据平滑!AF$25),0)/SUM(Python数据平滑!AF$46:AF$52)*情景假设!AH$40</f>
        <v>245039.62335849044</v>
      </c>
      <c r="AI94" s="271">
        <f>VLOOKUP($A94,Python数据平滑!$A$25:$AN$52,COLUMN(Python数据平滑!AG$25),0)/SUM(Python数据平滑!AG$46:AG$52)*情景假设!AI$40</f>
        <v>250492.06223420726</v>
      </c>
      <c r="AJ94" s="271">
        <f>VLOOKUP($A94,Python数据平滑!$A$25:$AN$52,COLUMN(Python数据平滑!AH$25),0)/SUM(Python数据平滑!AH$46:AH$52)*情景假设!AJ$40</f>
        <v>256040.42092336444</v>
      </c>
      <c r="AK94" s="271">
        <f>VLOOKUP($A94,Python数据平滑!$A$25:$AN$52,COLUMN(Python数据平滑!AI$25),0)/SUM(Python数据平滑!AI$46:AI$52)*情景假设!AK$40</f>
        <v>261683.2697071252</v>
      </c>
      <c r="AL94" s="271">
        <f>VLOOKUP($A94,Python数据平滑!$A$25:$AN$52,COLUMN(Python数据平滑!AJ$25),0)/SUM(Python数据平滑!AJ$46:AJ$52)*情景假设!AL$40</f>
        <v>267427.99573877221</v>
      </c>
      <c r="AM94" s="271">
        <f>VLOOKUP($A94,Python数据平滑!$A$25:$AN$52,COLUMN(Python数据平滑!AK$25),0)/SUM(Python数据平滑!AK$46:AK$52)*情景假设!AM$40</f>
        <v>273283.84676291933</v>
      </c>
      <c r="AN94" s="271">
        <f>VLOOKUP($A94,Python数据平滑!$A$25:$AN$52,COLUMN(Python数据平滑!AL$25),0)/SUM(Python数据平滑!AL$46:AL$52)*情景假设!AN$40</f>
        <v>279251.79945884721</v>
      </c>
      <c r="AO94" s="271">
        <f>VLOOKUP($A94,Python数据平滑!$A$25:$AN$52,COLUMN(Python数据平滑!AM$25),0)/SUM(Python数据平滑!AM$46:AM$52)*情景假设!AO$40</f>
        <v>285332.65290981944</v>
      </c>
      <c r="AP94" s="272">
        <f t="shared" si="78"/>
        <v>291527.01474188024</v>
      </c>
    </row>
    <row r="95" spans="1:42" x14ac:dyDescent="0.25">
      <c r="A95" s="123" t="s">
        <v>187</v>
      </c>
      <c r="B95" s="271">
        <f>SUM('高情景（2001-2060, 2020RMB）'!U47:U48,'高情景（2001-2060, 2020RMB）'!U35)</f>
        <v>42058.73819766107</v>
      </c>
      <c r="C95" s="271">
        <f>SUM('高情景（2001-2060, 2020RMB）'!V47:V48,'高情景（2001-2060, 2020RMB）'!V35)</f>
        <v>51422.622451019372</v>
      </c>
      <c r="D95" s="271">
        <f>SUM('高情景（2001-2060, 2020RMB）'!W47:W48,'高情景（2001-2060, 2020RMB）'!W35)</f>
        <v>54801.586556831287</v>
      </c>
      <c r="E95" s="271">
        <f>VLOOKUP($A95,Python数据平滑!$A$25:$AN$52,COLUMN(Python数据平滑!C$25),0)/SUM(Python数据平滑!C$46:C$52)*情景假设!E$40</f>
        <v>57885.488225601155</v>
      </c>
      <c r="F95" s="271">
        <f>VLOOKUP($A95,Python数据平滑!$A$25:$AN$52,COLUMN(Python数据平滑!D$25),0)/SUM(Python数据平滑!D$46:D$52)*情景假设!F$40</f>
        <v>61059.554254862771</v>
      </c>
      <c r="G95" s="272">
        <f t="shared" si="74"/>
        <v>64234.623486898425</v>
      </c>
      <c r="H95" s="271">
        <f>VLOOKUP($A95,Python数据平滑!$A$25:$AN$52,COLUMN(Python数据平滑!F$25),0)/SUM(Python数据平滑!F$46:F$52)*情景假设!H$40</f>
        <v>67709.326826150005</v>
      </c>
      <c r="I95" s="271">
        <f>VLOOKUP($A95,Python数据平滑!$A$25:$AN$52,COLUMN(Python数据平滑!G$25),0)/SUM(Python数据平滑!G$46:G$52)*情景假设!I$40</f>
        <v>71409.774578800236</v>
      </c>
      <c r="J95" s="271">
        <f>VLOOKUP($A95,Python数据平滑!$A$25:$AN$52,COLUMN(Python数据平滑!H$25),0)/SUM(Python数据平滑!H$46:H$52)*情景假设!J$40</f>
        <v>75277.714379314915</v>
      </c>
      <c r="K95" s="271">
        <f>VLOOKUP($A95,Python数据平滑!$A$25:$AN$52,COLUMN(Python数据平滑!I$25),0)/SUM(Python数据平滑!I$46:I$52)*情景假设!K$40</f>
        <v>79212.999985459843</v>
      </c>
      <c r="L95" s="272">
        <f t="shared" si="75"/>
        <v>83066.527969107119</v>
      </c>
      <c r="M95" s="271">
        <f>VLOOKUP($A95,Python数据平滑!$A$25:$AN$52,COLUMN(Python数据平滑!K$25),0)/SUM(Python数据平滑!K$46:K$52)*情景假设!M$40</f>
        <v>86761.01651673876</v>
      </c>
      <c r="N95" s="271">
        <f>VLOOKUP($A95,Python数据平滑!$A$25:$AN$52,COLUMN(Python数据平滑!L$25),0)/SUM(Python数据平滑!L$46:L$52)*情景假设!N$40</f>
        <v>90331.282104281767</v>
      </c>
      <c r="O95" s="271">
        <f>VLOOKUP($A95,Python数据平滑!$A$25:$AN$52,COLUMN(Python数据平滑!M$25),0)/SUM(Python数据平滑!M$46:M$52)*情景假设!O$40</f>
        <v>93782.343637477417</v>
      </c>
      <c r="P95" s="271">
        <f>VLOOKUP($A95,Python数据平滑!$A$25:$AN$52,COLUMN(Python数据平滑!N$25),0)/SUM(Python数据平滑!N$46:N$52)*情景假设!P$40</f>
        <v>97196.271713676862</v>
      </c>
      <c r="Q95" s="272">
        <f t="shared" si="76"/>
        <v>100746.71042162682</v>
      </c>
      <c r="R95" s="271">
        <f>VLOOKUP($A95,Python数据平滑!$A$25:$AN$52,COLUMN(Python数据平滑!P$25),0)/SUM(Python数据平滑!P$46:P$52)*情景假设!R$40</f>
        <v>104400.28950666047</v>
      </c>
      <c r="S95" s="271">
        <f>VLOOKUP($A95,Python数据平滑!$A$25:$AN$52,COLUMN(Python数据平滑!Q$25),0)/SUM(Python数据平滑!Q$46:Q$52)*情景假设!S$40</f>
        <v>107995.15712341387</v>
      </c>
      <c r="T95" s="271">
        <f>VLOOKUP($A95,Python数据平滑!$A$25:$AN$52,COLUMN(Python数据平滑!R$25),0)/SUM(Python数据平滑!R$46:R$52)*情景假设!T$40</f>
        <v>111560.64435154376</v>
      </c>
      <c r="U95" s="271">
        <f>VLOOKUP($A95,Python数据平滑!$A$25:$AN$52,COLUMN(Python数据平滑!S$25),0)/SUM(Python数据平滑!S$46:S$52)*情景假设!U$40</f>
        <v>115130.64171175861</v>
      </c>
      <c r="V95" s="271">
        <f>VLOOKUP($A95,Python数据平滑!$A$25:$AN$52,COLUMN(Python数据平滑!T$25),0)/SUM(Python数据平滑!T$46:T$52)*情景假设!V$40</f>
        <v>118743.60315869901</v>
      </c>
      <c r="W95" s="271">
        <f>VLOOKUP($A95,Python数据平滑!$A$25:$AN$52,COLUMN(Python数据平滑!U$25),0)/SUM(Python数据平滑!U$46:U$52)*情景假设!W$40</f>
        <v>122411.88013417838</v>
      </c>
      <c r="X95" s="271">
        <f>VLOOKUP($A95,Python数据平滑!$A$25:$AN$52,COLUMN(Python数据平滑!V$25),0)/SUM(Python数据平滑!V$46:V$52)*情景假设!X$40</f>
        <v>126125.00144935866</v>
      </c>
      <c r="Y95" s="271">
        <f>VLOOKUP($A95,Python数据平滑!$A$25:$AN$52,COLUMN(Python数据平滑!W$25),0)/SUM(Python数据平滑!W$46:W$52)*情景假设!Y$40</f>
        <v>129891.26957167881</v>
      </c>
      <c r="Z95" s="271">
        <f>VLOOKUP($A95,Python数据平滑!$A$25:$AN$52,COLUMN(Python数据平滑!X$25),0)/SUM(Python数据平滑!X$46:X$52)*情景假设!Z$40</f>
        <v>133719.85356483213</v>
      </c>
      <c r="AA95" s="271">
        <f>VLOOKUP($A95,Python数据平滑!$A$25:$AN$52,COLUMN(Python数据平滑!Y$25),0)/SUM(Python数据平滑!Y$46:Y$52)*情景假设!AA$40</f>
        <v>137620.88492026716</v>
      </c>
      <c r="AB95" s="271">
        <f>VLOOKUP($A95,Python数据平滑!$A$25:$AN$52,COLUMN(Python数据平滑!Z$25),0)/SUM(Python数据平滑!Z$46:Z$52)*情景假设!AB$40</f>
        <v>141610.53658177721</v>
      </c>
      <c r="AC95" s="271">
        <f>VLOOKUP($A95,Python数据平滑!$A$25:$AN$52,COLUMN(Python数据平滑!AA$25),0)/SUM(Python数据平滑!AA$46:AA$52)*情景假设!AC$40</f>
        <v>145706.58071516344</v>
      </c>
      <c r="AD95" s="271">
        <f>VLOOKUP($A95,Python数据平滑!$A$25:$AN$52,COLUMN(Python数据平滑!AB$25),0)/SUM(Python数据平滑!AB$46:AB$52)*情景假设!AD$40</f>
        <v>149923.21024469161</v>
      </c>
      <c r="AE95" s="271">
        <f>VLOOKUP($A95,Python数据平滑!$A$25:$AN$52,COLUMN(Python数据平滑!AC$25),0)/SUM(Python数据平滑!AC$46:AC$52)*情景假设!AE$40</f>
        <v>154275.81311143501</v>
      </c>
      <c r="AF95" s="272">
        <f t="shared" si="77"/>
        <v>158780.95188551661</v>
      </c>
      <c r="AG95" s="271">
        <f>VLOOKUP($A95,Python数据平滑!$A$25:$AN$52,COLUMN(Python数据平滑!AE$25),0)/SUM(Python数据平滑!AE$46:AE$52)*情景假设!AG$40</f>
        <v>163427.60537928515</v>
      </c>
      <c r="AH95" s="271">
        <f>VLOOKUP($A95,Python数据平滑!$A$25:$AN$52,COLUMN(Python数据平滑!AF$25),0)/SUM(Python数据平滑!AF$46:AF$52)*情景假设!AH$40</f>
        <v>168194.07458025587</v>
      </c>
      <c r="AI95" s="271">
        <f>VLOOKUP($A95,Python数据平滑!$A$25:$AN$52,COLUMN(Python数据平滑!AG$25),0)/SUM(Python数据平滑!AG$46:AG$52)*情景假设!AI$40</f>
        <v>173081.61100871267</v>
      </c>
      <c r="AJ95" s="271">
        <f>VLOOKUP($A95,Python数据平滑!$A$25:$AN$52,COLUMN(Python数据平滑!AH$25),0)/SUM(Python数据平滑!AH$46:AH$52)*情景假设!AJ$40</f>
        <v>178091.26281018823</v>
      </c>
      <c r="AK95" s="271">
        <f>VLOOKUP($A95,Python数据平滑!$A$25:$AN$52,COLUMN(Python数据平滑!AI$25),0)/SUM(Python数据平滑!AI$46:AI$52)*情景假设!AK$40</f>
        <v>183223.85460157233</v>
      </c>
      <c r="AL95" s="271">
        <f>VLOOKUP($A95,Python数据平滑!$A$25:$AN$52,COLUMN(Python数据平滑!AJ$25),0)/SUM(Python数据平滑!AJ$46:AJ$52)*情景假设!AL$40</f>
        <v>188486.4272521424</v>
      </c>
      <c r="AM95" s="271">
        <f>VLOOKUP($A95,Python数据平滑!$A$25:$AN$52,COLUMN(Python数据平滑!AK$25),0)/SUM(Python数据平滑!AK$46:AK$52)*情景假设!AM$40</f>
        <v>193887.50868937213</v>
      </c>
      <c r="AN95" s="271">
        <f>VLOOKUP($A95,Python数据平滑!$A$25:$AN$52,COLUMN(Python数据平滑!AL$25),0)/SUM(Python数据平滑!AL$46:AL$52)*情景假设!AN$40</f>
        <v>199429.92461752213</v>
      </c>
      <c r="AO95" s="271">
        <f>VLOOKUP($A95,Python数据平滑!$A$25:$AN$52,COLUMN(Python数据平滑!AM$25),0)/SUM(Python数据平滑!AM$46:AM$52)*情景假设!AO$40</f>
        <v>205116.42519266551</v>
      </c>
      <c r="AP95" s="272">
        <f t="shared" si="78"/>
        <v>210949.67215794438</v>
      </c>
    </row>
    <row r="96" spans="1:42" x14ac:dyDescent="0.25">
      <c r="A96" s="123" t="s">
        <v>188</v>
      </c>
      <c r="B96" s="271">
        <f>SUM('高情景（2001-2060, 2020RMB）'!U16:U24,'高情景（2001-2060, 2020RMB）'!U27:U29,'高情景（2001-2060, 2020RMB）'!U31:U32,'高情景（2001-2060, 2020RMB）'!U49:U51)</f>
        <v>50441.55680600716</v>
      </c>
      <c r="C96" s="271">
        <f>SUM('高情景（2001-2060, 2020RMB）'!V16:V24,'高情景（2001-2060, 2020RMB）'!V27:V29,'高情景（2001-2060, 2020RMB）'!V31:V32,'高情景（2001-2060, 2020RMB）'!V49:V51)</f>
        <v>56632.87042727269</v>
      </c>
      <c r="D96" s="271">
        <f>SUM('高情景（2001-2060, 2020RMB）'!W16:W24,'高情景（2001-2060, 2020RMB）'!W27:W29,'高情景（2001-2060, 2020RMB）'!W31:W32,'高情景（2001-2060, 2020RMB）'!W49:W51)</f>
        <v>59677.345914108897</v>
      </c>
      <c r="E96" s="271">
        <f>VLOOKUP($A96,Python数据平滑!$A$25:$AN$52,COLUMN(Python数据平滑!C$25),0)/SUM(Python数据平滑!C$46:C$52)*情景假设!E$40</f>
        <v>60688.70939755642</v>
      </c>
      <c r="F96" s="271">
        <f>VLOOKUP($A96,Python数据平滑!$A$25:$AN$52,COLUMN(Python数据平滑!D$25),0)/SUM(Python数据平滑!D$46:D$52)*情景假设!F$40</f>
        <v>61688.021745104248</v>
      </c>
      <c r="G96" s="272">
        <f t="shared" si="74"/>
        <v>62601.421365001283</v>
      </c>
      <c r="H96" s="271">
        <f>VLOOKUP($A96,Python数据平滑!$A$25:$AN$52,COLUMN(Python数据平滑!F$25),0)/SUM(Python数据平滑!F$46:F$52)*情景假设!H$40</f>
        <v>63726.920083074649</v>
      </c>
      <c r="I96" s="271">
        <f>VLOOKUP($A96,Python数据平滑!$A$25:$AN$52,COLUMN(Python数据平滑!G$25),0)/SUM(Python数据平滑!G$46:G$52)*情景假设!I$40</f>
        <v>64968.372836444345</v>
      </c>
      <c r="J96" s="271">
        <f>VLOOKUP($A96,Python数据平滑!$A$25:$AN$52,COLUMN(Python数据平滑!H$25),0)/SUM(Python数据平滑!H$46:H$52)*情景假设!J$40</f>
        <v>66250.892617375677</v>
      </c>
      <c r="K96" s="271">
        <f>VLOOKUP($A96,Python数据平滑!$A$25:$AN$52,COLUMN(Python数据平滑!I$25),0)/SUM(Python数据平滑!I$46:I$52)*情景假设!K$40</f>
        <v>67470.582122405685</v>
      </c>
      <c r="L96" s="272">
        <f t="shared" si="75"/>
        <v>68493.452886807616</v>
      </c>
      <c r="M96" s="271">
        <f>VLOOKUP($A96,Python数据平滑!$A$25:$AN$52,COLUMN(Python数据平滑!K$25),0)/SUM(Python数据平滑!K$46:K$52)*情景假设!M$40</f>
        <v>69284.722986248176</v>
      </c>
      <c r="N96" s="271">
        <f>VLOOKUP($A96,Python数据平滑!$A$25:$AN$52,COLUMN(Python数据平滑!L$25),0)/SUM(Python数据平滑!L$46:L$52)*情景假设!N$40</f>
        <v>69922.50998400028</v>
      </c>
      <c r="O96" s="271">
        <f>VLOOKUP($A96,Python数据平滑!$A$25:$AN$52,COLUMN(Python数据平滑!M$25),0)/SUM(Python数据平滑!M$46:M$52)*情景假设!O$40</f>
        <v>70440.233963903505</v>
      </c>
      <c r="P96" s="271">
        <f>VLOOKUP($A96,Python数据平滑!$A$25:$AN$52,COLUMN(Python数据平滑!N$25),0)/SUM(Python数据平滑!N$46:N$52)*情景假设!P$40</f>
        <v>70925.733873354271</v>
      </c>
      <c r="Q96" s="272">
        <f t="shared" si="76"/>
        <v>71524.040473338144</v>
      </c>
      <c r="R96" s="271">
        <f>VLOOKUP($A96,Python数据平滑!$A$25:$AN$52,COLUMN(Python数据平滑!P$25),0)/SUM(Python数据平滑!P$46:P$52)*情景假设!R$40</f>
        <v>72193.242302436076</v>
      </c>
      <c r="S96" s="271">
        <f>VLOOKUP($A96,Python数据平滑!$A$25:$AN$52,COLUMN(Python数据平滑!Q$25),0)/SUM(Python数据平滑!Q$46:Q$52)*情景假设!S$40</f>
        <v>72794.841559816399</v>
      </c>
      <c r="T96" s="271">
        <f>VLOOKUP($A96,Python数据平滑!$A$25:$AN$52,COLUMN(Python数据平滑!R$25),0)/SUM(Python数据平滑!R$46:R$52)*情景假设!T$40</f>
        <v>73350.903411272229</v>
      </c>
      <c r="U96" s="271">
        <f>VLOOKUP($A96,Python数据平滑!$A$25:$AN$52,COLUMN(Python数据平滑!S$25),0)/SUM(Python数据平滑!S$46:S$52)*情景假设!U$40</f>
        <v>73883.762134307472</v>
      </c>
      <c r="V96" s="271">
        <f>VLOOKUP($A96,Python数据平滑!$A$25:$AN$52,COLUMN(Python数据平滑!T$25),0)/SUM(Python数据平滑!T$46:T$52)*情景假设!V$40</f>
        <v>74415.98979811497</v>
      </c>
      <c r="W96" s="271">
        <f>VLOOKUP($A96,Python数据平滑!$A$25:$AN$52,COLUMN(Python数据平滑!U$25),0)/SUM(Python数据平滑!U$46:U$52)*情景假设!W$40</f>
        <v>74951.574075368582</v>
      </c>
      <c r="X96" s="271">
        <f>VLOOKUP($A96,Python数据平滑!$A$25:$AN$52,COLUMN(Python数据平滑!V$25),0)/SUM(Python数据平滑!V$46:V$52)*情景假设!X$40</f>
        <v>75479.941799214503</v>
      </c>
      <c r="Y96" s="271">
        <f>VLOOKUP($A96,Python数据平滑!$A$25:$AN$52,COLUMN(Python数据平滑!W$25),0)/SUM(Python数据平滑!W$46:W$52)*情景假设!Y$40</f>
        <v>76001.890562241286</v>
      </c>
      <c r="Z96" s="271">
        <f>VLOOKUP($A96,Python数据平滑!$A$25:$AN$52,COLUMN(Python数据平滑!X$25),0)/SUM(Python数据平滑!X$46:X$52)*情景假设!Z$40</f>
        <v>76518.088553997455</v>
      </c>
      <c r="AA96" s="271">
        <f>VLOOKUP($A96,Python数据平滑!$A$25:$AN$52,COLUMN(Python数据平滑!Y$25),0)/SUM(Python数据平滑!Y$46:Y$52)*情景假设!AA$40</f>
        <v>77029.117780270593</v>
      </c>
      <c r="AB96" s="271">
        <f>VLOOKUP($A96,Python数据平滑!$A$25:$AN$52,COLUMN(Python数据平滑!Z$25),0)/SUM(Python数据平滑!Z$46:Z$52)*情景假设!AB$40</f>
        <v>77538.23675003172</v>
      </c>
      <c r="AC96" s="271">
        <f>VLOOKUP($A96,Python数据平滑!$A$25:$AN$52,COLUMN(Python数据平滑!AA$25),0)/SUM(Python数据平滑!AA$46:AA$52)*情景假设!AC$40</f>
        <v>78048.67900839416</v>
      </c>
      <c r="AD96" s="271">
        <f>VLOOKUP($A96,Python数据平滑!$A$25:$AN$52,COLUMN(Python数据平滑!AB$25),0)/SUM(Python数据平滑!AB$46:AB$52)*情景假设!AD$40</f>
        <v>78560.892802194823</v>
      </c>
      <c r="AE96" s="271">
        <f>VLOOKUP($A96,Python数据平滑!$A$25:$AN$52,COLUMN(Python数据平滑!AC$25),0)/SUM(Python数据平滑!AC$46:AC$52)*情景假设!AE$40</f>
        <v>79075.233672019269</v>
      </c>
      <c r="AF96" s="272">
        <f t="shared" si="77"/>
        <v>79591.913389075708</v>
      </c>
      <c r="AG96" s="271">
        <f>VLOOKUP($A96,Python数据平滑!$A$25:$AN$52,COLUMN(Python数据平滑!AE$25),0)/SUM(Python数据平滑!AE$46:AE$52)*情景假设!AG$40</f>
        <v>80113.725245741734</v>
      </c>
      <c r="AH96" s="271">
        <f>VLOOKUP($A96,Python数据平滑!$A$25:$AN$52,COLUMN(Python数据平滑!AF$25),0)/SUM(Python数据平滑!AF$46:AF$52)*情景假设!AH$40</f>
        <v>80642.866624587739</v>
      </c>
      <c r="AI96" s="271">
        <f>VLOOKUP($A96,Python数据平滑!$A$25:$AN$52,COLUMN(Python数据平滑!AG$25),0)/SUM(Python数据平滑!AG$46:AG$52)*情景假设!AI$40</f>
        <v>81178.457111066658</v>
      </c>
      <c r="AJ96" s="271">
        <f>VLOOKUP($A96,Python数据平滑!$A$25:$AN$52,COLUMN(Python数据平滑!AH$25),0)/SUM(Python数据平滑!AH$46:AH$52)*情景假设!AJ$40</f>
        <v>81719.55046861562</v>
      </c>
      <c r="AK96" s="271">
        <f>VLOOKUP($A96,Python数据平滑!$A$25:$AN$52,COLUMN(Python数据平滑!AI$25),0)/SUM(Python数据平滑!AI$46:AI$52)*情景假设!AK$40</f>
        <v>82265.133554325934</v>
      </c>
      <c r="AL96" s="271">
        <f>VLOOKUP($A96,Python数据平滑!$A$25:$AN$52,COLUMN(Python数据平滑!AJ$25),0)/SUM(Python数据平滑!AJ$46:AJ$52)*情景假设!AL$40</f>
        <v>82816.964080193196</v>
      </c>
      <c r="AM96" s="271">
        <f>VLOOKUP($A96,Python数据平滑!$A$25:$AN$52,COLUMN(Python数据平滑!AK$25),0)/SUM(Python数据平滑!AK$46:AK$52)*情景假设!AM$40</f>
        <v>83377.243431124254</v>
      </c>
      <c r="AN96" s="271">
        <f>VLOOKUP($A96,Python数据平滑!$A$25:$AN$52,COLUMN(Python数据平滑!AL$25),0)/SUM(Python数据平滑!AL$46:AL$52)*情景假设!AN$40</f>
        <v>83945.535598661052</v>
      </c>
      <c r="AO96" s="271">
        <f>VLOOKUP($A96,Python数据平滑!$A$25:$AN$52,COLUMN(Python数据平滑!AM$25),0)/SUM(Python数据平滑!AM$46:AM$52)*情景假设!AO$40</f>
        <v>84521.353787570348</v>
      </c>
      <c r="AP96" s="272">
        <f t="shared" si="78"/>
        <v>85104.159583033324</v>
      </c>
    </row>
    <row r="98" spans="1:42" x14ac:dyDescent="0.25">
      <c r="A98" s="126" t="s">
        <v>191</v>
      </c>
      <c r="B98" s="117">
        <f>'高情景（2001-2060, 2020RMB）'!U57</f>
        <v>40582.9</v>
      </c>
      <c r="C98" s="10">
        <f>'高情景（2001-2060, 2020RMB）'!V57</f>
        <v>44991.98369146973</v>
      </c>
      <c r="D98" s="10">
        <f>'高情景（2001-2060, 2020RMB）'!W57</f>
        <v>46450.003049149032</v>
      </c>
      <c r="E98" s="10">
        <f>VLOOKUP($A98,Python数据平滑!$A$25:$AN$55,COLUMN(Python数据平滑!C$25),0)/SUM(Python数据平滑!C$53:C$55)*情景假设!E$42</f>
        <v>48927.229387834595</v>
      </c>
      <c r="F98" s="10">
        <f>VLOOKUP($A98,Python数据平滑!$A$25:$AN$55,COLUMN(Python数据平滑!D$25),0)/SUM(Python数据平滑!D$53:D$55)*情景假设!F$42</f>
        <v>51515.327587809232</v>
      </c>
      <c r="G98" s="11">
        <f>G$42*R57</f>
        <v>54218.444435504287</v>
      </c>
      <c r="H98" s="10">
        <f>VLOOKUP($A98,Python数据平滑!$A$25:$AN$55,COLUMN(Python数据平滑!F$25),0)/SUM(Python数据平滑!F$53:F$55)*情景假设!H$42</f>
        <v>57072.717849969536</v>
      </c>
      <c r="I98" s="10">
        <f>VLOOKUP($A98,Python数据平滑!$A$25:$AN$55,COLUMN(Python数据平滑!G$25),0)/SUM(Python数据平滑!G$53:G$55)*情景假设!I$42</f>
        <v>60086.112632644821</v>
      </c>
      <c r="J98" s="10">
        <f>VLOOKUP($A98,Python数据平滑!$A$25:$AN$55,COLUMN(Python数据平滑!H$25),0)/SUM(Python数据平滑!H$53:H$55)*情景假设!J$42</f>
        <v>63215.806220413149</v>
      </c>
      <c r="K98" s="10">
        <f>VLOOKUP($A98,Python数据平滑!$A$25:$AN$55,COLUMN(Python数据平滑!I$25),0)/SUM(Python数据平滑!I$53:I$55)*情景假设!K$42</f>
        <v>66412.168380491523</v>
      </c>
      <c r="L98" s="11">
        <f>L$42*S57</f>
        <v>69618.392015967591</v>
      </c>
      <c r="M98" s="10">
        <f>VLOOKUP($A98,Python数据平滑!$A$25:$AN$55,COLUMN(Python数据平滑!K$25),0)/SUM(Python数据平滑!K$53:K$55)*情景假设!M$42</f>
        <v>72850.473443551105</v>
      </c>
      <c r="N98" s="10">
        <f>VLOOKUP($A98,Python数据平滑!$A$25:$AN$55,COLUMN(Python数据平滑!L$25),0)/SUM(Python数据平滑!L$53:L$55)*情景假设!N$42</f>
        <v>76146.407735050379</v>
      </c>
      <c r="O98" s="10">
        <f>VLOOKUP($A98,Python数据平滑!$A$25:$AN$55,COLUMN(Python数据平滑!M$25),0)/SUM(Python数据平滑!M$53:M$55)*情景假设!O$42</f>
        <v>79470.833519553256</v>
      </c>
      <c r="P98" s="10">
        <f>VLOOKUP($A98,Python数据平滑!$A$25:$AN$55,COLUMN(Python数据平滑!N$25),0)/SUM(Python数据平滑!N$53:N$55)*情景假设!P$42</f>
        <v>82780.451159515287</v>
      </c>
      <c r="Q98" s="11">
        <f>Q$42*T57</f>
        <v>86023.79173217139</v>
      </c>
      <c r="R98" s="10">
        <f>VLOOKUP($A98,Python数据平滑!$A$25:$AN$55,COLUMN(Python数据平滑!P$25),0)/SUM(Python数据平滑!P$53:P$55)*情景假设!R$42</f>
        <v>89180.676504501418</v>
      </c>
      <c r="S98" s="10">
        <f>VLOOKUP($A98,Python数据平滑!$A$25:$AN$55,COLUMN(Python数据平滑!Q$25),0)/SUM(Python数据平滑!Q$53:Q$55)*情景假设!S$42</f>
        <v>92281.192500494668</v>
      </c>
      <c r="T98" s="10">
        <f>VLOOKUP($A98,Python数据平滑!$A$25:$AN$55,COLUMN(Python数据平滑!R$25),0)/SUM(Python数据平滑!R$53:R$55)*情景假设!T$42</f>
        <v>95346.347323822672</v>
      </c>
      <c r="U98" s="10">
        <f>VLOOKUP($A98,Python数据平滑!$A$25:$AN$55,COLUMN(Python数据平滑!S$25),0)/SUM(Python数据平滑!S$53:S$55)*情景假设!U$42</f>
        <v>98401.796111186966</v>
      </c>
      <c r="V98" s="10">
        <f>VLOOKUP($A98,Python数据平滑!$A$25:$AN$55,COLUMN(Python数据平滑!T$25),0)/SUM(Python数据平滑!T$53:T$55)*情景假设!V$42</f>
        <v>101477.8828214954</v>
      </c>
      <c r="W98" s="10">
        <f>VLOOKUP($A98,Python数据平滑!$A$25:$AN$55,COLUMN(Python数据平滑!U$25),0)/SUM(Python数据平滑!U$53:U$55)*情景假设!W$42</f>
        <v>104583.43089758027</v>
      </c>
      <c r="X98" s="10">
        <f>VLOOKUP($A98,Python数据平滑!$A$25:$AN$55,COLUMN(Python数据平滑!V$25),0)/SUM(Python数据平滑!V$53:V$55)*情景假设!X$42</f>
        <v>107708.55926495693</v>
      </c>
      <c r="Y98" s="10">
        <f>VLOOKUP($A98,Python数据平滑!$A$25:$AN$55,COLUMN(Python数据平滑!W$25),0)/SUM(Python数据平滑!W$53:W$55)*情景假设!Y$42</f>
        <v>110860.23108672636</v>
      </c>
      <c r="Z98" s="10">
        <f>VLOOKUP($A98,Python数据平滑!$A$25:$AN$55,COLUMN(Python数据平滑!X$25),0)/SUM(Python数据平滑!X$53:X$55)*情景假设!Z$42</f>
        <v>114046.93587398122</v>
      </c>
      <c r="AA98" s="10">
        <f>VLOOKUP($A98,Python数据平滑!$A$25:$AN$55,COLUMN(Python数据平滑!Y$25),0)/SUM(Python数据平滑!Y$53:Y$55)*情景假设!AA$42</f>
        <v>117278.7584874296</v>
      </c>
      <c r="AB98" s="10">
        <f>VLOOKUP($A98,Python数据平滑!$A$25:$AN$55,COLUMN(Python数据平滑!Z$25),0)/SUM(Python数据平滑!Z$53:Z$55)*情景假设!AB$42</f>
        <v>120571.69796132953</v>
      </c>
      <c r="AC98" s="10">
        <f>VLOOKUP($A98,Python数据平滑!$A$25:$AN$55,COLUMN(Python数据平滑!AA$25),0)/SUM(Python数据平滑!AA$53:AA$55)*情景假设!AC$42</f>
        <v>123943.87731917198</v>
      </c>
      <c r="AD98" s="10">
        <f>VLOOKUP($A98,Python数据平滑!$A$25:$AN$55,COLUMN(Python数据平滑!AB$25),0)/SUM(Python数据平滑!AB$53:AB$55)*情景假设!AD$42</f>
        <v>127411.16958974945</v>
      </c>
      <c r="AE98" s="10">
        <f>VLOOKUP($A98,Python数据平滑!$A$25:$AN$55,COLUMN(Python数据平滑!AC$25),0)/SUM(Python数据平滑!AC$53:AC$55)*情景假设!AE$42</f>
        <v>130991.3299579225</v>
      </c>
      <c r="AF98" s="11">
        <f>$AF$42*U57</f>
        <v>134704.07567784609</v>
      </c>
      <c r="AG98" s="10">
        <f>VLOOKUP($A98,Python数据平滑!$A$25:$AN$55,COLUMN(Python数据平滑!AE$25),0)/SUM(Python数据平滑!AE$53:AE$55)*情景假设!AG$42</f>
        <v>138530.27129660101</v>
      </c>
      <c r="AH98" s="10">
        <f>VLOOKUP($A98,Python数据平滑!$A$25:$AN$55,COLUMN(Python数据平滑!AF$25),0)/SUM(Python数据平滑!AF$53:AF$55)*情景假设!AH$42</f>
        <v>142437.03184064358</v>
      </c>
      <c r="AI98" s="10">
        <f>VLOOKUP($A98,Python数据平滑!$A$25:$AN$55,COLUMN(Python数据平滑!AG$25),0)/SUM(Python数据平滑!AG$53:AG$55)*情景假设!AI$42</f>
        <v>146424.88011373501</v>
      </c>
      <c r="AJ98" s="10">
        <f>VLOOKUP($A98,Python数据平滑!$A$25:$AN$55,COLUMN(Python数据平滑!AH$25),0)/SUM(Python数据平滑!AH$53:AH$55)*情景假设!AJ$42</f>
        <v>150494.20494960019</v>
      </c>
      <c r="AK98" s="10">
        <f>VLOOKUP($A98,Python数据平滑!$A$25:$AN$55,COLUMN(Python数据平滑!AI$25),0)/SUM(Python数据平滑!AI$53:AI$55)*情景假设!AK$42</f>
        <v>154645.2487753685</v>
      </c>
      <c r="AL98" s="10">
        <f>VLOOKUP($A98,Python数据平滑!$A$25:$AN$55,COLUMN(Python数据平滑!AJ$25),0)/SUM(Python数据平滑!AJ$53:AJ$55)*情景假设!AL$42</f>
        <v>158883.54072799665</v>
      </c>
      <c r="AM98" s="10">
        <f>VLOOKUP($A98,Python数据平滑!$A$25:$AN$55,COLUMN(Python数据平滑!AK$25),0)/SUM(Python数据平滑!AK$53:AK$55)*情景假设!AM$42</f>
        <v>163215.88373002448</v>
      </c>
      <c r="AN98" s="10">
        <f>VLOOKUP($A98,Python数据平滑!$A$25:$AN$55,COLUMN(Python数据平滑!AL$25),0)/SUM(Python数据平滑!AL$53:AL$55)*情景假设!AN$42</f>
        <v>167644.30221713943</v>
      </c>
      <c r="AO98" s="10">
        <f>VLOOKUP($A98,Python数据平滑!$A$25:$AN$55,COLUMN(Python数据平滑!AM$25),0)/SUM(Python数据平滑!AM$53:AM$55)*情景假设!AO$42</f>
        <v>172170.80003866769</v>
      </c>
      <c r="AP98" s="12">
        <f>AP$42*V57</f>
        <v>176797.35279808642</v>
      </c>
    </row>
    <row r="99" spans="1:42" x14ac:dyDescent="0.25">
      <c r="A99" s="126" t="s">
        <v>190</v>
      </c>
      <c r="B99" s="118">
        <f>SUM('高情景（2001-2060, 2020RMB）'!U58:U59)</f>
        <v>111371.5</v>
      </c>
      <c r="C99" s="14">
        <f>SUM('高情景（2001-2060, 2020RMB）'!V58:V59)</f>
        <v>122702.13348739067</v>
      </c>
      <c r="D99" s="14">
        <f>SUM('高情景（2001-2060, 2020RMB）'!W58:W59)</f>
        <v>123782.32854860832</v>
      </c>
      <c r="E99" s="14">
        <f>VLOOKUP($A99,Python数据平滑!$A$25:$AN$55,COLUMN(Python数据平滑!C$25),0)/SUM(Python数据平滑!C$53:C$55)*情景假设!E$42</f>
        <v>131115.688307984</v>
      </c>
      <c r="F99" s="14">
        <f>VLOOKUP($A99,Python数据平滑!$A$25:$AN$55,COLUMN(Python数据平滑!D$25),0)/SUM(Python数据平滑!D$53:D$55)*情景假设!F$42</f>
        <v>138774.40405096152</v>
      </c>
      <c r="G99" s="15">
        <f>G$42*R58</f>
        <v>146751.25627209828</v>
      </c>
      <c r="H99" s="14">
        <f>VLOOKUP($A99,Python数据平滑!$A$25:$AN$55,COLUMN(Python数据平滑!F$25),0)/SUM(Python数据平滑!F$53:F$55)*情景假设!H$42</f>
        <v>155205.91119881562</v>
      </c>
      <c r="I99" s="14">
        <f>VLOOKUP($A99,Python数据平滑!$A$25:$AN$55,COLUMN(Python数据平滑!G$25),0)/SUM(Python数据平滑!G$53:G$55)*情景假设!I$42</f>
        <v>164184.63025886848</v>
      </c>
      <c r="J99" s="14">
        <f>VLOOKUP($A99,Python数据平滑!$A$25:$AN$55,COLUMN(Python数据平滑!H$25),0)/SUM(Python数据平滑!H$53:H$55)*情景假设!J$42</f>
        <v>173477.33676600808</v>
      </c>
      <c r="K99" s="14">
        <f>VLOOKUP($A99,Python数据平滑!$A$25:$AN$55,COLUMN(Python数据平滑!I$25),0)/SUM(Python数据平滑!I$53:I$55)*情景假设!K$42</f>
        <v>182830.90517605052</v>
      </c>
      <c r="L99" s="15">
        <f>L$42*S58</f>
        <v>191947.85227259636</v>
      </c>
      <c r="M99" s="14">
        <f>VLOOKUP($A99,Python数据平滑!$A$25:$AN$55,COLUMN(Python数据平滑!K$25),0)/SUM(Python数据平滑!K$53:K$55)*情景假设!M$42</f>
        <v>200766.4101065365</v>
      </c>
      <c r="N99" s="14">
        <f>VLOOKUP($A99,Python数据平滑!$A$25:$AN$55,COLUMN(Python数据平滑!L$25),0)/SUM(Python数据平滑!L$53:L$55)*情景假设!N$42</f>
        <v>209468.13289798354</v>
      </c>
      <c r="O99" s="14">
        <f>VLOOKUP($A99,Python数据平滑!$A$25:$AN$55,COLUMN(Python数据平滑!M$25),0)/SUM(Python数据平滑!M$53:M$55)*情景假设!O$42</f>
        <v>218092.60990727387</v>
      </c>
      <c r="P99" s="14">
        <f>VLOOKUP($A99,Python数据平滑!$A$25:$AN$55,COLUMN(Python数据平滑!N$25),0)/SUM(Python数据平滑!N$53:N$55)*情景假设!P$42</f>
        <v>226685.99856307445</v>
      </c>
      <c r="Q99" s="15">
        <f>Q$42*T58</f>
        <v>235300.3715027041</v>
      </c>
      <c r="R99" s="14">
        <f>VLOOKUP($A99,Python数据平滑!$A$25:$AN$55,COLUMN(Python数据平滑!P$25),0)/SUM(Python数据平滑!P$53:P$55)*情景假设!R$42</f>
        <v>243863.15057648713</v>
      </c>
      <c r="S99" s="14">
        <f>VLOOKUP($A99,Python数据平滑!$A$25:$AN$55,COLUMN(Python数据平滑!Q$25),0)/SUM(Python数据平滑!Q$53:Q$55)*情景假设!S$42</f>
        <v>252298.87173283883</v>
      </c>
      <c r="T99" s="14">
        <f>VLOOKUP($A99,Python数据平滑!$A$25:$AN$55,COLUMN(Python数据平滑!R$25),0)/SUM(Python数据平滑!R$53:R$55)*情景假设!T$42</f>
        <v>260668.01902275582</v>
      </c>
      <c r="U99" s="14">
        <f>VLOOKUP($A99,Python数据平滑!$A$25:$AN$55,COLUMN(Python数据平滑!S$25),0)/SUM(Python数据平滑!S$53:S$55)*情景假设!U$42</f>
        <v>269043.66418926534</v>
      </c>
      <c r="V99" s="14">
        <f>VLOOKUP($A99,Python数据平滑!$A$25:$AN$55,COLUMN(Python数据平滑!T$25),0)/SUM(Python数据平滑!T$53:T$55)*情景假设!V$42</f>
        <v>277511.66744730651</v>
      </c>
      <c r="W99" s="14">
        <f>VLOOKUP($A99,Python数据平滑!$A$25:$AN$55,COLUMN(Python数据平滑!U$25),0)/SUM(Python数据平滑!U$53:U$55)*情景假设!W$42</f>
        <v>286099.08949180995</v>
      </c>
      <c r="X99" s="14">
        <f>VLOOKUP($A99,Python数据平滑!$A$25:$AN$55,COLUMN(Python数据平滑!V$25),0)/SUM(Python数据平滑!V$53:V$55)*情景假设!X$42</f>
        <v>294781.86859016574</v>
      </c>
      <c r="Y99" s="14">
        <f>VLOOKUP($A99,Python数据平滑!$A$25:$AN$55,COLUMN(Python数据平滑!W$25),0)/SUM(Python数据平滑!W$53:W$55)*情景假设!Y$42</f>
        <v>303582.05132865004</v>
      </c>
      <c r="Z99" s="14">
        <f>VLOOKUP($A99,Python数据平滑!$A$25:$AN$55,COLUMN(Python数据平滑!X$25),0)/SUM(Python数据平滑!X$53:X$55)*情景假设!Z$42</f>
        <v>312525.94523795735</v>
      </c>
      <c r="AA99" s="14">
        <f>VLOOKUP($A99,Python数据平滑!$A$25:$AN$55,COLUMN(Python数据平滑!Y$25),0)/SUM(Python数据平滑!Y$53:Y$55)*情景假设!AA$42</f>
        <v>321644.34912948334</v>
      </c>
      <c r="AB99" s="14">
        <f>VLOOKUP($A99,Python数据平滑!$A$25:$AN$55,COLUMN(Python数据平滑!Z$25),0)/SUM(Python数据平滑!Z$53:Z$55)*情景假设!AB$42</f>
        <v>330984.45802429348</v>
      </c>
      <c r="AC99" s="14">
        <f>VLOOKUP($A99,Python数据平滑!$A$25:$AN$55,COLUMN(Python数据平滑!AA$25),0)/SUM(Python数据平滑!AA$53:AA$55)*情景假设!AC$42</f>
        <v>340599.56677548529</v>
      </c>
      <c r="AD99" s="14">
        <f>VLOOKUP($A99,Python数据平滑!$A$25:$AN$55,COLUMN(Python数据平滑!AB$25),0)/SUM(Python数据平滑!AB$53:AB$55)*情景假设!AD$42</f>
        <v>350537.1229111568</v>
      </c>
      <c r="AE99" s="14">
        <f>VLOOKUP($A99,Python数据平滑!$A$25:$AN$55,COLUMN(Python数据平滑!AC$25),0)/SUM(Python数据平滑!AC$53:AC$55)*情景假设!AE$42</f>
        <v>360850.12889828213</v>
      </c>
      <c r="AF99" s="15">
        <f t="shared" ref="AF99:AF100" si="79">$AF$42*U58</f>
        <v>371597.45014578232</v>
      </c>
      <c r="AG99" s="14">
        <f>VLOOKUP($A99,Python数据平滑!$A$25:$AN$55,COLUMN(Python数据平滑!AE$25),0)/SUM(Python数据平滑!AE$53:AE$55)*情景假设!AG$42</f>
        <v>382737.21853002027</v>
      </c>
      <c r="AH99" s="14">
        <f>VLOOKUP($A99,Python数据平滑!$A$25:$AN$55,COLUMN(Python数据平滑!AF$25),0)/SUM(Python数据平滑!AF$53:AF$55)*情景假设!AH$42</f>
        <v>394189.58301365067</v>
      </c>
      <c r="AI99" s="14">
        <f>VLOOKUP($A99,Python数据平滑!$A$25:$AN$55,COLUMN(Python数据平滑!AG$25),0)/SUM(Python数据平滑!AG$53:AG$55)*情景假设!AI$42</f>
        <v>405960.86233620124</v>
      </c>
      <c r="AJ99" s="14">
        <f>VLOOKUP($A99,Python数据平滑!$A$25:$AN$55,COLUMN(Python数据平滑!AH$25),0)/SUM(Python数据平滑!AH$53:AH$55)*情景假设!AJ$42</f>
        <v>418057.11801695731</v>
      </c>
      <c r="AK99" s="14">
        <f>VLOOKUP($A99,Python数据平滑!$A$25:$AN$55,COLUMN(Python数据平滑!AI$25),0)/SUM(Python数据平滑!AI$53:AI$55)*情景假设!AK$42</f>
        <v>430484.11315276264</v>
      </c>
      <c r="AL99" s="14">
        <f>VLOOKUP($A99,Python数据平滑!$A$25:$AN$55,COLUMN(Python数据平滑!AJ$25),0)/SUM(Python数据平滑!AJ$53:AJ$55)*情景假设!AL$42</f>
        <v>443262.46214970906</v>
      </c>
      <c r="AM99" s="14">
        <f>VLOOKUP($A99,Python数据平滑!$A$25:$AN$55,COLUMN(Python数据平滑!AK$25),0)/SUM(Python数据平滑!AK$53:AK$55)*情景假设!AM$42</f>
        <v>456416.57779884432</v>
      </c>
      <c r="AN99" s="14">
        <f>VLOOKUP($A99,Python数据平滑!$A$25:$AN$55,COLUMN(Python数据平滑!AL$25),0)/SUM(Python数据平滑!AL$53:AL$55)*情景假设!AN$42</f>
        <v>469957.76393938268</v>
      </c>
      <c r="AO99" s="14">
        <f>VLOOKUP($A99,Python数据平滑!$A$25:$AN$55,COLUMN(Python数据平滑!AM$25),0)/SUM(Python数据平滑!AM$53:AM$55)*情景假设!AO$42</f>
        <v>483897.43310829328</v>
      </c>
      <c r="AP99" s="16">
        <f>AP$42*V58</f>
        <v>498247.08515824354</v>
      </c>
    </row>
    <row r="100" spans="1:42" x14ac:dyDescent="0.25">
      <c r="A100" s="126" t="s">
        <v>189</v>
      </c>
      <c r="B100" s="125">
        <f>SUM('高情景（2001-2060, 2020RMB）'!U60:U70)</f>
        <v>394868.30000000005</v>
      </c>
      <c r="C100" s="18">
        <f>SUM('高情景（2001-2060, 2020RMB）'!V60:V70)</f>
        <v>415244.29217540642</v>
      </c>
      <c r="D100" s="18">
        <f>SUM('高情景（2001-2060, 2020RMB）'!W60:W70)</f>
        <v>421311.10404089559</v>
      </c>
      <c r="E100" s="18">
        <f>VLOOKUP($A100,Python数据平滑!$A$25:$AN$55,COLUMN(Python数据平滑!C$25),0)/SUM(Python数据平滑!C$53:C$55)*情景假设!E$42</f>
        <v>452914.49451821292</v>
      </c>
      <c r="F100" s="18">
        <f>VLOOKUP($A100,Python数据平滑!$A$25:$AN$55,COLUMN(Python数据平滑!D$25),0)/SUM(Python数据平滑!D$53:D$55)*情景假设!F$42</f>
        <v>486452.31759548327</v>
      </c>
      <c r="G100" s="19">
        <f>G$42*R59</f>
        <v>521942.89176578791</v>
      </c>
      <c r="H100" s="18">
        <f>VLOOKUP($A100,Python数据平滑!$A$25:$AN$55,COLUMN(Python数据平滑!F$25),0)/SUM(Python数据平滑!F$53:F$55)*情景假设!H$42</f>
        <v>560233.0284108707</v>
      </c>
      <c r="I100" s="18">
        <f>VLOOKUP($A100,Python数据平滑!$A$25:$AN$55,COLUMN(Python数据平滑!G$25),0)/SUM(Python数据平滑!G$53:G$55)*情景假设!I$42</f>
        <v>601636.11501072557</v>
      </c>
      <c r="J100" s="18">
        <f>VLOOKUP($A100,Python数据平滑!$A$25:$AN$55,COLUMN(Python数据平滑!H$25),0)/SUM(Python数据平滑!H$53:H$55)*情景假设!J$42</f>
        <v>645152.44739451655</v>
      </c>
      <c r="K100" s="18">
        <f>VLOOKUP($A100,Python数据平滑!$A$25:$AN$55,COLUMN(Python数据平滑!I$25),0)/SUM(Python数据平滑!I$53:I$55)*情景假设!K$42</f>
        <v>689477.77640221035</v>
      </c>
      <c r="L100" s="19">
        <f>L$42*S59</f>
        <v>732982.21308240143</v>
      </c>
      <c r="M100" s="18">
        <f>VLOOKUP($A100,Python数据平滑!$A$25:$AN$55,COLUMN(Python数据平滑!K$25),0)/SUM(Python数据平滑!K$53:K$55)*情景假设!M$42</f>
        <v>774886.49541385344</v>
      </c>
      <c r="N100" s="18">
        <f>VLOOKUP($A100,Python数据平滑!$A$25:$AN$55,COLUMN(Python数据平滑!L$25),0)/SUM(Python数据平滑!L$53:L$55)*情景假设!N$42</f>
        <v>816072.26005983225</v>
      </c>
      <c r="O100" s="18">
        <f>VLOOKUP($A100,Python数据平滑!$A$25:$AN$55,COLUMN(Python数据平滑!M$25),0)/SUM(Python数据平滑!M$53:M$55)*情景假设!O$42</f>
        <v>857291.18747798214</v>
      </c>
      <c r="P100" s="18">
        <f>VLOOKUP($A100,Python数据平滑!$A$25:$AN$55,COLUMN(Python数据平滑!N$25),0)/SUM(Python数据平滑!N$53:N$55)*情景假设!P$42</f>
        <v>899473.53046111739</v>
      </c>
      <c r="Q100" s="19">
        <f>Q$42*T59</f>
        <v>943731.5975323508</v>
      </c>
      <c r="R100" s="18">
        <f>VLOOKUP($A100,Python数据平滑!$A$25:$AN$55,COLUMN(Python数据平滑!P$25),0)/SUM(Python数据平滑!P$53:P$55)*情景假设!R$42</f>
        <v>990114.57765200501</v>
      </c>
      <c r="S100" s="18">
        <f>VLOOKUP($A100,Python数据平滑!$A$25:$AN$55,COLUMN(Python数据平滑!Q$25),0)/SUM(Python数据平滑!Q$53:Q$55)*情景假设!S$42</f>
        <v>1037943.0067549807</v>
      </c>
      <c r="T100" s="18">
        <f>VLOOKUP($A100,Python数据平滑!$A$25:$AN$55,COLUMN(Python数据平滑!R$25),0)/SUM(Python数据平滑!R$53:R$55)*情景假设!T$42</f>
        <v>1087402.58654767</v>
      </c>
      <c r="U100" s="18">
        <f>VLOOKUP($A100,Python数据平滑!$A$25:$AN$55,COLUMN(Python数据平滑!S$25),0)/SUM(Python数据平滑!S$53:S$55)*情景假设!U$42</f>
        <v>1138715.4989770758</v>
      </c>
      <c r="V100" s="18">
        <f>VLOOKUP($A100,Python数据平滑!$A$25:$AN$55,COLUMN(Python数据平滑!T$25),0)/SUM(Python数据平滑!T$53:T$55)*情景假设!V$42</f>
        <v>1192144.6580582939</v>
      </c>
      <c r="W100" s="18">
        <f>VLOOKUP($A100,Python数据平滑!$A$25:$AN$55,COLUMN(Python数据平滑!U$25),0)/SUM(Python数据平滑!U$53:U$55)*情景假设!W$42</f>
        <v>1247684.5065041652</v>
      </c>
      <c r="X100" s="18">
        <f>VLOOKUP($A100,Python数据平滑!$A$25:$AN$55,COLUMN(Python数据平滑!V$25),0)/SUM(Python数据平滑!V$53:V$55)*情景假设!X$42</f>
        <v>1305073.5054593144</v>
      </c>
      <c r="Y100" s="18">
        <f>VLOOKUP($A100,Python数据平滑!$A$25:$AN$55,COLUMN(Python数据平滑!W$25),0)/SUM(Python数据平滑!W$53:W$55)*情景假设!Y$42</f>
        <v>1364210.7034979088</v>
      </c>
      <c r="Z100" s="18">
        <f>VLOOKUP($A100,Python数据平滑!$A$25:$AN$55,COLUMN(Python数据平滑!X$25),0)/SUM(Python数据平滑!X$53:X$55)*情景假设!Z$42</f>
        <v>1424976.8382676197</v>
      </c>
      <c r="AA100" s="18">
        <f>VLOOKUP($A100,Python数据平滑!$A$25:$AN$55,COLUMN(Python数据平滑!Y$25),0)/SUM(Python数据平滑!Y$53:Y$55)*情景假设!AA$42</f>
        <v>1487233.5872330947</v>
      </c>
      <c r="AB100" s="18">
        <f>VLOOKUP($A100,Python数据平滑!$A$25:$AN$55,COLUMN(Python数据平滑!Z$25),0)/SUM(Python数据平滑!Z$53:Z$55)*情景假设!AB$42</f>
        <v>1550877.551659106</v>
      </c>
      <c r="AC100" s="18">
        <f>VLOOKUP($A100,Python数据平滑!$A$25:$AN$55,COLUMN(Python数据平滑!AA$25),0)/SUM(Python数据平滑!AA$53:AA$55)*情景假设!AC$42</f>
        <v>1615792.9981793845</v>
      </c>
      <c r="AD100" s="18">
        <f>VLOOKUP($A100,Python数据平滑!$A$25:$AN$55,COLUMN(Python数据平滑!AB$25),0)/SUM(Python数据平滑!AB$53:AB$55)*情景假设!AD$42</f>
        <v>1681792.443328215</v>
      </c>
      <c r="AE100" s="18">
        <f>VLOOKUP($A100,Python数据平滑!$A$25:$AN$55,COLUMN(Python数据平滑!AC$25),0)/SUM(Python数据平滑!AC$53:AC$55)*情景假设!AE$42</f>
        <v>1748666.4283793971</v>
      </c>
      <c r="AF100" s="19">
        <f t="shared" si="79"/>
        <v>1816182.5375875109</v>
      </c>
      <c r="AG100" s="18">
        <f>VLOOKUP($A100,Python数据平滑!$A$25:$AN$55,COLUMN(Python数据平滑!AE$25),0)/SUM(Python数据平滑!AE$53:AE$55)*情景假设!AG$42</f>
        <v>1884506.0172959198</v>
      </c>
      <c r="AH100" s="18">
        <f>VLOOKUP($A100,Python数据平滑!$A$25:$AN$55,COLUMN(Python数据平滑!AF$25),0)/SUM(Python数据平滑!AF$53:AF$55)*情景假设!AH$42</f>
        <v>1953918.6445997825</v>
      </c>
      <c r="AI100" s="18">
        <f>VLOOKUP($A100,Python数据平滑!$A$25:$AN$55,COLUMN(Python数据平滑!AG$25),0)/SUM(Python数据平滑!AG$53:AG$55)*情景假设!AI$42</f>
        <v>2024339.0836001867</v>
      </c>
      <c r="AJ100" s="18">
        <f>VLOOKUP($A100,Python数据平滑!$A$25:$AN$55,COLUMN(Python数据平滑!AH$25),0)/SUM(Python数据平滑!AH$53:AH$55)*情景假设!AJ$42</f>
        <v>2095677.992322179</v>
      </c>
      <c r="AK100" s="18">
        <f>VLOOKUP($A100,Python数据平滑!$A$25:$AN$55,COLUMN(Python数据平滑!AI$25),0)/SUM(Python数据平滑!AI$53:AI$55)*情景假设!AK$42</f>
        <v>2167837.8306712839</v>
      </c>
      <c r="AL100" s="18">
        <f>VLOOKUP($A100,Python数据平滑!$A$25:$AN$55,COLUMN(Python数据平滑!AJ$25),0)/SUM(Python数据平滑!AJ$53:AJ$55)*情景假设!AL$42</f>
        <v>2240789.506734102</v>
      </c>
      <c r="AM100" s="18">
        <f>VLOOKUP($A100,Python数据平滑!$A$25:$AN$55,COLUMN(Python数据平滑!AK$25),0)/SUM(Python数据平滑!AK$53:AK$55)*情景假设!AM$42</f>
        <v>2314517.6412606677</v>
      </c>
      <c r="AN100" s="18">
        <f>VLOOKUP($A100,Python数据平滑!$A$25:$AN$55,COLUMN(Python数据平滑!AL$25),0)/SUM(Python数据平滑!AL$53:AL$55)*情景假设!AN$42</f>
        <v>2388934.4952779165</v>
      </c>
      <c r="AO100" s="18">
        <f>VLOOKUP($A100,Python数据平滑!$A$25:$AN$55,COLUMN(Python数据平滑!AM$25),0)/SUM(Python数据平滑!AM$53:AM$55)*情景假设!AO$42</f>
        <v>2463946.2389518227</v>
      </c>
      <c r="AP100" s="20">
        <f>AP$42*V59</f>
        <v>2539452.885645241</v>
      </c>
    </row>
    <row r="104" spans="1:42" x14ac:dyDescent="0.25">
      <c r="A104" s="22" t="s">
        <v>258</v>
      </c>
    </row>
    <row r="105" spans="1:42" s="145" customFormat="1" ht="30" x14ac:dyDescent="0.25">
      <c r="A105" s="144"/>
      <c r="B105" s="146" t="s">
        <v>231</v>
      </c>
      <c r="C105" s="148" t="s">
        <v>244</v>
      </c>
      <c r="D105" s="147" t="s">
        <v>228</v>
      </c>
      <c r="E105" s="147" t="s">
        <v>229</v>
      </c>
      <c r="F105" s="147" t="s">
        <v>230</v>
      </c>
      <c r="G105" s="147" t="s">
        <v>329</v>
      </c>
      <c r="H105" s="148" t="s">
        <v>330</v>
      </c>
      <c r="I105" s="147" t="s">
        <v>232</v>
      </c>
      <c r="J105" s="147" t="s">
        <v>233</v>
      </c>
      <c r="K105" s="147" t="s">
        <v>234</v>
      </c>
      <c r="L105" s="147" t="s">
        <v>331</v>
      </c>
      <c r="M105" s="148" t="s">
        <v>332</v>
      </c>
      <c r="N105" s="147" t="s">
        <v>326</v>
      </c>
      <c r="O105" s="147" t="s">
        <v>327</v>
      </c>
      <c r="P105" s="147" t="s">
        <v>328</v>
      </c>
      <c r="Q105" s="147" t="s">
        <v>333</v>
      </c>
      <c r="R105" s="148" t="s">
        <v>238</v>
      </c>
      <c r="S105" s="148" t="s">
        <v>250</v>
      </c>
      <c r="T105" s="147" t="s">
        <v>239</v>
      </c>
      <c r="U105" s="147" t="s">
        <v>240</v>
      </c>
      <c r="V105" s="147" t="s">
        <v>241</v>
      </c>
      <c r="W105" s="147" t="s">
        <v>334</v>
      </c>
      <c r="X105" s="149" t="s">
        <v>242</v>
      </c>
    </row>
    <row r="106" spans="1:42" x14ac:dyDescent="0.25">
      <c r="A106" s="152" t="s">
        <v>14</v>
      </c>
      <c r="B106" s="164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4"/>
    </row>
    <row r="107" spans="1:42" x14ac:dyDescent="0.25">
      <c r="A107" s="129" t="s">
        <v>15</v>
      </c>
      <c r="B107" s="165">
        <f>(VLOOKUP(A107,'高情景（2001-2060, 2020RMB）'!$A$14:$W$54,20,0)/VLOOKUP(A107,'高情景（2001-2060, 2020RMB）'!$A$14:$W$54,17,0))^(1/3)-1</f>
        <v>8.507076768611288E-3</v>
      </c>
      <c r="C107" s="156">
        <f>(VLOOKUP(A107,'高情景（2001-2060, 2020RMB）'!$A$14:$W$54,23,0)/VLOOKUP(A107,'高情景（2001-2060, 2020RMB）'!$A$14:$W$54,20,0))^(1/3)-1</f>
        <v>6.2061126117941567E-2</v>
      </c>
      <c r="D107" s="1">
        <v>0.9</v>
      </c>
      <c r="E107" s="1">
        <v>0.8</v>
      </c>
      <c r="F107" s="1">
        <v>0.6</v>
      </c>
      <c r="G107" s="1">
        <v>0.35</v>
      </c>
      <c r="H107" s="1">
        <v>0.3</v>
      </c>
      <c r="I107" s="155">
        <f>AVERAGE($B107:$C107)*D107</f>
        <v>3.1755691298948785E-2</v>
      </c>
      <c r="J107" s="155">
        <f>AVERAGE($B107:$C107)*E107</f>
        <v>2.8227281154621142E-2</v>
      </c>
      <c r="K107" s="155">
        <f>AVERAGE($B107:$C107)*F107</f>
        <v>2.1170460865965857E-2</v>
      </c>
      <c r="L107" s="155">
        <f>AVERAGE($B107:$C107)*G107</f>
        <v>1.234943550514675E-2</v>
      </c>
      <c r="M107" s="155">
        <f>AVERAGE($B107:$C107)*H107</f>
        <v>1.0585230432982928E-2</v>
      </c>
      <c r="N107" s="14">
        <f>VLOOKUP($A107,'高情景（2001-2060, 2020RMB）'!$A$14:$W$54,23,0)*(1+情景假设!I107)^3</f>
        <v>19772.102600072896</v>
      </c>
      <c r="O107" s="14">
        <f>N107*(1+情景假设!J107)^5</f>
        <v>22724.716180036437</v>
      </c>
      <c r="P107" s="14">
        <f>O107*(1+情景假设!K107)^5</f>
        <v>25234.20842013905</v>
      </c>
      <c r="Q107" s="14">
        <f>P107*(1+L107)^15</f>
        <v>30335.164979666682</v>
      </c>
      <c r="R107" s="14">
        <f>Q107*(1+情景假设!M107)^10</f>
        <v>33703.564090979402</v>
      </c>
      <c r="S107" s="14">
        <f>VLOOKUP($A107,'高情景（2001-2060, 2020RMB）'!$A$14:$W$70,23,0)</f>
        <v>18002.06128553487</v>
      </c>
      <c r="T107" s="14">
        <f>N107/SUM(N$107:N$111)*$G$64</f>
        <v>19579.677739457245</v>
      </c>
      <c r="U107" s="14">
        <f>O107/SUM(O$107:O$111)*$L$64</f>
        <v>21442.825610566455</v>
      </c>
      <c r="V107" s="14">
        <f>P107/SUM(P$107:P$111)*$Q$64</f>
        <v>22042.938455948639</v>
      </c>
      <c r="W107" s="14">
        <f>Q107/SUM(Q$107:Q$111)*$AF$64</f>
        <v>21752.612170999146</v>
      </c>
      <c r="X107" s="166">
        <f>R107/SUM(R$107:R$111)*$AP$64</f>
        <v>20519.467290766614</v>
      </c>
    </row>
    <row r="108" spans="1:42" x14ac:dyDescent="0.25">
      <c r="A108" s="130" t="s">
        <v>16</v>
      </c>
      <c r="B108" s="165">
        <f>(VLOOKUP(A108,'高情景（2001-2060, 2020RMB）'!$A$14:$W$54,20,0)/VLOOKUP(A108,'高情景（2001-2060, 2020RMB）'!$A$14:$W$54,17,0))^(1/3)-1</f>
        <v>3.2675207571886133E-5</v>
      </c>
      <c r="C108" s="156">
        <f>(VLOOKUP(A108,'高情景（2001-2060, 2020RMB）'!$A$14:$W$54,23,0)/VLOOKUP(A108,'高情景（2001-2060, 2020RMB）'!$A$14:$W$54,20,0))^(1/3)-1</f>
        <v>4.1028013857423495E-2</v>
      </c>
      <c r="D108" s="1">
        <v>0.9</v>
      </c>
      <c r="E108" s="1">
        <v>0.8</v>
      </c>
      <c r="F108" s="1">
        <v>0.7</v>
      </c>
      <c r="G108" s="1">
        <v>0.55000000000000004</v>
      </c>
      <c r="H108" s="1">
        <v>0.5</v>
      </c>
      <c r="I108" s="155">
        <f t="shared" ref="I108:K111" si="80">AVERAGE($B108:$C108)*D108</f>
        <v>1.8477310079247921E-2</v>
      </c>
      <c r="J108" s="155">
        <f t="shared" si="80"/>
        <v>1.6424275625998155E-2</v>
      </c>
      <c r="K108" s="155">
        <f t="shared" si="80"/>
        <v>1.4371241172748383E-2</v>
      </c>
      <c r="L108" s="155">
        <f t="shared" ref="L108:L169" si="81">AVERAGE($B108:$C108)*G108</f>
        <v>1.129168949287373E-2</v>
      </c>
      <c r="M108" s="155">
        <f>AVERAGE($B108:$C108)*H108</f>
        <v>1.0265172266248845E-2</v>
      </c>
      <c r="N108" s="14">
        <f>VLOOKUP($A108,'高情景（2001-2060, 2020RMB）'!$A$14:$W$54,23,0)*(1+情景假设!I108)^3</f>
        <v>12998.886182662092</v>
      </c>
      <c r="O108" s="14">
        <f>N108*(1+情景假设!J108)^5</f>
        <v>14102.018682037078</v>
      </c>
      <c r="P108" s="14">
        <f>O108*(1+情景假设!K108)^5</f>
        <v>15144.883084021929</v>
      </c>
      <c r="Q108" s="14">
        <f t="shared" ref="Q108:Q169" si="82">P108*(1+L108)^15</f>
        <v>17923.074095513053</v>
      </c>
      <c r="R108" s="14">
        <f>Q108*(1+情景假设!M108)^10</f>
        <v>19850.265259911328</v>
      </c>
      <c r="S108" s="14">
        <f>VLOOKUP($A108,'高情景（2001-2060, 2020RMB）'!$A$14:$W$70,23,0)</f>
        <v>12304.162743704102</v>
      </c>
      <c r="T108" s="14">
        <f>N108/SUM(N$107:N$111)*$G$64</f>
        <v>12872.379209051291</v>
      </c>
      <c r="U108" s="14">
        <f>O108/SUM(O$107:O$111)*$L$64</f>
        <v>13306.530429696501</v>
      </c>
      <c r="V108" s="14">
        <f>P108/SUM(P$107:P$111)*$Q$64</f>
        <v>13229.569962543464</v>
      </c>
      <c r="W108" s="14">
        <f t="shared" ref="W108:W111" si="83">Q108/SUM(Q$107:Q$111)*$AF$64</f>
        <v>12852.202385353918</v>
      </c>
      <c r="X108" s="166">
        <f>R108/SUM(R$107:R$111)*$AP$64</f>
        <v>12085.275836534087</v>
      </c>
    </row>
    <row r="109" spans="1:42" x14ac:dyDescent="0.25">
      <c r="A109" s="130" t="s">
        <v>17</v>
      </c>
      <c r="B109" s="165">
        <f>(VLOOKUP(A109,'高情景（2001-2060, 2020RMB）'!$A$14:$W$54,20,0)/VLOOKUP(A109,'高情景（2001-2060, 2020RMB）'!$A$14:$W$54,17,0))^(1/3)-1</f>
        <v>4.3953138286075832E-2</v>
      </c>
      <c r="C109" s="156">
        <f>(VLOOKUP(A109,'高情景（2001-2060, 2020RMB）'!$A$14:$W$54,23,0)/VLOOKUP(A109,'高情景（2001-2060, 2020RMB）'!$A$14:$W$54,20,0))^(1/3)-1</f>
        <v>-4.8253326651807038E-3</v>
      </c>
      <c r="D109" s="1">
        <v>1</v>
      </c>
      <c r="E109" s="1">
        <v>0.6</v>
      </c>
      <c r="F109" s="1">
        <v>0.5</v>
      </c>
      <c r="G109" s="1">
        <v>0.35</v>
      </c>
      <c r="H109" s="1">
        <v>0.3</v>
      </c>
      <c r="I109" s="155">
        <f t="shared" si="80"/>
        <v>1.9563902810447564E-2</v>
      </c>
      <c r="J109" s="155">
        <f t="shared" si="80"/>
        <v>1.1738341686268538E-2</v>
      </c>
      <c r="K109" s="155">
        <f t="shared" si="80"/>
        <v>9.7819514052237821E-3</v>
      </c>
      <c r="L109" s="155">
        <f t="shared" si="81"/>
        <v>6.8473659836566468E-3</v>
      </c>
      <c r="M109" s="155">
        <f>AVERAGE($B109:$C109)*H109</f>
        <v>5.8691708431342689E-3</v>
      </c>
      <c r="N109" s="14">
        <f>VLOOKUP($A109,'高情景（2001-2060, 2020RMB）'!$A$14:$W$54,23,0)*(1+情景假设!I109)^3</f>
        <v>6596.9279814929232</v>
      </c>
      <c r="O109" s="14">
        <f>N109*(1+情景假设!J109)^5</f>
        <v>6993.3101012667303</v>
      </c>
      <c r="P109" s="14">
        <f>O109*(1+情景假设!K109)^5</f>
        <v>7342.1086361821754</v>
      </c>
      <c r="Q109" s="14">
        <f t="shared" si="82"/>
        <v>8133.4608366441935</v>
      </c>
      <c r="R109" s="14">
        <f>Q109*(1+情景假设!M109)^10</f>
        <v>8623.6347774173901</v>
      </c>
      <c r="S109" s="14">
        <f>VLOOKUP($A109,'高情景（2001-2060, 2020RMB）'!$A$14:$W$70,23,0)</f>
        <v>6224.4128368227912</v>
      </c>
      <c r="T109" s="14">
        <f>N109/SUM(N$107:N$111)*$G$64</f>
        <v>6532.7257581378008</v>
      </c>
      <c r="U109" s="14">
        <f>O109/SUM(O$107:O$111)*$L$64</f>
        <v>6598.8207621185302</v>
      </c>
      <c r="V109" s="14">
        <f>P109/SUM(P$107:P$111)*$Q$64</f>
        <v>6413.5813618424927</v>
      </c>
      <c r="W109" s="14">
        <f t="shared" si="83"/>
        <v>5832.3077954618529</v>
      </c>
      <c r="X109" s="166">
        <f>R109/SUM(R$107:R$111)*$AP$64</f>
        <v>5250.2575473937495</v>
      </c>
    </row>
    <row r="110" spans="1:42" x14ac:dyDescent="0.25">
      <c r="A110" s="130" t="s">
        <v>18</v>
      </c>
      <c r="B110" s="165">
        <f>(VLOOKUP(A110,'高情景（2001-2060, 2020RMB）'!$A$14:$W$54,20,0)/VLOOKUP(A110,'高情景（2001-2060, 2020RMB）'!$A$14:$W$54,17,0))^(1/3)-1</f>
        <v>0.12785054008628594</v>
      </c>
      <c r="C110" s="156">
        <f>(VLOOKUP(A110,'高情景（2001-2060, 2020RMB）'!$A$14:$W$54,23,0)/VLOOKUP(A110,'高情景（2001-2060, 2020RMB）'!$A$14:$W$54,20,0))^(1/3)-1</f>
        <v>8.7030245339022816E-2</v>
      </c>
      <c r="D110" s="1">
        <v>0.9</v>
      </c>
      <c r="E110" s="1">
        <v>0.8</v>
      </c>
      <c r="F110" s="1">
        <v>0.7</v>
      </c>
      <c r="G110" s="1">
        <v>0.55000000000000004</v>
      </c>
      <c r="H110" s="1">
        <v>0.5</v>
      </c>
      <c r="I110" s="155">
        <f t="shared" si="80"/>
        <v>9.6696353441388938E-2</v>
      </c>
      <c r="J110" s="155">
        <f t="shared" si="80"/>
        <v>8.5952314170123501E-2</v>
      </c>
      <c r="K110" s="155">
        <f t="shared" si="80"/>
        <v>7.5208274898858063E-2</v>
      </c>
      <c r="L110" s="155">
        <f t="shared" si="81"/>
        <v>5.9092215991959914E-2</v>
      </c>
      <c r="M110" s="155">
        <f>AVERAGE($B110:$C110)*H110</f>
        <v>5.3720196356327188E-2</v>
      </c>
      <c r="N110" s="14">
        <f>VLOOKUP($A110,'高情景（2001-2060, 2020RMB）'!$A$14:$W$54,23,0)*(1+情景假设!I110)^3</f>
        <v>3251.430701817932</v>
      </c>
      <c r="O110" s="14">
        <f>N110*(1+情景假设!J110)^5</f>
        <v>4910.5289745991386</v>
      </c>
      <c r="P110" s="14">
        <f>O110*(1+情景假设!K110)^5</f>
        <v>7056.5312377407572</v>
      </c>
      <c r="Q110" s="14">
        <f t="shared" si="82"/>
        <v>16695.441575505942</v>
      </c>
      <c r="R110" s="14">
        <f>Q110*(1+情景假设!M110)^10</f>
        <v>28174.158366769749</v>
      </c>
      <c r="S110" s="14">
        <f>VLOOKUP($A110,'高情景（2001-2060, 2020RMB）'!$A$14:$W$70,23,0)</f>
        <v>2464.9908072284757</v>
      </c>
      <c r="T110" s="14">
        <f>N110/SUM(N$107:N$111)*$G$64</f>
        <v>3219.7873246691374</v>
      </c>
      <c r="U110" s="14">
        <f>O110/SUM(O$107:O$111)*$L$64</f>
        <v>4633.5283408496325</v>
      </c>
      <c r="V110" s="14">
        <f>P110/SUM(P$107:P$111)*$Q$64</f>
        <v>6164.1198010340222</v>
      </c>
      <c r="W110" s="14">
        <f t="shared" si="83"/>
        <v>11971.896835207064</v>
      </c>
      <c r="X110" s="166">
        <f>R110/SUM(R$107:R$111)*$AP$64</f>
        <v>17153.044096204088</v>
      </c>
    </row>
    <row r="111" spans="1:42" x14ac:dyDescent="0.25">
      <c r="A111" s="130" t="s">
        <v>19</v>
      </c>
      <c r="B111" s="167">
        <f>(VLOOKUP(A111,'高情景（2001-2060, 2020RMB）'!$A$14:$W$54,20,0)/VLOOKUP(A111,'高情景（2001-2060, 2020RMB）'!$A$14:$W$54,17,0))^(1/3)-1</f>
        <v>6.7720746545205213E-2</v>
      </c>
      <c r="C111" s="158">
        <f>(VLOOKUP(A111,'高情景（2001-2060, 2020RMB）'!$A$14:$W$54,23,0)/VLOOKUP(A111,'高情景（2001-2060, 2020RMB）'!$A$14:$W$54,20,0))^(1/3)-1</f>
        <v>6.4716352530419963E-2</v>
      </c>
      <c r="D111" s="151">
        <v>0.9</v>
      </c>
      <c r="E111" s="151">
        <v>0.8</v>
      </c>
      <c r="F111" s="151">
        <v>0.7</v>
      </c>
      <c r="G111" s="151">
        <v>0.55000000000000004</v>
      </c>
      <c r="H111" s="151">
        <v>0.5</v>
      </c>
      <c r="I111" s="157">
        <f t="shared" si="80"/>
        <v>5.9596694584031329E-2</v>
      </c>
      <c r="J111" s="157">
        <f t="shared" si="80"/>
        <v>5.297483963025007E-2</v>
      </c>
      <c r="K111" s="157">
        <f t="shared" si="80"/>
        <v>4.6352984676468811E-2</v>
      </c>
      <c r="L111" s="157">
        <f t="shared" si="81"/>
        <v>3.6420202245796923E-2</v>
      </c>
      <c r="M111" s="157">
        <f>AVERAGE($B111:$C111)*H111</f>
        <v>3.3109274768906294E-2</v>
      </c>
      <c r="N111" s="18">
        <f>VLOOKUP($A111,'高情景（2001-2060, 2020RMB）'!$A$14:$W$54,23,0)*(1+情景假设!I111)^3</f>
        <v>1544.8857921581634</v>
      </c>
      <c r="O111" s="18">
        <f>N111*(1+情景假设!J111)^5</f>
        <v>1999.7990111283668</v>
      </c>
      <c r="P111" s="18">
        <f>O111*(1+情景假设!K111)^5</f>
        <v>2508.2882086555214</v>
      </c>
      <c r="Q111" s="18">
        <f t="shared" si="82"/>
        <v>4289.5870317220033</v>
      </c>
      <c r="R111" s="18">
        <f>Q111*(1+情景假设!M111)^10</f>
        <v>5941.2535694339022</v>
      </c>
      <c r="S111" s="18">
        <f>VLOOKUP($A111,'高情景（2001-2060, 2020RMB）'!$A$14:$W$70,23,0)</f>
        <v>1298.5975960878834</v>
      </c>
      <c r="T111" s="18">
        <f>N111/SUM(N$107:N$111)*$G$64</f>
        <v>1529.8507481248578</v>
      </c>
      <c r="U111" s="18">
        <f>O111/SUM(O$107:O$111)*$L$64</f>
        <v>1886.9912879035155</v>
      </c>
      <c r="V111" s="18">
        <f>P111/SUM(P$107:P$111)*$Q$64</f>
        <v>2191.0749761838833</v>
      </c>
      <c r="W111" s="14">
        <f t="shared" si="83"/>
        <v>3075.9589782135881</v>
      </c>
      <c r="X111" s="168">
        <f>R111/SUM(R$107:R$111)*$AP$64</f>
        <v>3617.1651744326455</v>
      </c>
    </row>
    <row r="112" spans="1:42" x14ac:dyDescent="0.25">
      <c r="A112" s="152" t="s">
        <v>219</v>
      </c>
      <c r="B112" s="170"/>
      <c r="C112" s="170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72"/>
      <c r="O112" s="172"/>
      <c r="P112" s="172"/>
      <c r="Q112" s="172"/>
      <c r="R112" s="172"/>
      <c r="S112" s="172"/>
      <c r="T112" s="153"/>
      <c r="U112" s="153"/>
      <c r="V112" s="153"/>
      <c r="W112" s="153"/>
      <c r="X112" s="154"/>
    </row>
    <row r="113" spans="1:26" x14ac:dyDescent="0.25">
      <c r="A113" s="129" t="s">
        <v>20</v>
      </c>
      <c r="B113" s="169">
        <f>(VLOOKUP(A113,'高情景（2001-2060, 2020RMB）'!$A$14:$W$54,20,0)/VLOOKUP(A113,'高情景（2001-2060, 2020RMB）'!$A$14:$W$54,17,0))^(1/3)-1</f>
        <v>1.1202932590575365E-2</v>
      </c>
      <c r="C113" s="169">
        <f>(VLOOKUP(A113,'高情景（2001-2060, 2020RMB）'!$A$14:$W$54,23,0)/VLOOKUP(A113,'高情景（2001-2060, 2020RMB）'!$A$14:$W$54,20,0))^(1/3)-1</f>
        <v>5.4812951575273772E-3</v>
      </c>
      <c r="D113" s="150">
        <v>0.7</v>
      </c>
      <c r="E113" s="150">
        <v>0.6</v>
      </c>
      <c r="F113" s="150">
        <v>0.5</v>
      </c>
      <c r="G113" s="150">
        <v>0.33</v>
      </c>
      <c r="H113" s="150">
        <v>0.3</v>
      </c>
      <c r="I113" s="173">
        <f t="shared" ref="I113:I121" si="84">AVERAGE($B113:$C113)*D113</f>
        <v>5.8394797118359598E-3</v>
      </c>
      <c r="J113" s="173">
        <f t="shared" ref="J113:J121" si="85">AVERAGE($B113:$C113)*E113</f>
        <v>5.0052683244308227E-3</v>
      </c>
      <c r="K113" s="173">
        <f t="shared" ref="K113:K121" si="86">AVERAGE($B113:$C113)*F113</f>
        <v>4.1710569370256856E-3</v>
      </c>
      <c r="L113" s="173">
        <f t="shared" si="81"/>
        <v>2.7528975784369527E-3</v>
      </c>
      <c r="M113" s="173">
        <f t="shared" ref="M113:M121" si="87">AVERAGE($B113:$C113)*H113</f>
        <v>2.5026341622154114E-3</v>
      </c>
      <c r="N113" s="10">
        <f>VLOOKUP($A113,'高情景（2001-2060, 2020RMB）'!$A$14:$W$54,23,0)*(1+情景假设!I113)^3</f>
        <v>8262.9152622591428</v>
      </c>
      <c r="O113" s="10">
        <f>N113*(1+情景假设!J113)^5</f>
        <v>8471.7862739719912</v>
      </c>
      <c r="P113" s="10">
        <f>O113*(1+情景假设!K113)^5</f>
        <v>8649.9478463624655</v>
      </c>
      <c r="Q113" s="10">
        <f t="shared" si="82"/>
        <v>9014.1000268567732</v>
      </c>
      <c r="R113" s="10">
        <f>Q113*(1+情景假设!M113)^10</f>
        <v>9242.2475639263357</v>
      </c>
      <c r="S113" s="10">
        <f>VLOOKUP($A113,'高情景（2001-2060, 2020RMB）'!$A$14:$W$70,23,0)</f>
        <v>8119.836142530613</v>
      </c>
      <c r="T113" s="10">
        <f t="shared" ref="T113:T121" si="88">N113/SUM(N$113:N$121)*$G$67</f>
        <v>8353.3088333778269</v>
      </c>
      <c r="U113" s="10">
        <f t="shared" ref="U113:U121" si="89">O113/SUM(O$113:O$121)*$L$67</f>
        <v>8873.0649769735137</v>
      </c>
      <c r="V113" s="10">
        <f>P113/SUM(P$113:P$121)*$Q$67</f>
        <v>9161.7228203475461</v>
      </c>
      <c r="W113" s="10">
        <f>Q113/SUM(Q$113:Q$121)*$AF$67</f>
        <v>10195.61516816016</v>
      </c>
      <c r="X113" s="174">
        <f t="shared" ref="X113:X121" si="90">R113/SUM(R$113:R$121)*$AP$67</f>
        <v>10857.009945920987</v>
      </c>
    </row>
    <row r="114" spans="1:26" x14ac:dyDescent="0.25">
      <c r="A114" s="130" t="s">
        <v>21</v>
      </c>
      <c r="B114" s="156">
        <f>(VLOOKUP(A114,'高情景（2001-2060, 2020RMB）'!$A$14:$W$54,20,0)/VLOOKUP(A114,'高情景（2001-2060, 2020RMB）'!$A$14:$W$54,17,0))^(1/3)-1</f>
        <v>2.69344232492299E-2</v>
      </c>
      <c r="C114" s="156">
        <f>(VLOOKUP(A114,'高情景（2001-2060, 2020RMB）'!$A$14:$W$54,23,0)/VLOOKUP(A114,'高情景（2001-2060, 2020RMB）'!$A$14:$W$54,20,0))^(1/3)-1</f>
        <v>-3.0027664574899804E-3</v>
      </c>
      <c r="D114" s="1">
        <v>0.7</v>
      </c>
      <c r="E114" s="1">
        <v>0.6</v>
      </c>
      <c r="F114" s="1">
        <v>0.5</v>
      </c>
      <c r="G114" s="1">
        <v>0.33</v>
      </c>
      <c r="H114" s="1">
        <v>0.3</v>
      </c>
      <c r="I114" s="162">
        <f t="shared" si="84"/>
        <v>8.3760798771089703E-3</v>
      </c>
      <c r="J114" s="162">
        <f t="shared" si="85"/>
        <v>7.1794970375219751E-3</v>
      </c>
      <c r="K114" s="162">
        <f t="shared" si="86"/>
        <v>5.9829141979349798E-3</v>
      </c>
      <c r="L114" s="162">
        <f t="shared" si="81"/>
        <v>3.9487233706370865E-3</v>
      </c>
      <c r="M114" s="162">
        <f t="shared" si="87"/>
        <v>3.5897485187609875E-3</v>
      </c>
      <c r="N114" s="14">
        <f>VLOOKUP($A114,'高情景（2001-2060, 2020RMB）'!$A$14:$W$54,23,0)*(1+情景假设!I114)^3</f>
        <v>5274.5959696496429</v>
      </c>
      <c r="O114" s="14">
        <f>N114*(1+情景假设!J114)^5</f>
        <v>5466.6790899936168</v>
      </c>
      <c r="P114" s="14">
        <f>O114*(1+情景假设!K114)^5</f>
        <v>5632.1810043315782</v>
      </c>
      <c r="Q114" s="14">
        <f t="shared" si="82"/>
        <v>5975.1605710475769</v>
      </c>
      <c r="R114" s="14">
        <f>Q114*(1+情景假设!M114)^10</f>
        <v>6193.1520822087159</v>
      </c>
      <c r="S114" s="14">
        <f>VLOOKUP($A114,'高情景（2001-2060, 2020RMB）'!$A$14:$W$70,23,0)</f>
        <v>5144.2443998897388</v>
      </c>
      <c r="T114" s="14">
        <f t="shared" si="88"/>
        <v>5332.2983120762419</v>
      </c>
      <c r="U114" s="14">
        <f t="shared" si="89"/>
        <v>5725.6164408682253</v>
      </c>
      <c r="V114" s="14">
        <f t="shared" ref="V114:V121" si="91">P114/SUM(P$113:P$121)*$Q$67</f>
        <v>5965.4095206379725</v>
      </c>
      <c r="W114" s="14">
        <f t="shared" ref="W114:W121" si="92">Q114/SUM(Q$113:Q$121)*$AF$67</f>
        <v>6758.3494268820787</v>
      </c>
      <c r="X114" s="166">
        <f t="shared" si="90"/>
        <v>7275.1907247739273</v>
      </c>
    </row>
    <row r="115" spans="1:26" x14ac:dyDescent="0.25">
      <c r="A115" s="130" t="s">
        <v>22</v>
      </c>
      <c r="B115" s="156">
        <f>(VLOOKUP(A115,'高情景（2001-2060, 2020RMB）'!$A$14:$W$54,20,0)/VLOOKUP(A115,'高情景（2001-2060, 2020RMB）'!$A$14:$W$54,17,0))^(1/3)-1</f>
        <v>2.1415721542173971E-2</v>
      </c>
      <c r="C115" s="156">
        <f>(VLOOKUP(A115,'高情景（2001-2060, 2020RMB）'!$A$14:$W$54,23,0)/VLOOKUP(A115,'高情景（2001-2060, 2020RMB）'!$A$14:$W$54,20,0))^(1/3)-1</f>
        <v>3.0419244367445586E-2</v>
      </c>
      <c r="D115" s="1">
        <v>0.7</v>
      </c>
      <c r="E115" s="1">
        <v>0.6</v>
      </c>
      <c r="F115" s="1">
        <v>0.5</v>
      </c>
      <c r="G115" s="1">
        <v>0.33</v>
      </c>
      <c r="H115" s="1">
        <v>0.3</v>
      </c>
      <c r="I115" s="162">
        <f t="shared" si="84"/>
        <v>1.8142238068366845E-2</v>
      </c>
      <c r="J115" s="162">
        <f t="shared" si="85"/>
        <v>1.5550489772885867E-2</v>
      </c>
      <c r="K115" s="162">
        <f t="shared" si="86"/>
        <v>1.2958741477404889E-2</v>
      </c>
      <c r="L115" s="162">
        <f t="shared" si="81"/>
        <v>8.5527693750872269E-3</v>
      </c>
      <c r="M115" s="162">
        <f t="shared" si="87"/>
        <v>7.7752448864429335E-3</v>
      </c>
      <c r="N115" s="14">
        <f>VLOOKUP($A115,'高情景（2001-2060, 2020RMB）'!$A$14:$W$54,23,0)*(1+情景假设!I115)^3</f>
        <v>4320.9604434417843</v>
      </c>
      <c r="O115" s="14">
        <f>N115*(1+情景假设!J115)^5</f>
        <v>4667.5382999184494</v>
      </c>
      <c r="P115" s="14">
        <f>O115*(1+情景假设!K115)^5</f>
        <v>4977.9057926157357</v>
      </c>
      <c r="Q115" s="14">
        <f t="shared" si="82"/>
        <v>5656.2170549338007</v>
      </c>
      <c r="R115" s="14">
        <f>Q115*(1+情景假设!M115)^10</f>
        <v>6111.7126601715518</v>
      </c>
      <c r="S115" s="14">
        <f>VLOOKUP($A115,'高情景（2001-2060, 2020RMB）'!$A$14:$W$70,23,0)</f>
        <v>4094.0668183633061</v>
      </c>
      <c r="T115" s="14">
        <f t="shared" si="88"/>
        <v>4368.2303273445368</v>
      </c>
      <c r="U115" s="14">
        <f t="shared" si="89"/>
        <v>4888.6231637984083</v>
      </c>
      <c r="V115" s="14">
        <f t="shared" si="91"/>
        <v>5272.4240547792961</v>
      </c>
      <c r="W115" s="14">
        <f t="shared" si="92"/>
        <v>6397.6006731532088</v>
      </c>
      <c r="X115" s="166">
        <f t="shared" si="90"/>
        <v>7179.5225868094512</v>
      </c>
    </row>
    <row r="116" spans="1:26" x14ac:dyDescent="0.25">
      <c r="A116" s="130" t="s">
        <v>23</v>
      </c>
      <c r="B116" s="156">
        <f>(VLOOKUP(A116,'高情景（2001-2060, 2020RMB）'!$A$14:$W$54,20,0)/VLOOKUP(A116,'高情景（2001-2060, 2020RMB）'!$A$14:$W$54,17,0))^(1/3)-1</f>
        <v>3.0429296625402502E-2</v>
      </c>
      <c r="C116" s="156">
        <f>(VLOOKUP(A116,'高情景（2001-2060, 2020RMB）'!$A$14:$W$54,23,0)/VLOOKUP(A116,'高情景（2001-2060, 2020RMB）'!$A$14:$W$54,20,0))^(1/3)-1</f>
        <v>6.6952428340167458E-2</v>
      </c>
      <c r="D116" s="1">
        <v>0.8</v>
      </c>
      <c r="E116" s="1">
        <v>0.6</v>
      </c>
      <c r="F116" s="1">
        <v>0.4</v>
      </c>
      <c r="G116" s="1">
        <v>0.22</v>
      </c>
      <c r="H116" s="1">
        <v>0.2</v>
      </c>
      <c r="I116" s="162">
        <f t="shared" si="84"/>
        <v>3.8952689986227987E-2</v>
      </c>
      <c r="J116" s="162">
        <f t="shared" si="85"/>
        <v>2.9214517489670987E-2</v>
      </c>
      <c r="K116" s="162">
        <f t="shared" si="86"/>
        <v>1.9476344993113993E-2</v>
      </c>
      <c r="L116" s="162">
        <f t="shared" si="81"/>
        <v>1.0711989746212696E-2</v>
      </c>
      <c r="M116" s="162">
        <f t="shared" si="87"/>
        <v>9.7381724965569967E-3</v>
      </c>
      <c r="N116" s="14">
        <f>VLOOKUP($A116,'高情景（2001-2060, 2020RMB）'!$A$14:$W$54,23,0)*(1+情景假设!I116)^3</f>
        <v>26972.281532814872</v>
      </c>
      <c r="O116" s="14">
        <f>N116*(1+情景假设!J116)^5</f>
        <v>31149.221826960806</v>
      </c>
      <c r="P116" s="14">
        <f>O116*(1+情景假设!K116)^5</f>
        <v>34303.068282598571</v>
      </c>
      <c r="Q116" s="14">
        <f t="shared" si="82"/>
        <v>40247.993315553525</v>
      </c>
      <c r="R116" s="14">
        <f>Q116*(1+情景假设!M116)^10</f>
        <v>44343.705376342426</v>
      </c>
      <c r="S116" s="14">
        <f>VLOOKUP($A116,'高情景（2001-2060, 2020RMB）'!$A$14:$W$70,23,0)</f>
        <v>24050.846611769</v>
      </c>
      <c r="T116" s="14">
        <f t="shared" si="88"/>
        <v>27267.349407963702</v>
      </c>
      <c r="U116" s="14">
        <f t="shared" si="89"/>
        <v>32624.650848657442</v>
      </c>
      <c r="V116" s="14">
        <f t="shared" si="91"/>
        <v>36332.612528384729</v>
      </c>
      <c r="W116" s="14">
        <f t="shared" si="92"/>
        <v>45523.463231321264</v>
      </c>
      <c r="X116" s="166">
        <f t="shared" si="90"/>
        <v>52091.230729315372</v>
      </c>
    </row>
    <row r="117" spans="1:26" x14ac:dyDescent="0.25">
      <c r="A117" s="130" t="s">
        <v>24</v>
      </c>
      <c r="B117" s="156">
        <f>(VLOOKUP(A117,'高情景（2001-2060, 2020RMB）'!$A$14:$W$54,20,0)/VLOOKUP(A117,'高情景（2001-2060, 2020RMB）'!$A$14:$W$54,17,0))^(1/3)-1</f>
        <v>7.3724697676555095E-2</v>
      </c>
      <c r="C117" s="156">
        <f>(VLOOKUP(A117,'高情景（2001-2060, 2020RMB）'!$A$14:$W$54,23,0)/VLOOKUP(A117,'高情景（2001-2060, 2020RMB）'!$A$14:$W$54,20,0))^(1/3)-1</f>
        <v>4.2588314219098589E-2</v>
      </c>
      <c r="D117" s="1">
        <v>0.8</v>
      </c>
      <c r="E117" s="1">
        <v>0.6</v>
      </c>
      <c r="F117" s="1">
        <v>0.4</v>
      </c>
      <c r="G117" s="1">
        <v>0.22</v>
      </c>
      <c r="H117" s="1">
        <v>0.2</v>
      </c>
      <c r="I117" s="162">
        <f t="shared" si="84"/>
        <v>4.6525204758261475E-2</v>
      </c>
      <c r="J117" s="162">
        <f t="shared" si="85"/>
        <v>3.4893903568696101E-2</v>
      </c>
      <c r="K117" s="162">
        <f t="shared" si="86"/>
        <v>2.3262602379130738E-2</v>
      </c>
      <c r="L117" s="162">
        <f t="shared" si="81"/>
        <v>1.2794431308521906E-2</v>
      </c>
      <c r="M117" s="162">
        <f t="shared" si="87"/>
        <v>1.1631301189565369E-2</v>
      </c>
      <c r="N117" s="14">
        <f>VLOOKUP($A117,'高情景（2001-2060, 2020RMB）'!$A$14:$W$54,23,0)*(1+情景假设!I117)^3</f>
        <v>2128.6912552002736</v>
      </c>
      <c r="O117" s="14">
        <f>N117*(1+情景假设!J117)^5</f>
        <v>2526.9218978619574</v>
      </c>
      <c r="P117" s="14">
        <f>O117*(1+情景假设!K117)^5</f>
        <v>2834.8320182408925</v>
      </c>
      <c r="Q117" s="14">
        <f t="shared" si="82"/>
        <v>3430.4168822016381</v>
      </c>
      <c r="R117" s="14">
        <f>Q117*(1+情景假设!M117)^10</f>
        <v>3850.96424325918</v>
      </c>
      <c r="S117" s="14">
        <f>VLOOKUP($A117,'高情景（2001-2060, 2020RMB）'!$A$14:$W$70,23,0)</f>
        <v>1857.221055664822</v>
      </c>
      <c r="T117" s="14">
        <f t="shared" si="88"/>
        <v>2151.9784363293775</v>
      </c>
      <c r="U117" s="14">
        <f t="shared" si="89"/>
        <v>2646.6132957523309</v>
      </c>
      <c r="V117" s="14">
        <f t="shared" si="91"/>
        <v>3002.5551199469223</v>
      </c>
      <c r="W117" s="14">
        <f t="shared" si="92"/>
        <v>3880.0557230430031</v>
      </c>
      <c r="X117" s="166">
        <f t="shared" si="90"/>
        <v>4523.7867522225406</v>
      </c>
    </row>
    <row r="118" spans="1:26" x14ac:dyDescent="0.25">
      <c r="A118" s="130" t="s">
        <v>25</v>
      </c>
      <c r="B118" s="156">
        <f>(VLOOKUP(A118,'高情景（2001-2060, 2020RMB）'!$A$14:$W$54,20,0)/VLOOKUP(A118,'高情景（2001-2060, 2020RMB）'!$A$14:$W$54,17,0))^(1/3)-1</f>
        <v>3.7627999851762794E-2</v>
      </c>
      <c r="C118" s="156">
        <f>(VLOOKUP(A118,'高情景（2001-2060, 2020RMB）'!$A$14:$W$54,23,0)/VLOOKUP(A118,'高情景（2001-2060, 2020RMB）'!$A$14:$W$54,20,0))^(1/3)-1</f>
        <v>2.8280067481713189E-2</v>
      </c>
      <c r="D118" s="1">
        <v>0.8</v>
      </c>
      <c r="E118" s="1">
        <v>0.6</v>
      </c>
      <c r="F118" s="1">
        <v>0.4</v>
      </c>
      <c r="G118" s="1">
        <v>0.22</v>
      </c>
      <c r="H118" s="1">
        <v>0.2</v>
      </c>
      <c r="I118" s="162">
        <f t="shared" si="84"/>
        <v>2.6363226933390396E-2</v>
      </c>
      <c r="J118" s="162">
        <f t="shared" si="85"/>
        <v>1.9772420200042794E-2</v>
      </c>
      <c r="K118" s="162">
        <f t="shared" si="86"/>
        <v>1.3181613466695198E-2</v>
      </c>
      <c r="L118" s="162">
        <f t="shared" si="81"/>
        <v>7.2498874066823579E-3</v>
      </c>
      <c r="M118" s="162">
        <f t="shared" si="87"/>
        <v>6.5908067333475991E-3</v>
      </c>
      <c r="N118" s="14">
        <f>VLOOKUP($A118,'高情景（2001-2060, 2020RMB）'!$A$14:$W$54,23,0)*(1+情景假设!I118)^3</f>
        <v>8330.916990542717</v>
      </c>
      <c r="O118" s="14">
        <f>N118*(1+情景假设!J118)^5</f>
        <v>9187.7489224557758</v>
      </c>
      <c r="P118" s="14">
        <f>O118*(1+情景假设!K118)^5</f>
        <v>9809.471688180256</v>
      </c>
      <c r="Q118" s="14">
        <f t="shared" si="82"/>
        <v>10932.11095207329</v>
      </c>
      <c r="R118" s="14">
        <f>Q118*(1+情景假设!M118)^10</f>
        <v>11674.374669276634</v>
      </c>
      <c r="S118" s="14">
        <f>VLOOKUP($A118,'高情景（2001-2060, 2020RMB）'!$A$14:$W$70,23,0)</f>
        <v>7705.3000762763377</v>
      </c>
      <c r="T118" s="14">
        <f t="shared" si="88"/>
        <v>8422.0544781686731</v>
      </c>
      <c r="U118" s="14">
        <f t="shared" si="89"/>
        <v>9622.9402565943437</v>
      </c>
      <c r="V118" s="14">
        <f t="shared" si="91"/>
        <v>10389.84999880059</v>
      </c>
      <c r="W118" s="14">
        <f t="shared" si="92"/>
        <v>12365.027668972332</v>
      </c>
      <c r="X118" s="166">
        <f t="shared" si="90"/>
        <v>13714.066953958374</v>
      </c>
    </row>
    <row r="119" spans="1:26" x14ac:dyDescent="0.25">
      <c r="A119" s="130" t="s">
        <v>26</v>
      </c>
      <c r="B119" s="156">
        <f>(VLOOKUP(A119,'高情景（2001-2060, 2020RMB）'!$A$14:$W$54,20,0)/VLOOKUP(A119,'高情景（2001-2060, 2020RMB）'!$A$14:$W$54,17,0))^(1/3)-1</f>
        <v>4.7039440342731886E-2</v>
      </c>
      <c r="C119" s="156">
        <f>(VLOOKUP(A119,'高情景（2001-2060, 2020RMB）'!$A$14:$W$54,23,0)/VLOOKUP(A119,'高情景（2001-2060, 2020RMB）'!$A$14:$W$54,20,0))^(1/3)-1</f>
        <v>3.8161551876011446E-2</v>
      </c>
      <c r="D119" s="1">
        <v>0.3</v>
      </c>
      <c r="E119" s="1">
        <v>0.1</v>
      </c>
      <c r="F119" s="1">
        <v>-0.2</v>
      </c>
      <c r="G119" s="1">
        <v>-0.3</v>
      </c>
      <c r="H119" s="1">
        <v>-0.35</v>
      </c>
      <c r="I119" s="162">
        <f t="shared" si="84"/>
        <v>1.27801488328115E-2</v>
      </c>
      <c r="J119" s="162">
        <f t="shared" si="85"/>
        <v>4.2600496109371664E-3</v>
      </c>
      <c r="K119" s="162">
        <f t="shared" si="86"/>
        <v>-8.5200992218743329E-3</v>
      </c>
      <c r="L119" s="162">
        <f t="shared" si="81"/>
        <v>-1.27801488328115E-2</v>
      </c>
      <c r="M119" s="162">
        <f t="shared" si="87"/>
        <v>-1.4910173638280082E-2</v>
      </c>
      <c r="N119" s="14">
        <f>VLOOKUP($A119,'高情景（2001-2060, 2020RMB）'!$A$14:$W$54,23,0)*(1+情景假设!I119)^3</f>
        <v>16750.521561316054</v>
      </c>
      <c r="O119" s="14">
        <f>N119*(1+情景假设!J119)^5</f>
        <v>17110.364691753795</v>
      </c>
      <c r="P119" s="14">
        <f>O119*(1+情景假设!K119)^5</f>
        <v>16393.770062588977</v>
      </c>
      <c r="Q119" s="14">
        <f t="shared" si="82"/>
        <v>13517.209160682032</v>
      </c>
      <c r="R119" s="14">
        <f>Q119*(1+情景假设!M119)^10</f>
        <v>11631.758389208291</v>
      </c>
      <c r="S119" s="14">
        <f>VLOOKUP($A119,'高情景（2001-2060, 2020RMB）'!$A$14:$W$70,23,0)</f>
        <v>16124.371416167727</v>
      </c>
      <c r="T119" s="14">
        <f t="shared" si="88"/>
        <v>16933.766749481507</v>
      </c>
      <c r="U119" s="14">
        <f t="shared" si="89"/>
        <v>17920.822454656121</v>
      </c>
      <c r="V119" s="14">
        <f t="shared" si="91"/>
        <v>17363.709002836698</v>
      </c>
      <c r="W119" s="14">
        <f t="shared" si="92"/>
        <v>15288.965325349278</v>
      </c>
      <c r="X119" s="166">
        <f t="shared" si="90"/>
        <v>13664.004956228941</v>
      </c>
      <c r="Z119" s="1">
        <f>X119/S119</f>
        <v>0.84741318613686822</v>
      </c>
    </row>
    <row r="120" spans="1:26" x14ac:dyDescent="0.25">
      <c r="A120" s="130" t="s">
        <v>27</v>
      </c>
      <c r="B120" s="156">
        <f>(VLOOKUP(A120,'高情景（2001-2060, 2020RMB）'!$A$14:$W$54,20,0)/VLOOKUP(A120,'高情景（2001-2060, 2020RMB）'!$A$14:$W$54,17,0))^(1/3)-1</f>
        <v>4.6512456367293176E-2</v>
      </c>
      <c r="C120" s="156">
        <f>(VLOOKUP(A120,'高情景（2001-2060, 2020RMB）'!$A$14:$W$54,23,0)/VLOOKUP(A120,'高情景（2001-2060, 2020RMB）'!$A$14:$W$54,20,0))^(1/3)-1</f>
        <v>3.7900502191664298E-2</v>
      </c>
      <c r="D120" s="1">
        <v>0.3</v>
      </c>
      <c r="E120" s="1">
        <v>0.2</v>
      </c>
      <c r="F120" s="1">
        <v>-0.1</v>
      </c>
      <c r="G120" s="1">
        <v>-0.3</v>
      </c>
      <c r="H120" s="1">
        <v>-0.35</v>
      </c>
      <c r="I120" s="162">
        <f t="shared" si="84"/>
        <v>1.266194378384362E-2</v>
      </c>
      <c r="J120" s="162">
        <f t="shared" si="85"/>
        <v>8.4412958558957481E-3</v>
      </c>
      <c r="K120" s="162">
        <f t="shared" si="86"/>
        <v>-4.220647927947874E-3</v>
      </c>
      <c r="L120" s="162">
        <f t="shared" si="81"/>
        <v>-1.266194378384362E-2</v>
      </c>
      <c r="M120" s="162">
        <f t="shared" si="87"/>
        <v>-1.4772267747817557E-2</v>
      </c>
      <c r="N120" s="14">
        <f>VLOOKUP($A120,'高情景（2001-2060, 2020RMB）'!$A$14:$W$54,23,0)*(1+情景假设!I120)^3</f>
        <v>22329.945291798129</v>
      </c>
      <c r="O120" s="14">
        <f>N120*(1+情景假设!J120)^5</f>
        <v>23288.459853721066</v>
      </c>
      <c r="P120" s="14">
        <f>O120*(1+情景假设!K120)^5</f>
        <v>22801.129007544503</v>
      </c>
      <c r="Q120" s="14">
        <f t="shared" si="82"/>
        <v>18834.08409615366</v>
      </c>
      <c r="R120" s="14">
        <f>Q120*(1+情景假设!M120)^10</f>
        <v>16229.710912337418</v>
      </c>
      <c r="S120" s="14">
        <f>VLOOKUP($A120,'高情景（2001-2060, 2020RMB）'!$A$14:$W$70,23,0)</f>
        <v>21502.759178911721</v>
      </c>
      <c r="T120" s="14">
        <f t="shared" si="88"/>
        <v>22574.22753768172</v>
      </c>
      <c r="U120" s="14">
        <f t="shared" si="89"/>
        <v>24391.552243305476</v>
      </c>
      <c r="V120" s="14">
        <f t="shared" si="91"/>
        <v>24150.159939514077</v>
      </c>
      <c r="W120" s="14">
        <f t="shared" si="92"/>
        <v>21302.744912639679</v>
      </c>
      <c r="X120" s="166">
        <f t="shared" si="90"/>
        <v>19065.290296099036</v>
      </c>
      <c r="Z120" s="1">
        <f>X120/S120</f>
        <v>0.88664390171828877</v>
      </c>
    </row>
    <row r="121" spans="1:26" x14ac:dyDescent="0.25">
      <c r="A121" s="130" t="s">
        <v>28</v>
      </c>
      <c r="B121" s="158">
        <f>(VLOOKUP(A121,'高情景（2001-2060, 2020RMB）'!$A$14:$W$54,20,0)/VLOOKUP(A121,'高情景（2001-2060, 2020RMB）'!$A$14:$W$54,17,0))^(1/3)-1</f>
        <v>5.1040412039642602E-2</v>
      </c>
      <c r="C121" s="158">
        <f>(VLOOKUP(A121,'高情景（2001-2060, 2020RMB）'!$A$14:$W$54,23,0)/VLOOKUP(A121,'高情景（2001-2060, 2020RMB）'!$A$14:$W$54,20,0))^(1/3)-1</f>
        <v>4.6563598012598018E-2</v>
      </c>
      <c r="D121" s="151">
        <v>0.8</v>
      </c>
      <c r="E121" s="151">
        <v>0.7</v>
      </c>
      <c r="F121" s="151">
        <v>0.6</v>
      </c>
      <c r="G121" s="151">
        <v>0.33</v>
      </c>
      <c r="H121" s="151">
        <v>0.3</v>
      </c>
      <c r="I121" s="157">
        <f t="shared" si="84"/>
        <v>3.9041604020896251E-2</v>
      </c>
      <c r="J121" s="157">
        <f t="shared" si="85"/>
        <v>3.4161403518284214E-2</v>
      </c>
      <c r="K121" s="157">
        <f t="shared" si="86"/>
        <v>2.9281203015672184E-2</v>
      </c>
      <c r="L121" s="157">
        <f t="shared" si="81"/>
        <v>1.6104661658619703E-2</v>
      </c>
      <c r="M121" s="157">
        <f t="shared" si="87"/>
        <v>1.4640601507836092E-2</v>
      </c>
      <c r="N121" s="18">
        <f>VLOOKUP($A121,'高情景（2001-2060, 2020RMB）'!$A$14:$W$54,23,0)*(1+情景假设!I121)^3</f>
        <v>14812.094168009589</v>
      </c>
      <c r="O121" s="18">
        <f>N121*(1+情景假设!J121)^5</f>
        <v>17520.9677583556</v>
      </c>
      <c r="P121" s="18">
        <f>O121*(1+情景假设!K121)^5</f>
        <v>20240.829133986768</v>
      </c>
      <c r="Q121" s="18">
        <f t="shared" si="82"/>
        <v>25722.013150855375</v>
      </c>
      <c r="R121" s="18">
        <f>Q121*(1+情景假设!M121)^10</f>
        <v>29745.91448034222</v>
      </c>
      <c r="S121" s="18">
        <f>VLOOKUP($A121,'高情景（2001-2060, 2020RMB）'!$A$14:$W$70,23,0)</f>
        <v>13204.368998026079</v>
      </c>
      <c r="T121" s="18">
        <f t="shared" si="88"/>
        <v>14974.133599021077</v>
      </c>
      <c r="U121" s="18">
        <f t="shared" si="89"/>
        <v>18350.874343582524</v>
      </c>
      <c r="V121" s="18">
        <f t="shared" si="91"/>
        <v>21438.379684287334</v>
      </c>
      <c r="W121" s="18">
        <f t="shared" si="92"/>
        <v>29093.503140093693</v>
      </c>
      <c r="X121" s="168">
        <f t="shared" si="90"/>
        <v>34942.981902379674</v>
      </c>
    </row>
    <row r="122" spans="1:26" x14ac:dyDescent="0.25">
      <c r="A122" s="176" t="s">
        <v>29</v>
      </c>
      <c r="B122" s="170"/>
      <c r="C122" s="170"/>
      <c r="D122" s="153"/>
      <c r="E122" s="153"/>
      <c r="F122" s="153"/>
      <c r="G122" s="153"/>
      <c r="H122" s="153"/>
      <c r="I122" s="177"/>
      <c r="J122" s="177"/>
      <c r="K122" s="177"/>
      <c r="L122" s="177"/>
      <c r="M122" s="177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8"/>
    </row>
    <row r="123" spans="1:26" x14ac:dyDescent="0.25">
      <c r="A123" s="129" t="s">
        <v>30</v>
      </c>
      <c r="B123" s="156">
        <f>(VLOOKUP(A123,'高情景（2001-2060, 2020RMB）'!$A$14:$W$54,20,0)/VLOOKUP(A123,'高情景（2001-2060, 2020RMB）'!$A$14:$W$54,17,0))^(1/3)-1</f>
        <v>4.3911486408383826E-2</v>
      </c>
      <c r="C123" s="156">
        <f>(VLOOKUP(A123,'高情景（2001-2060, 2020RMB）'!$A$14:$W$54,23,0)/VLOOKUP(A123,'高情景（2001-2060, 2020RMB）'!$A$14:$W$54,20,0))^(1/3)-1</f>
        <v>7.5370857891373655E-2</v>
      </c>
      <c r="D123" s="1">
        <v>0.8</v>
      </c>
      <c r="E123" s="1">
        <v>0.7</v>
      </c>
      <c r="F123" s="1">
        <v>0.6</v>
      </c>
      <c r="G123" s="1">
        <f>H123+0.02</f>
        <v>0.52</v>
      </c>
      <c r="H123" s="1">
        <v>0.5</v>
      </c>
      <c r="I123" s="155">
        <f t="shared" ref="I123:K128" si="93">AVERAGE($B123:$C123)*D123</f>
        <v>4.7712937719902995E-2</v>
      </c>
      <c r="J123" s="155">
        <f t="shared" si="93"/>
        <v>4.1748820504915116E-2</v>
      </c>
      <c r="K123" s="155">
        <f t="shared" si="93"/>
        <v>3.5784703289927243E-2</v>
      </c>
      <c r="L123" s="155">
        <f t="shared" si="81"/>
        <v>3.1013409517936946E-2</v>
      </c>
      <c r="M123" s="155">
        <f t="shared" ref="M123:M128" si="94">AVERAGE($B123:$C123)*H123</f>
        <v>2.982058607493937E-2</v>
      </c>
      <c r="N123" s="14">
        <f>VLOOKUP($A123,'高情景（2001-2060, 2020RMB）'!$A$14:$W$54,23,0)*(1+情景假设!I123)^3</f>
        <v>17457.395744319903</v>
      </c>
      <c r="O123" s="14">
        <f>N123*(1+情景假设!J123)^5</f>
        <v>21418.770831544822</v>
      </c>
      <c r="P123" s="14">
        <f>O123*(1+情景假设!K123)^5</f>
        <v>25535.361413267965</v>
      </c>
      <c r="Q123" s="14">
        <f t="shared" si="82"/>
        <v>40374.459026361699</v>
      </c>
      <c r="R123" s="14">
        <f>Q123*(1+情景假设!M123)^10</f>
        <v>54165.456463925591</v>
      </c>
      <c r="S123" s="14">
        <f>VLOOKUP($A123,'高情景（2001-2060, 2020RMB）'!$A$14:$W$70,23,0)</f>
        <v>15179.327689922766</v>
      </c>
      <c r="T123" s="14">
        <f t="shared" ref="T123:T128" si="95">N123/SUM(N$123:N$128)*$G$68</f>
        <v>16306.177949837056</v>
      </c>
      <c r="U123" s="14">
        <f t="shared" ref="U123:U128" si="96">O123/SUM(O$123:O$128)*$L$68</f>
        <v>18265.107445081088</v>
      </c>
      <c r="V123" s="14">
        <f t="shared" ref="V123:V128" si="97">P123/SUM(P$123:P$128)*$Q$68</f>
        <v>19849.869739816684</v>
      </c>
      <c r="W123" s="14">
        <f>Q123/SUM(Q$123:Q$128)*$AF$68</f>
        <v>23934.25862821607</v>
      </c>
      <c r="X123" s="166">
        <f t="shared" ref="X123:X128" si="98">R123/SUM(R$123:R$128)*$AP$68</f>
        <v>26855.809820510738</v>
      </c>
    </row>
    <row r="124" spans="1:26" x14ac:dyDescent="0.25">
      <c r="A124" s="130" t="s">
        <v>31</v>
      </c>
      <c r="B124" s="156">
        <f>(VLOOKUP(A124,'高情景（2001-2060, 2020RMB）'!$A$14:$W$54,20,0)/VLOOKUP(A124,'高情景（2001-2060, 2020RMB）'!$A$14:$W$54,17,0))^(1/3)-1</f>
        <v>6.2830620842833751E-2</v>
      </c>
      <c r="C124" s="156">
        <f>(VLOOKUP(A124,'高情景（2001-2060, 2020RMB）'!$A$14:$W$54,23,0)/VLOOKUP(A124,'高情景（2001-2060, 2020RMB）'!$A$14:$W$54,20,0))^(1/3)-1</f>
        <v>6.0936109817283146E-2</v>
      </c>
      <c r="D124" s="1">
        <v>0.8</v>
      </c>
      <c r="E124" s="1">
        <v>0.7</v>
      </c>
      <c r="F124" s="1">
        <v>0.6</v>
      </c>
      <c r="G124" s="1">
        <f t="shared" ref="G124:G128" si="99">H124+0.02</f>
        <v>0.52</v>
      </c>
      <c r="H124" s="1">
        <v>0.5</v>
      </c>
      <c r="I124" s="155">
        <f t="shared" si="93"/>
        <v>4.9506692264046762E-2</v>
      </c>
      <c r="J124" s="155">
        <f t="shared" si="93"/>
        <v>4.3318355731040911E-2</v>
      </c>
      <c r="K124" s="155">
        <f t="shared" si="93"/>
        <v>3.7130019198035068E-2</v>
      </c>
      <c r="L124" s="155">
        <f t="shared" si="81"/>
        <v>3.2179349971630397E-2</v>
      </c>
      <c r="M124" s="155">
        <f t="shared" si="94"/>
        <v>3.0941682665029224E-2</v>
      </c>
      <c r="N124" s="14">
        <f>VLOOKUP($A124,'高情景（2001-2060, 2020RMB）'!$A$14:$W$54,23,0)*(1+情景假设!I124)^3</f>
        <v>18256.884353539455</v>
      </c>
      <c r="O124" s="14">
        <f>N124*(1+情景假设!J124)^5</f>
        <v>22568.926690594119</v>
      </c>
      <c r="P124" s="14">
        <f>O124*(1+情景假设!K124)^5</f>
        <v>27081.762818265517</v>
      </c>
      <c r="Q124" s="14">
        <f t="shared" si="82"/>
        <v>43551.63096471582</v>
      </c>
      <c r="R124" s="14">
        <f>Q124*(1+情景假设!M124)^10</f>
        <v>59067.068279160019</v>
      </c>
      <c r="S124" s="14">
        <f>VLOOKUP($A124,'高情景（2001-2060, 2020RMB）'!$A$14:$W$70,23,0)</f>
        <v>15793.232462385689</v>
      </c>
      <c r="T124" s="14">
        <f t="shared" si="95"/>
        <v>17052.94474837535</v>
      </c>
      <c r="U124" s="14">
        <f t="shared" si="96"/>
        <v>19245.916311721812</v>
      </c>
      <c r="V124" s="14">
        <f t="shared" si="97"/>
        <v>21051.962240403798</v>
      </c>
      <c r="W124" s="14">
        <f t="shared" ref="W124:W128" si="100">Q124/SUM(Q$123:Q$128)*$AF$68</f>
        <v>25817.70813348937</v>
      </c>
      <c r="X124" s="166">
        <f t="shared" si="98"/>
        <v>29286.08112841663</v>
      </c>
    </row>
    <row r="125" spans="1:26" x14ac:dyDescent="0.25">
      <c r="A125" s="130" t="s">
        <v>32</v>
      </c>
      <c r="B125" s="156">
        <f>(VLOOKUP(A125,'高情景（2001-2060, 2020RMB）'!$A$14:$W$54,20,0)/VLOOKUP(A125,'高情景（2001-2060, 2020RMB）'!$A$14:$W$54,17,0))^(1/3)-1</f>
        <v>8.8012669513386932E-2</v>
      </c>
      <c r="C125" s="156">
        <f>(VLOOKUP(A125,'高情景（2001-2060, 2020RMB）'!$A$14:$W$54,23,0)/VLOOKUP(A125,'高情景（2001-2060, 2020RMB）'!$A$14:$W$54,20,0))^(1/3)-1</f>
        <v>8.2574294780134005E-2</v>
      </c>
      <c r="D125" s="1">
        <v>0.8</v>
      </c>
      <c r="E125" s="1">
        <v>0.7</v>
      </c>
      <c r="F125" s="1">
        <v>0.6</v>
      </c>
      <c r="G125" s="1">
        <f t="shared" si="99"/>
        <v>0.52</v>
      </c>
      <c r="H125" s="1">
        <v>0.5</v>
      </c>
      <c r="I125" s="155">
        <f t="shared" si="93"/>
        <v>6.8234785717408375E-2</v>
      </c>
      <c r="J125" s="155">
        <f t="shared" si="93"/>
        <v>5.9705437502732321E-2</v>
      </c>
      <c r="K125" s="155">
        <f t="shared" si="93"/>
        <v>5.1176089288056281E-2</v>
      </c>
      <c r="L125" s="155">
        <f t="shared" si="81"/>
        <v>4.4352610716315445E-2</v>
      </c>
      <c r="M125" s="155">
        <f t="shared" si="94"/>
        <v>4.2646741073380234E-2</v>
      </c>
      <c r="N125" s="14">
        <f>VLOOKUP($A125,'高情景（2001-2060, 2020RMB）'!$A$14:$W$54,23,0)*(1+情景假设!I125)^3</f>
        <v>14877.235066101335</v>
      </c>
      <c r="O125" s="14">
        <f>N125*(1+情景假设!J125)^5</f>
        <v>19881.449250089703</v>
      </c>
      <c r="P125" s="14">
        <f>O125*(1+情景假设!K125)^5</f>
        <v>25516.752834859311</v>
      </c>
      <c r="Q125" s="14">
        <f t="shared" si="82"/>
        <v>48925.21671607584</v>
      </c>
      <c r="R125" s="14">
        <f>Q125*(1+情景假设!M125)^10</f>
        <v>74285.604075159892</v>
      </c>
      <c r="S125" s="14">
        <f>VLOOKUP($A125,'高情景（2001-2060, 2020RMB）'!$A$14:$W$70,23,0)</f>
        <v>12204.55859303716</v>
      </c>
      <c r="T125" s="14">
        <f t="shared" si="95"/>
        <v>13896.164464756193</v>
      </c>
      <c r="U125" s="14">
        <f t="shared" si="96"/>
        <v>16954.138478478886</v>
      </c>
      <c r="V125" s="14">
        <f t="shared" si="97"/>
        <v>19835.404393057855</v>
      </c>
      <c r="W125" s="14">
        <f t="shared" si="100"/>
        <v>29003.20694227768</v>
      </c>
      <c r="X125" s="166">
        <f t="shared" si="98"/>
        <v>36831.593153339891</v>
      </c>
    </row>
    <row r="126" spans="1:26" x14ac:dyDescent="0.25">
      <c r="A126" s="130" t="s">
        <v>33</v>
      </c>
      <c r="B126" s="156">
        <f>(VLOOKUP(A126,'高情景（2001-2060, 2020RMB）'!$A$14:$W$54,20,0)/VLOOKUP(A126,'高情景（2001-2060, 2020RMB）'!$A$14:$W$54,17,0))^(1/3)-1</f>
        <v>5.201591196057076E-2</v>
      </c>
      <c r="C126" s="156">
        <f>(VLOOKUP(A126,'高情景（2001-2060, 2020RMB）'!$A$14:$W$54,23,0)/VLOOKUP(A126,'高情景（2001-2060, 2020RMB）'!$A$14:$W$54,20,0))^(1/3)-1</f>
        <v>6.945262358549531E-2</v>
      </c>
      <c r="D126" s="1">
        <v>0.8</v>
      </c>
      <c r="E126" s="1">
        <v>0.7</v>
      </c>
      <c r="F126" s="1">
        <v>0.6</v>
      </c>
      <c r="G126" s="1">
        <f t="shared" si="99"/>
        <v>0.52</v>
      </c>
      <c r="H126" s="1">
        <v>0.5</v>
      </c>
      <c r="I126" s="155">
        <f t="shared" si="93"/>
        <v>4.8587414218426432E-2</v>
      </c>
      <c r="J126" s="155">
        <f t="shared" si="93"/>
        <v>4.251398744112312E-2</v>
      </c>
      <c r="K126" s="155">
        <f t="shared" si="93"/>
        <v>3.6440560663819822E-2</v>
      </c>
      <c r="L126" s="155">
        <f t="shared" si="81"/>
        <v>3.1581819241977178E-2</v>
      </c>
      <c r="M126" s="155">
        <f t="shared" si="94"/>
        <v>3.0367133886516517E-2</v>
      </c>
      <c r="N126" s="14">
        <f>VLOOKUP($A126,'高情景（2001-2060, 2020RMB）'!$A$14:$W$54,23,0)*(1+情景假设!I126)^3</f>
        <v>27928.415410198733</v>
      </c>
      <c r="O126" s="14">
        <f>N126*(1+情景假设!J126)^5</f>
        <v>34391.866692654286</v>
      </c>
      <c r="P126" s="14">
        <f>O126*(1+情景假设!K126)^5</f>
        <v>41131.803428661085</v>
      </c>
      <c r="Q126" s="14">
        <f t="shared" si="82"/>
        <v>65574.19133041965</v>
      </c>
      <c r="R126" s="14">
        <f>Q126*(1+情景假设!M126)^10</f>
        <v>88440.851830730375</v>
      </c>
      <c r="S126" s="14">
        <f>VLOOKUP($A126,'高情景（2001-2060, 2020RMB）'!$A$14:$W$70,23,0)</f>
        <v>24223.247878201622</v>
      </c>
      <c r="T126" s="14">
        <f t="shared" si="95"/>
        <v>26086.692322584655</v>
      </c>
      <c r="U126" s="14">
        <f t="shared" si="96"/>
        <v>29328.066737288562</v>
      </c>
      <c r="V126" s="14">
        <f t="shared" si="97"/>
        <v>31973.737399245951</v>
      </c>
      <c r="W126" s="14">
        <f t="shared" si="100"/>
        <v>38872.834274104673</v>
      </c>
      <c r="X126" s="166">
        <f t="shared" si="98"/>
        <v>43849.915650797171</v>
      </c>
    </row>
    <row r="127" spans="1:26" x14ac:dyDescent="0.25">
      <c r="A127" s="130" t="s">
        <v>34</v>
      </c>
      <c r="B127" s="156">
        <f>(VLOOKUP(A127,'高情景（2001-2060, 2020RMB）'!$A$14:$W$54,20,0)/VLOOKUP(A127,'高情景（2001-2060, 2020RMB）'!$A$14:$W$54,17,0))^(1/3)-1</f>
        <v>5.2856842755794275E-2</v>
      </c>
      <c r="C127" s="156">
        <f>(VLOOKUP(A127,'高情景（2001-2060, 2020RMB）'!$A$14:$W$54,23,0)/VLOOKUP(A127,'高情景（2001-2060, 2020RMB）'!$A$14:$W$54,20,0))^(1/3)-1</f>
        <v>4.2290324652889622E-2</v>
      </c>
      <c r="D127" s="1">
        <v>0.8</v>
      </c>
      <c r="E127" s="1">
        <v>0.7</v>
      </c>
      <c r="F127" s="1">
        <v>0.6</v>
      </c>
      <c r="G127" s="1">
        <f t="shared" si="99"/>
        <v>0.52</v>
      </c>
      <c r="H127" s="1">
        <v>0.5</v>
      </c>
      <c r="I127" s="155">
        <f t="shared" si="93"/>
        <v>3.8058866963473562E-2</v>
      </c>
      <c r="J127" s="155">
        <f t="shared" si="93"/>
        <v>3.3301508593039361E-2</v>
      </c>
      <c r="K127" s="155">
        <f t="shared" si="93"/>
        <v>2.8544150222605168E-2</v>
      </c>
      <c r="L127" s="155">
        <f t="shared" si="81"/>
        <v>2.4738263526257815E-2</v>
      </c>
      <c r="M127" s="155">
        <f t="shared" si="94"/>
        <v>2.3786791852170974E-2</v>
      </c>
      <c r="N127" s="14">
        <f>VLOOKUP($A127,'高情景（2001-2060, 2020RMB）'!$A$14:$W$54,23,0)*(1+情景假设!I127)^3</f>
        <v>7395.9908003448209</v>
      </c>
      <c r="O127" s="14">
        <f>N127*(1+情景假设!J127)^5</f>
        <v>8712.2770903434266</v>
      </c>
      <c r="P127" s="14">
        <f>O127*(1+情景假设!K127)^5</f>
        <v>10028.73999757698</v>
      </c>
      <c r="Q127" s="14">
        <f t="shared" si="82"/>
        <v>14469.071633747506</v>
      </c>
      <c r="R127" s="14">
        <f>Q127*(1+情景假设!M127)^10</f>
        <v>18303.573594131009</v>
      </c>
      <c r="S127" s="14">
        <f>VLOOKUP($A127,'高情景（2001-2060, 2020RMB）'!$A$14:$W$70,23,0)</f>
        <v>6611.9630030332355</v>
      </c>
      <c r="T127" s="14">
        <f t="shared" si="95"/>
        <v>6908.2664947330459</v>
      </c>
      <c r="U127" s="14">
        <f t="shared" si="96"/>
        <v>7429.4962301048108</v>
      </c>
      <c r="V127" s="14">
        <f t="shared" si="97"/>
        <v>7795.82397071372</v>
      </c>
      <c r="W127" s="14">
        <f t="shared" si="100"/>
        <v>8577.3657639891517</v>
      </c>
      <c r="X127" s="166">
        <f t="shared" si="98"/>
        <v>9075.106600589319</v>
      </c>
    </row>
    <row r="128" spans="1:26" x14ac:dyDescent="0.25">
      <c r="A128" s="130" t="s">
        <v>35</v>
      </c>
      <c r="B128" s="158">
        <f>(VLOOKUP(A128,'高情景（2001-2060, 2020RMB）'!$A$14:$W$54,20,0)/VLOOKUP(A128,'高情景（2001-2060, 2020RMB）'!$A$14:$W$54,17,0))^(1/3)-1</f>
        <v>8.4803532887303135E-2</v>
      </c>
      <c r="C128" s="158">
        <f>(VLOOKUP(A128,'高情景（2001-2060, 2020RMB）'!$A$14:$W$54,23,0)/VLOOKUP(A128,'高情景（2001-2060, 2020RMB）'!$A$14:$W$54,20,0))^(1/3)-1</f>
        <v>0.13348082333262457</v>
      </c>
      <c r="D128" s="151">
        <v>0.8</v>
      </c>
      <c r="E128" s="151">
        <v>0.7</v>
      </c>
      <c r="F128" s="151">
        <v>0.6</v>
      </c>
      <c r="G128" s="1">
        <f t="shared" si="99"/>
        <v>0.42000000000000004</v>
      </c>
      <c r="H128" s="151">
        <v>0.4</v>
      </c>
      <c r="I128" s="157">
        <f t="shared" si="93"/>
        <v>8.731374248797108E-2</v>
      </c>
      <c r="J128" s="157">
        <f t="shared" si="93"/>
        <v>7.6399524676974695E-2</v>
      </c>
      <c r="K128" s="157">
        <f t="shared" si="93"/>
        <v>6.548530686597831E-2</v>
      </c>
      <c r="L128" s="157">
        <f t="shared" si="81"/>
        <v>4.5839714806184824E-2</v>
      </c>
      <c r="M128" s="157">
        <f t="shared" si="94"/>
        <v>4.365687124398554E-2</v>
      </c>
      <c r="N128" s="18">
        <f>VLOOKUP($A128,'高情景（2001-2060, 2020RMB）'!$A$14:$W$54,23,0)*(1+情景假设!I128)^3</f>
        <v>35375.54977919349</v>
      </c>
      <c r="O128" s="18">
        <f>N128*(1+情景假设!J128)^5</f>
        <v>51117.626996071791</v>
      </c>
      <c r="P128" s="18">
        <f>O128*(1+情景假设!K128)^5</f>
        <v>70195.296092352568</v>
      </c>
      <c r="Q128" s="18">
        <f t="shared" si="82"/>
        <v>137494.3829808101</v>
      </c>
      <c r="R128" s="18">
        <f>Q128*(1+情景假设!M128)^10</f>
        <v>210795.97987637823</v>
      </c>
      <c r="S128" s="18">
        <f>VLOOKUP($A128,'高情景（2001-2060, 2020RMB）'!$A$14:$W$70,23,0)</f>
        <v>27519.375031440293</v>
      </c>
      <c r="T128" s="18">
        <f t="shared" si="95"/>
        <v>33042.72975312105</v>
      </c>
      <c r="U128" s="18">
        <f t="shared" si="96"/>
        <v>43591.154542152988</v>
      </c>
      <c r="V128" s="18">
        <f t="shared" si="97"/>
        <v>54566.193962583951</v>
      </c>
      <c r="W128" s="14">
        <f t="shared" si="100"/>
        <v>81507.621440599847</v>
      </c>
      <c r="X128" s="168">
        <f t="shared" si="98"/>
        <v>104514.8904128323</v>
      </c>
    </row>
    <row r="129" spans="1:24" x14ac:dyDescent="0.25">
      <c r="A129" s="152" t="s">
        <v>36</v>
      </c>
      <c r="B129" s="170"/>
      <c r="C129" s="170"/>
      <c r="D129" s="153"/>
      <c r="E129" s="153"/>
      <c r="F129" s="153"/>
      <c r="G129" s="153"/>
      <c r="H129" s="153"/>
      <c r="I129" s="177"/>
      <c r="J129" s="177"/>
      <c r="K129" s="177"/>
      <c r="L129" s="177"/>
      <c r="M129" s="177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8"/>
    </row>
    <row r="130" spans="1:24" x14ac:dyDescent="0.25">
      <c r="A130" s="129" t="s">
        <v>37</v>
      </c>
      <c r="B130" s="169">
        <f>(VLOOKUP(A130,'高情景（2001-2060, 2020RMB）'!$A$14:$W$54,20,0)/VLOOKUP(A130,'高情景（2001-2060, 2020RMB）'!$A$14:$W$54,17,0))^(1/3)-1</f>
        <v>0.10983549551460459</v>
      </c>
      <c r="C130" s="169">
        <f>(VLOOKUP(A130,'高情景（2001-2060, 2020RMB）'!$A$14:$W$54,23,0)/VLOOKUP(A130,'高情景（2001-2060, 2020RMB）'!$A$14:$W$54,20,0))^(1/3)-1</f>
        <v>0.11113719350225448</v>
      </c>
      <c r="D130" s="150">
        <v>0.8</v>
      </c>
      <c r="E130" s="150">
        <v>0.7</v>
      </c>
      <c r="F130" s="150">
        <v>0.6</v>
      </c>
      <c r="G130" s="150">
        <f>H130+0.02</f>
        <v>0.42000000000000004</v>
      </c>
      <c r="H130" s="150">
        <v>0.4</v>
      </c>
      <c r="I130" s="175">
        <f t="shared" ref="I130:K132" si="101">AVERAGE($B130:$C130)*D130</f>
        <v>8.8389075606743639E-2</v>
      </c>
      <c r="J130" s="175">
        <f t="shared" si="101"/>
        <v>7.7340441155900663E-2</v>
      </c>
      <c r="K130" s="175">
        <f t="shared" si="101"/>
        <v>6.6291806705057715E-2</v>
      </c>
      <c r="L130" s="175">
        <f t="shared" si="81"/>
        <v>4.6404264693540406E-2</v>
      </c>
      <c r="M130" s="175">
        <f>AVERAGE($B130:$C130)*H130</f>
        <v>4.4194537803371819E-2</v>
      </c>
      <c r="N130" s="10">
        <f>VLOOKUP($A130,'高情景（2001-2060, 2020RMB）'!$A$14:$W$54,23,0)*(1+情景假设!I130)^3</f>
        <v>51635.257220785155</v>
      </c>
      <c r="O130" s="10">
        <f>N130*(1+情景假设!J130)^5</f>
        <v>74939.563336998181</v>
      </c>
      <c r="P130" s="10">
        <f>O130*(1+情景假设!K130)^5</f>
        <v>103297.90625147852</v>
      </c>
      <c r="Q130" s="10">
        <f t="shared" si="82"/>
        <v>203978.3308302231</v>
      </c>
      <c r="R130" s="10">
        <f>Q130*(1+情景假设!M130)^10</f>
        <v>314338.95452889288</v>
      </c>
      <c r="S130" s="10">
        <f>VLOOKUP($A130,'高情景（2001-2060, 2020RMB）'!$A$14:$W$70,23,0)</f>
        <v>40049.197919647981</v>
      </c>
      <c r="T130" s="10">
        <f>N130/SUM(N$130:N$132)*$G$69</f>
        <v>46751.415070326206</v>
      </c>
      <c r="U130" s="10">
        <f>O130/SUM(O$130:O$132)*$L$69</f>
        <v>59392.848256035519</v>
      </c>
      <c r="V130" s="10">
        <f>P130/SUM(P$130:P$132)*$Q$69</f>
        <v>72563.960521635992</v>
      </c>
      <c r="W130" s="10">
        <f>Q130/SUM(Q$130:Q$132)*$AF$69</f>
        <v>104583.13623876031</v>
      </c>
      <c r="X130" s="174">
        <f>R130/SUM(R$130:R$132)*$AP$69</f>
        <v>132947.1080820006</v>
      </c>
    </row>
    <row r="131" spans="1:24" x14ac:dyDescent="0.25">
      <c r="A131" s="130" t="s">
        <v>38</v>
      </c>
      <c r="B131" s="156">
        <f>(VLOOKUP(A131,'高情景（2001-2060, 2020RMB）'!$A$14:$W$54,20,0)/VLOOKUP(A131,'高情景（2001-2060, 2020RMB）'!$A$14:$W$54,17,0))^(1/3)-1</f>
        <v>8.6584169191379345E-2</v>
      </c>
      <c r="C131" s="156">
        <f>(VLOOKUP(A131,'高情景（2001-2060, 2020RMB）'!$A$14:$W$54,23,0)/VLOOKUP(A131,'高情景（2001-2060, 2020RMB）'!$A$14:$W$54,20,0))^(1/3)-1</f>
        <v>7.4164155276645882E-2</v>
      </c>
      <c r="D131" s="1">
        <v>0.8</v>
      </c>
      <c r="E131" s="1">
        <v>0.7</v>
      </c>
      <c r="F131" s="1">
        <v>0.6</v>
      </c>
      <c r="G131" s="1">
        <f t="shared" ref="G131:G132" si="102">H131+0.02</f>
        <v>0.52</v>
      </c>
      <c r="H131" s="1">
        <v>0.5</v>
      </c>
      <c r="I131" s="155">
        <f t="shared" si="101"/>
        <v>6.4299329787210091E-2</v>
      </c>
      <c r="J131" s="155">
        <f t="shared" si="101"/>
        <v>5.6261913563808823E-2</v>
      </c>
      <c r="K131" s="155">
        <f t="shared" si="101"/>
        <v>4.8224497340407568E-2</v>
      </c>
      <c r="L131" s="155">
        <f t="shared" si="81"/>
        <v>4.1794564361686562E-2</v>
      </c>
      <c r="M131" s="155">
        <f>AVERAGE($B131:$C131)*H131</f>
        <v>4.0187081117006307E-2</v>
      </c>
      <c r="N131" s="14">
        <f>VLOOKUP($A131,'高情景（2001-2060, 2020RMB）'!$A$14:$W$54,23,0)*(1+情景假设!I131)^3</f>
        <v>3887.7760818657689</v>
      </c>
      <c r="O131" s="14">
        <f>N131*(1+情景假设!J131)^5</f>
        <v>5111.6292372655316</v>
      </c>
      <c r="P131" s="14">
        <f>O131*(1+情景假设!K131)^5</f>
        <v>6468.9064547280595</v>
      </c>
      <c r="Q131" s="14">
        <f t="shared" si="82"/>
        <v>11955.346784397676</v>
      </c>
      <c r="R131" s="14">
        <f>Q131*(1+情景假设!M131)^10</f>
        <v>17728.693604810902</v>
      </c>
      <c r="S131" s="14">
        <f>VLOOKUP($A131,'高情景（2001-2060, 2020RMB）'!$A$14:$W$70,23,0)</f>
        <v>3224.8526645654251</v>
      </c>
      <c r="T131" s="14">
        <f>N131/SUM(N$130:N$132)*$G$69</f>
        <v>3520.0567032447775</v>
      </c>
      <c r="U131" s="14">
        <f>O131/SUM(O$130:O$132)*$L$69</f>
        <v>4051.1874650881468</v>
      </c>
      <c r="V131" s="14">
        <f t="shared" ref="V131:V132" si="103">P131/SUM(P$130:P$132)*$Q$69</f>
        <v>4544.230271775953</v>
      </c>
      <c r="W131" s="14">
        <f t="shared" ref="W131:W132" si="104">Q131/SUM(Q$130:Q$132)*$AF$69</f>
        <v>6129.7082707033724</v>
      </c>
      <c r="X131" s="166">
        <f>R131/SUM(R$130:R$132)*$AP$69</f>
        <v>7498.206986034952</v>
      </c>
    </row>
    <row r="132" spans="1:24" x14ac:dyDescent="0.25">
      <c r="A132" s="130" t="s">
        <v>39</v>
      </c>
      <c r="B132" s="158">
        <f>(VLOOKUP(A132,'高情景（2001-2060, 2020RMB）'!$A$14:$W$54,20,0)/VLOOKUP(A132,'高情景（2001-2060, 2020RMB）'!$A$14:$W$54,17,0))^(1/3)-1</f>
        <v>8.499311454124503E-2</v>
      </c>
      <c r="C132" s="158">
        <f>(VLOOKUP(A132,'高情景（2001-2060, 2020RMB）'!$A$14:$W$54,23,0)/VLOOKUP(A132,'高情景（2001-2060, 2020RMB）'!$A$14:$W$54,20,0))^(1/3)-1</f>
        <v>9.3141707414592156E-2</v>
      </c>
      <c r="D132" s="151">
        <v>0.8</v>
      </c>
      <c r="E132" s="151">
        <v>0.7</v>
      </c>
      <c r="F132" s="151">
        <v>0.6</v>
      </c>
      <c r="G132" s="151">
        <f t="shared" si="102"/>
        <v>0.52</v>
      </c>
      <c r="H132" s="151">
        <v>0.5</v>
      </c>
      <c r="I132" s="157">
        <f t="shared" si="101"/>
        <v>7.1253928782334872E-2</v>
      </c>
      <c r="J132" s="157">
        <f t="shared" si="101"/>
        <v>6.2347187684543011E-2</v>
      </c>
      <c r="K132" s="157">
        <f t="shared" si="101"/>
        <v>5.3440446586751157E-2</v>
      </c>
      <c r="L132" s="157">
        <f t="shared" si="81"/>
        <v>4.631505370851767E-2</v>
      </c>
      <c r="M132" s="157">
        <f>AVERAGE($B132:$C132)*H132</f>
        <v>4.4533705488959296E-2</v>
      </c>
      <c r="N132" s="18">
        <f>VLOOKUP($A132,'高情景（2001-2060, 2020RMB）'!$A$14:$W$54,23,0)*(1+情景假设!I132)^3</f>
        <v>14171.433044547777</v>
      </c>
      <c r="O132" s="18">
        <f>N132*(1+情景假设!J132)^5</f>
        <v>19175.475051386857</v>
      </c>
      <c r="P132" s="18">
        <f>O132*(1+情景假设!K132)^5</f>
        <v>24876.889482506991</v>
      </c>
      <c r="Q132" s="18">
        <f t="shared" si="82"/>
        <v>49060.636970237443</v>
      </c>
      <c r="R132" s="18">
        <f>Q132*(1+情景假设!M132)^10</f>
        <v>75850.38124945492</v>
      </c>
      <c r="S132" s="18">
        <f>VLOOKUP($A132,'高情景（2001-2060, 2020RMB）'!$A$14:$W$70,23,0)</f>
        <v>11527.535972617879</v>
      </c>
      <c r="T132" s="18">
        <f>N132/SUM(N$130:N$132)*$G$69</f>
        <v>12831.049636764361</v>
      </c>
      <c r="U132" s="18">
        <f>O132/SUM(O$130:O$132)*$L$69</f>
        <v>15197.394130026089</v>
      </c>
      <c r="V132" s="18">
        <f t="shared" si="103"/>
        <v>17475.336062621322</v>
      </c>
      <c r="W132" s="18">
        <f t="shared" si="104"/>
        <v>25154.21740797217</v>
      </c>
      <c r="X132" s="168">
        <f>R132/SUM(R$130:R$132)*$AP$69</f>
        <v>32080.302771081915</v>
      </c>
    </row>
    <row r="133" spans="1:24" x14ac:dyDescent="0.25">
      <c r="A133" s="181" t="s">
        <v>49</v>
      </c>
      <c r="B133" s="182"/>
      <c r="C133" s="183"/>
      <c r="D133" s="184"/>
      <c r="E133" s="184"/>
      <c r="F133" s="184"/>
      <c r="G133" s="184"/>
      <c r="H133" s="184"/>
      <c r="I133" s="185"/>
      <c r="J133" s="185"/>
      <c r="K133" s="185"/>
      <c r="L133" s="185"/>
      <c r="M133" s="185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7"/>
    </row>
    <row r="134" spans="1:24" x14ac:dyDescent="0.25">
      <c r="A134" s="131" t="s">
        <v>40</v>
      </c>
      <c r="B134" s="165">
        <f>(VLOOKUP(A134,'高情景（2001-2060, 2020RMB）'!$A$14:$W$54,20,0)/VLOOKUP(A134,'高情景（2001-2060, 2020RMB）'!$A$14:$W$54,17,0))^(1/3)-1</f>
        <v>3.8478237653810199E-2</v>
      </c>
      <c r="C134" s="156">
        <f>(VLOOKUP(A134,'高情景（2001-2060, 2020RMB）'!$A$14:$W$54,23,0)/VLOOKUP(A134,'高情景（2001-2060, 2020RMB）'!$A$14:$W$54,20,0))^(1/3)-1</f>
        <v>3.0088112665055178E-2</v>
      </c>
      <c r="D134" s="1">
        <v>0.7</v>
      </c>
      <c r="E134" s="1">
        <v>0.6</v>
      </c>
      <c r="F134" s="1">
        <v>0.5</v>
      </c>
      <c r="G134" s="1">
        <f>H134+0.02</f>
        <v>0.42000000000000004</v>
      </c>
      <c r="H134" s="1">
        <v>0.4</v>
      </c>
      <c r="I134" s="155">
        <f t="shared" ref="I134:I150" si="105">AVERAGE($B134:$C134)*D134</f>
        <v>2.3998222611602879E-2</v>
      </c>
      <c r="J134" s="155">
        <f t="shared" ref="J134:J150" si="106">AVERAGE($B134:$C134)*E134</f>
        <v>2.0569905095659612E-2</v>
      </c>
      <c r="K134" s="155">
        <f t="shared" ref="K134:K150" si="107">AVERAGE($B134:$C134)*F134</f>
        <v>1.7141587579716344E-2</v>
      </c>
      <c r="L134" s="155">
        <f t="shared" si="81"/>
        <v>1.439893356696173E-2</v>
      </c>
      <c r="M134" s="155">
        <f t="shared" ref="M134:M150" si="108">AVERAGE($B134:$C134)*H134</f>
        <v>1.3713270063773077E-2</v>
      </c>
      <c r="N134" s="14">
        <f>VLOOKUP($A134,'高情景（2001-2060, 2020RMB）'!$A$14:$W$54,23,0)*(1+情景假设!I134)^3</f>
        <v>12865.168475545936</v>
      </c>
      <c r="O134" s="14">
        <f>N134*(1+情景假设!J134)^5</f>
        <v>14243.911468614675</v>
      </c>
      <c r="P134" s="14">
        <f>O134*(1+情景假设!K134)^5</f>
        <v>15507.304811337654</v>
      </c>
      <c r="Q134" s="14">
        <f t="shared" si="82"/>
        <v>19216.225343698632</v>
      </c>
      <c r="R134" s="14">
        <f>Q134*(1+情景假设!M134)^10</f>
        <v>22020.105724157882</v>
      </c>
      <c r="S134" s="14">
        <f>VLOOKUP($A134,'高情景（2001-2060, 2020RMB）'!$A$14:$W$70,23,0)</f>
        <v>11981.684218336073</v>
      </c>
      <c r="T134" s="14">
        <f t="shared" ref="T134:T150" si="109">N134/SUM(N$134:N$150)*$G$70</f>
        <v>12428.756877676631</v>
      </c>
      <c r="U134" s="14">
        <f t="shared" ref="U134:U150" si="110">O134/SUM(O$134:O$150)*$L$70</f>
        <v>13102.497716350475</v>
      </c>
      <c r="V134" s="14">
        <f>P134/SUM(P$134:P$150)*$Q$70</f>
        <v>13585.278144241474</v>
      </c>
      <c r="W134" s="14">
        <f>Q134/SUM(Q$134:Q$150)*$AF$70</f>
        <v>14125.259935648217</v>
      </c>
      <c r="X134" s="166">
        <f t="shared" ref="X134:X150" si="111">R134/SUM(R$134:R$150)*$AP$70</f>
        <v>14108.861390893419</v>
      </c>
    </row>
    <row r="135" spans="1:24" x14ac:dyDescent="0.25">
      <c r="A135" s="132" t="s">
        <v>41</v>
      </c>
      <c r="B135" s="165">
        <f>(VLOOKUP(A135,'高情景（2001-2060, 2020RMB）'!$A$14:$W$54,20,0)/VLOOKUP(A135,'高情景（2001-2060, 2020RMB）'!$A$14:$W$54,17,0))^(1/3)-1</f>
        <v>6.0041288590014119E-2</v>
      </c>
      <c r="C135" s="156">
        <f>(VLOOKUP(A135,'高情景（2001-2060, 2020RMB）'!$A$14:$W$54,23,0)/VLOOKUP(A135,'高情景（2001-2060, 2020RMB）'!$A$14:$W$54,20,0))^(1/3)-1</f>
        <v>4.6893213334837647E-2</v>
      </c>
      <c r="D135" s="1">
        <v>0.7</v>
      </c>
      <c r="E135" s="1">
        <v>0.6</v>
      </c>
      <c r="F135" s="1">
        <v>0.5</v>
      </c>
      <c r="G135" s="1">
        <f t="shared" ref="G135:G150" si="112">H135+0.02</f>
        <v>0.42000000000000004</v>
      </c>
      <c r="H135" s="1">
        <v>0.4</v>
      </c>
      <c r="I135" s="155">
        <f t="shared" si="105"/>
        <v>3.7427075673698115E-2</v>
      </c>
      <c r="J135" s="155">
        <f t="shared" si="106"/>
        <v>3.2080350577455528E-2</v>
      </c>
      <c r="K135" s="155">
        <f t="shared" si="107"/>
        <v>2.6733625481212941E-2</v>
      </c>
      <c r="L135" s="155">
        <f t="shared" si="81"/>
        <v>2.2456245404218873E-2</v>
      </c>
      <c r="M135" s="155">
        <f t="shared" si="108"/>
        <v>2.1386900384970355E-2</v>
      </c>
      <c r="N135" s="14">
        <f>VLOOKUP($A135,'高情景（2001-2060, 2020RMB）'!$A$14:$W$54,23,0)*(1+情景假设!I135)^3</f>
        <v>7400.311414477721</v>
      </c>
      <c r="O135" s="14">
        <f>N135*(1+情景假设!J135)^5</f>
        <v>8665.9772484904861</v>
      </c>
      <c r="P135" s="14">
        <f>O135*(1+情景假设!K135)^5</f>
        <v>9887.9547753472489</v>
      </c>
      <c r="Q135" s="14">
        <f t="shared" si="82"/>
        <v>13796.770880173517</v>
      </c>
      <c r="R135" s="14">
        <f>Q135*(1+情景假设!M135)^10</f>
        <v>17048.26894660401</v>
      </c>
      <c r="S135" s="14">
        <f>VLOOKUP($A135,'高情景（2001-2060, 2020RMB）'!$A$14:$W$70,23,0)</f>
        <v>6627.9200426937196</v>
      </c>
      <c r="T135" s="14">
        <f t="shared" si="109"/>
        <v>7149.2784229345907</v>
      </c>
      <c r="U135" s="14">
        <f t="shared" si="110"/>
        <v>7971.5426032014611</v>
      </c>
      <c r="V135" s="14">
        <f t="shared" ref="V135:V150" si="113">P135/SUM(P$134:P$150)*$Q$70</f>
        <v>8662.4089443680587</v>
      </c>
      <c r="W135" s="14">
        <f t="shared" ref="W135:W150" si="114">Q135/SUM(Q$134:Q$150)*$AF$70</f>
        <v>10141.584596838567</v>
      </c>
      <c r="X135" s="166">
        <f t="shared" si="111"/>
        <v>10923.274689749802</v>
      </c>
    </row>
    <row r="136" spans="1:24" x14ac:dyDescent="0.25">
      <c r="A136" s="132" t="s">
        <v>42</v>
      </c>
      <c r="B136" s="165">
        <f>(VLOOKUP(A136,'高情景（2001-2060, 2020RMB）'!$A$14:$W$54,20,0)/VLOOKUP(A136,'高情景（2001-2060, 2020RMB）'!$A$14:$W$54,17,0))^(1/3)-1</f>
        <v>6.5041663653590875E-2</v>
      </c>
      <c r="C136" s="156">
        <f>(VLOOKUP(A136,'高情景（2001-2060, 2020RMB）'!$A$14:$W$54,23,0)/VLOOKUP(A136,'高情景（2001-2060, 2020RMB）'!$A$14:$W$54,20,0))^(1/3)-1</f>
        <v>5.3855301278841861E-2</v>
      </c>
      <c r="D136" s="1">
        <v>0.8</v>
      </c>
      <c r="E136" s="1">
        <v>0.7</v>
      </c>
      <c r="F136" s="1">
        <v>0.6</v>
      </c>
      <c r="G136" s="1">
        <f t="shared" si="112"/>
        <v>0.52</v>
      </c>
      <c r="H136" s="1">
        <v>0.5</v>
      </c>
      <c r="I136" s="155">
        <f t="shared" si="105"/>
        <v>4.7558785972973097E-2</v>
      </c>
      <c r="J136" s="155">
        <f t="shared" si="106"/>
        <v>4.1613937726351455E-2</v>
      </c>
      <c r="K136" s="155">
        <f t="shared" si="107"/>
        <v>3.5669089479729819E-2</v>
      </c>
      <c r="L136" s="155">
        <f t="shared" si="81"/>
        <v>3.0913210882432512E-2</v>
      </c>
      <c r="M136" s="155">
        <f t="shared" si="108"/>
        <v>2.9724241233108184E-2</v>
      </c>
      <c r="N136" s="14">
        <f>VLOOKUP($A136,'高情景（2001-2060, 2020RMB）'!$A$14:$W$54,23,0)*(1+情景假设!I136)^3</f>
        <v>8359.8051807504435</v>
      </c>
      <c r="O136" s="14">
        <f>N136*(1+情景假设!J136)^5</f>
        <v>10250.146420084979</v>
      </c>
      <c r="P136" s="14">
        <f>O136*(1+情景假设!K136)^5</f>
        <v>12213.359528615769</v>
      </c>
      <c r="Q136" s="14">
        <f t="shared" si="82"/>
        <v>19282.649945555815</v>
      </c>
      <c r="R136" s="14">
        <f>Q136*(1+情景假设!M136)^10</f>
        <v>25844.973141371436</v>
      </c>
      <c r="S136" s="14">
        <f>VLOOKUP($A136,'高情景（2001-2060, 2020RMB）'!$A$14:$W$70,23,0)</f>
        <v>7272.1184742926107</v>
      </c>
      <c r="T136" s="14">
        <f t="shared" si="109"/>
        <v>8076.2242899333432</v>
      </c>
      <c r="U136" s="14">
        <f t="shared" si="110"/>
        <v>9428.7668353841109</v>
      </c>
      <c r="V136" s="14">
        <f t="shared" si="113"/>
        <v>10699.595338485826</v>
      </c>
      <c r="W136" s="14">
        <f t="shared" si="114"/>
        <v>14174.086630307183</v>
      </c>
      <c r="X136" s="166">
        <f t="shared" si="111"/>
        <v>16559.554630245442</v>
      </c>
    </row>
    <row r="137" spans="1:24" x14ac:dyDescent="0.25">
      <c r="A137" s="132" t="s">
        <v>43</v>
      </c>
      <c r="B137" s="165">
        <f>(VLOOKUP(A137,'高情景（2001-2060, 2020RMB）'!$A$14:$W$54,20,0)/VLOOKUP(A137,'高情景（2001-2060, 2020RMB）'!$A$14:$W$54,17,0))^(1/3)-1</f>
        <v>3.8972978413204906E-2</v>
      </c>
      <c r="C137" s="156">
        <f>(VLOOKUP(A137,'高情景（2001-2060, 2020RMB）'!$A$14:$W$54,23,0)/VLOOKUP(A137,'高情景（2001-2060, 2020RMB）'!$A$14:$W$54,20,0))^(1/3)-1</f>
        <v>5.3533902155058266E-2</v>
      </c>
      <c r="D137" s="1">
        <v>0.8</v>
      </c>
      <c r="E137" s="1">
        <v>0.7</v>
      </c>
      <c r="F137" s="1">
        <v>0.6</v>
      </c>
      <c r="G137" s="1">
        <f t="shared" si="112"/>
        <v>0.52</v>
      </c>
      <c r="H137" s="1">
        <v>0.5</v>
      </c>
      <c r="I137" s="155">
        <f t="shared" si="105"/>
        <v>3.7002752227305272E-2</v>
      </c>
      <c r="J137" s="155">
        <f t="shared" si="106"/>
        <v>3.2377408198892108E-2</v>
      </c>
      <c r="K137" s="155">
        <f t="shared" si="107"/>
        <v>2.775206417047895E-2</v>
      </c>
      <c r="L137" s="155">
        <f t="shared" si="81"/>
        <v>2.4051788947748426E-2</v>
      </c>
      <c r="M137" s="155">
        <f t="shared" si="108"/>
        <v>2.3126720142065793E-2</v>
      </c>
      <c r="N137" s="14">
        <f>VLOOKUP($A137,'高情景（2001-2060, 2020RMB）'!$A$14:$W$54,23,0)*(1+情景假设!I137)^3</f>
        <v>10058.192329680658</v>
      </c>
      <c r="O137" s="14">
        <f>N137*(1+情景假设!J137)^5</f>
        <v>11795.392495649108</v>
      </c>
      <c r="P137" s="14">
        <f>O137*(1+情景假设!K137)^5</f>
        <v>13525.526676023786</v>
      </c>
      <c r="Q137" s="14">
        <f t="shared" si="82"/>
        <v>19318.926675468814</v>
      </c>
      <c r="R137" s="14">
        <f>Q137*(1+情景假设!M137)^10</f>
        <v>24281.597919305761</v>
      </c>
      <c r="S137" s="14">
        <f>VLOOKUP($A137,'高情景（2001-2060, 2020RMB）'!$A$14:$W$70,23,0)</f>
        <v>9019.4531857153415</v>
      </c>
      <c r="T137" s="14">
        <f t="shared" si="109"/>
        <v>9716.9988354317265</v>
      </c>
      <c r="U137" s="14">
        <f t="shared" si="110"/>
        <v>10850.187013464427</v>
      </c>
      <c r="V137" s="14">
        <f t="shared" si="113"/>
        <v>11849.128148096997</v>
      </c>
      <c r="W137" s="14">
        <f t="shared" si="114"/>
        <v>14200.752545723524</v>
      </c>
      <c r="X137" s="166">
        <f t="shared" si="111"/>
        <v>15557.858971451082</v>
      </c>
    </row>
    <row r="138" spans="1:24" x14ac:dyDescent="0.25">
      <c r="A138" s="132" t="s">
        <v>44</v>
      </c>
      <c r="B138" s="165">
        <f>(VLOOKUP(A138,'高情景（2001-2060, 2020RMB）'!$A$14:$W$54,20,0)/VLOOKUP(A138,'高情景（2001-2060, 2020RMB）'!$A$14:$W$54,17,0))^(1/3)-1</f>
        <v>2.805962569093623E-2</v>
      </c>
      <c r="C138" s="156">
        <f>(VLOOKUP(A138,'高情景（2001-2060, 2020RMB）'!$A$14:$W$54,23,0)/VLOOKUP(A138,'高情景（2001-2060, 2020RMB）'!$A$14:$W$54,20,0))^(1/3)-1</f>
        <v>-7.6523101069775334E-3</v>
      </c>
      <c r="D138" s="1">
        <v>0.7</v>
      </c>
      <c r="E138" s="1">
        <v>0.6</v>
      </c>
      <c r="F138" s="1">
        <v>0.5</v>
      </c>
      <c r="G138" s="1">
        <f t="shared" si="112"/>
        <v>0.42000000000000004</v>
      </c>
      <c r="H138" s="1">
        <v>0.4</v>
      </c>
      <c r="I138" s="155">
        <f t="shared" si="105"/>
        <v>7.1425604543855431E-3</v>
      </c>
      <c r="J138" s="155">
        <f t="shared" si="106"/>
        <v>6.122194675187609E-3</v>
      </c>
      <c r="K138" s="155">
        <f t="shared" si="107"/>
        <v>5.101828895989674E-3</v>
      </c>
      <c r="L138" s="155">
        <f t="shared" si="81"/>
        <v>4.2855362726313267E-3</v>
      </c>
      <c r="M138" s="155">
        <f t="shared" si="108"/>
        <v>4.0814631167917391E-3</v>
      </c>
      <c r="N138" s="14">
        <f>VLOOKUP($A138,'高情景（2001-2060, 2020RMB）'!$A$14:$W$54,23,0)*(1+情景假设!I138)^3</f>
        <v>3427.7753595399113</v>
      </c>
      <c r="O138" s="14">
        <f>N138*(1+情景假设!J138)^5</f>
        <v>3533.9955632075171</v>
      </c>
      <c r="P138" s="14">
        <f>O138*(1+情景假设!K138)^5</f>
        <v>3625.0693231517744</v>
      </c>
      <c r="Q138" s="14">
        <f t="shared" si="82"/>
        <v>3865.2219440245972</v>
      </c>
      <c r="R138" s="14">
        <f>Q138*(1+情景假设!M138)^10</f>
        <v>4025.9087825293414</v>
      </c>
      <c r="S138" s="14">
        <f>VLOOKUP($A138,'高情景（2001-2060, 2020RMB）'!$A$14:$W$70,23,0)</f>
        <v>3355.3629553285882</v>
      </c>
      <c r="T138" s="14">
        <f t="shared" si="109"/>
        <v>3311.498536221407</v>
      </c>
      <c r="U138" s="14">
        <f t="shared" si="110"/>
        <v>3250.8043102168076</v>
      </c>
      <c r="V138" s="14">
        <f t="shared" si="113"/>
        <v>3175.7662370296807</v>
      </c>
      <c r="W138" s="14">
        <f t="shared" si="114"/>
        <v>2841.2065164620085</v>
      </c>
      <c r="X138" s="166">
        <f t="shared" si="111"/>
        <v>2579.505734287713</v>
      </c>
    </row>
    <row r="139" spans="1:24" x14ac:dyDescent="0.25">
      <c r="A139" s="132" t="s">
        <v>45</v>
      </c>
      <c r="B139" s="165">
        <f>(VLOOKUP(A139,'高情景（2001-2060, 2020RMB）'!$A$14:$W$54,20,0)/VLOOKUP(A139,'高情景（2001-2060, 2020RMB）'!$A$14:$W$54,17,0))^(1/3)-1</f>
        <v>2.7321656461441357E-2</v>
      </c>
      <c r="C139" s="156">
        <f>(VLOOKUP(A139,'高情景（2001-2060, 2020RMB）'!$A$14:$W$54,23,0)/VLOOKUP(A139,'高情景（2001-2060, 2020RMB）'!$A$14:$W$54,20,0))^(1/3)-1</f>
        <v>3.3080810164053176E-2</v>
      </c>
      <c r="D139" s="1">
        <v>0.7</v>
      </c>
      <c r="E139" s="1">
        <v>0.6</v>
      </c>
      <c r="F139" s="1">
        <v>0.5</v>
      </c>
      <c r="G139" s="1">
        <f t="shared" si="112"/>
        <v>0.42000000000000004</v>
      </c>
      <c r="H139" s="1">
        <v>0.4</v>
      </c>
      <c r="I139" s="155">
        <f t="shared" si="105"/>
        <v>2.1140863318923085E-2</v>
      </c>
      <c r="J139" s="155">
        <f t="shared" si="106"/>
        <v>1.8120739987648359E-2</v>
      </c>
      <c r="K139" s="155">
        <f t="shared" si="107"/>
        <v>1.5100616656373633E-2</v>
      </c>
      <c r="L139" s="155">
        <f t="shared" si="81"/>
        <v>1.2684517991353852E-2</v>
      </c>
      <c r="M139" s="155">
        <f t="shared" si="108"/>
        <v>1.2080493325098907E-2</v>
      </c>
      <c r="N139" s="14">
        <f>VLOOKUP($A139,'高情景（2001-2060, 2020RMB）'!$A$14:$W$54,23,0)*(1+情景假设!I139)^3</f>
        <v>3267.8927902260921</v>
      </c>
      <c r="O139" s="14">
        <f>N139*(1+情景假设!J139)^5</f>
        <v>3574.9026731704034</v>
      </c>
      <c r="P139" s="14">
        <f>O139*(1+情景假设!K139)^5</f>
        <v>3853.0946782372689</v>
      </c>
      <c r="Q139" s="14">
        <f t="shared" si="82"/>
        <v>4655.0273622191216</v>
      </c>
      <c r="R139" s="14">
        <f>Q139*(1+情景假设!M139)^10</f>
        <v>5248.9541873453709</v>
      </c>
      <c r="S139" s="14">
        <f>VLOOKUP($A139,'高情景（2001-2060, 2020RMB）'!$A$14:$W$70,23,0)</f>
        <v>3069.0985404160137</v>
      </c>
      <c r="T139" s="14">
        <f t="shared" si="109"/>
        <v>3157.0394953812588</v>
      </c>
      <c r="U139" s="14">
        <f t="shared" si="110"/>
        <v>3288.4333923725217</v>
      </c>
      <c r="V139" s="14">
        <f t="shared" si="113"/>
        <v>3375.5293751419222</v>
      </c>
      <c r="W139" s="14">
        <f t="shared" si="114"/>
        <v>3421.7683401835093</v>
      </c>
      <c r="X139" s="166">
        <f t="shared" si="111"/>
        <v>3363.1431203874299</v>
      </c>
    </row>
    <row r="140" spans="1:24" x14ac:dyDescent="0.25">
      <c r="A140" s="132" t="s">
        <v>46</v>
      </c>
      <c r="B140" s="165">
        <f>(VLOOKUP(A140,'高情景（2001-2060, 2020RMB）'!$A$14:$W$54,20,0)/VLOOKUP(A140,'高情景（2001-2060, 2020RMB）'!$A$14:$W$54,17,0))^(1/3)-1</f>
        <v>4.9172685554043749E-2</v>
      </c>
      <c r="C140" s="156">
        <f>(VLOOKUP(A140,'高情景（2001-2060, 2020RMB）'!$A$14:$W$54,23,0)/VLOOKUP(A140,'高情景（2001-2060, 2020RMB）'!$A$14:$W$54,20,0))^(1/3)-1</f>
        <v>7.9168483237206377E-3</v>
      </c>
      <c r="D140" s="1">
        <v>0.7</v>
      </c>
      <c r="E140" s="1">
        <v>0.6</v>
      </c>
      <c r="F140" s="1">
        <v>0.5</v>
      </c>
      <c r="G140" s="1">
        <f t="shared" si="112"/>
        <v>0.42000000000000004</v>
      </c>
      <c r="H140" s="1">
        <v>0.4</v>
      </c>
      <c r="I140" s="155">
        <f t="shared" si="105"/>
        <v>1.9981336857217535E-2</v>
      </c>
      <c r="J140" s="155">
        <f t="shared" si="106"/>
        <v>1.7126860163329316E-2</v>
      </c>
      <c r="K140" s="155">
        <f t="shared" si="107"/>
        <v>1.4272383469441097E-2</v>
      </c>
      <c r="L140" s="155">
        <f t="shared" si="81"/>
        <v>1.1988802114330522E-2</v>
      </c>
      <c r="M140" s="155">
        <f t="shared" si="108"/>
        <v>1.1417906775552877E-2</v>
      </c>
      <c r="N140" s="14">
        <f>VLOOKUP($A140,'高情景（2001-2060, 2020RMB）'!$A$14:$W$54,23,0)*(1+情景假设!I140)^3</f>
        <v>1912.3334990883588</v>
      </c>
      <c r="O140" s="14">
        <f>N140*(1+情景假设!J140)^5</f>
        <v>2081.8011739609597</v>
      </c>
      <c r="P140" s="14">
        <f>O140*(1+情景假设!K140)^5</f>
        <v>2234.6641029247785</v>
      </c>
      <c r="Q140" s="14">
        <f t="shared" si="82"/>
        <v>2672.0701598174669</v>
      </c>
      <c r="R140" s="14">
        <f>Q140*(1+情景假设!M140)^10</f>
        <v>2993.3275369375333</v>
      </c>
      <c r="S140" s="14">
        <f>VLOOKUP($A140,'高情景（2001-2060, 2020RMB）'!$A$14:$W$70,23,0)</f>
        <v>1802.1334874675638</v>
      </c>
      <c r="T140" s="14">
        <f t="shared" si="109"/>
        <v>1847.4634183286328</v>
      </c>
      <c r="U140" s="14">
        <f t="shared" si="110"/>
        <v>1914.9792659004838</v>
      </c>
      <c r="V140" s="14">
        <f t="shared" si="113"/>
        <v>1957.6924402098125</v>
      </c>
      <c r="W140" s="14">
        <f t="shared" si="114"/>
        <v>1964.1571067487337</v>
      </c>
      <c r="X140" s="166">
        <f t="shared" si="111"/>
        <v>1917.9037487482892</v>
      </c>
    </row>
    <row r="141" spans="1:24" x14ac:dyDescent="0.25">
      <c r="A141" s="132" t="s">
        <v>47</v>
      </c>
      <c r="B141" s="165">
        <f>(VLOOKUP(A141,'高情景（2001-2060, 2020RMB）'!$A$14:$W$54,20,0)/VLOOKUP(A141,'高情景（2001-2060, 2020RMB）'!$A$14:$W$54,17,0))^(1/3)-1</f>
        <v>5.3112706149011091E-2</v>
      </c>
      <c r="C141" s="156">
        <f>(VLOOKUP(A141,'高情景（2001-2060, 2020RMB）'!$A$14:$W$54,23,0)/VLOOKUP(A141,'高情景（2001-2060, 2020RMB）'!$A$14:$W$54,20,0))^(1/3)-1</f>
        <v>3.8330072814003913E-2</v>
      </c>
      <c r="D141" s="1">
        <v>0.7</v>
      </c>
      <c r="E141" s="1">
        <v>0.6</v>
      </c>
      <c r="F141" s="1">
        <v>0.5</v>
      </c>
      <c r="G141" s="1">
        <f t="shared" si="112"/>
        <v>0.42000000000000004</v>
      </c>
      <c r="H141" s="1">
        <v>0.4</v>
      </c>
      <c r="I141" s="155">
        <f t="shared" si="105"/>
        <v>3.2004972637055248E-2</v>
      </c>
      <c r="J141" s="155">
        <f t="shared" si="106"/>
        <v>2.74328336889045E-2</v>
      </c>
      <c r="K141" s="155">
        <f t="shared" si="107"/>
        <v>2.2860694740753751E-2</v>
      </c>
      <c r="L141" s="155">
        <f t="shared" si="81"/>
        <v>1.9202983582233154E-2</v>
      </c>
      <c r="M141" s="155">
        <f t="shared" si="108"/>
        <v>1.8288555792603002E-2</v>
      </c>
      <c r="N141" s="14">
        <f>VLOOKUP($A141,'高情景（2001-2060, 2020RMB）'!$A$14:$W$54,23,0)*(1+情景假设!I141)^3</f>
        <v>2141.035192325126</v>
      </c>
      <c r="O141" s="14">
        <f>N141*(1+情景假设!J141)^5</f>
        <v>2451.2691962304425</v>
      </c>
      <c r="P141" s="14">
        <f>O141*(1+情景假设!K141)^5</f>
        <v>2744.5646139920623</v>
      </c>
      <c r="Q141" s="14">
        <f t="shared" si="82"/>
        <v>3650.7639604826481</v>
      </c>
      <c r="R141" s="14">
        <f>Q141*(1+情景假设!M141)^10</f>
        <v>4376.1518529766199</v>
      </c>
      <c r="S141" s="14">
        <f>VLOOKUP($A141,'高情景（2001-2060, 2020RMB）'!$A$14:$W$70,23,0)</f>
        <v>1947.9528299445335</v>
      </c>
      <c r="T141" s="14">
        <f t="shared" si="109"/>
        <v>2068.4071042318319</v>
      </c>
      <c r="U141" s="14">
        <f t="shared" si="110"/>
        <v>2254.840541275375</v>
      </c>
      <c r="V141" s="14">
        <f t="shared" si="113"/>
        <v>2404.3941948355023</v>
      </c>
      <c r="W141" s="14">
        <f t="shared" si="114"/>
        <v>2683.5650073402207</v>
      </c>
      <c r="X141" s="166">
        <f t="shared" si="111"/>
        <v>2803.9156892608312</v>
      </c>
    </row>
    <row r="142" spans="1:24" x14ac:dyDescent="0.25">
      <c r="A142" s="132" t="s">
        <v>48</v>
      </c>
      <c r="B142" s="165">
        <f>(VLOOKUP(A142,'高情景（2001-2060, 2020RMB）'!$A$14:$W$54,20,0)/VLOOKUP(A142,'高情景（2001-2060, 2020RMB）'!$A$14:$W$54,17,0))^(1/3)-1</f>
        <v>4.9337411046651347E-2</v>
      </c>
      <c r="C142" s="156">
        <f>(VLOOKUP(A142,'高情景（2001-2060, 2020RMB）'!$A$14:$W$54,23,0)/VLOOKUP(A142,'高情景（2001-2060, 2020RMB）'!$A$14:$W$54,20,0))^(1/3)-1</f>
        <v>2.4824549543858154E-2</v>
      </c>
      <c r="D142" s="1">
        <v>0.8</v>
      </c>
      <c r="E142" s="1">
        <v>0.7</v>
      </c>
      <c r="F142" s="1">
        <v>0.6</v>
      </c>
      <c r="G142" s="1">
        <f t="shared" si="112"/>
        <v>0.52</v>
      </c>
      <c r="H142" s="1">
        <v>0.5</v>
      </c>
      <c r="I142" s="155">
        <f t="shared" si="105"/>
        <v>2.9664784236203803E-2</v>
      </c>
      <c r="J142" s="155">
        <f t="shared" si="106"/>
        <v>2.5956686206678323E-2</v>
      </c>
      <c r="K142" s="155">
        <f t="shared" si="107"/>
        <v>2.2248588177152851E-2</v>
      </c>
      <c r="L142" s="155">
        <f t="shared" si="81"/>
        <v>1.9282109753532471E-2</v>
      </c>
      <c r="M142" s="155">
        <f t="shared" si="108"/>
        <v>1.8540490147627375E-2</v>
      </c>
      <c r="N142" s="14">
        <f>VLOOKUP($A142,'高情景（2001-2060, 2020RMB）'!$A$14:$W$54,23,0)*(1+情景假设!I142)^3</f>
        <v>2549.1186811887756</v>
      </c>
      <c r="O142" s="14">
        <f>N142*(1+情景假设!J142)^5</f>
        <v>2897.5783390363472</v>
      </c>
      <c r="P142" s="14">
        <f>O142*(1+情景假设!K142)^5</f>
        <v>3234.5791555667324</v>
      </c>
      <c r="Q142" s="14">
        <f t="shared" si="82"/>
        <v>4307.5845229879105</v>
      </c>
      <c r="R142" s="14">
        <f>Q142*(1+情景假设!M142)^10</f>
        <v>5176.2684349280371</v>
      </c>
      <c r="S142" s="14">
        <f>VLOOKUP($A142,'高情景（2001-2060, 2020RMB）'!$A$14:$W$70,23,0)</f>
        <v>2335.0838323778685</v>
      </c>
      <c r="T142" s="14">
        <f t="shared" si="109"/>
        <v>2462.6476055141229</v>
      </c>
      <c r="U142" s="14">
        <f t="shared" si="110"/>
        <v>2665.3853931782946</v>
      </c>
      <c r="V142" s="14">
        <f t="shared" si="113"/>
        <v>2833.6747128238917</v>
      </c>
      <c r="W142" s="14">
        <f t="shared" si="114"/>
        <v>3166.3737281230392</v>
      </c>
      <c r="X142" s="166">
        <f t="shared" si="111"/>
        <v>3316.5714454465651</v>
      </c>
    </row>
    <row r="143" spans="1:24" x14ac:dyDescent="0.25">
      <c r="A143" s="132" t="s">
        <v>65</v>
      </c>
      <c r="B143" s="165">
        <f>(VLOOKUP(A143,'高情景（2001-2060, 2020RMB）'!$A$14:$W$54,20,0)/VLOOKUP(A143,'高情景（2001-2060, 2020RMB）'!$A$14:$W$54,17,0))^(1/3)-1</f>
        <v>-1.2129962985660381E-2</v>
      </c>
      <c r="C143" s="156">
        <f>(VLOOKUP(A143,'高情景（2001-2060, 2020RMB）'!$A$14:$W$54,23,0)/VLOOKUP(A143,'高情景（2001-2060, 2020RMB）'!$A$14:$W$54,20,0))^(1/3)-1</f>
        <v>5.5630510946381051E-2</v>
      </c>
      <c r="D143" s="1">
        <v>0.8</v>
      </c>
      <c r="E143" s="1">
        <v>0.6</v>
      </c>
      <c r="F143" s="1">
        <v>0.4</v>
      </c>
      <c r="G143" s="1">
        <f t="shared" si="112"/>
        <v>0.22</v>
      </c>
      <c r="H143" s="1">
        <v>0.2</v>
      </c>
      <c r="I143" s="155">
        <f t="shared" si="105"/>
        <v>1.740021918428827E-2</v>
      </c>
      <c r="J143" s="155">
        <f t="shared" si="106"/>
        <v>1.30501643882162E-2</v>
      </c>
      <c r="K143" s="155">
        <f t="shared" si="107"/>
        <v>8.7001095921441351E-3</v>
      </c>
      <c r="L143" s="155">
        <f t="shared" si="81"/>
        <v>4.7850602756792735E-3</v>
      </c>
      <c r="M143" s="155">
        <f t="shared" si="108"/>
        <v>4.3500547960720675E-3</v>
      </c>
      <c r="N143" s="14">
        <f>VLOOKUP($A143,'高情景（2001-2060, 2020RMB）'!$A$14:$W$54,23,0)*(1+情景假设!I143)^3</f>
        <v>4810.9666788595368</v>
      </c>
      <c r="O143" s="14">
        <f>N143*(1+情景假设!J143)^5</f>
        <v>5133.1872367043525</v>
      </c>
      <c r="P143" s="14">
        <f>O143*(1+情景假设!K143)^5</f>
        <v>5360.4030523631391</v>
      </c>
      <c r="Q143" s="14">
        <f t="shared" si="82"/>
        <v>5758.3092150777766</v>
      </c>
      <c r="R143" s="14">
        <f>Q143*(1+情景假设!M143)^10</f>
        <v>6013.7595324499371</v>
      </c>
      <c r="S143" s="14">
        <f>VLOOKUP($A143,'高情景（2001-2060, 2020RMB）'!$A$14:$W$70,23,0)</f>
        <v>4568.3236898109044</v>
      </c>
      <c r="T143" s="14">
        <f t="shared" si="109"/>
        <v>4647.7693091859164</v>
      </c>
      <c r="U143" s="14">
        <f t="shared" si="110"/>
        <v>4721.8472394127757</v>
      </c>
      <c r="V143" s="14">
        <f t="shared" si="113"/>
        <v>4696.0169621707855</v>
      </c>
      <c r="W143" s="14">
        <f t="shared" si="114"/>
        <v>4232.7571100993673</v>
      </c>
      <c r="X143" s="166">
        <f t="shared" si="111"/>
        <v>3853.174037598541</v>
      </c>
    </row>
    <row r="144" spans="1:24" x14ac:dyDescent="0.25">
      <c r="A144" s="132" t="s">
        <v>66</v>
      </c>
      <c r="B144" s="165">
        <f>(VLOOKUP(A144,'高情景（2001-2060, 2020RMB）'!$A$14:$W$54,20,0)/VLOOKUP(A144,'高情景（2001-2060, 2020RMB）'!$A$14:$W$54,17,0))^(1/3)-1</f>
        <v>-6.936466010152853E-3</v>
      </c>
      <c r="C144" s="156">
        <f>(VLOOKUP(A144,'高情景（2001-2060, 2020RMB）'!$A$14:$W$54,23,0)/VLOOKUP(A144,'高情景（2001-2060, 2020RMB）'!$A$14:$W$54,20,0))^(1/3)-1</f>
        <v>1.8311168334743444E-2</v>
      </c>
      <c r="D144" s="1">
        <v>0.8</v>
      </c>
      <c r="E144" s="1">
        <v>0.7</v>
      </c>
      <c r="F144" s="1">
        <v>0.6</v>
      </c>
      <c r="G144" s="1">
        <f t="shared" si="112"/>
        <v>0.32</v>
      </c>
      <c r="H144" s="1">
        <v>0.3</v>
      </c>
      <c r="I144" s="155">
        <f t="shared" si="105"/>
        <v>4.5498809298362367E-3</v>
      </c>
      <c r="J144" s="155">
        <f t="shared" si="106"/>
        <v>3.9811458136067065E-3</v>
      </c>
      <c r="K144" s="155">
        <f t="shared" si="107"/>
        <v>3.4124106973771771E-3</v>
      </c>
      <c r="L144" s="155">
        <f t="shared" si="81"/>
        <v>1.8199523719344946E-3</v>
      </c>
      <c r="M144" s="155">
        <f t="shared" si="108"/>
        <v>1.7062053486885886E-3</v>
      </c>
      <c r="N144" s="14">
        <f>VLOOKUP($A144,'高情景（2001-2060, 2020RMB）'!$A$14:$W$54,23,0)*(1+情景假设!I144)^3</f>
        <v>2176.2543841043603</v>
      </c>
      <c r="O144" s="14">
        <f>N144*(1+情景假设!J144)^5</f>
        <v>2219.9206161106158</v>
      </c>
      <c r="P144" s="14">
        <f>O144*(1+情景假设!K144)^5</f>
        <v>2258.0564037068866</v>
      </c>
      <c r="Q144" s="14">
        <f t="shared" si="82"/>
        <v>2320.4912730642559</v>
      </c>
      <c r="R144" s="14">
        <f>Q144*(1+情景假设!M144)^10</f>
        <v>2360.3889935521038</v>
      </c>
      <c r="S144" s="14">
        <f>VLOOKUP($A144,'高情景（2001-2060, 2020RMB）'!$A$14:$W$70,23,0)</f>
        <v>2146.8175625414897</v>
      </c>
      <c r="T144" s="14">
        <f t="shared" si="109"/>
        <v>2102.4315923591662</v>
      </c>
      <c r="U144" s="14">
        <f t="shared" si="110"/>
        <v>2042.0307207861044</v>
      </c>
      <c r="V144" s="14">
        <f t="shared" si="113"/>
        <v>1978.1854218352432</v>
      </c>
      <c r="W144" s="14">
        <f t="shared" si="114"/>
        <v>1705.7222125668006</v>
      </c>
      <c r="X144" s="166">
        <f t="shared" si="111"/>
        <v>1512.3633626373355</v>
      </c>
    </row>
    <row r="145" spans="1:24" x14ac:dyDescent="0.25">
      <c r="A145" s="132" t="s">
        <v>245</v>
      </c>
      <c r="B145" s="165">
        <f>(VLOOKUP(A145,'高情景（2001-2060, 2020RMB）'!$A$14:$W$54,20,0)/VLOOKUP(A145,'高情景（2001-2060, 2020RMB）'!$A$14:$W$54,17,0))^(1/3)-1</f>
        <v>-5.5752169014151587E-3</v>
      </c>
      <c r="C145" s="156">
        <f>(VLOOKUP(A145,'高情景（2001-2060, 2020RMB）'!$A$14:$W$54,23,0)/VLOOKUP(A145,'高情景（2001-2060, 2020RMB）'!$A$14:$W$54,20,0))^(1/3)-1</f>
        <v>2.6040503261531622E-2</v>
      </c>
      <c r="D145" s="1">
        <v>0.6</v>
      </c>
      <c r="E145" s="1">
        <v>0.45</v>
      </c>
      <c r="F145" s="1">
        <v>0.2</v>
      </c>
      <c r="G145" s="1">
        <f t="shared" si="112"/>
        <v>0.22</v>
      </c>
      <c r="H145" s="1">
        <v>0.2</v>
      </c>
      <c r="I145" s="155">
        <f t="shared" si="105"/>
        <v>6.1395859080349393E-3</v>
      </c>
      <c r="J145" s="155">
        <f t="shared" si="106"/>
        <v>4.6046894310262047E-3</v>
      </c>
      <c r="K145" s="155">
        <f t="shared" si="107"/>
        <v>2.0465286360116463E-3</v>
      </c>
      <c r="L145" s="155">
        <f t="shared" si="81"/>
        <v>2.2511814996128109E-3</v>
      </c>
      <c r="M145" s="155">
        <f t="shared" si="108"/>
        <v>2.0465286360116463E-3</v>
      </c>
      <c r="N145" s="14">
        <f>VLOOKUP($A145,'高情景（2001-2060, 2020RMB）'!$A$14:$W$54,23,0)*(1+情景假设!I145)^3</f>
        <v>1560.8128467342933</v>
      </c>
      <c r="O145" s="14">
        <f>N145*(1+情景假设!J145)^5</f>
        <v>1597.0806079451327</v>
      </c>
      <c r="P145" s="14">
        <f>O145*(1+情景假设!K145)^5</f>
        <v>1613.4899911678983</v>
      </c>
      <c r="Q145" s="14">
        <f t="shared" si="82"/>
        <v>1668.8408775070061</v>
      </c>
      <c r="R145" s="14">
        <f>Q145*(1+情景假设!M145)^10</f>
        <v>1703.3104373789463</v>
      </c>
      <c r="S145" s="14">
        <f>VLOOKUP($A145,'高情景（2001-2060, 2020RMB）'!$A$14:$W$70,23,0)</f>
        <v>1532.4140383714741</v>
      </c>
      <c r="T145" s="14">
        <f t="shared" si="109"/>
        <v>1507.8670318611348</v>
      </c>
      <c r="U145" s="14">
        <f t="shared" si="110"/>
        <v>1469.1010306078456</v>
      </c>
      <c r="V145" s="14">
        <f t="shared" si="113"/>
        <v>1413.5087031332325</v>
      </c>
      <c r="W145" s="14">
        <f t="shared" si="114"/>
        <v>1226.7139234892302</v>
      </c>
      <c r="X145" s="166">
        <f t="shared" si="111"/>
        <v>1091.3558348757949</v>
      </c>
    </row>
    <row r="146" spans="1:24" x14ac:dyDescent="0.25">
      <c r="A146" s="132" t="s">
        <v>50</v>
      </c>
      <c r="B146" s="165">
        <f>(VLOOKUP(A146,'高情景（2001-2060, 2020RMB）'!$A$14:$W$54,20,0)/VLOOKUP(A146,'高情景（2001-2060, 2020RMB）'!$A$14:$W$54,17,0))^(1/3)-1</f>
        <v>0.20663881127436401</v>
      </c>
      <c r="C146" s="156">
        <f>(VLOOKUP(A146,'高情景（2001-2060, 2020RMB）'!$A$14:$W$54,23,0)/VLOOKUP(A146,'高情景（2001-2060, 2020RMB）'!$A$14:$W$54,20,0))^(1/3)-1</f>
        <v>1.121552961387895E-2</v>
      </c>
      <c r="D146" s="1">
        <v>0.8</v>
      </c>
      <c r="E146" s="1">
        <v>0.7</v>
      </c>
      <c r="F146" s="1">
        <v>0.6</v>
      </c>
      <c r="G146" s="1">
        <f t="shared" si="112"/>
        <v>0.42000000000000004</v>
      </c>
      <c r="H146" s="1">
        <v>0.4</v>
      </c>
      <c r="I146" s="155">
        <f t="shared" si="105"/>
        <v>8.7141736355297192E-2</v>
      </c>
      <c r="J146" s="155">
        <f t="shared" si="106"/>
        <v>7.6249019310885027E-2</v>
      </c>
      <c r="K146" s="155">
        <f t="shared" si="107"/>
        <v>6.535630226647289E-2</v>
      </c>
      <c r="L146" s="155">
        <f t="shared" si="81"/>
        <v>4.5749411586531029E-2</v>
      </c>
      <c r="M146" s="155">
        <f t="shared" si="108"/>
        <v>4.3570868177648596E-2</v>
      </c>
      <c r="N146" s="14">
        <f>VLOOKUP($A146,'高情景（2001-2060, 2020RMB）'!$A$14:$W$54,23,0)*(1+情景假设!I146)^3</f>
        <v>1470.4450842486792</v>
      </c>
      <c r="O146" s="14">
        <f>N146*(1+情景假设!J146)^5</f>
        <v>2123.3063251233261</v>
      </c>
      <c r="P146" s="14">
        <f>O146*(1+情景假设!K146)^5</f>
        <v>2913.9832445001762</v>
      </c>
      <c r="Q146" s="14">
        <f t="shared" si="82"/>
        <v>5700.3494945140128</v>
      </c>
      <c r="R146" s="14">
        <f>Q146*(1+情景假设!M146)^10</f>
        <v>8732.145307026618</v>
      </c>
      <c r="S146" s="14">
        <f>VLOOKUP($A146,'高情景（2001-2060, 2020RMB）'!$A$14:$W$70,23,0)</f>
        <v>1144.432816780665</v>
      </c>
      <c r="T146" s="14">
        <f t="shared" si="109"/>
        <v>1420.564720068777</v>
      </c>
      <c r="U146" s="14">
        <f t="shared" si="110"/>
        <v>1953.15846615176</v>
      </c>
      <c r="V146" s="14">
        <f t="shared" si="113"/>
        <v>2552.8145197256445</v>
      </c>
      <c r="W146" s="14">
        <f t="shared" si="114"/>
        <v>4190.1526909630593</v>
      </c>
      <c r="X146" s="166">
        <f t="shared" si="111"/>
        <v>5594.9153616831954</v>
      </c>
    </row>
    <row r="147" spans="1:24" x14ac:dyDescent="0.25">
      <c r="A147" s="132" t="s">
        <v>51</v>
      </c>
      <c r="B147" s="165">
        <f>(VLOOKUP(A147,'高情景（2001-2060, 2020RMB）'!$A$14:$W$54,20,0)/VLOOKUP(A147,'高情景（2001-2060, 2020RMB）'!$A$14:$W$54,17,0))^(1/3)-1</f>
        <v>5.8954264971119885E-2</v>
      </c>
      <c r="C147" s="156">
        <f>(VLOOKUP(A147,'高情景（2001-2060, 2020RMB）'!$A$14:$W$54,23,0)/VLOOKUP(A147,'高情景（2001-2060, 2020RMB）'!$A$14:$W$54,20,0))^(1/3)-1</f>
        <v>5.6483848297676831E-2</v>
      </c>
      <c r="D147" s="1">
        <v>0.8</v>
      </c>
      <c r="E147" s="1">
        <v>0.7</v>
      </c>
      <c r="F147" s="1">
        <v>0.6</v>
      </c>
      <c r="G147" s="1">
        <f t="shared" si="112"/>
        <v>0.42000000000000004</v>
      </c>
      <c r="H147" s="1">
        <v>0.4</v>
      </c>
      <c r="I147" s="155">
        <f t="shared" si="105"/>
        <v>4.6175245307518688E-2</v>
      </c>
      <c r="J147" s="155">
        <f t="shared" si="106"/>
        <v>4.0403339644078849E-2</v>
      </c>
      <c r="K147" s="155">
        <f t="shared" si="107"/>
        <v>3.4631433980639011E-2</v>
      </c>
      <c r="L147" s="155">
        <f t="shared" si="81"/>
        <v>2.4242003786447312E-2</v>
      </c>
      <c r="M147" s="155">
        <f t="shared" si="108"/>
        <v>2.3087622653759344E-2</v>
      </c>
      <c r="N147" s="14">
        <f>VLOOKUP($A147,'高情景（2001-2060, 2020RMB）'!$A$14:$W$54,23,0)*(1+情景假设!I147)^3</f>
        <v>10.603440972259516</v>
      </c>
      <c r="O147" s="14">
        <f>N147*(1+情景假设!J147)^5</f>
        <v>12.925742831622955</v>
      </c>
      <c r="P147" s="14">
        <f>O147*(1+情景假设!K147)^5</f>
        <v>15.324413273759861</v>
      </c>
      <c r="Q147" s="14">
        <f t="shared" si="82"/>
        <v>21.949396685692374</v>
      </c>
      <c r="R147" s="14">
        <f>Q147*(1+情景假设!M147)^10</f>
        <v>27.577246009124231</v>
      </c>
      <c r="S147" s="14">
        <f>VLOOKUP($A147,'高情景（2001-2060, 2020RMB）'!$A$14:$W$70,23,0)</f>
        <v>9.2604801376398402</v>
      </c>
      <c r="T147" s="14">
        <f t="shared" si="109"/>
        <v>10.243751580984735</v>
      </c>
      <c r="U147" s="14">
        <f t="shared" si="110"/>
        <v>11.889958478515084</v>
      </c>
      <c r="V147" s="14">
        <f t="shared" si="113"/>
        <v>13.42505478896147</v>
      </c>
      <c r="W147" s="14">
        <f t="shared" si="114"/>
        <v>16.134330653950652</v>
      </c>
      <c r="X147" s="166">
        <f t="shared" si="111"/>
        <v>17.669467456663732</v>
      </c>
    </row>
    <row r="148" spans="1:24" x14ac:dyDescent="0.25">
      <c r="A148" s="132" t="s">
        <v>52</v>
      </c>
      <c r="B148" s="165">
        <f>(VLOOKUP(A148,'高情景（2001-2060, 2020RMB）'!$A$14:$W$54,20,0)/VLOOKUP(A148,'高情景（2001-2060, 2020RMB）'!$A$14:$W$54,17,0))^(1/3)-1</f>
        <v>2.9688453329965281E-2</v>
      </c>
      <c r="C148" s="156">
        <f>(VLOOKUP(A148,'高情景（2001-2060, 2020RMB）'!$A$14:$W$54,23,0)/VLOOKUP(A148,'高情景（2001-2060, 2020RMB）'!$A$14:$W$54,20,0))^(1/3)-1</f>
        <v>5.1652149314185714E-2</v>
      </c>
      <c r="D148" s="1">
        <v>0.8</v>
      </c>
      <c r="E148" s="1">
        <v>0.7</v>
      </c>
      <c r="F148" s="1">
        <v>0.6</v>
      </c>
      <c r="G148" s="1">
        <f t="shared" si="112"/>
        <v>0.52</v>
      </c>
      <c r="H148" s="1">
        <v>0.5</v>
      </c>
      <c r="I148" s="155">
        <f t="shared" si="105"/>
        <v>3.2536241057660398E-2</v>
      </c>
      <c r="J148" s="155">
        <f t="shared" si="106"/>
        <v>2.8469210925452845E-2</v>
      </c>
      <c r="K148" s="155">
        <f t="shared" si="107"/>
        <v>2.4402180793245298E-2</v>
      </c>
      <c r="L148" s="155">
        <f t="shared" si="81"/>
        <v>2.114855668747926E-2</v>
      </c>
      <c r="M148" s="155">
        <f t="shared" si="108"/>
        <v>2.0335150661037749E-2</v>
      </c>
      <c r="N148" s="14">
        <f>VLOOKUP($A148,'高情景（2001-2060, 2020RMB）'!$A$14:$W$54,23,0)*(1+情景假设!I148)^3</f>
        <v>998.82742513731137</v>
      </c>
      <c r="O148" s="14">
        <f>N148*(1+情景假设!J148)^5</f>
        <v>1149.3357949865331</v>
      </c>
      <c r="P148" s="14">
        <f>O148*(1+情景假设!K148)^5</f>
        <v>1296.5802569950254</v>
      </c>
      <c r="Q148" s="14">
        <f t="shared" si="82"/>
        <v>1774.734214333595</v>
      </c>
      <c r="R148" s="14">
        <f>Q148*(1+情景假设!M148)^10</f>
        <v>2170.5100746330936</v>
      </c>
      <c r="S148" s="14">
        <f>VLOOKUP($A148,'高情景（2001-2060, 2020RMB）'!$A$14:$W$70,23,0)</f>
        <v>907.3493796355416</v>
      </c>
      <c r="T148" s="14">
        <f t="shared" si="109"/>
        <v>964.94525146594322</v>
      </c>
      <c r="U148" s="14">
        <f t="shared" si="110"/>
        <v>1057.2355537530957</v>
      </c>
      <c r="V148" s="14">
        <f t="shared" si="113"/>
        <v>1135.877809968069</v>
      </c>
      <c r="W148" s="14">
        <f t="shared" si="114"/>
        <v>1304.5528789227544</v>
      </c>
      <c r="X148" s="166">
        <f t="shared" si="111"/>
        <v>1390.7029409463557</v>
      </c>
    </row>
    <row r="149" spans="1:24" x14ac:dyDescent="0.25">
      <c r="A149" s="132" t="s">
        <v>53</v>
      </c>
      <c r="B149" s="165">
        <f>(VLOOKUP(A149,'高情景（2001-2060, 2020RMB）'!$A$14:$W$54,20,0)/VLOOKUP(A149,'高情景（2001-2060, 2020RMB）'!$A$14:$W$54,17,0))^(1/3)-1</f>
        <v>5.1425624467323683E-2</v>
      </c>
      <c r="C149" s="156">
        <f>(VLOOKUP(A149,'高情景（2001-2060, 2020RMB）'!$A$14:$W$54,23,0)/VLOOKUP(A149,'高情景（2001-2060, 2020RMB）'!$A$14:$W$54,20,0))^(1/3)-1</f>
        <v>0.18814982016783799</v>
      </c>
      <c r="D149" s="1">
        <v>0.8</v>
      </c>
      <c r="E149" s="1">
        <v>0.7</v>
      </c>
      <c r="F149" s="1">
        <v>0.6</v>
      </c>
      <c r="G149" s="1">
        <f t="shared" si="112"/>
        <v>0.52</v>
      </c>
      <c r="H149" s="1">
        <v>0.5</v>
      </c>
      <c r="I149" s="155">
        <f t="shared" si="105"/>
        <v>9.5830177854064669E-2</v>
      </c>
      <c r="J149" s="155">
        <f t="shared" si="106"/>
        <v>8.3851405622306585E-2</v>
      </c>
      <c r="K149" s="155">
        <f t="shared" si="107"/>
        <v>7.1872633390548502E-2</v>
      </c>
      <c r="L149" s="155">
        <f t="shared" si="81"/>
        <v>6.228961560514204E-2</v>
      </c>
      <c r="M149" s="155">
        <f t="shared" si="108"/>
        <v>5.9893861158790418E-2</v>
      </c>
      <c r="N149" s="14">
        <f>VLOOKUP($A149,'高情景（2001-2060, 2020RMB）'!$A$14:$W$54,23,0)*(1+情景假设!I149)^3</f>
        <v>1951.9284488915216</v>
      </c>
      <c r="O149" s="14">
        <f>N149*(1+情景假设!J149)^5</f>
        <v>2919.5278316719305</v>
      </c>
      <c r="P149" s="14">
        <f>O149*(1+情景假设!K149)^5</f>
        <v>4130.7464080870459</v>
      </c>
      <c r="Q149" s="14">
        <f t="shared" si="82"/>
        <v>10225.21797461154</v>
      </c>
      <c r="R149" s="14">
        <f>Q149*(1+情景假设!M149)^10</f>
        <v>18293.480522911519</v>
      </c>
      <c r="S149" s="14">
        <f>VLOOKUP($A149,'高情景（2001-2060, 2020RMB）'!$A$14:$W$70,23,0)</f>
        <v>1483.3175160522719</v>
      </c>
      <c r="T149" s="14">
        <f t="shared" si="109"/>
        <v>1885.7152302363222</v>
      </c>
      <c r="U149" s="14">
        <f t="shared" si="110"/>
        <v>2685.5759972666779</v>
      </c>
      <c r="V149" s="14">
        <f t="shared" si="113"/>
        <v>3618.768030932144</v>
      </c>
      <c r="W149" s="14">
        <f t="shared" si="114"/>
        <v>7516.2452150059235</v>
      </c>
      <c r="X149" s="166">
        <f t="shared" si="111"/>
        <v>11721.114525422545</v>
      </c>
    </row>
    <row r="150" spans="1:24" x14ac:dyDescent="0.25">
      <c r="A150" s="180" t="s">
        <v>54</v>
      </c>
      <c r="B150" s="165">
        <f>(VLOOKUP(A150,'高情景（2001-2060, 2020RMB）'!$A$14:$W$54,20,0)/VLOOKUP(A150,'高情景（2001-2060, 2020RMB）'!$A$14:$W$54,17,0))^(1/3)-1</f>
        <v>0.10691350778862896</v>
      </c>
      <c r="C150" s="156">
        <f>(VLOOKUP(A150,'高情景（2001-2060, 2020RMB）'!$A$14:$W$54,23,0)/VLOOKUP(A150,'高情景（2001-2060, 2020RMB）'!$A$14:$W$54,20,0))^(1/3)-1</f>
        <v>5.4074169293930385E-2</v>
      </c>
      <c r="D150" s="1">
        <v>0.8</v>
      </c>
      <c r="E150" s="1">
        <v>0.7</v>
      </c>
      <c r="F150" s="1">
        <v>0.6</v>
      </c>
      <c r="G150" s="1">
        <f t="shared" si="112"/>
        <v>0.52</v>
      </c>
      <c r="H150" s="1">
        <v>0.5</v>
      </c>
      <c r="I150" s="155">
        <f t="shared" si="105"/>
        <v>6.4395070833023746E-2</v>
      </c>
      <c r="J150" s="155">
        <f t="shared" si="106"/>
        <v>5.6345686978895769E-2</v>
      </c>
      <c r="K150" s="155">
        <f t="shared" si="107"/>
        <v>4.8296303124767799E-2</v>
      </c>
      <c r="L150" s="155">
        <f t="shared" si="81"/>
        <v>4.185679604146543E-2</v>
      </c>
      <c r="M150" s="155">
        <f t="shared" si="108"/>
        <v>4.0246919270639836E-2</v>
      </c>
      <c r="N150" s="14">
        <f>VLOOKUP($A150,'高情景（2001-2060, 2020RMB）'!$A$14:$W$54,23,0)*(1+情景假设!I150)^3</f>
        <v>572.34411269239024</v>
      </c>
      <c r="O150" s="14">
        <f>N150*(1+情景假设!J150)^5</f>
        <v>752.81374014235644</v>
      </c>
      <c r="P150" s="14">
        <f>O150*(1+情景假设!K150)^5</f>
        <v>953.0327133672622</v>
      </c>
      <c r="Q150" s="14">
        <f t="shared" si="82"/>
        <v>1762.9022943538166</v>
      </c>
      <c r="R150" s="14">
        <f>Q150*(1+情景假设!M150)^10</f>
        <v>2615.7282683921967</v>
      </c>
      <c r="S150" s="14">
        <f>VLOOKUP($A150,'高情景（2001-2060, 2020RMB）'!$A$14:$W$70,23,0)</f>
        <v>474.62286420659473</v>
      </c>
      <c r="T150" s="14">
        <f t="shared" si="109"/>
        <v>552.92908449233585</v>
      </c>
      <c r="U150" s="14">
        <f t="shared" si="110"/>
        <v>692.48817874124325</v>
      </c>
      <c r="V150" s="14">
        <f t="shared" si="113"/>
        <v>834.91068558796178</v>
      </c>
      <c r="W150" s="14">
        <f t="shared" si="114"/>
        <v>1295.855596170137</v>
      </c>
      <c r="X150" s="166">
        <f t="shared" si="111"/>
        <v>1675.9659575339538</v>
      </c>
    </row>
    <row r="151" spans="1:24" x14ac:dyDescent="0.25">
      <c r="A151" s="188" t="s">
        <v>243</v>
      </c>
      <c r="B151" s="189">
        <f>(VLOOKUP(A151,'高情景（2001-2060, 2020RMB）'!$A$14:$W$54,20,0)/VLOOKUP(A151,'高情景（2001-2060, 2020RMB）'!$A$14:$W$54,17,0))^(1/3)-1</f>
        <v>6.9325463225565986E-2</v>
      </c>
      <c r="C151" s="190">
        <f>(VLOOKUP(A151,'高情景（2001-2060, 2020RMB）'!$A$14:$W$54,23,0)/VLOOKUP(A151,'高情景（2001-2060, 2020RMB）'!$A$14:$W$54,20,0))^(1/3)-1</f>
        <v>6.7128509401518821E-2</v>
      </c>
      <c r="D151" s="191"/>
      <c r="E151" s="191"/>
      <c r="F151" s="191"/>
      <c r="G151" s="191"/>
      <c r="H151" s="191"/>
      <c r="I151" s="191"/>
      <c r="J151" s="191"/>
      <c r="K151" s="191"/>
      <c r="L151" s="191">
        <f t="shared" si="81"/>
        <v>0</v>
      </c>
      <c r="M151" s="191"/>
      <c r="N151" s="191"/>
      <c r="O151" s="191"/>
      <c r="P151" s="191"/>
      <c r="Q151" s="191"/>
      <c r="R151" s="191"/>
      <c r="S151" s="191">
        <f>VLOOKUP($A151,'高情景（2001-2060, 2020RMB）'!$A$14:$W$70,23,0)</f>
        <v>17470.728074872739</v>
      </c>
      <c r="T151" s="191"/>
      <c r="U151" s="191"/>
      <c r="V151" s="191"/>
      <c r="W151" s="191"/>
      <c r="X151" s="192"/>
    </row>
    <row r="152" spans="1:24" x14ac:dyDescent="0.25">
      <c r="A152" s="188" t="s">
        <v>310</v>
      </c>
      <c r="B152" s="190"/>
      <c r="C152" s="190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2"/>
    </row>
    <row r="154" spans="1:24" x14ac:dyDescent="0.25">
      <c r="A154" s="152" t="s">
        <v>246</v>
      </c>
      <c r="B154" s="164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4"/>
    </row>
    <row r="155" spans="1:24" x14ac:dyDescent="0.25">
      <c r="A155" s="195" t="s">
        <v>247</v>
      </c>
      <c r="B155" s="202">
        <f>(VLOOKUP($A155,'高情景（2001-2060, 2020RMB）'!$A$57:$W$70,20,0)/VLOOKUP($A155,'高情景（2001-2060, 2020RMB）'!$A$57:$W$70,17,0))^(1/3)-1</f>
        <v>5.8758080155827841E-2</v>
      </c>
      <c r="C155" s="155">
        <f>(VLOOKUP($A155,'高情景（2001-2060, 2020RMB）'!$A$57:$W$70,23,0)/VLOOKUP($A155,'高情景（2001-2060, 2020RMB）'!$A$57:$W$70,20,0))^(1/3)-1</f>
        <v>3.6529505831279563E-2</v>
      </c>
      <c r="D155" s="1">
        <v>0.8</v>
      </c>
      <c r="E155" s="1">
        <v>0.7</v>
      </c>
      <c r="F155" s="1">
        <v>0.6</v>
      </c>
      <c r="G155" s="1">
        <f>H155+0.03</f>
        <v>0.53</v>
      </c>
      <c r="H155" s="1">
        <v>0.5</v>
      </c>
      <c r="I155" s="155">
        <f t="shared" ref="I155:K156" si="115">AVERAGE($B155:$C155)*D155</f>
        <v>3.8115034394842963E-2</v>
      </c>
      <c r="J155" s="155">
        <f t="shared" si="115"/>
        <v>3.335065509548759E-2</v>
      </c>
      <c r="K155" s="155">
        <f t="shared" si="115"/>
        <v>2.858627579613222E-2</v>
      </c>
      <c r="L155" s="155">
        <f t="shared" si="81"/>
        <v>2.5251210286583465E-2</v>
      </c>
      <c r="M155" s="155">
        <f>AVERAGE($B155:$C155)*H155</f>
        <v>2.3821896496776851E-2</v>
      </c>
      <c r="N155" s="14">
        <f>VLOOKUP($A155,'高情景（2001-2060, 2020RMB）'!$A$57:$W$70,23,0)*(1+情景假设!I155)^3</f>
        <v>119803.16618710896</v>
      </c>
      <c r="O155" s="14">
        <f>N155*(1+J155)^5</f>
        <v>141158.45343925347</v>
      </c>
      <c r="P155" s="14">
        <f>O155*(1+K155)^5</f>
        <v>162521.38627966665</v>
      </c>
      <c r="Q155" s="14">
        <f t="shared" si="82"/>
        <v>236246.22502529458</v>
      </c>
      <c r="R155" s="14">
        <f>Q155*(1+情景假设!M155)^10</f>
        <v>298957.19732746441</v>
      </c>
      <c r="S155" s="14">
        <f>VLOOKUP($A155,'高情景（2001-2060, 2020RMB）'!$A$14:$W$70,23,0)</f>
        <v>107085.79216328831</v>
      </c>
      <c r="T155" s="14">
        <f>N155/SUM(N$155:N$156)*$G$73</f>
        <v>128202.46588856782</v>
      </c>
      <c r="U155" s="14">
        <f>O155/SUM(O$155:O$156)*$L$73</f>
        <v>171171.01790998832</v>
      </c>
      <c r="V155" s="14">
        <f>P155/SUM(P$155:P$156)*$Q$73</f>
        <v>208611.75704345515</v>
      </c>
      <c r="W155" s="14">
        <f>Q155/SUM(Q$155:Q$156)*$AF$73</f>
        <v>333188.32110059942</v>
      </c>
      <c r="X155" s="166">
        <f>R155/SUM(R$155:R$156)*$AP$73</f>
        <v>444127.78071759117</v>
      </c>
    </row>
    <row r="156" spans="1:24" x14ac:dyDescent="0.25">
      <c r="A156" s="179" t="s">
        <v>248</v>
      </c>
      <c r="B156" s="203">
        <f>(VLOOKUP($A156,'高情景（2001-2060, 2020RMB）'!$A$57:$W$70,20,0)/VLOOKUP($A156,'高情景（2001-2060, 2020RMB）'!$A$57:$W$70,17,0))^(1/3)-1</f>
        <v>6.3696595965439418E-2</v>
      </c>
      <c r="C156" s="201">
        <f>(VLOOKUP($A156,'高情景（2001-2060, 2020RMB）'!$A$57:$W$70,23,0)/VLOOKUP($A156,'高情景（2001-2060, 2020RMB）'!$A$57:$W$70,20,0))^(1/3)-1</f>
        <v>-2.4710709867632796E-2</v>
      </c>
      <c r="D156" s="151">
        <v>0.8</v>
      </c>
      <c r="E156" s="151">
        <v>0.7</v>
      </c>
      <c r="F156" s="151">
        <v>0.6</v>
      </c>
      <c r="G156" s="151">
        <f>H156+0.03</f>
        <v>0.53</v>
      </c>
      <c r="H156" s="151">
        <v>0.5</v>
      </c>
      <c r="I156" s="157">
        <f t="shared" si="115"/>
        <v>1.5594354439122649E-2</v>
      </c>
      <c r="J156" s="157">
        <f t="shared" si="115"/>
        <v>1.3645060134232317E-2</v>
      </c>
      <c r="K156" s="157">
        <f t="shared" si="115"/>
        <v>1.1695765829341986E-2</v>
      </c>
      <c r="L156" s="157">
        <f t="shared" si="81"/>
        <v>1.0331259815918755E-2</v>
      </c>
      <c r="M156" s="157">
        <f>AVERAGE($B156:$C156)*H156</f>
        <v>9.7464715244516553E-3</v>
      </c>
      <c r="N156" s="18">
        <f>VLOOKUP($A156,'高情景（2001-2060, 2020RMB）'!$A$57:$W$70,23,0)*(1+情景假设!I156)^3</f>
        <v>17489.895808441466</v>
      </c>
      <c r="O156" s="18">
        <f>N156*(1+J156)^5</f>
        <v>18716.160615397464</v>
      </c>
      <c r="P156" s="18">
        <f>O156*(1+K156)^5</f>
        <v>19836.562976325229</v>
      </c>
      <c r="Q156" s="18">
        <f t="shared" si="82"/>
        <v>23143.193180059603</v>
      </c>
      <c r="R156" s="18">
        <f>Q156*(1+情景假设!M156)^10</f>
        <v>25500.384148539037</v>
      </c>
      <c r="S156" s="18">
        <f>VLOOKUP($A156,'高情景（2001-2060, 2020RMB）'!$A$14:$W$70,23,0)</f>
        <v>16696.536385320014</v>
      </c>
      <c r="T156" s="18">
        <f>N156/SUM(N$155:N$156)*$G$73</f>
        <v>18716.097763846847</v>
      </c>
      <c r="U156" s="18">
        <f>O156/SUM(O$155:O$156)*$L$73</f>
        <v>22695.518304775786</v>
      </c>
      <c r="V156" s="18">
        <f>P156/SUM(P$155:P$156)*$Q$73</f>
        <v>25462.127483169807</v>
      </c>
      <c r="W156" s="18">
        <f>Q156/SUM(Q$155:Q$156)*$AF$73</f>
        <v>32639.851408187751</v>
      </c>
      <c r="X156" s="168">
        <f>R156/SUM(R$155:R$156)*$AP$73</f>
        <v>37883.11209959368</v>
      </c>
    </row>
    <row r="157" spans="1:24" x14ac:dyDescent="0.25">
      <c r="A157" s="196" t="s">
        <v>57</v>
      </c>
      <c r="B157" s="185">
        <f>(VLOOKUP($A157,'高情景（2001-2060, 2020RMB）'!$A$57:$W$70,20,0)/VLOOKUP($A157,'高情景（2001-2060, 2020RMB）'!$A$57:$W$70,17,0))^(1/3)-1</f>
        <v>5.5573901176045437E-2</v>
      </c>
      <c r="C157" s="200">
        <f>(VLOOKUP($A157,'高情景（2001-2060, 2020RMB）'!$A$57:$W$70,23,0)/VLOOKUP($A157,'高情景（2001-2060, 2020RMB）'!$A$57:$W$70,20,0))^(1/3)-1</f>
        <v>2.8524195486400394E-2</v>
      </c>
      <c r="D157" s="184"/>
      <c r="E157" s="184"/>
      <c r="F157" s="184"/>
      <c r="G157" s="184"/>
      <c r="H157" s="184"/>
      <c r="I157" s="184"/>
      <c r="J157" s="184"/>
      <c r="K157" s="184"/>
      <c r="L157" s="184">
        <f t="shared" si="81"/>
        <v>0</v>
      </c>
      <c r="M157" s="184"/>
      <c r="N157" s="186"/>
      <c r="O157" s="186"/>
      <c r="P157" s="186"/>
      <c r="Q157" s="186"/>
      <c r="R157" s="186"/>
      <c r="S157" s="186">
        <f>VLOOKUP($A157,'高情景（2001-2060, 2020RMB）'!$A$14:$W$70,23,0)</f>
        <v>46450.003049149032</v>
      </c>
      <c r="T157" s="184"/>
      <c r="U157" s="184"/>
      <c r="V157" s="184"/>
      <c r="W157" s="184"/>
      <c r="X157" s="194"/>
    </row>
    <row r="158" spans="1:24" x14ac:dyDescent="0.25">
      <c r="A158" s="152" t="s">
        <v>249</v>
      </c>
      <c r="B158" s="177"/>
      <c r="C158" s="204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72"/>
      <c r="O158" s="172"/>
      <c r="P158" s="172"/>
      <c r="Q158" s="172"/>
      <c r="R158" s="172"/>
      <c r="S158" s="172"/>
      <c r="T158" s="153"/>
      <c r="U158" s="153"/>
      <c r="V158" s="153"/>
      <c r="W158" s="153"/>
      <c r="X158" s="154"/>
    </row>
    <row r="159" spans="1:24" x14ac:dyDescent="0.25">
      <c r="A159" s="197" t="s">
        <v>60</v>
      </c>
      <c r="B159" s="155">
        <f>(VLOOKUP($A159,'高情景（2001-2060, 2020RMB）'!$A$57:$W$70,20,0)/VLOOKUP($A159,'高情景（2001-2060, 2020RMB）'!$A$57:$W$70,17,0))^(1/3)-1</f>
        <v>5.1691957445564096E-2</v>
      </c>
      <c r="C159" s="139">
        <f>(VLOOKUP($A159,'高情景（2001-2060, 2020RMB）'!$A$57:$W$70,23,0)/VLOOKUP($A159,'高情景（2001-2060, 2020RMB）'!$A$57:$W$70,20,0))^(1/3)-1</f>
        <v>5.7014546537245137E-2</v>
      </c>
      <c r="D159" s="1">
        <v>0.7</v>
      </c>
      <c r="E159" s="1">
        <v>0.6</v>
      </c>
      <c r="F159" s="1">
        <v>0.5</v>
      </c>
      <c r="G159" s="1">
        <f>H159+0.03</f>
        <v>0.32999999999999996</v>
      </c>
      <c r="H159" s="1">
        <v>0.3</v>
      </c>
      <c r="I159" s="155">
        <f t="shared" ref="I159:I169" si="116">AVERAGE($B159:$C159)*D159</f>
        <v>3.8047276393983226E-2</v>
      </c>
      <c r="J159" s="155">
        <f t="shared" ref="J159:J169" si="117">AVERAGE($B159:$C159)*E159</f>
        <v>3.2611951194842767E-2</v>
      </c>
      <c r="K159" s="155">
        <f t="shared" ref="K159:K169" si="118">AVERAGE($B159:$C159)*F159</f>
        <v>2.7176625995702308E-2</v>
      </c>
      <c r="L159" s="155">
        <f t="shared" si="81"/>
        <v>1.7936573157163523E-2</v>
      </c>
      <c r="M159" s="155">
        <f t="shared" ref="M159:M169" si="119">AVERAGE($B159:$C159)*H159</f>
        <v>1.6305975597421384E-2</v>
      </c>
      <c r="N159" s="14">
        <f>VLOOKUP($A159,'高情景（2001-2060, 2020RMB）'!$A$57:$W$70,23,0)*(1+情景假设!I159)^3</f>
        <v>101259.39838154329</v>
      </c>
      <c r="O159" s="14">
        <f t="shared" ref="O159:O169" si="120">N159*(1+J159)^5</f>
        <v>118883.36205046606</v>
      </c>
      <c r="P159" s="14">
        <f t="shared" ref="P159:P169" si="121">O159*(1+K159)^5</f>
        <v>135939.82910116937</v>
      </c>
      <c r="Q159" s="14">
        <f t="shared" si="82"/>
        <v>177483.29953533725</v>
      </c>
      <c r="R159" s="14">
        <f>Q159*(1+情景假设!M159)^10</f>
        <v>208642.26326442583</v>
      </c>
      <c r="S159" s="14">
        <f>VLOOKUP($A159,'高情景（2001-2060, 2020RMB）'!$A$14:$W$70,23,0)</f>
        <v>90528.212015436089</v>
      </c>
      <c r="T159" s="14">
        <f t="shared" ref="T159:T169" si="122">N159/SUM(N$159:N$169)*$G$74</f>
        <v>108211.23018891212</v>
      </c>
      <c r="U159" s="14">
        <f t="shared" ref="U159:U169" si="123">O159/SUM(O$159:O$169)*$L$74</f>
        <v>143138.26989773035</v>
      </c>
      <c r="V159" s="14">
        <f>P159/SUM(P$159:P$169)*$Q$74</f>
        <v>175104.55600139347</v>
      </c>
      <c r="W159" s="14">
        <f>Q159/SUM(Q$159:Q$169)*$AF$74</f>
        <v>282244.02133355528</v>
      </c>
      <c r="X159" s="166">
        <f t="shared" ref="X159:X169" si="124">R159/SUM(R$159:R$169)*$AP$74</f>
        <v>364029.75242758071</v>
      </c>
    </row>
    <row r="160" spans="1:24" x14ac:dyDescent="0.25">
      <c r="A160" s="197" t="s">
        <v>61</v>
      </c>
      <c r="B160" s="155">
        <f>(VLOOKUP($A160,'高情景（2001-2060, 2020RMB）'!$A$57:$W$70,20,0)/VLOOKUP($A160,'高情景（2001-2060, 2020RMB）'!$A$57:$W$70,17,0))^(1/3)-1</f>
        <v>8.8477020211982893E-2</v>
      </c>
      <c r="C160" s="139">
        <f>(VLOOKUP($A160,'高情景（2001-2060, 2020RMB）'!$A$57:$W$70,23,0)/VLOOKUP($A160,'高情景（2001-2060, 2020RMB）'!$A$57:$W$70,20,0))^(1/3)-1</f>
        <v>-8.4877901632879338E-3</v>
      </c>
      <c r="D160" s="1">
        <v>0.7</v>
      </c>
      <c r="E160" s="1">
        <v>0.6</v>
      </c>
      <c r="F160" s="1">
        <v>0.5</v>
      </c>
      <c r="G160" s="1">
        <f t="shared" ref="G160:G169" si="125">H160+0.03</f>
        <v>0.32999999999999996</v>
      </c>
      <c r="H160" s="1">
        <v>0.3</v>
      </c>
      <c r="I160" s="155">
        <f t="shared" si="116"/>
        <v>2.7996230517043235E-2</v>
      </c>
      <c r="J160" s="155">
        <f t="shared" si="117"/>
        <v>2.3996769014608486E-2</v>
      </c>
      <c r="K160" s="155">
        <f t="shared" si="118"/>
        <v>1.999730751217374E-2</v>
      </c>
      <c r="L160" s="155">
        <f t="shared" si="81"/>
        <v>1.3198222958034666E-2</v>
      </c>
      <c r="M160" s="155">
        <f t="shared" si="119"/>
        <v>1.1998384507304243E-2</v>
      </c>
      <c r="N160" s="14">
        <f>VLOOKUP($A160,'高情景（2001-2060, 2020RMB）'!$A$57:$W$70,23,0)*(1+情景假设!I160)^3</f>
        <v>74992.096006770415</v>
      </c>
      <c r="O160" s="14">
        <f t="shared" si="120"/>
        <v>84432.261867004097</v>
      </c>
      <c r="P160" s="14">
        <f t="shared" si="121"/>
        <v>93218.809142740007</v>
      </c>
      <c r="Q160" s="14">
        <f t="shared" si="82"/>
        <v>113480.13447658323</v>
      </c>
      <c r="R160" s="14">
        <f>Q160*(1+情景假设!M160)^10</f>
        <v>127855.09345377369</v>
      </c>
      <c r="S160" s="14">
        <f>VLOOKUP($A160,'高情景（2001-2060, 2020RMB）'!$A$14:$W$70,23,0)</f>
        <v>69030.48514791824</v>
      </c>
      <c r="T160" s="14">
        <f t="shared" si="122"/>
        <v>80140.580460102385</v>
      </c>
      <c r="U160" s="14">
        <f t="shared" si="123"/>
        <v>101658.36226994304</v>
      </c>
      <c r="V160" s="14">
        <f t="shared" ref="V160:V169" si="126">P160/SUM(P$159:P$169)*$Q$74</f>
        <v>120075.46496009031</v>
      </c>
      <c r="W160" s="14">
        <f t="shared" ref="W160:W169" si="127">Q160/SUM(Q$159:Q$169)*$AF$74</f>
        <v>180462.55382899518</v>
      </c>
      <c r="X160" s="166">
        <f t="shared" si="124"/>
        <v>223075.88735075889</v>
      </c>
    </row>
    <row r="161" spans="1:42" x14ac:dyDescent="0.25">
      <c r="A161" s="198" t="s">
        <v>121</v>
      </c>
      <c r="B161" s="155">
        <f>(VLOOKUP($A161,'高情景（2001-2060, 2020RMB）'!$A$57:$W$70,20,0)/VLOOKUP($A161,'高情景（2001-2060, 2020RMB）'!$A$57:$W$70,17,0))^(1/3)-1</f>
        <v>0.14924366218699059</v>
      </c>
      <c r="C161" s="139">
        <f>(VLOOKUP($A161,'高情景（2001-2060, 2020RMB）'!$A$57:$W$70,23,0)/VLOOKUP($A161,'高情景（2001-2060, 2020RMB）'!$A$57:$W$70,20,0))^(1/3)-1</f>
        <v>7.8333638749526591E-2</v>
      </c>
      <c r="D161" s="1">
        <v>0.7</v>
      </c>
      <c r="E161" s="1">
        <v>0.6</v>
      </c>
      <c r="F161" s="1">
        <v>0.5</v>
      </c>
      <c r="G161" s="1">
        <f t="shared" si="125"/>
        <v>0.32999999999999996</v>
      </c>
      <c r="H161" s="1">
        <v>0.3</v>
      </c>
      <c r="I161" s="155">
        <f t="shared" si="116"/>
        <v>7.965205532778101E-2</v>
      </c>
      <c r="J161" s="155">
        <f t="shared" si="117"/>
        <v>6.8273190280955146E-2</v>
      </c>
      <c r="K161" s="155">
        <f t="shared" si="118"/>
        <v>5.6894325234129295E-2</v>
      </c>
      <c r="L161" s="155">
        <f t="shared" si="81"/>
        <v>3.7550254654525328E-2</v>
      </c>
      <c r="M161" s="155">
        <f t="shared" si="119"/>
        <v>3.4136595140477573E-2</v>
      </c>
      <c r="N161" s="14">
        <f>VLOOKUP($A161,'高情景（2001-2060, 2020RMB）'!$A$57:$W$70,23,0)*(1+情景假设!I161)^3</f>
        <v>52972.262591554434</v>
      </c>
      <c r="O161" s="14">
        <f t="shared" si="120"/>
        <v>73698.758157243428</v>
      </c>
      <c r="P161" s="14">
        <f t="shared" si="121"/>
        <v>97189.198417691528</v>
      </c>
      <c r="Q161" s="14">
        <f t="shared" si="82"/>
        <v>168948.8033827109</v>
      </c>
      <c r="R161" s="14">
        <f>Q161*(1+情景假设!M161)^10</f>
        <v>236338.34421751322</v>
      </c>
      <c r="S161" s="14">
        <f>VLOOKUP($A161,'高情景（2001-2060, 2020RMB）'!$A$14:$W$70,23,0)</f>
        <v>42091.75905114122</v>
      </c>
      <c r="T161" s="14">
        <f t="shared" si="122"/>
        <v>56609.004127433283</v>
      </c>
      <c r="U161" s="14">
        <f t="shared" si="123"/>
        <v>88734.979851604134</v>
      </c>
      <c r="V161" s="14">
        <f t="shared" si="126"/>
        <v>125189.73688274864</v>
      </c>
      <c r="W161" s="14">
        <f t="shared" si="127"/>
        <v>268671.98091916449</v>
      </c>
      <c r="X161" s="166">
        <f t="shared" si="124"/>
        <v>412352.64413140021</v>
      </c>
    </row>
    <row r="162" spans="1:42" x14ac:dyDescent="0.25">
      <c r="A162" s="198" t="s">
        <v>104</v>
      </c>
      <c r="B162" s="155">
        <f>(VLOOKUP($A162,'高情景（2001-2060, 2020RMB）'!$A$57:$W$70,20,0)/VLOOKUP($A162,'高情景（2001-2060, 2020RMB）'!$A$57:$W$70,17,0))^(1/3)-1</f>
        <v>0.11516786438456816</v>
      </c>
      <c r="C162" s="139">
        <f>(VLOOKUP($A162,'高情景（2001-2060, 2020RMB）'!$A$57:$W$70,23,0)/VLOOKUP($A162,'高情景（2001-2060, 2020RMB）'!$A$57:$W$70,20,0))^(1/3)-1</f>
        <v>2.8854191814652763E-2</v>
      </c>
      <c r="D162" s="1">
        <v>0.7</v>
      </c>
      <c r="E162" s="1">
        <v>0.6</v>
      </c>
      <c r="F162" s="1">
        <v>0.5</v>
      </c>
      <c r="G162" s="1">
        <f t="shared" si="125"/>
        <v>0.32999999999999996</v>
      </c>
      <c r="H162" s="1">
        <v>0.3</v>
      </c>
      <c r="I162" s="155">
        <f t="shared" si="116"/>
        <v>5.0407719669727319E-2</v>
      </c>
      <c r="J162" s="155">
        <f t="shared" si="117"/>
        <v>4.3206616859766275E-2</v>
      </c>
      <c r="K162" s="155">
        <f t="shared" si="118"/>
        <v>3.6005514049805232E-2</v>
      </c>
      <c r="L162" s="155">
        <f t="shared" si="81"/>
        <v>2.3763639272871451E-2</v>
      </c>
      <c r="M162" s="155">
        <f t="shared" si="119"/>
        <v>2.1603308429883138E-2</v>
      </c>
      <c r="N162" s="14">
        <f>VLOOKUP($A162,'高情景（2001-2060, 2020RMB）'!$A$57:$W$70,23,0)*(1+情景假设!I162)^3</f>
        <v>41414.891873991568</v>
      </c>
      <c r="O162" s="14">
        <f t="shared" si="120"/>
        <v>51169.149332972491</v>
      </c>
      <c r="P162" s="14">
        <f t="shared" si="121"/>
        <v>61068.679829739332</v>
      </c>
      <c r="Q162" s="14">
        <f t="shared" si="82"/>
        <v>86858.843626439353</v>
      </c>
      <c r="R162" s="14">
        <f>Q162*(1+情景假设!M162)^10</f>
        <v>107556.57154101106</v>
      </c>
      <c r="S162" s="14">
        <f>VLOOKUP($A162,'高情景（2001-2060, 2020RMB）'!$A$14:$W$70,23,0)</f>
        <v>35734.097446895939</v>
      </c>
      <c r="T162" s="14">
        <f t="shared" si="122"/>
        <v>44258.177210761191</v>
      </c>
      <c r="U162" s="14">
        <f t="shared" si="123"/>
        <v>61608.818772732309</v>
      </c>
      <c r="V162" s="14">
        <f t="shared" si="126"/>
        <v>78662.774095585293</v>
      </c>
      <c r="W162" s="14">
        <f t="shared" si="127"/>
        <v>138127.86542560096</v>
      </c>
      <c r="X162" s="166">
        <f t="shared" si="124"/>
        <v>187659.9280386999</v>
      </c>
    </row>
    <row r="163" spans="1:42" x14ac:dyDescent="0.25">
      <c r="A163" s="198" t="s">
        <v>122</v>
      </c>
      <c r="B163" s="155">
        <f>(VLOOKUP($A163,'高情景（2001-2060, 2020RMB）'!$A$57:$W$70,20,0)/VLOOKUP($A163,'高情景（2001-2060, 2020RMB）'!$A$57:$W$70,17,0))^(1/3)-1</f>
        <v>0.10368126786441612</v>
      </c>
      <c r="C163" s="139">
        <f>(VLOOKUP($A163,'高情景（2001-2060, 2020RMB）'!$A$57:$W$70,23,0)/VLOOKUP($A163,'高情景（2001-2060, 2020RMB）'!$A$57:$W$70,20,0))^(1/3)-1</f>
        <v>5.3552106832185586E-2</v>
      </c>
      <c r="D163" s="1">
        <v>0.7</v>
      </c>
      <c r="E163" s="1">
        <v>0.6</v>
      </c>
      <c r="F163" s="1">
        <v>0.5</v>
      </c>
      <c r="G163" s="1">
        <f t="shared" si="125"/>
        <v>0.32999999999999996</v>
      </c>
      <c r="H163" s="1">
        <v>0.3</v>
      </c>
      <c r="I163" s="155">
        <f t="shared" si="116"/>
        <v>5.5031681143810594E-2</v>
      </c>
      <c r="J163" s="155">
        <f t="shared" si="117"/>
        <v>4.7170012408980506E-2</v>
      </c>
      <c r="K163" s="155">
        <f t="shared" si="118"/>
        <v>3.9308343674150426E-2</v>
      </c>
      <c r="L163" s="155">
        <f t="shared" si="81"/>
        <v>2.5943506824939278E-2</v>
      </c>
      <c r="M163" s="155">
        <f t="shared" si="119"/>
        <v>2.3585006204490253E-2</v>
      </c>
      <c r="N163" s="14">
        <f>VLOOKUP($A163,'高情景（2001-2060, 2020RMB）'!$A$57:$W$70,23,0)*(1+情景假设!I163)^3</f>
        <v>31234.711521817524</v>
      </c>
      <c r="O163" s="14">
        <f t="shared" si="120"/>
        <v>39329.958108711275</v>
      </c>
      <c r="P163" s="14">
        <f t="shared" si="121"/>
        <v>47692.001960723283</v>
      </c>
      <c r="Q163" s="14">
        <f t="shared" si="82"/>
        <v>70032.117967956714</v>
      </c>
      <c r="R163" s="14">
        <f>Q163*(1+情景假设!M163)^10</f>
        <v>88417.130595997325</v>
      </c>
      <c r="S163" s="14">
        <f>VLOOKUP($A163,'高情景（2001-2060, 2020RMB）'!$A$14:$W$70,23,0)</f>
        <v>26597.51092538951</v>
      </c>
      <c r="T163" s="14">
        <f t="shared" si="122"/>
        <v>33379.089866168215</v>
      </c>
      <c r="U163" s="14">
        <f t="shared" si="123"/>
        <v>47354.163456795279</v>
      </c>
      <c r="V163" s="14">
        <f t="shared" si="126"/>
        <v>61432.229857630446</v>
      </c>
      <c r="W163" s="14">
        <f t="shared" si="127"/>
        <v>111369.05077565653</v>
      </c>
      <c r="X163" s="166">
        <f t="shared" si="124"/>
        <v>154266.28170931019</v>
      </c>
    </row>
    <row r="164" spans="1:42" x14ac:dyDescent="0.25">
      <c r="A164" s="198" t="s">
        <v>106</v>
      </c>
      <c r="B164" s="155">
        <f>(VLOOKUP($A164,'高情景（2001-2060, 2020RMB）'!$A$57:$W$70,20,0)/VLOOKUP($A164,'高情景（2001-2060, 2020RMB）'!$A$57:$W$70,17,0))^(1/3)-1</f>
        <v>7.181432431626944E-2</v>
      </c>
      <c r="C164" s="139">
        <f>(VLOOKUP($A164,'高情景（2001-2060, 2020RMB）'!$A$57:$W$70,23,0)/VLOOKUP($A164,'高情景（2001-2060, 2020RMB）'!$A$57:$W$70,20,0))^(1/3)-1</f>
        <v>3.075646025990264E-2</v>
      </c>
      <c r="D164" s="1">
        <v>0.7</v>
      </c>
      <c r="E164" s="1">
        <v>0.6</v>
      </c>
      <c r="F164" s="1">
        <v>0.5</v>
      </c>
      <c r="G164" s="1">
        <f t="shared" si="125"/>
        <v>0.32999999999999996</v>
      </c>
      <c r="H164" s="1">
        <v>0.3</v>
      </c>
      <c r="I164" s="155">
        <f t="shared" si="116"/>
        <v>3.5899774601660224E-2</v>
      </c>
      <c r="J164" s="155">
        <f t="shared" si="117"/>
        <v>3.0771235372851622E-2</v>
      </c>
      <c r="K164" s="155">
        <f t="shared" si="118"/>
        <v>2.564269614404302E-2</v>
      </c>
      <c r="L164" s="155">
        <f t="shared" si="81"/>
        <v>1.692417945506839E-2</v>
      </c>
      <c r="M164" s="155">
        <f t="shared" si="119"/>
        <v>1.5385617686425811E-2</v>
      </c>
      <c r="N164" s="14">
        <f>VLOOKUP($A164,'高情景（2001-2060, 2020RMB）'!$A$57:$W$70,23,0)*(1+情景假设!I164)^3</f>
        <v>7173.2034349484939</v>
      </c>
      <c r="O164" s="14">
        <f t="shared" si="120"/>
        <v>8346.8882876108109</v>
      </c>
      <c r="P164" s="14">
        <f t="shared" si="121"/>
        <v>9473.3822050363069</v>
      </c>
      <c r="Q164" s="14">
        <f t="shared" si="82"/>
        <v>12185.228141480085</v>
      </c>
      <c r="R164" s="14">
        <f>Q164*(1+情景假设!M164)^10</f>
        <v>14195.272725132492</v>
      </c>
      <c r="S164" s="14">
        <f>VLOOKUP($A164,'高情景（2001-2060, 2020RMB）'!$A$14:$W$70,23,0)</f>
        <v>6452.974249433144</v>
      </c>
      <c r="T164" s="14">
        <f t="shared" si="122"/>
        <v>7665.6703525565254</v>
      </c>
      <c r="U164" s="14">
        <f t="shared" si="123"/>
        <v>10049.843206916243</v>
      </c>
      <c r="V164" s="14">
        <f t="shared" si="126"/>
        <v>12202.695823678323</v>
      </c>
      <c r="W164" s="14">
        <f t="shared" si="127"/>
        <v>19377.641730361174</v>
      </c>
      <c r="X164" s="166">
        <f t="shared" si="124"/>
        <v>24767.281254147736</v>
      </c>
    </row>
    <row r="165" spans="1:42" x14ac:dyDescent="0.25">
      <c r="A165" s="198" t="s">
        <v>107</v>
      </c>
      <c r="B165" s="155">
        <f>(VLOOKUP($A165,'高情景（2001-2060, 2020RMB）'!$A$57:$W$70,20,0)/VLOOKUP($A165,'高情景（2001-2060, 2020RMB）'!$A$57:$W$70,17,0))^(1/3)-1</f>
        <v>8.439753008648565E-2</v>
      </c>
      <c r="C165" s="139">
        <f>(VLOOKUP($A165,'高情景（2001-2060, 2020RMB）'!$A$57:$W$70,23,0)/VLOOKUP($A165,'高情景（2001-2060, 2020RMB）'!$A$57:$W$70,20,0))^(1/3)-1</f>
        <v>1.7741893187910973E-2</v>
      </c>
      <c r="D165" s="1">
        <v>0.7</v>
      </c>
      <c r="E165" s="1">
        <v>0.6</v>
      </c>
      <c r="F165" s="1">
        <v>0.5</v>
      </c>
      <c r="G165" s="1">
        <f t="shared" si="125"/>
        <v>0.32999999999999996</v>
      </c>
      <c r="H165" s="1">
        <v>0.3</v>
      </c>
      <c r="I165" s="155">
        <f t="shared" si="116"/>
        <v>3.5748798146038818E-2</v>
      </c>
      <c r="J165" s="155">
        <f t="shared" si="117"/>
        <v>3.0641826982318987E-2</v>
      </c>
      <c r="K165" s="155">
        <f t="shared" si="118"/>
        <v>2.5534855818599156E-2</v>
      </c>
      <c r="L165" s="155">
        <f t="shared" si="81"/>
        <v>1.6853004840275441E-2</v>
      </c>
      <c r="M165" s="155">
        <f t="shared" si="119"/>
        <v>1.5320913491159494E-2</v>
      </c>
      <c r="N165" s="14">
        <f>VLOOKUP($A165,'高情景（2001-2060, 2020RMB）'!$A$57:$W$70,23,0)*(1+情景假设!I165)^3</f>
        <v>19998.558504347769</v>
      </c>
      <c r="O165" s="14">
        <f t="shared" si="120"/>
        <v>23256.133460845725</v>
      </c>
      <c r="P165" s="14">
        <f t="shared" si="121"/>
        <v>26380.901946773993</v>
      </c>
      <c r="Q165" s="14">
        <f t="shared" si="82"/>
        <v>33897.079707413606</v>
      </c>
      <c r="R165" s="14">
        <f>Q165*(1+情景假设!M165)^10</f>
        <v>39463.500267190102</v>
      </c>
      <c r="S165" s="14">
        <f>VLOOKUP($A165,'高情景（2001-2060, 2020RMB）'!$A$14:$W$70,23,0)</f>
        <v>17998.461308152702</v>
      </c>
      <c r="T165" s="14">
        <f t="shared" si="122"/>
        <v>21371.533431457272</v>
      </c>
      <c r="U165" s="14">
        <f t="shared" si="123"/>
        <v>28000.913253808194</v>
      </c>
      <c r="V165" s="14">
        <f t="shared" si="126"/>
        <v>33981.329481209563</v>
      </c>
      <c r="W165" s="14">
        <f t="shared" si="127"/>
        <v>53905.061000849899</v>
      </c>
      <c r="X165" s="166">
        <f t="shared" si="124"/>
        <v>68854.162178945306</v>
      </c>
    </row>
    <row r="166" spans="1:42" x14ac:dyDescent="0.25">
      <c r="A166" s="198" t="s">
        <v>108</v>
      </c>
      <c r="B166" s="155">
        <f>(VLOOKUP($A166,'高情景（2001-2060, 2020RMB）'!$A$57:$W$70,20,0)/VLOOKUP($A166,'高情景（2001-2060, 2020RMB）'!$A$57:$W$70,17,0))^(1/3)-1</f>
        <v>8.7713836318461524E-2</v>
      </c>
      <c r="C166" s="139">
        <f>(VLOOKUP($A166,'高情景（2001-2060, 2020RMB）'!$A$57:$W$70,23,0)/VLOOKUP($A166,'高情景（2001-2060, 2020RMB）'!$A$57:$W$70,20,0))^(1/3)-1</f>
        <v>4.9833837021771021E-2</v>
      </c>
      <c r="D166" s="1">
        <v>0.7</v>
      </c>
      <c r="E166" s="1">
        <v>0.6</v>
      </c>
      <c r="F166" s="1">
        <v>0.5</v>
      </c>
      <c r="G166" s="1">
        <f t="shared" si="125"/>
        <v>0.32999999999999996</v>
      </c>
      <c r="H166" s="1">
        <v>0.3</v>
      </c>
      <c r="I166" s="155">
        <f t="shared" si="116"/>
        <v>4.8141685669081391E-2</v>
      </c>
      <c r="J166" s="155">
        <f t="shared" si="117"/>
        <v>4.1264302002069764E-2</v>
      </c>
      <c r="K166" s="155">
        <f t="shared" si="118"/>
        <v>3.4386918335058136E-2</v>
      </c>
      <c r="L166" s="155">
        <f t="shared" si="81"/>
        <v>2.2695366101138367E-2</v>
      </c>
      <c r="M166" s="155">
        <f t="shared" si="119"/>
        <v>2.0632151001034882E-2</v>
      </c>
      <c r="N166" s="14">
        <f>VLOOKUP($A166,'高情景（2001-2060, 2020RMB）'!$A$57:$W$70,23,0)*(1+情景假设!I166)^3</f>
        <v>50810.006444467319</v>
      </c>
      <c r="O166" s="14">
        <f t="shared" si="120"/>
        <v>62194.810360396608</v>
      </c>
      <c r="P166" s="14">
        <f t="shared" si="121"/>
        <v>73649.405463301548</v>
      </c>
      <c r="Q166" s="14">
        <f t="shared" si="82"/>
        <v>103124.90640297081</v>
      </c>
      <c r="R166" s="14">
        <f>Q166*(1+情景假设!M166)^10</f>
        <v>126489.94883344472</v>
      </c>
      <c r="S166" s="14">
        <f>VLOOKUP($A166,'高情景（2001-2060, 2020RMB）'!$A$14:$W$70,23,0)</f>
        <v>44125.462351119488</v>
      </c>
      <c r="T166" s="14">
        <f t="shared" si="122"/>
        <v>54298.30110727311</v>
      </c>
      <c r="U166" s="14">
        <f t="shared" si="123"/>
        <v>74883.965241708982</v>
      </c>
      <c r="V166" s="14">
        <f t="shared" si="126"/>
        <v>94868.049553161341</v>
      </c>
      <c r="W166" s="14">
        <f t="shared" si="127"/>
        <v>163995.08212335125</v>
      </c>
      <c r="X166" s="166">
        <f t="shared" si="124"/>
        <v>220694.04366103446</v>
      </c>
    </row>
    <row r="167" spans="1:42" x14ac:dyDescent="0.25">
      <c r="A167" s="198" t="s">
        <v>109</v>
      </c>
      <c r="B167" s="155">
        <f>(VLOOKUP($A167,'高情景（2001-2060, 2020RMB）'!$A$57:$W$70,20,0)/VLOOKUP($A167,'高情景（2001-2060, 2020RMB）'!$A$57:$W$70,17,0))^(1/3)-1</f>
        <v>6.8423018137201419E-2</v>
      </c>
      <c r="C167" s="139">
        <f>(VLOOKUP($A167,'高情景（2001-2060, 2020RMB）'!$A$57:$W$70,23,0)/VLOOKUP($A167,'高情景（2001-2060, 2020RMB）'!$A$57:$W$70,20,0))^(1/3)-1</f>
        <v>6.1115802628005866E-2</v>
      </c>
      <c r="D167" s="1">
        <v>0.7</v>
      </c>
      <c r="E167" s="1">
        <v>0.6</v>
      </c>
      <c r="F167" s="1">
        <v>0.5</v>
      </c>
      <c r="G167" s="1">
        <f t="shared" si="125"/>
        <v>0.32999999999999996</v>
      </c>
      <c r="H167" s="1">
        <v>0.3</v>
      </c>
      <c r="I167" s="155">
        <f t="shared" si="116"/>
        <v>4.5338587267822548E-2</v>
      </c>
      <c r="J167" s="155">
        <f t="shared" si="117"/>
        <v>3.8861646229562181E-2</v>
      </c>
      <c r="K167" s="155">
        <f t="shared" si="118"/>
        <v>3.2384705191301821E-2</v>
      </c>
      <c r="L167" s="155">
        <f t="shared" si="81"/>
        <v>2.13739054262592E-2</v>
      </c>
      <c r="M167" s="155">
        <f t="shared" si="119"/>
        <v>1.9430823114781091E-2</v>
      </c>
      <c r="N167" s="14">
        <f>VLOOKUP($A167,'高情景（2001-2060, 2020RMB）'!$A$57:$W$70,23,0)*(1+情景假设!I167)^3</f>
        <v>30670.720738900171</v>
      </c>
      <c r="O167" s="14">
        <f t="shared" si="120"/>
        <v>37111.84501694834</v>
      </c>
      <c r="P167" s="14">
        <f t="shared" si="121"/>
        <v>43523.153509103729</v>
      </c>
      <c r="Q167" s="14">
        <f t="shared" si="82"/>
        <v>59771.165769184561</v>
      </c>
      <c r="R167" s="14">
        <f>Q167*(1+情景假设!M167)^10</f>
        <v>72455.162105883894</v>
      </c>
      <c r="S167" s="14">
        <f>VLOOKUP($A167,'高情景（2001-2060, 2020RMB）'!$A$14:$W$70,23,0)</f>
        <v>26850.540684381289</v>
      </c>
      <c r="T167" s="14">
        <f t="shared" si="122"/>
        <v>32776.379032308287</v>
      </c>
      <c r="U167" s="14">
        <f t="shared" si="123"/>
        <v>44683.50488089065</v>
      </c>
      <c r="V167" s="14">
        <f t="shared" si="126"/>
        <v>56062.32199483132</v>
      </c>
      <c r="W167" s="14">
        <f t="shared" si="127"/>
        <v>95051.50191965152</v>
      </c>
      <c r="X167" s="166">
        <f t="shared" si="124"/>
        <v>126416.54816635756</v>
      </c>
    </row>
    <row r="168" spans="1:42" x14ac:dyDescent="0.25">
      <c r="A168" s="198" t="s">
        <v>110</v>
      </c>
      <c r="B168" s="155">
        <f>(VLOOKUP($A168,'高情景（2001-2060, 2020RMB）'!$A$57:$W$70,20,0)/VLOOKUP($A168,'高情景（2001-2060, 2020RMB）'!$A$57:$W$70,17,0))^(1/3)-1</f>
        <v>0.10086430289678239</v>
      </c>
      <c r="C168" s="139">
        <f>(VLOOKUP($A168,'高情景（2001-2060, 2020RMB）'!$A$57:$W$70,23,0)/VLOOKUP($A168,'高情景（2001-2060, 2020RMB）'!$A$57:$W$70,20,0))^(1/3)-1</f>
        <v>-2.069199526272103E-2</v>
      </c>
      <c r="D168" s="1">
        <v>0.7</v>
      </c>
      <c r="E168" s="1">
        <v>0.6</v>
      </c>
      <c r="F168" s="1">
        <v>0.5</v>
      </c>
      <c r="G168" s="1">
        <f t="shared" si="125"/>
        <v>0.32999999999999996</v>
      </c>
      <c r="H168" s="1">
        <v>0.3</v>
      </c>
      <c r="I168" s="155">
        <f t="shared" si="116"/>
        <v>2.8060307671921473E-2</v>
      </c>
      <c r="J168" s="155">
        <f t="shared" si="117"/>
        <v>2.4051692290218408E-2</v>
      </c>
      <c r="K168" s="155">
        <f t="shared" si="118"/>
        <v>2.0043076908515339E-2</v>
      </c>
      <c r="L168" s="155">
        <f t="shared" si="81"/>
        <v>1.3228430759620123E-2</v>
      </c>
      <c r="M168" s="155">
        <f t="shared" si="119"/>
        <v>1.2025846145109204E-2</v>
      </c>
      <c r="N168" s="14">
        <f>VLOOKUP($A168,'高情景（2001-2060, 2020RMB）'!$A$57:$W$70,23,0)*(1+情景假设!I168)^3</f>
        <v>8348.6928973641789</v>
      </c>
      <c r="O168" s="14">
        <f t="shared" si="120"/>
        <v>9402.1653379396248</v>
      </c>
      <c r="P168" s="14">
        <f t="shared" si="121"/>
        <v>10382.942456174917</v>
      </c>
      <c r="Q168" s="14">
        <f t="shared" si="82"/>
        <v>12645.353025289227</v>
      </c>
      <c r="R168" s="14">
        <f>Q168*(1+情景假设!M168)^10</f>
        <v>14251.054443138166</v>
      </c>
      <c r="S168" s="14">
        <f>VLOOKUP($A168,'高情景（2001-2060, 2020RMB）'!$A$14:$W$70,23,0)</f>
        <v>7683.5639559520841</v>
      </c>
      <c r="T168" s="14">
        <f t="shared" si="122"/>
        <v>8921.8615094782053</v>
      </c>
      <c r="U168" s="14">
        <f t="shared" si="123"/>
        <v>11320.420759919205</v>
      </c>
      <c r="V168" s="14">
        <f t="shared" si="126"/>
        <v>13374.303475278439</v>
      </c>
      <c r="W168" s="14">
        <f t="shared" si="127"/>
        <v>20109.358448846397</v>
      </c>
      <c r="X168" s="166">
        <f t="shared" si="124"/>
        <v>24864.606717732528</v>
      </c>
    </row>
    <row r="169" spans="1:42" x14ac:dyDescent="0.25">
      <c r="A169" s="199" t="s">
        <v>111</v>
      </c>
      <c r="B169" s="157">
        <f>(VLOOKUP($A169,'高情景（2001-2060, 2020RMB）'!$A$57:$W$70,20,0)/VLOOKUP($A169,'高情景（2001-2060, 2020RMB）'!$A$57:$W$70,17,0))^(1/3)-1</f>
        <v>8.9033832957701176E-2</v>
      </c>
      <c r="C169" s="201">
        <f>(VLOOKUP($A169,'高情景（2001-2060, 2020RMB）'!$A$57:$W$70,23,0)/VLOOKUP($A169,'高情景（2001-2060, 2020RMB）'!$A$57:$W$70,20,0))^(1/3)-1</f>
        <v>4.1121647025851304E-2</v>
      </c>
      <c r="D169" s="151">
        <v>0.7</v>
      </c>
      <c r="E169" s="151">
        <v>0.6</v>
      </c>
      <c r="F169" s="151">
        <v>0.5</v>
      </c>
      <c r="G169" s="151">
        <f t="shared" si="125"/>
        <v>0.32999999999999996</v>
      </c>
      <c r="H169" s="151">
        <v>0.3</v>
      </c>
      <c r="I169" s="157">
        <f t="shared" si="116"/>
        <v>4.5554417994243368E-2</v>
      </c>
      <c r="J169" s="157">
        <f t="shared" si="117"/>
        <v>3.9046643995065744E-2</v>
      </c>
      <c r="K169" s="157">
        <f t="shared" si="118"/>
        <v>3.253886999588812E-2</v>
      </c>
      <c r="L169" s="157">
        <f t="shared" si="81"/>
        <v>2.1475654197286156E-2</v>
      </c>
      <c r="M169" s="157">
        <f t="shared" si="119"/>
        <v>1.9523321997532872E-2</v>
      </c>
      <c r="N169" s="18">
        <f>VLOOKUP($A169,'高情景（2001-2060, 2020RMB）'!$A$57:$W$70,23,0)*(1+情景假设!I169)^3</f>
        <v>61970.316365596307</v>
      </c>
      <c r="O169" s="18">
        <f t="shared" si="120"/>
        <v>75051.423365157432</v>
      </c>
      <c r="P169" s="18">
        <f t="shared" si="121"/>
        <v>88082.773611647921</v>
      </c>
      <c r="Q169" s="18">
        <f t="shared" si="82"/>
        <v>121146.61492754427</v>
      </c>
      <c r="R169" s="18">
        <f>Q169*(1+情景假设!M169)^10</f>
        <v>146988.35597445993</v>
      </c>
      <c r="S169" s="18">
        <f>VLOOKUP($A169,'高情景（2001-2060, 2020RMB）'!$A$14:$W$70,23,0)</f>
        <v>54218.036905075918</v>
      </c>
      <c r="T169" s="18">
        <f t="shared" si="122"/>
        <v>66224.807536872962</v>
      </c>
      <c r="U169" s="18">
        <f t="shared" si="123"/>
        <v>90363.619505397524</v>
      </c>
      <c r="V169" s="18">
        <f t="shared" si="126"/>
        <v>113459.72013220804</v>
      </c>
      <c r="W169" s="18">
        <f t="shared" si="127"/>
        <v>192654.2263842122</v>
      </c>
      <c r="X169" s="168">
        <f t="shared" si="124"/>
        <v>256458.75383984615</v>
      </c>
    </row>
    <row r="171" spans="1:42" ht="14.25" customHeight="1" x14ac:dyDescent="0.25"/>
    <row r="172" spans="1:42" x14ac:dyDescent="0.25">
      <c r="A172" s="128" t="s">
        <v>257</v>
      </c>
    </row>
    <row r="173" spans="1:42" x14ac:dyDescent="0.25">
      <c r="B173" s="2">
        <v>2020</v>
      </c>
      <c r="C173" s="3">
        <v>2021</v>
      </c>
      <c r="D173" s="3">
        <v>2022</v>
      </c>
      <c r="E173" s="3">
        <v>2023</v>
      </c>
      <c r="F173" s="3">
        <v>2024</v>
      </c>
      <c r="G173" s="3">
        <v>2025</v>
      </c>
      <c r="H173" s="3">
        <v>2026</v>
      </c>
      <c r="I173" s="3">
        <v>2027</v>
      </c>
      <c r="J173" s="3">
        <v>2028</v>
      </c>
      <c r="K173" s="3">
        <v>2029</v>
      </c>
      <c r="L173" s="3">
        <v>2030</v>
      </c>
      <c r="M173" s="3">
        <v>2031</v>
      </c>
      <c r="N173" s="3">
        <v>2032</v>
      </c>
      <c r="O173" s="3">
        <v>2033</v>
      </c>
      <c r="P173" s="3">
        <v>2034</v>
      </c>
      <c r="Q173" s="3">
        <v>2035</v>
      </c>
      <c r="R173" s="3">
        <v>2036</v>
      </c>
      <c r="S173" s="3">
        <v>2037</v>
      </c>
      <c r="T173" s="3">
        <v>2038</v>
      </c>
      <c r="U173" s="3">
        <v>2039</v>
      </c>
      <c r="V173" s="3">
        <v>2040</v>
      </c>
      <c r="W173" s="3">
        <v>2041</v>
      </c>
      <c r="X173" s="3">
        <v>2042</v>
      </c>
      <c r="Y173" s="3">
        <v>2043</v>
      </c>
      <c r="Z173" s="3">
        <v>2044</v>
      </c>
      <c r="AA173" s="3">
        <v>2045</v>
      </c>
      <c r="AB173" s="3">
        <v>2046</v>
      </c>
      <c r="AC173" s="3">
        <v>2047</v>
      </c>
      <c r="AD173" s="3">
        <v>2048</v>
      </c>
      <c r="AE173" s="3">
        <v>2049</v>
      </c>
      <c r="AF173" s="3">
        <v>2050</v>
      </c>
      <c r="AG173" s="3">
        <v>2051</v>
      </c>
      <c r="AH173" s="3">
        <v>2052</v>
      </c>
      <c r="AI173" s="3">
        <v>2053</v>
      </c>
      <c r="AJ173" s="3">
        <v>2054</v>
      </c>
      <c r="AK173" s="3">
        <v>2055</v>
      </c>
      <c r="AL173" s="3">
        <v>2056</v>
      </c>
      <c r="AM173" s="3">
        <v>2057</v>
      </c>
      <c r="AN173" s="3">
        <v>2058</v>
      </c>
      <c r="AO173" s="3">
        <v>2059</v>
      </c>
      <c r="AP173" s="4">
        <v>2060</v>
      </c>
    </row>
    <row r="174" spans="1:42" x14ac:dyDescent="0.25">
      <c r="A174" s="193" t="s">
        <v>14</v>
      </c>
      <c r="B174" s="212">
        <f>B64</f>
        <v>34486.847010845668</v>
      </c>
      <c r="C174" s="213">
        <f>C64</f>
        <v>37878.279541193522</v>
      </c>
      <c r="D174" s="213">
        <f>D64</f>
        <v>40294.225269378127</v>
      </c>
      <c r="E174" s="213">
        <f t="shared" ref="E174:AP174" si="128">E64</f>
        <v>41545.529549471037</v>
      </c>
      <c r="F174" s="213">
        <f t="shared" si="128"/>
        <v>42714.879540912312</v>
      </c>
      <c r="G174" s="213">
        <f t="shared" si="128"/>
        <v>43734.420779440334</v>
      </c>
      <c r="H174" s="213">
        <f t="shared" si="128"/>
        <v>44689.346757014886</v>
      </c>
      <c r="I174" s="213">
        <f t="shared" si="128"/>
        <v>45597.785771132323</v>
      </c>
      <c r="J174" s="213">
        <f t="shared" si="128"/>
        <v>46443.840171517521</v>
      </c>
      <c r="K174" s="213">
        <f t="shared" si="128"/>
        <v>47208.247626351244</v>
      </c>
      <c r="L174" s="213">
        <f t="shared" si="128"/>
        <v>47868.696431134631</v>
      </c>
      <c r="M174" s="213">
        <f t="shared" si="128"/>
        <v>48416.906716193334</v>
      </c>
      <c r="N174" s="213">
        <f t="shared" si="128"/>
        <v>48877.252878841835</v>
      </c>
      <c r="O174" s="213">
        <f t="shared" si="128"/>
        <v>49276.768204146836</v>
      </c>
      <c r="P174" s="213">
        <f t="shared" si="128"/>
        <v>49650.232560528813</v>
      </c>
      <c r="Q174" s="213">
        <f t="shared" si="128"/>
        <v>50041.284557552492</v>
      </c>
      <c r="R174" s="213">
        <f t="shared" si="128"/>
        <v>50423.854147349295</v>
      </c>
      <c r="S174" s="213">
        <f t="shared" si="128"/>
        <v>50756.155563841814</v>
      </c>
      <c r="T174" s="213">
        <f t="shared" si="128"/>
        <v>51064.191971967659</v>
      </c>
      <c r="U174" s="213">
        <f t="shared" si="128"/>
        <v>51374.574737772055</v>
      </c>
      <c r="V174" s="213">
        <f t="shared" si="128"/>
        <v>51714.465039584167</v>
      </c>
      <c r="W174" s="213">
        <f t="shared" si="128"/>
        <v>52082.94963476777</v>
      </c>
      <c r="X174" s="213">
        <f t="shared" si="128"/>
        <v>52459.385744536681</v>
      </c>
      <c r="Y174" s="213">
        <f t="shared" si="128"/>
        <v>52841.667792934233</v>
      </c>
      <c r="Z174" s="213">
        <f t="shared" si="128"/>
        <v>53227.529040225585</v>
      </c>
      <c r="AA174" s="213">
        <f t="shared" si="128"/>
        <v>53614.542438164026</v>
      </c>
      <c r="AB174" s="213">
        <f t="shared" si="128"/>
        <v>54002.875788180849</v>
      </c>
      <c r="AC174" s="213">
        <f t="shared" si="128"/>
        <v>54390.397108018034</v>
      </c>
      <c r="AD174" s="213">
        <f t="shared" si="128"/>
        <v>54770.920399356284</v>
      </c>
      <c r="AE174" s="213">
        <f t="shared" si="128"/>
        <v>55138.008345080641</v>
      </c>
      <c r="AF174" s="213">
        <f t="shared" si="128"/>
        <v>55484.978165235581</v>
      </c>
      <c r="AG174" s="213">
        <f t="shared" si="128"/>
        <v>55817.650221279946</v>
      </c>
      <c r="AH174" s="213">
        <f t="shared" si="128"/>
        <v>56146.212494178311</v>
      </c>
      <c r="AI174" s="213">
        <f t="shared" si="128"/>
        <v>56470.356437324583</v>
      </c>
      <c r="AJ174" s="213">
        <f t="shared" si="128"/>
        <v>56789.772662189775</v>
      </c>
      <c r="AK174" s="213">
        <f t="shared" si="128"/>
        <v>57104.146944590604</v>
      </c>
      <c r="AL174" s="213">
        <f t="shared" si="128"/>
        <v>57414.408871225271</v>
      </c>
      <c r="AM174" s="213">
        <f t="shared" si="128"/>
        <v>57721.691481559959</v>
      </c>
      <c r="AN174" s="213">
        <f t="shared" si="128"/>
        <v>58025.964008099196</v>
      </c>
      <c r="AO174" s="213">
        <f t="shared" si="128"/>
        <v>58327.168436561398</v>
      </c>
      <c r="AP174" s="214">
        <f t="shared" si="128"/>
        <v>58625.209945331189</v>
      </c>
    </row>
    <row r="175" spans="1:42" x14ac:dyDescent="0.25">
      <c r="A175" s="131" t="s">
        <v>15</v>
      </c>
      <c r="B175" s="118">
        <f>VLOOKUP($A175,'高情景（2001-2060, 2020RMB）'!$A$14:$W$70,COLUMN('高情景（2001-2060, 2020RMB）'!U$1),0)</f>
        <v>14783.756200003678</v>
      </c>
      <c r="C175" s="14">
        <f>VLOOKUP($A175,'高情景（2001-2060, 2020RMB）'!$A$14:$W$70,COLUMN('高情景（2001-2060, 2020RMB）'!V$1),0)</f>
        <v>16423.99901838032</v>
      </c>
      <c r="D175" s="14">
        <f>VLOOKUP($A175,'高情景（2001-2060, 2020RMB）'!$A$14:$W$70,COLUMN('高情景（2001-2060, 2020RMB）'!W$1),0)</f>
        <v>18002.06128553487</v>
      </c>
      <c r="E175" s="14">
        <f>VLOOKUP($A175,Python数据平滑!$A$61:$AN$114,COLUMN(Python数据平滑!C$61),0)/SUM(Python数据平滑!C$62:C$66)*情景假设!E$174</f>
        <v>18572.944235322324</v>
      </c>
      <c r="F175" s="14">
        <f>VLOOKUP($A175,Python数据平滑!$A$61:$AN$114,COLUMN(Python数据平滑!D$61),0)/SUM(Python数据平滑!D$62:D$66)*情景假设!F$174</f>
        <v>19104.928628212077</v>
      </c>
      <c r="G175" s="14">
        <f>VLOOKUP($A175,Python数据平滑!$A$61:$AN$114,COLUMN(Python数据平滑!E$61),0)/SUM(Python数据平滑!E$62:E$66)*情景假设!G$174</f>
        <v>19579.677739457245</v>
      </c>
      <c r="H175" s="14">
        <f>VLOOKUP($A175,Python数据平滑!$A$61:$AN$114,COLUMN(Python数据平滑!F$61),0)/SUM(Python数据平滑!F$62:F$66)*情景假设!H$174</f>
        <v>20035.463576624239</v>
      </c>
      <c r="I175" s="14">
        <f>VLOOKUP($A175,Python数据平滑!$A$61:$AN$114,COLUMN(Python数据平滑!G$61),0)/SUM(Python数据平滑!G$62:G$66)*情景假设!I$174</f>
        <v>20466.731477079491</v>
      </c>
      <c r="J175" s="14">
        <f>VLOOKUP($A175,Python数据平滑!$A$61:$AN$114,COLUMN(Python数据平滑!H$61),0)/SUM(Python数据平滑!H$62:H$66)*情景假设!J$174</f>
        <v>20857.483264691353</v>
      </c>
      <c r="K175" s="14">
        <f>VLOOKUP($A175,Python数据平滑!$A$61:$AN$114,COLUMN(Python数据平滑!I$61),0)/SUM(Python数据平滑!I$62:I$66)*情景假设!K$174</f>
        <v>21189.532137657632</v>
      </c>
      <c r="L175" s="14">
        <f>VLOOKUP($A175,Python数据平滑!$A$61:$AN$114,COLUMN(Python数据平滑!J$61),0)/SUM(Python数据平滑!J$62:J$66)*情景假设!L$174</f>
        <v>21442.825610566451</v>
      </c>
      <c r="M175" s="14">
        <f>VLOOKUP($A175,Python数据平滑!$A$61:$AN$114,COLUMN(Python数据平滑!K$61),0)/SUM(Python数据平滑!K$62:K$66)*情景假设!M$174</f>
        <v>21632.342774205921</v>
      </c>
      <c r="N175" s="14">
        <f>VLOOKUP($A175,Python数据平滑!$A$61:$AN$114,COLUMN(Python数据平滑!L$61),0)/SUM(Python数据平滑!L$62:L$66)*情景假设!N$174</f>
        <v>21786.204454515257</v>
      </c>
      <c r="O175" s="14">
        <f>VLOOKUP($A175,Python数据平滑!$A$61:$AN$114,COLUMN(Python数据平滑!M$61),0)/SUM(Python数据平滑!M$62:M$66)*情景假设!O$174</f>
        <v>21903.686338943382</v>
      </c>
      <c r="P175" s="14">
        <f>VLOOKUP($A175,Python数据平滑!$A$61:$AN$114,COLUMN(Python数据平滑!N$61),0)/SUM(Python数据平滑!N$62:N$66)*情景假设!P$174</f>
        <v>21987.232346676097</v>
      </c>
      <c r="Q175" s="14">
        <f>VLOOKUP($A175,Python数据平滑!$A$61:$AN$114,COLUMN(Python数据平滑!O$61),0)/SUM(Python数据平滑!O$62:O$66)*情景假设!Q$174</f>
        <v>22042.938455948635</v>
      </c>
      <c r="R175" s="14">
        <f>VLOOKUP($A175,Python数据平滑!$A$61:$AN$114,COLUMN(Python数据平滑!P$61),0)/SUM(Python数据平滑!P$62:P$66)*情景假设!R$174</f>
        <v>22069.304941793671</v>
      </c>
      <c r="S175" s="14">
        <f>VLOOKUP($A175,Python数据平滑!$A$61:$AN$114,COLUMN(Python数据平滑!Q$61),0)/SUM(Python数据平滑!Q$62:Q$66)*情景假设!S$174</f>
        <v>22067.357882199114</v>
      </c>
      <c r="T175" s="14">
        <f>VLOOKUP($A175,Python数据平滑!$A$61:$AN$114,COLUMN(Python数据平滑!R$61),0)/SUM(Python数据平滑!R$62:R$66)*情景假设!T$174</f>
        <v>22049.055361207549</v>
      </c>
      <c r="U175" s="14">
        <f>VLOOKUP($A175,Python数据平滑!$A$61:$AN$114,COLUMN(Python数据平滑!S$61),0)/SUM(Python数据平滑!S$62:S$66)*情景假设!U$174</f>
        <v>22026.309474856229</v>
      </c>
      <c r="V175" s="14">
        <f>VLOOKUP($A175,Python数据平滑!$A$61:$AN$114,COLUMN(Python数据平滑!T$61),0)/SUM(Python数据平滑!T$62:T$66)*情景假设!V$174</f>
        <v>22010.930223877756</v>
      </c>
      <c r="W175" s="14">
        <f>VLOOKUP($A175,Python数据平滑!$A$61:$AN$114,COLUMN(Python数据平滑!U$61),0)/SUM(Python数据平滑!U$62:U$66)*情景假设!W$174</f>
        <v>22002.505893354366</v>
      </c>
      <c r="X175" s="14">
        <f>VLOOKUP($A175,Python数据平滑!$A$61:$AN$114,COLUMN(Python数据平滑!V$61),0)/SUM(Python数据平滑!V$62:V$66)*情景假设!X$174</f>
        <v>21992.338561041062</v>
      </c>
      <c r="Y175" s="14">
        <f>VLOOKUP($A175,Python数据平滑!$A$61:$AN$114,COLUMN(Python数据平滑!W$61),0)/SUM(Python数据平滑!W$62:W$66)*情景假设!Y$174</f>
        <v>21979.684539297166</v>
      </c>
      <c r="Z175" s="14">
        <f>VLOOKUP($A175,Python数据平滑!$A$61:$AN$114,COLUMN(Python数据平滑!X$61),0)/SUM(Python数据平滑!X$62:X$66)*情景假设!Z$174</f>
        <v>21963.74007496233</v>
      </c>
      <c r="AA175" s="14">
        <f>VLOOKUP($A175,Python数据平滑!$A$61:$AN$114,COLUMN(Python数据平滑!Y$61),0)/SUM(Python数据平滑!Y$62:Y$66)*情景假设!AA$174</f>
        <v>21943.644062587067</v>
      </c>
      <c r="AB175" s="14">
        <f>VLOOKUP($A175,Python数据平滑!$A$61:$AN$114,COLUMN(Python数据平滑!Z$61),0)/SUM(Python数据平滑!Z$62:Z$66)*情景假设!AB$174</f>
        <v>21919.598646857659</v>
      </c>
      <c r="AC175" s="14">
        <f>VLOOKUP($A175,Python数据平滑!$A$61:$AN$114,COLUMN(Python数据平滑!AA$61),0)/SUM(Python数据平滑!AA$62:AA$66)*情景假设!AC$174</f>
        <v>21890.854379880231</v>
      </c>
      <c r="AD175" s="14">
        <f>VLOOKUP($A175,Python数据平滑!$A$61:$AN$114,COLUMN(Python数据平滑!AB$61),0)/SUM(Python数据平滑!AB$62:AB$66)*情景假设!AD$174</f>
        <v>21855.048559696297</v>
      </c>
      <c r="AE175" s="14">
        <f>VLOOKUP($A175,Python数据平滑!$A$61:$AN$114,COLUMN(Python数据平滑!AC$61),0)/SUM(Python数据平滑!AC$62:AC$66)*情景假设!AE$174</f>
        <v>21809.779212108519</v>
      </c>
      <c r="AF175" s="14">
        <f>VLOOKUP($A175,Python数据平滑!$A$61:$AN$114,COLUMN(Python数据平滑!AD$61),0)/SUM(Python数据平滑!AD$62:AD$66)*情景假设!AF$174</f>
        <v>21752.612170999157</v>
      </c>
      <c r="AG175" s="14">
        <f>VLOOKUP($A175,Python数据平滑!$A$61:$AN$114,COLUMN(Python数据平滑!AE$61),0)/SUM(Python数据平滑!AE$62:AE$66)*情景假设!AG$174</f>
        <v>21680.87182942728</v>
      </c>
      <c r="AH175" s="14">
        <f>VLOOKUP($A175,Python数据平滑!$A$61:$AN$114,COLUMN(Python数据平滑!AF$61),0)/SUM(Python数据平滑!AF$62:AF$66)*情景假设!AH$174</f>
        <v>21594.19850835636</v>
      </c>
      <c r="AI175" s="14">
        <f>VLOOKUP($A175,Python数据平滑!$A$61:$AN$114,COLUMN(Python数据平滑!AG$61),0)/SUM(Python数据平滑!AG$62:AG$66)*情景假设!AI$174</f>
        <v>21493.669806551879</v>
      </c>
      <c r="AJ175" s="14">
        <f>VLOOKUP($A175,Python数据平滑!$A$61:$AN$114,COLUMN(Python数据平滑!AH$61),0)/SUM(Python数据平滑!AH$62:AH$66)*情景假设!AJ$174</f>
        <v>21380.436551055369</v>
      </c>
      <c r="AK175" s="14">
        <f>VLOOKUP($A175,Python数据平滑!$A$61:$AN$114,COLUMN(Python数据平滑!AI$61),0)/SUM(Python数据平滑!AI$62:AI$66)*情景假设!AK$174</f>
        <v>21255.718341773285</v>
      </c>
      <c r="AL175" s="14">
        <f>VLOOKUP($A175,Python数据平滑!$A$61:$AN$114,COLUMN(Python数据平滑!AJ$61),0)/SUM(Python数据平滑!AJ$62:AJ$66)*情景假设!AL$174</f>
        <v>21121.259121074472</v>
      </c>
      <c r="AM175" s="14">
        <f>VLOOKUP($A175,Python数据平滑!$A$61:$AN$114,COLUMN(Python数据平滑!AK$61),0)/SUM(Python数据平滑!AK$62:AK$66)*情景假设!AM$174</f>
        <v>20978.916835673641</v>
      </c>
      <c r="AN175" s="14">
        <f>VLOOKUP($A175,Python数据平滑!$A$61:$AN$114,COLUMN(Python数据平滑!AL$61),0)/SUM(Python数据平滑!AL$62:AL$66)*情景假设!AN$174</f>
        <v>20830.162072667856</v>
      </c>
      <c r="AO175" s="14">
        <f>VLOOKUP($A175,Python数据平滑!$A$61:$AN$114,COLUMN(Python数据平滑!AM$61),0)/SUM(Python数据平滑!AM$62:AM$66)*情景假设!AO$174</f>
        <v>20676.501085992582</v>
      </c>
      <c r="AP175" s="166">
        <f>VLOOKUP($A175,Python数据平滑!$A$61:$AN$114,COLUMN(Python数据平滑!AN$61),0)/SUM(Python数据平滑!AN$62:AN$66)*情景假设!AP$174</f>
        <v>20519.46729076661</v>
      </c>
    </row>
    <row r="176" spans="1:42" x14ac:dyDescent="0.25">
      <c r="A176" s="132" t="s">
        <v>16</v>
      </c>
      <c r="B176" s="118">
        <f>VLOOKUP($A176,'高情景（2001-2060, 2020RMB）'!$A$14:$W$70,COLUMN('高情景（2001-2060, 2020RMB）'!U$1),0)</f>
        <v>10602.811030571023</v>
      </c>
      <c r="C176" s="14">
        <f>VLOOKUP($A176,'高情景（2001-2060, 2020RMB）'!$A$14:$W$70,COLUMN('高情景（2001-2060, 2020RMB）'!V$1),0)</f>
        <v>11470.075268301911</v>
      </c>
      <c r="D176" s="14">
        <f>VLOOKUP($A176,'高情景（2001-2060, 2020RMB）'!$A$14:$W$70,COLUMN('高情景（2001-2060, 2020RMB）'!W$1),0)</f>
        <v>12304.162743704102</v>
      </c>
      <c r="E176" s="14">
        <f>VLOOKUP($A176,Python数据平滑!$A$61:$AN$114,COLUMN(Python数据平滑!C$61),0)/SUM(Python数据平滑!C$62:C$66)*情景假设!E$174</f>
        <v>12527.969412860115</v>
      </c>
      <c r="F176" s="14">
        <f>VLOOKUP($A176,Python数据平滑!$A$61:$AN$114,COLUMN(Python数据平滑!D$61),0)/SUM(Python数据平滑!D$62:D$66)*情景假设!F$174</f>
        <v>12722.378243610745</v>
      </c>
      <c r="G176" s="14">
        <f>VLOOKUP($A176,Python数据平滑!$A$61:$AN$114,COLUMN(Python数据平滑!E$61),0)/SUM(Python数据平滑!E$62:E$66)*情景假设!G$174</f>
        <v>12872.379209051289</v>
      </c>
      <c r="H176" s="14">
        <f>VLOOKUP($A176,Python数据平滑!$A$61:$AN$114,COLUMN(Python数据平滑!F$61),0)/SUM(Python数据平滑!F$62:F$66)*情景假设!H$174</f>
        <v>13002.913341807782</v>
      </c>
      <c r="I176" s="14">
        <f>VLOOKUP($A176,Python数据平滑!$A$61:$AN$114,COLUMN(Python数据平滑!G$61),0)/SUM(Python数据平滑!G$62:G$66)*情景假设!I$174</f>
        <v>13115.961442284297</v>
      </c>
      <c r="J176" s="14">
        <f>VLOOKUP($A176,Python数据平滑!$A$61:$AN$114,COLUMN(Python数据平滑!H$61),0)/SUM(Python数据平滑!H$62:H$66)*情景假设!J$174</f>
        <v>13207.568446914613</v>
      </c>
      <c r="K176" s="14">
        <f>VLOOKUP($A176,Python数据平滑!$A$61:$AN$114,COLUMN(Python数据平滑!I$61),0)/SUM(Python数据平滑!I$62:I$66)*情景假设!K$174</f>
        <v>13272.942105271368</v>
      </c>
      <c r="L176" s="14">
        <f>VLOOKUP($A176,Python数据平滑!$A$61:$AN$114,COLUMN(Python数据平滑!J$61),0)/SUM(Python数据平滑!J$62:J$66)*情景假设!L$174</f>
        <v>13306.530429696501</v>
      </c>
      <c r="M176" s="14">
        <f>VLOOKUP($A176,Python数据平滑!$A$61:$AN$114,COLUMN(Python数据平滑!K$61),0)/SUM(Python数据平滑!K$62:K$66)*情景假设!M$174</f>
        <v>13308.232492321902</v>
      </c>
      <c r="N176" s="14">
        <f>VLOOKUP($A176,Python数据平滑!$A$61:$AN$114,COLUMN(Python数据平滑!L$61),0)/SUM(Python数据平滑!L$62:L$66)*情景假设!N$174</f>
        <v>13289.231295563373</v>
      </c>
      <c r="O176" s="14">
        <f>VLOOKUP($A176,Python数据平滑!$A$61:$AN$114,COLUMN(Python数据平滑!M$61),0)/SUM(Python数据平滑!M$62:M$66)*情景假设!O$174</f>
        <v>13260.786968305219</v>
      </c>
      <c r="P176" s="14">
        <f>VLOOKUP($A176,Python数据平滑!$A$61:$AN$114,COLUMN(Python数据平滑!N$61),0)/SUM(Python数据平滑!N$62:N$66)*情景假设!P$174</f>
        <v>13235.906053979461</v>
      </c>
      <c r="Q176" s="14">
        <f>VLOOKUP($A176,Python数据平滑!$A$61:$AN$114,COLUMN(Python数据平滑!O$61),0)/SUM(Python数据平滑!O$62:O$66)*情景假设!Q$174</f>
        <v>13229.569962543459</v>
      </c>
      <c r="R176" s="14">
        <f>VLOOKUP($A176,Python数据平滑!$A$61:$AN$114,COLUMN(Python数据平滑!P$61),0)/SUM(Python数据平滑!P$62:P$66)*情景假设!R$174</f>
        <v>13227.88544836099</v>
      </c>
      <c r="S176" s="14">
        <f>VLOOKUP($A176,Python数据平滑!$A$61:$AN$114,COLUMN(Python数据平滑!Q$61),0)/SUM(Python数据平滑!Q$62:Q$66)*情景假设!S$174</f>
        <v>13210.870935925899</v>
      </c>
      <c r="T176" s="14">
        <f>VLOOKUP($A176,Python数据平滑!$A$61:$AN$114,COLUMN(Python数据平滑!R$61),0)/SUM(Python数据平滑!R$62:R$66)*情景假设!T$174</f>
        <v>13185.475780778906</v>
      </c>
      <c r="U176" s="14">
        <f>VLOOKUP($A176,Python数据平滑!$A$61:$AN$114,COLUMN(Python数据平滑!S$61),0)/SUM(Python数据平滑!S$62:S$66)*情景假设!U$174</f>
        <v>13158.584636519608</v>
      </c>
      <c r="V176" s="14">
        <f>VLOOKUP($A176,Python数据平滑!$A$61:$AN$114,COLUMN(Python数据平滑!T$61),0)/SUM(Python数据平滑!T$62:T$66)*情景假设!V$174</f>
        <v>13136.9919393292</v>
      </c>
      <c r="W176" s="14">
        <f>VLOOKUP($A176,Python数据平滑!$A$61:$AN$114,COLUMN(Python数据平滑!U$61),0)/SUM(Python数据平滑!U$62:U$66)*情景假设!W$174</f>
        <v>13120.180260362962</v>
      </c>
      <c r="X176" s="14">
        <f>VLOOKUP($A176,Python数据平滑!$A$61:$AN$114,COLUMN(Python数据平滑!V$61),0)/SUM(Python数据平滑!V$62:V$66)*情景假设!X$174</f>
        <v>13102.699049296694</v>
      </c>
      <c r="Y176" s="14">
        <f>VLOOKUP($A176,Python数据平滑!$A$61:$AN$114,COLUMN(Python数据平滑!W$61),0)/SUM(Python数据平滑!W$62:W$66)*情景假设!Y$174</f>
        <v>13083.852424938092</v>
      </c>
      <c r="Z176" s="14">
        <f>VLOOKUP($A176,Python数据平滑!$A$61:$AN$114,COLUMN(Python数据平滑!X$61),0)/SUM(Python数据平滑!X$62:X$66)*情景假设!Z$174</f>
        <v>13062.911687007274</v>
      </c>
      <c r="AA176" s="14">
        <f>VLOOKUP($A176,Python数据平滑!$A$61:$AN$114,COLUMN(Python数据平滑!Y$61),0)/SUM(Python数据平滑!Y$62:Y$66)*情景假设!AA$174</f>
        <v>13039.117430921868</v>
      </c>
      <c r="AB176" s="14">
        <f>VLOOKUP($A176,Python数据平滑!$A$61:$AN$114,COLUMN(Python数据平滑!Z$61),0)/SUM(Python数据平滑!Z$62:Z$66)*情景假设!AB$174</f>
        <v>13012.345522827805</v>
      </c>
      <c r="AC176" s="14">
        <f>VLOOKUP($A176,Python数据平滑!$A$61:$AN$114,COLUMN(Python数据平滑!AA$61),0)/SUM(Python数据平滑!AA$62:AA$66)*情景假设!AC$174</f>
        <v>12981.909824415061</v>
      </c>
      <c r="AD176" s="14">
        <f>VLOOKUP($A176,Python数据平滑!$A$61:$AN$114,COLUMN(Python数据平滑!AB$61),0)/SUM(Python数据平滑!AB$62:AB$66)*情景假设!AD$174</f>
        <v>12946.173918203654</v>
      </c>
      <c r="AE176" s="14">
        <f>VLOOKUP($A176,Python数据平滑!$A$61:$AN$114,COLUMN(Python数据平滑!AC$61),0)/SUM(Python数据平滑!AC$62:AC$66)*情景假设!AE$174</f>
        <v>12903.489323995245</v>
      </c>
      <c r="AF176" s="14">
        <f>VLOOKUP($A176,Python数据平滑!$A$61:$AN$114,COLUMN(Python数据平滑!AD$61),0)/SUM(Python数据平滑!AD$62:AD$66)*情景假设!AF$174</f>
        <v>12852.202385353923</v>
      </c>
      <c r="AG176" s="14">
        <f>VLOOKUP($A176,Python数据平滑!$A$61:$AN$114,COLUMN(Python数据平滑!AE$61),0)/SUM(Python数据平滑!AE$62:AE$66)*情景假设!AG$174</f>
        <v>12793.892239867368</v>
      </c>
      <c r="AH176" s="14">
        <f>VLOOKUP($A176,Python数据平滑!$A$61:$AN$114,COLUMN(Python数据平滑!AF$61),0)/SUM(Python数据平滑!AF$62:AF$66)*情景假设!AH$174</f>
        <v>12731.200117540628</v>
      </c>
      <c r="AI176" s="14">
        <f>VLOOKUP($A176,Python数据平滑!$A$61:$AN$114,COLUMN(Python数据平滑!AG$61),0)/SUM(Python数据平滑!AG$62:AG$66)*情景假设!AI$174</f>
        <v>12664.097714369516</v>
      </c>
      <c r="AJ176" s="14">
        <f>VLOOKUP($A176,Python数据平滑!$A$61:$AN$114,COLUMN(Python数据平滑!AH$61),0)/SUM(Python数据平滑!AH$62:AH$66)*情景假设!AJ$174</f>
        <v>12592.5998478647</v>
      </c>
      <c r="AK176" s="14">
        <f>VLOOKUP($A176,Python数据平滑!$A$61:$AN$114,COLUMN(Python数据平滑!AI$61),0)/SUM(Python数据平滑!AI$62:AI$66)*情景假设!AK$174</f>
        <v>12516.765617893559</v>
      </c>
      <c r="AL176" s="14">
        <f>VLOOKUP($A176,Python数据平滑!$A$61:$AN$114,COLUMN(Python数据平滑!AJ$61),0)/SUM(Python数据平滑!AJ$62:AJ$66)*情景假设!AL$174</f>
        <v>12436.970235617018</v>
      </c>
      <c r="AM176" s="14">
        <f>VLOOKUP($A176,Python数据平滑!$A$61:$AN$114,COLUMN(Python数据平滑!AK$61),0)/SUM(Python数据平滑!AK$62:AK$66)*情景假设!AM$174</f>
        <v>12353.66673541043</v>
      </c>
      <c r="AN176" s="14">
        <f>VLOOKUP($A176,Python数据平滑!$A$61:$AN$114,COLUMN(Python数据平滑!AL$61),0)/SUM(Python数据平滑!AL$62:AL$66)*情景假设!AN$174</f>
        <v>12267.093773454229</v>
      </c>
      <c r="AO176" s="14">
        <f>VLOOKUP($A176,Python数据平滑!$A$61:$AN$114,COLUMN(Python数据平滑!AM$61),0)/SUM(Python数据平滑!AM$62:AM$66)*情景假设!AO$174</f>
        <v>12177.527017943243</v>
      </c>
      <c r="AP176" s="166">
        <f>VLOOKUP($A176,Python数据平滑!$A$61:$AN$114,COLUMN(Python数据平滑!AN$61),0)/SUM(Python数据平滑!AN$62:AN$66)*情景假设!AP$174</f>
        <v>12085.275836534091</v>
      </c>
    </row>
    <row r="177" spans="1:42" x14ac:dyDescent="0.25">
      <c r="A177" s="132" t="s">
        <v>17</v>
      </c>
      <c r="B177" s="118">
        <f>VLOOKUP($A177,'高情景（2001-2060, 2020RMB）'!$A$14:$W$70,COLUMN('高情景（2001-2060, 2020RMB）'!U$1),0)</f>
        <v>6152.0529589530752</v>
      </c>
      <c r="C177" s="14">
        <f>VLOOKUP($A177,'高情景（2001-2060, 2020RMB）'!$A$14:$W$70,COLUMN('高情景（2001-2060, 2020RMB）'!V$1),0)</f>
        <v>6456.6953675432605</v>
      </c>
      <c r="D177" s="14">
        <f>VLOOKUP($A177,'高情景（2001-2060, 2020RMB）'!$A$14:$W$70,COLUMN('高情景（2001-2060, 2020RMB）'!W$1),0)</f>
        <v>6224.4128368227912</v>
      </c>
      <c r="E177" s="14">
        <f>VLOOKUP($A177,Python数据平滑!$A$61:$AN$114,COLUMN(Python数据平滑!C$61),0)/SUM(Python数据平滑!C$62:C$66)*情景假设!E$174</f>
        <v>6359.9499745583416</v>
      </c>
      <c r="F177" s="14">
        <f>VLOOKUP($A177,Python数据平滑!$A$61:$AN$114,COLUMN(Python数据平滑!D$61),0)/SUM(Python数据平滑!D$62:D$66)*情景假设!F$174</f>
        <v>6472.1791872613467</v>
      </c>
      <c r="G177" s="14">
        <f>VLOOKUP($A177,Python数据平滑!$A$61:$AN$114,COLUMN(Python数据平滑!E$61),0)/SUM(Python数据平滑!E$62:E$66)*情景假设!G$174</f>
        <v>6532.7257581377999</v>
      </c>
      <c r="H177" s="14">
        <f>VLOOKUP($A177,Python数据平滑!$A$61:$AN$114,COLUMN(Python数据平滑!F$61),0)/SUM(Python数据平滑!F$62:F$66)*情景假设!H$174</f>
        <v>6559.2093897964423</v>
      </c>
      <c r="I177" s="14">
        <f>VLOOKUP($A177,Python数据平滑!$A$61:$AN$114,COLUMN(Python数据平滑!G$61),0)/SUM(Python数据平滑!G$62:G$66)*情景假设!I$174</f>
        <v>6575.4404291376268</v>
      </c>
      <c r="J177" s="14">
        <f>VLOOKUP($A177,Python数据平滑!$A$61:$AN$114,COLUMN(Python数据平滑!H$61),0)/SUM(Python数据平滑!H$62:H$66)*情景假设!J$174</f>
        <v>6585.2224952121305</v>
      </c>
      <c r="K177" s="14">
        <f>VLOOKUP($A177,Python数据平滑!$A$61:$AN$114,COLUMN(Python数据平滑!I$61),0)/SUM(Python数据平滑!I$62:I$66)*情景假设!K$174</f>
        <v>6591.9960764661537</v>
      </c>
      <c r="L177" s="14">
        <f>VLOOKUP($A177,Python数据平滑!$A$61:$AN$114,COLUMN(Python数据平滑!J$61),0)/SUM(Python数据平滑!J$62:J$66)*情景假设!L$174</f>
        <v>6598.8207621185302</v>
      </c>
      <c r="M177" s="14">
        <f>VLOOKUP($A177,Python数据平滑!$A$61:$AN$114,COLUMN(Python数据平滑!K$61),0)/SUM(Python数据平滑!K$62:K$66)*情景假设!M$174</f>
        <v>6588.9199267367549</v>
      </c>
      <c r="N177" s="14">
        <f>VLOOKUP($A177,Python数据平滑!$A$61:$AN$114,COLUMN(Python数据平滑!L$61),0)/SUM(Python数据平滑!L$62:L$66)*情景假设!N$174</f>
        <v>6552.1607726157808</v>
      </c>
      <c r="O177" s="14">
        <f>VLOOKUP($A177,Python数据平滑!$A$61:$AN$114,COLUMN(Python数据平滑!M$61),0)/SUM(Python数据平滑!M$62:M$66)*情景假设!O$174</f>
        <v>6501.5062014525483</v>
      </c>
      <c r="P177" s="14">
        <f>VLOOKUP($A177,Python数据平滑!$A$61:$AN$114,COLUMN(Python数据平滑!N$61),0)/SUM(Python数据平滑!N$62:N$66)*情景假设!P$174</f>
        <v>6450.5715693786833</v>
      </c>
      <c r="Q177" s="14">
        <f>VLOOKUP($A177,Python数据平滑!$A$61:$AN$114,COLUMN(Python数据平滑!O$61),0)/SUM(Python数据平滑!O$62:O$66)*情景假设!Q$174</f>
        <v>6413.5813618424927</v>
      </c>
      <c r="R177" s="14">
        <f>VLOOKUP($A177,Python数据平滑!$A$61:$AN$114,COLUMN(Python数据平滑!P$61),0)/SUM(Python数据平滑!P$62:P$66)*情景假设!R$174</f>
        <v>6383.9886050370405</v>
      </c>
      <c r="S177" s="14">
        <f>VLOOKUP($A177,Python数据平滑!$A$61:$AN$114,COLUMN(Python数据平滑!Q$61),0)/SUM(Python数据平滑!Q$62:Q$66)*情景假设!S$174</f>
        <v>6347.7934640429175</v>
      </c>
      <c r="T177" s="14">
        <f>VLOOKUP($A177,Python数据平滑!$A$61:$AN$114,COLUMN(Python数据平滑!R$61),0)/SUM(Python数据平滑!R$62:R$66)*情景假设!T$174</f>
        <v>6308.2821204923475</v>
      </c>
      <c r="U177" s="14">
        <f>VLOOKUP($A177,Python数据平滑!$A$61:$AN$114,COLUMN(Python数据平滑!S$61),0)/SUM(Python数据平滑!S$62:S$66)*情景假设!U$174</f>
        <v>6268.65240740432</v>
      </c>
      <c r="V177" s="14">
        <f>VLOOKUP($A177,Python数据平滑!$A$61:$AN$114,COLUMN(Python数据平滑!T$61),0)/SUM(Python数据平滑!T$62:T$66)*情景假设!V$174</f>
        <v>6232.0056402799983</v>
      </c>
      <c r="W177" s="14">
        <f>VLOOKUP($A177,Python数据平滑!$A$61:$AN$114,COLUMN(Python数据平滑!U$61),0)/SUM(Python数据平滑!U$62:U$66)*情景假设!W$174</f>
        <v>6197.9379588111433</v>
      </c>
      <c r="X177" s="14">
        <f>VLOOKUP($A177,Python数据平滑!$A$61:$AN$114,COLUMN(Python数据平滑!V$61),0)/SUM(Python数据平滑!V$62:V$66)*情景假设!X$174</f>
        <v>6163.7323599631518</v>
      </c>
      <c r="Y177" s="14">
        <f>VLOOKUP($A177,Python数据平滑!$A$61:$AN$114,COLUMN(Python数据平滑!W$61),0)/SUM(Python数据平滑!W$62:W$66)*情景假设!Y$174</f>
        <v>6128.9451311256043</v>
      </c>
      <c r="Z177" s="14">
        <f>VLOOKUP($A177,Python数据平滑!$A$61:$AN$114,COLUMN(Python数据平滑!X$61),0)/SUM(Python数据平滑!X$62:X$66)*情景假设!Z$174</f>
        <v>6093.1254966252664</v>
      </c>
      <c r="AA177" s="14">
        <f>VLOOKUP($A177,Python数据平滑!$A$61:$AN$114,COLUMN(Python数据平滑!Y$61),0)/SUM(Python数据平滑!Y$62:Y$66)*情景假设!AA$174</f>
        <v>6055.8171219734531</v>
      </c>
      <c r="AB177" s="14">
        <f>VLOOKUP($A177,Python数据平滑!$A$61:$AN$114,COLUMN(Python数据平滑!Z$61),0)/SUM(Python数据平滑!Z$62:Z$66)*情景假设!AB$174</f>
        <v>6016.8667161473613</v>
      </c>
      <c r="AC177" s="14">
        <f>VLOOKUP($A177,Python数据平滑!$A$61:$AN$114,COLUMN(Python数据平滑!AA$61),0)/SUM(Python数据平滑!AA$62:AA$66)*情景假设!AC$174</f>
        <v>5975.8668104368298</v>
      </c>
      <c r="AD177" s="14">
        <f>VLOOKUP($A177,Python数据平滑!$A$61:$AN$114,COLUMN(Python数据平滑!AB$61),0)/SUM(Python数据平滑!AB$62:AB$66)*情景假设!AD$174</f>
        <v>5931.9841629835209</v>
      </c>
      <c r="AE177" s="14">
        <f>VLOOKUP($A177,Python数据平滑!$A$61:$AN$114,COLUMN(Python数据平滑!AC$61),0)/SUM(Python数据平滑!AC$62:AC$66)*情景假设!AE$174</f>
        <v>5884.3986254699421</v>
      </c>
      <c r="AF177" s="14">
        <f>VLOOKUP($A177,Python数据平滑!$A$61:$AN$114,COLUMN(Python数据平滑!AD$61),0)/SUM(Python数据平滑!AD$62:AD$66)*情景假设!AF$174</f>
        <v>5832.3077954618539</v>
      </c>
      <c r="AG177" s="14">
        <f>VLOOKUP($A177,Python数据平滑!$A$61:$AN$114,COLUMN(Python数据平滑!AE$61),0)/SUM(Python数据平滑!AE$62:AE$66)*情景假设!AG$174</f>
        <v>5777.6080988551275</v>
      </c>
      <c r="AH177" s="14">
        <f>VLOOKUP($A177,Python数据平滑!$A$61:$AN$114,COLUMN(Python数据平滑!AF$61),0)/SUM(Python数据平滑!AF$62:AF$66)*情景假设!AH$174</f>
        <v>5722.5521800309098</v>
      </c>
      <c r="AI177" s="14">
        <f>VLOOKUP($A177,Python数据平滑!$A$61:$AN$114,COLUMN(Python数据平滑!AG$61),0)/SUM(Python数据平滑!AG$62:AG$66)*情景假设!AI$174</f>
        <v>5666.9078333437383</v>
      </c>
      <c r="AJ177" s="14">
        <f>VLOOKUP($A177,Python数据平滑!$A$61:$AN$114,COLUMN(Python数据平滑!AH$61),0)/SUM(Python数据平滑!AH$62:AH$66)*情景假设!AJ$174</f>
        <v>5610.4691049578569</v>
      </c>
      <c r="AK177" s="14">
        <f>VLOOKUP($A177,Python数据平滑!$A$61:$AN$114,COLUMN(Python数据平滑!AI$61),0)/SUM(Python数据平滑!AI$62:AI$66)*情景假设!AK$174</f>
        <v>5553.0566566830312</v>
      </c>
      <c r="AL177" s="14">
        <f>VLOOKUP($A177,Python数据平滑!$A$61:$AN$114,COLUMN(Python数据平滑!AJ$61),0)/SUM(Python数据平滑!AJ$62:AJ$66)*情景假设!AL$174</f>
        <v>5494.6378066923153</v>
      </c>
      <c r="AM177" s="14">
        <f>VLOOKUP($A177,Python数据平滑!$A$61:$AN$114,COLUMN(Python数据平滑!AK$61),0)/SUM(Python数据平滑!AK$62:AK$66)*情景假设!AM$174</f>
        <v>5435.2192291924648</v>
      </c>
      <c r="AN177" s="14">
        <f>VLOOKUP($A177,Python数据平滑!$A$61:$AN$114,COLUMN(Python数据平滑!AL$61),0)/SUM(Python数据平滑!AL$62:AL$66)*情景假设!AN$174</f>
        <v>5374.7187098722707</v>
      </c>
      <c r="AO177" s="14">
        <f>VLOOKUP($A177,Python数据平滑!$A$61:$AN$114,COLUMN(Python数据平滑!AM$61),0)/SUM(Python数据平滑!AM$62:AM$66)*情景假设!AO$174</f>
        <v>5313.0772232437439</v>
      </c>
      <c r="AP177" s="166">
        <f>VLOOKUP($A177,Python数据平滑!$A$61:$AN$114,COLUMN(Python数据平滑!AN$61),0)/SUM(Python数据平滑!AN$62:AN$66)*情景假设!AP$174</f>
        <v>5250.2575473937504</v>
      </c>
    </row>
    <row r="178" spans="1:42" x14ac:dyDescent="0.25">
      <c r="A178" s="132" t="s">
        <v>18</v>
      </c>
      <c r="B178" s="118">
        <f>VLOOKUP($A178,'高情景（2001-2060, 2020RMB）'!$A$14:$W$70,COLUMN('高情景（2001-2060, 2020RMB）'!U$1),0)</f>
        <v>1856.4384809055559</v>
      </c>
      <c r="C178" s="14">
        <f>VLOOKUP($A178,'高情景（2001-2060, 2020RMB）'!$A$14:$W$70,COLUMN('高情景（2001-2060, 2020RMB）'!V$1),0)</f>
        <v>2282.7594992660579</v>
      </c>
      <c r="D178" s="14">
        <f>VLOOKUP($A178,'高情景（2001-2060, 2020RMB）'!$A$14:$W$70,COLUMN('高情景（2001-2060, 2020RMB）'!W$1),0)</f>
        <v>2464.9908072284757</v>
      </c>
      <c r="E178" s="14">
        <f>VLOOKUP($A178,Python数据平滑!$A$61:$AN$114,COLUMN(Python数据平滑!C$61),0)/SUM(Python数据平滑!C$62:C$66)*情景假设!E$174</f>
        <v>2707.7514571530605</v>
      </c>
      <c r="F178" s="14">
        <f>VLOOKUP($A178,Python数据平滑!$A$61:$AN$114,COLUMN(Python数据平滑!D$61),0)/SUM(Python数据平滑!D$62:D$66)*情景假设!F$174</f>
        <v>2960.8163134110764</v>
      </c>
      <c r="G178" s="14">
        <f>VLOOKUP($A178,Python数据平滑!$A$61:$AN$114,COLUMN(Python数据平滑!E$61),0)/SUM(Python数据平滑!E$62:E$66)*情景假设!G$174</f>
        <v>3219.7873246691365</v>
      </c>
      <c r="H178" s="14">
        <f>VLOOKUP($A178,Python数据平滑!$A$61:$AN$114,COLUMN(Python数据平滑!F$61),0)/SUM(Python数据平滑!F$62:F$66)*情景假设!H$174</f>
        <v>3487.4913558119215</v>
      </c>
      <c r="I178" s="14">
        <f>VLOOKUP($A178,Python数据平滑!$A$61:$AN$114,COLUMN(Python数据平滑!G$61),0)/SUM(Python数据平滑!G$62:G$66)*情景假设!I$174</f>
        <v>3762.5964959384964</v>
      </c>
      <c r="J178" s="14">
        <f>VLOOKUP($A178,Python数据平滑!$A$61:$AN$114,COLUMN(Python数据平滑!H$61),0)/SUM(Python数据平滑!H$62:H$66)*情景假设!J$174</f>
        <v>4045.2115365434765</v>
      </c>
      <c r="K178" s="14">
        <f>VLOOKUP($A178,Python数据平滑!$A$61:$AN$114,COLUMN(Python数据平滑!I$61),0)/SUM(Python数据平滑!I$62:I$66)*情景假设!K$174</f>
        <v>4335.4791426388138</v>
      </c>
      <c r="L178" s="14">
        <f>VLOOKUP($A178,Python数据平滑!$A$61:$AN$114,COLUMN(Python数据平滑!J$61),0)/SUM(Python数据平滑!J$62:J$66)*情景假设!L$174</f>
        <v>4633.5283408496334</v>
      </c>
      <c r="M178" s="14">
        <f>VLOOKUP($A178,Python数据平滑!$A$61:$AN$114,COLUMN(Python数据平滑!K$61),0)/SUM(Python数据平滑!K$62:K$66)*情景假设!M$174</f>
        <v>4934.8261869642783</v>
      </c>
      <c r="N178" s="14">
        <f>VLOOKUP($A178,Python数据平滑!$A$61:$AN$114,COLUMN(Python数据平滑!L$61),0)/SUM(Python数据平滑!L$62:L$66)*情景假设!N$174</f>
        <v>5235.6385962056211</v>
      </c>
      <c r="O178" s="14">
        <f>VLOOKUP($A178,Python数据平滑!$A$61:$AN$114,COLUMN(Python数据平滑!M$61),0)/SUM(Python数据平滑!M$62:M$66)*情景假设!O$174</f>
        <v>5538.0007227497135</v>
      </c>
      <c r="P178" s="14">
        <f>VLOOKUP($A178,Python数据平滑!$A$61:$AN$114,COLUMN(Python数据平滑!N$61),0)/SUM(Python数据平滑!N$62:N$66)*情景假设!P$174</f>
        <v>5845.5939729858283</v>
      </c>
      <c r="Q178" s="14">
        <f>VLOOKUP($A178,Python数据平滑!$A$61:$AN$114,COLUMN(Python数据平滑!O$61),0)/SUM(Python数据平滑!O$62:O$66)*情景假设!Q$174</f>
        <v>6164.1198010340213</v>
      </c>
      <c r="R178" s="14">
        <f>VLOOKUP($A178,Python数据平滑!$A$61:$AN$114,COLUMN(Python数据平滑!P$61),0)/SUM(Python数据平滑!P$62:P$66)*情景假设!R$174</f>
        <v>6490.7786582776635</v>
      </c>
      <c r="S178" s="14">
        <f>VLOOKUP($A178,Python数据平滑!$A$61:$AN$114,COLUMN(Python数据平滑!Q$61),0)/SUM(Python数据平滑!Q$62:Q$66)*情景假设!S$174</f>
        <v>6819.4885447418474</v>
      </c>
      <c r="T178" s="14">
        <f>VLOOKUP($A178,Python数据平滑!$A$61:$AN$114,COLUMN(Python数据平滑!R$61),0)/SUM(Python数据平滑!R$62:R$66)*情景假设!T$174</f>
        <v>7153.0451859678624</v>
      </c>
      <c r="U178" s="14">
        <f>VLOOKUP($A178,Python数据平滑!$A$61:$AN$114,COLUMN(Python数据平滑!S$61),0)/SUM(Python数据平滑!S$62:S$66)*情景假设!U$174</f>
        <v>7494.9347681089521</v>
      </c>
      <c r="V178" s="14">
        <f>VLOOKUP($A178,Python数据平滑!$A$61:$AN$114,COLUMN(Python数据平滑!T$61),0)/SUM(Python数据平滑!T$62:T$66)*情景假设!V$174</f>
        <v>7849.3684391536663</v>
      </c>
      <c r="W178" s="14">
        <f>VLOOKUP($A178,Python数据平滑!$A$61:$AN$114,COLUMN(Python数据平滑!U$61),0)/SUM(Python数据平滑!U$62:U$66)*情景假设!W$174</f>
        <v>8216.8082197080366</v>
      </c>
      <c r="X178" s="14">
        <f>VLOOKUP($A178,Python数据平滑!$A$61:$AN$114,COLUMN(Python数据平滑!V$61),0)/SUM(Python数据平滑!V$62:V$66)*情景假设!X$174</f>
        <v>8594.508119397975</v>
      </c>
      <c r="Y178" s="14">
        <f>VLOOKUP($A178,Python数据平滑!$A$61:$AN$114,COLUMN(Python数据平滑!W$61),0)/SUM(Python数据平滑!W$62:W$66)*情景假设!Y$174</f>
        <v>8982.413252231936</v>
      </c>
      <c r="Z178" s="14">
        <f>VLOOKUP($A178,Python数据平滑!$A$61:$AN$114,COLUMN(Python数据平滑!X$61),0)/SUM(Python数据平滑!X$62:X$66)*情景假设!Z$174</f>
        <v>9380.4272988505909</v>
      </c>
      <c r="AA178" s="14">
        <f>VLOOKUP($A178,Python数据平滑!$A$61:$AN$114,COLUMN(Python数据平滑!Y$61),0)/SUM(Python数据平滑!Y$62:Y$66)*情景假设!AA$174</f>
        <v>9788.4075878240037</v>
      </c>
      <c r="AB178" s="14">
        <f>VLOOKUP($A178,Python数据平滑!$A$61:$AN$114,COLUMN(Python数据平滑!Z$61),0)/SUM(Python数据平滑!Z$62:Z$66)*情景假设!AB$174</f>
        <v>10206.680311542288</v>
      </c>
      <c r="AC178" s="14">
        <f>VLOOKUP($A178,Python数据平滑!$A$61:$AN$114,COLUMN(Python数据平滑!AA$61),0)/SUM(Python数据平滑!AA$62:AA$66)*情景假设!AC$174</f>
        <v>10635.167378113809</v>
      </c>
      <c r="AD178" s="14">
        <f>VLOOKUP($A178,Python数据平滑!$A$61:$AN$114,COLUMN(Python数据平滑!AB$61),0)/SUM(Python数据平滑!AB$62:AB$66)*情景假设!AD$174</f>
        <v>11072.956953965437</v>
      </c>
      <c r="AE178" s="14">
        <f>VLOOKUP($A178,Python数据平滑!$A$61:$AN$114,COLUMN(Python数据平滑!AC$61),0)/SUM(Python数据平滑!AC$62:AC$66)*情景假设!AE$174</f>
        <v>11518.960031309245</v>
      </c>
      <c r="AF178" s="14">
        <f>VLOOKUP($A178,Python数据平滑!$A$61:$AN$114,COLUMN(Python数据平滑!AD$61),0)/SUM(Python数据平滑!AD$62:AD$66)*情景假设!AF$174</f>
        <v>11971.896835207064</v>
      </c>
      <c r="AG178" s="14">
        <f>VLOOKUP($A178,Python数据平滑!$A$61:$AN$114,COLUMN(Python数据平滑!AE$61),0)/SUM(Python数据平滑!AE$62:AE$66)*情景假设!AG$174</f>
        <v>12435.412682532058</v>
      </c>
      <c r="AH178" s="14">
        <f>VLOOKUP($A178,Python数据平滑!$A$61:$AN$114,COLUMN(Python数据平滑!AF$61),0)/SUM(Python数据平滑!AF$62:AF$66)*情景假设!AH$174</f>
        <v>12913.625107760074</v>
      </c>
      <c r="AI178" s="14">
        <f>VLOOKUP($A178,Python数据平滑!$A$61:$AN$114,COLUMN(Python数据平滑!AG$61),0)/SUM(Python数据平滑!AG$62:AG$66)*情景假设!AI$174</f>
        <v>13405.714735411309</v>
      </c>
      <c r="AJ178" s="14">
        <f>VLOOKUP($A178,Python数据平滑!$A$61:$AN$114,COLUMN(Python数据平滑!AH$61),0)/SUM(Python数据平滑!AH$62:AH$66)*情景假设!AJ$174</f>
        <v>13910.731065040329</v>
      </c>
      <c r="AK178" s="14">
        <f>VLOOKUP($A178,Python数据平滑!$A$61:$AN$114,COLUMN(Python数据平滑!AI$61),0)/SUM(Python数据平滑!AI$62:AI$66)*情景假设!AK$174</f>
        <v>14427.590432136043</v>
      </c>
      <c r="AL178" s="14">
        <f>VLOOKUP($A178,Python数据平滑!$A$61:$AN$114,COLUMN(Python数据平滑!AJ$61),0)/SUM(Python数据平滑!AJ$62:AJ$66)*情景假设!AL$174</f>
        <v>14955.401644676025</v>
      </c>
      <c r="AM178" s="14">
        <f>VLOOKUP($A178,Python数据平滑!$A$61:$AN$114,COLUMN(Python数据平滑!AK$61),0)/SUM(Python数据平滑!AK$62:AK$66)*情景假设!AM$174</f>
        <v>15493.238236210838</v>
      </c>
      <c r="AN178" s="14">
        <f>VLOOKUP($A178,Python数据平滑!$A$61:$AN$114,COLUMN(Python数据平滑!AL$61),0)/SUM(Python数据平滑!AL$62:AL$66)*情景假设!AN$174</f>
        <v>16039.773432211368</v>
      </c>
      <c r="AO178" s="14">
        <f>VLOOKUP($A178,Python数据平滑!$A$61:$AN$114,COLUMN(Python数据平滑!AM$61),0)/SUM(Python数据平滑!AM$62:AM$66)*情景假设!AO$174</f>
        <v>16593.562334371887</v>
      </c>
      <c r="AP178" s="166">
        <f>VLOOKUP($A178,Python数据平滑!$A$61:$AN$114,COLUMN(Python数据平滑!AN$61),0)/SUM(Python数据平滑!AN$62:AN$66)*情景假设!AP$174</f>
        <v>17153.044096204088</v>
      </c>
    </row>
    <row r="179" spans="1:42" x14ac:dyDescent="0.25">
      <c r="A179" s="132" t="s">
        <v>19</v>
      </c>
      <c r="B179" s="118">
        <f>VLOOKUP($A179,'高情景（2001-2060, 2020RMB）'!$A$14:$W$70,COLUMN('高情景（2001-2060, 2020RMB）'!U$1),0)</f>
        <v>1091.7883404123318</v>
      </c>
      <c r="C179" s="14">
        <f>VLOOKUP($A179,'高情景（2001-2060, 2020RMB）'!$A$14:$W$70,COLUMN('高情景（2001-2060, 2020RMB）'!V$1),0)</f>
        <v>1244.7503877019715</v>
      </c>
      <c r="D179" s="14">
        <f>VLOOKUP($A179,'高情景（2001-2060, 2020RMB）'!$A$14:$W$70,COLUMN('高情景（2001-2060, 2020RMB）'!W$1),0)</f>
        <v>1298.5975960878834</v>
      </c>
      <c r="E179" s="14">
        <f>VLOOKUP($A179,Python数据平滑!$A$61:$AN$114,COLUMN(Python数据平滑!C$61),0)/SUM(Python数据平滑!C$62:C$66)*情景假设!E$174</f>
        <v>1376.9144695772002</v>
      </c>
      <c r="F179" s="14">
        <f>VLOOKUP($A179,Python数据平滑!$A$61:$AN$114,COLUMN(Python数据平滑!D$61),0)/SUM(Python数据平滑!D$62:D$66)*情景假设!F$174</f>
        <v>1454.5771684170707</v>
      </c>
      <c r="G179" s="14">
        <f>VLOOKUP($A179,Python数据平滑!$A$61:$AN$114,COLUMN(Python数据平滑!E$61),0)/SUM(Python数据平滑!E$62:E$66)*情景假设!G$174</f>
        <v>1529.8507481248578</v>
      </c>
      <c r="H179" s="14">
        <f>VLOOKUP($A179,Python数据平滑!$A$61:$AN$114,COLUMN(Python数据平滑!F$61),0)/SUM(Python数据平滑!F$62:F$66)*情景假设!H$174</f>
        <v>1604.2690929745042</v>
      </c>
      <c r="I179" s="14">
        <f>VLOOKUP($A179,Python数据平滑!$A$61:$AN$114,COLUMN(Python数据平滑!G$61),0)/SUM(Python数据平滑!G$62:G$66)*情景假设!I$174</f>
        <v>1677.055926692414</v>
      </c>
      <c r="J179" s="14">
        <f>VLOOKUP($A179,Python数据平滑!$A$61:$AN$114,COLUMN(Python数据平滑!H$61),0)/SUM(Python数据平滑!H$62:H$66)*情景假设!J$174</f>
        <v>1748.3544281559475</v>
      </c>
      <c r="K179" s="14">
        <f>VLOOKUP($A179,Python数据平滑!$A$61:$AN$114,COLUMN(Python数据平滑!I$61),0)/SUM(Python数据平滑!I$62:I$66)*情景假设!K$174</f>
        <v>1818.2981643172675</v>
      </c>
      <c r="L179" s="14">
        <f>VLOOKUP($A179,Python数据平滑!$A$61:$AN$114,COLUMN(Python数据平滑!J$61),0)/SUM(Python数据平滑!J$62:J$66)*情景假设!L$174</f>
        <v>1886.9912879035162</v>
      </c>
      <c r="M179" s="14">
        <f>VLOOKUP($A179,Python数据平滑!$A$61:$AN$114,COLUMN(Python数据平滑!K$61),0)/SUM(Python数据平滑!K$62:K$66)*情景假设!M$174</f>
        <v>1952.5853359644857</v>
      </c>
      <c r="N179" s="14">
        <f>VLOOKUP($A179,Python数据平滑!$A$61:$AN$114,COLUMN(Python数据平滑!L$61),0)/SUM(Python数据平滑!L$62:L$66)*情景假设!N$174</f>
        <v>2014.0177599417996</v>
      </c>
      <c r="O179" s="14">
        <f>VLOOKUP($A179,Python数据平滑!$A$61:$AN$114,COLUMN(Python数据平滑!M$61),0)/SUM(Python数据平滑!M$62:M$66)*情景假设!O$174</f>
        <v>2072.7879726959736</v>
      </c>
      <c r="P179" s="14">
        <f>VLOOKUP($A179,Python数据平滑!$A$61:$AN$114,COLUMN(Python数据平滑!N$61),0)/SUM(Python数据平滑!N$62:N$66)*情景假设!P$174</f>
        <v>2130.9286175087409</v>
      </c>
      <c r="Q179" s="14">
        <f>VLOOKUP($A179,Python数据平滑!$A$61:$AN$114,COLUMN(Python数据平滑!O$61),0)/SUM(Python数据平滑!O$62:O$66)*情景假设!Q$174</f>
        <v>2191.0749761838824</v>
      </c>
      <c r="R179" s="14">
        <f>VLOOKUP($A179,Python数据平滑!$A$61:$AN$114,COLUMN(Python数据平滑!P$61),0)/SUM(Python数据平滑!P$62:P$66)*情景假设!R$174</f>
        <v>2251.8964938799436</v>
      </c>
      <c r="S179" s="14">
        <f>VLOOKUP($A179,Python数据平滑!$A$61:$AN$114,COLUMN(Python数据平滑!Q$61),0)/SUM(Python数据平滑!Q$62:Q$66)*情景假设!S$174</f>
        <v>2310.6447369320449</v>
      </c>
      <c r="T179" s="14">
        <f>VLOOKUP($A179,Python数据平滑!$A$61:$AN$114,COLUMN(Python数据平滑!R$61),0)/SUM(Python数据平滑!R$62:R$66)*情景假设!T$174</f>
        <v>2368.3335235209893</v>
      </c>
      <c r="U179" s="14">
        <f>VLOOKUP($A179,Python数据平滑!$A$61:$AN$114,COLUMN(Python数据平滑!S$61),0)/SUM(Python数据平滑!S$62:S$66)*情景假设!U$174</f>
        <v>2426.0934508829491</v>
      </c>
      <c r="V179" s="14">
        <f>VLOOKUP($A179,Python数据平滑!$A$61:$AN$114,COLUMN(Python数据平滑!T$61),0)/SUM(Python数据平滑!T$62:T$66)*情景假设!V$174</f>
        <v>2485.1687969435461</v>
      </c>
      <c r="W179" s="14">
        <f>VLOOKUP($A179,Python数据平滑!$A$61:$AN$114,COLUMN(Python数据平滑!U$61),0)/SUM(Python数据平滑!U$62:U$66)*情景假设!W$174</f>
        <v>2545.517302531267</v>
      </c>
      <c r="X179" s="14">
        <f>VLOOKUP($A179,Python数据平滑!$A$61:$AN$114,COLUMN(Python数据平滑!V$61),0)/SUM(Python数据平滑!V$62:V$66)*情景假设!X$174</f>
        <v>2606.1076548378023</v>
      </c>
      <c r="Y179" s="14">
        <f>VLOOKUP($A179,Python数据平滑!$A$61:$AN$114,COLUMN(Python数据平滑!W$61),0)/SUM(Python数据平滑!W$62:W$66)*情景假设!Y$174</f>
        <v>2666.7724453414321</v>
      </c>
      <c r="Z179" s="14">
        <f>VLOOKUP($A179,Python数据平滑!$A$61:$AN$114,COLUMN(Python数据平滑!X$61),0)/SUM(Python数据平滑!X$62:X$66)*情景假设!Z$174</f>
        <v>2727.3244827801191</v>
      </c>
      <c r="AA179" s="14">
        <f>VLOOKUP($A179,Python数据平滑!$A$61:$AN$114,COLUMN(Python数据平滑!Y$61),0)/SUM(Python数据平滑!Y$62:Y$66)*情景假设!AA$174</f>
        <v>2787.5562348576336</v>
      </c>
      <c r="AB179" s="14">
        <f>VLOOKUP($A179,Python数据平滑!$A$61:$AN$114,COLUMN(Python数据平滑!Z$61),0)/SUM(Python数据平滑!Z$62:Z$66)*情景假设!AB$174</f>
        <v>2847.3845908057319</v>
      </c>
      <c r="AC179" s="14">
        <f>VLOOKUP($A179,Python数据平滑!$A$61:$AN$114,COLUMN(Python数据平滑!AA$61),0)/SUM(Python数据平滑!AA$62:AA$66)*情景假设!AC$174</f>
        <v>2906.5987151721088</v>
      </c>
      <c r="AD179" s="14">
        <f>VLOOKUP($A179,Python数据平滑!$A$61:$AN$114,COLUMN(Python数据平滑!AB$61),0)/SUM(Python数据平滑!AB$62:AB$66)*情景假设!AD$174</f>
        <v>2964.7568045073681</v>
      </c>
      <c r="AE179" s="14">
        <f>VLOOKUP($A179,Python数据平滑!$A$61:$AN$114,COLUMN(Python数据平滑!AC$61),0)/SUM(Python数据平滑!AC$62:AC$66)*情景假设!AE$174</f>
        <v>3021.3811521976927</v>
      </c>
      <c r="AF179" s="14">
        <f>VLOOKUP($A179,Python数据平滑!$A$61:$AN$114,COLUMN(Python数据平滑!AD$61),0)/SUM(Python数据平滑!AD$62:AD$66)*情景假设!AF$174</f>
        <v>3075.958978213589</v>
      </c>
      <c r="AG179" s="14">
        <f>VLOOKUP($A179,Python数据平滑!$A$61:$AN$114,COLUMN(Python数据平滑!AE$61),0)/SUM(Python数据平滑!AE$62:AE$66)*情景假设!AG$174</f>
        <v>3129.8653705981092</v>
      </c>
      <c r="AH179" s="14">
        <f>VLOOKUP($A179,Python数据平滑!$A$61:$AN$114,COLUMN(Python数据平滑!AF$61),0)/SUM(Python数据平滑!AF$62:AF$66)*情景假设!AH$174</f>
        <v>3184.6365804903444</v>
      </c>
      <c r="AI179" s="14">
        <f>VLOOKUP($A179,Python数据平滑!$A$61:$AN$114,COLUMN(Python数据平滑!AG$61),0)/SUM(Python数据平滑!AG$62:AG$66)*情景假设!AI$174</f>
        <v>3239.966347648131</v>
      </c>
      <c r="AJ179" s="14">
        <f>VLOOKUP($A179,Python数据平滑!$A$61:$AN$114,COLUMN(Python数据平滑!AH$61),0)/SUM(Python数据平滑!AH$62:AH$66)*情景假设!AJ$174</f>
        <v>3295.5360932715271</v>
      </c>
      <c r="AK179" s="14">
        <f>VLOOKUP($A179,Python数据平滑!$A$61:$AN$114,COLUMN(Python数据平滑!AI$61),0)/SUM(Python数据平滑!AI$62:AI$66)*情景假设!AK$174</f>
        <v>3351.0158961046809</v>
      </c>
      <c r="AL179" s="14">
        <f>VLOOKUP($A179,Python数据平滑!$A$61:$AN$114,COLUMN(Python数据平滑!AJ$61),0)/SUM(Python数据平滑!AJ$62:AJ$66)*情景假设!AL$174</f>
        <v>3406.1400631654351</v>
      </c>
      <c r="AM179" s="14">
        <f>VLOOKUP($A179,Python数据平滑!$A$61:$AN$114,COLUMN(Python数据平滑!AK$61),0)/SUM(Python数据平滑!AK$62:AK$66)*情景假设!AM$174</f>
        <v>3460.6504450725761</v>
      </c>
      <c r="AN179" s="14">
        <f>VLOOKUP($A179,Python数据平滑!$A$61:$AN$114,COLUMN(Python数据平滑!AL$61),0)/SUM(Python数据平滑!AL$62:AL$66)*情景假设!AN$174</f>
        <v>3514.2160198934794</v>
      </c>
      <c r="AO179" s="14">
        <f>VLOOKUP($A179,Python数据平滑!$A$61:$AN$114,COLUMN(Python数据平滑!AM$61),0)/SUM(Python数据平滑!AM$62:AM$66)*情景假设!AO$174</f>
        <v>3566.5007750099489</v>
      </c>
      <c r="AP179" s="166">
        <f>VLOOKUP($A179,Python数据平滑!$A$61:$AN$114,COLUMN(Python数据平滑!AN$61),0)/SUM(Python数据平滑!AN$62:AN$66)*情景假设!AP$174</f>
        <v>3617.165174432645</v>
      </c>
    </row>
    <row r="180" spans="1:42" x14ac:dyDescent="0.25">
      <c r="A180" s="193" t="s">
        <v>219</v>
      </c>
      <c r="B180" s="215">
        <f>B67</f>
        <v>90023.293328805914</v>
      </c>
      <c r="C180" s="216">
        <f>C67</f>
        <v>98562.088933173043</v>
      </c>
      <c r="D180" s="216">
        <f>D67</f>
        <v>101803.01469759936</v>
      </c>
      <c r="E180" s="216">
        <f t="shared" ref="E180:AP180" si="129">E67</f>
        <v>104702.1834645044</v>
      </c>
      <c r="F180" s="216">
        <f t="shared" si="129"/>
        <v>107574.79814819117</v>
      </c>
      <c r="G180" s="216">
        <f t="shared" si="129"/>
        <v>110377.34768144466</v>
      </c>
      <c r="H180" s="216">
        <f t="shared" si="129"/>
        <v>113387.94568141436</v>
      </c>
      <c r="I180" s="216">
        <f t="shared" si="129"/>
        <v>116545.76258491391</v>
      </c>
      <c r="J180" s="216">
        <f t="shared" si="129"/>
        <v>119677.7148416003</v>
      </c>
      <c r="K180" s="216">
        <f t="shared" si="129"/>
        <v>122584.93115770149</v>
      </c>
      <c r="L180" s="216">
        <f t="shared" si="129"/>
        <v>125044.75802418841</v>
      </c>
      <c r="M180" s="216">
        <f t="shared" si="129"/>
        <v>127045.52584593497</v>
      </c>
      <c r="N180" s="216">
        <f t="shared" si="129"/>
        <v>128772.40441083949</v>
      </c>
      <c r="O180" s="216">
        <f t="shared" si="129"/>
        <v>130290.7845901196</v>
      </c>
      <c r="P180" s="216">
        <f t="shared" si="129"/>
        <v>131688.11208958371</v>
      </c>
      <c r="Q180" s="216">
        <f t="shared" si="129"/>
        <v>133076.82266953518</v>
      </c>
      <c r="R180" s="216">
        <f t="shared" si="129"/>
        <v>134395.63748709162</v>
      </c>
      <c r="S180" s="216">
        <f t="shared" si="129"/>
        <v>135545.60330920527</v>
      </c>
      <c r="T180" s="216">
        <f t="shared" si="129"/>
        <v>136600.18336491246</v>
      </c>
      <c r="U180" s="216">
        <f t="shared" si="129"/>
        <v>137635.28394368413</v>
      </c>
      <c r="V180" s="216">
        <f t="shared" si="129"/>
        <v>138728.92691722608</v>
      </c>
      <c r="W180" s="216">
        <f t="shared" si="129"/>
        <v>139884.25435368234</v>
      </c>
      <c r="X180" s="216">
        <f t="shared" si="129"/>
        <v>141051.48221372103</v>
      </c>
      <c r="Y180" s="216">
        <f t="shared" si="129"/>
        <v>142230.64698178158</v>
      </c>
      <c r="Z180" s="216">
        <f t="shared" si="129"/>
        <v>143421.51782038374</v>
      </c>
      <c r="AA180" s="216">
        <f t="shared" si="129"/>
        <v>144623.60273762734</v>
      </c>
      <c r="AB180" s="216">
        <f t="shared" si="129"/>
        <v>145843.59044948287</v>
      </c>
      <c r="AC180" s="216">
        <f t="shared" si="129"/>
        <v>147082.16078901259</v>
      </c>
      <c r="AD180" s="216">
        <f t="shared" si="129"/>
        <v>148329.19775873006</v>
      </c>
      <c r="AE180" s="216">
        <f t="shared" si="129"/>
        <v>149574.01293924195</v>
      </c>
      <c r="AF180" s="216">
        <f t="shared" si="129"/>
        <v>150805.32526961467</v>
      </c>
      <c r="AG180" s="216">
        <f t="shared" si="129"/>
        <v>152028.86917985053</v>
      </c>
      <c r="AH180" s="216">
        <f t="shared" si="129"/>
        <v>153257.82586577293</v>
      </c>
      <c r="AI180" s="216">
        <f t="shared" si="129"/>
        <v>154491.62510329564</v>
      </c>
      <c r="AJ180" s="216">
        <f t="shared" si="129"/>
        <v>155729.68725679838</v>
      </c>
      <c r="AK180" s="216">
        <f t="shared" si="129"/>
        <v>156971.41163082331</v>
      </c>
      <c r="AL180" s="216">
        <f t="shared" si="129"/>
        <v>158219.61659988225</v>
      </c>
      <c r="AM180" s="216">
        <f t="shared" si="129"/>
        <v>159477.70886026247</v>
      </c>
      <c r="AN180" s="216">
        <f t="shared" si="129"/>
        <v>160745.90559975317</v>
      </c>
      <c r="AO180" s="216">
        <f t="shared" si="129"/>
        <v>162024.35025538728</v>
      </c>
      <c r="AP180" s="217">
        <f t="shared" si="129"/>
        <v>163313.08484770829</v>
      </c>
    </row>
    <row r="181" spans="1:42" x14ac:dyDescent="0.25">
      <c r="A181" s="131" t="s">
        <v>20</v>
      </c>
      <c r="B181" s="118">
        <f>VLOOKUP($A181,'高情景（2001-2060, 2020RMB）'!$A$14:$W$70,COLUMN('高情景（2001-2060, 2020RMB）'!U$1),0)</f>
        <v>7781.1697585795664</v>
      </c>
      <c r="C181" s="14">
        <f>VLOOKUP($A181,'高情景（2001-2060, 2020RMB）'!$A$14:$W$70,COLUMN('高情景（2001-2060, 2020RMB）'!V$1),0)</f>
        <v>8215.0941346473574</v>
      </c>
      <c r="D181" s="14">
        <f>VLOOKUP($A181,'高情景（2001-2060, 2020RMB）'!$A$14:$W$70,COLUMN('高情景（2001-2060, 2020RMB）'!W$1),0)</f>
        <v>8119.836142530613</v>
      </c>
      <c r="E181" s="14">
        <f>VLOOKUP($A181,Python数据平滑!$A$61:$AN$114,COLUMN(Python数据平滑!C$61),0)/SUM(Python数据平滑!C$67:C$75)*情景假设!E$180</f>
        <v>8196.1643109375309</v>
      </c>
      <c r="F181" s="14">
        <f>VLOOKUP($A181,Python数据平滑!$A$61:$AN$114,COLUMN(Python数据平滑!D$61),0)/SUM(Python数据平滑!D$67:D$75)*情景假设!F$180</f>
        <v>8274.050775286958</v>
      </c>
      <c r="G181" s="14">
        <f>VLOOKUP($A181,Python数据平滑!$A$61:$AN$114,COLUMN(Python数据平滑!E$61),0)/SUM(Python数据平滑!E$67:E$75)*情景假设!G$180</f>
        <v>8353.3088333778251</v>
      </c>
      <c r="H181" s="14">
        <f>VLOOKUP($A181,Python数据平滑!$A$61:$AN$114,COLUMN(Python数据平滑!F$61),0)/SUM(Python数据平滑!F$67:F$75)*情景假设!H$180</f>
        <v>8450.7791813584226</v>
      </c>
      <c r="I181" s="14">
        <f>VLOOKUP($A181,Python数据平滑!$A$61:$AN$114,COLUMN(Python数据平滑!G$61),0)/SUM(Python数据平滑!G$67:G$75)*情景假设!I$180</f>
        <v>8559.0439138045149</v>
      </c>
      <c r="J181" s="14">
        <f>VLOOKUP($A181,Python数据平滑!$A$61:$AN$114,COLUMN(Python数据平滑!H$61),0)/SUM(Python数据平滑!H$67:H$75)*情景假设!J$180</f>
        <v>8671.0843598703741</v>
      </c>
      <c r="K181" s="14">
        <f>VLOOKUP($A181,Python数据平滑!$A$61:$AN$114,COLUMN(Python数据平滑!I$61),0)/SUM(Python数据平滑!I$67:I$75)*情景假设!K$180</f>
        <v>8778.8199391910457</v>
      </c>
      <c r="L181" s="14">
        <f>VLOOKUP($A181,Python数据平滑!$A$61:$AN$114,COLUMN(Python数据平滑!J$61),0)/SUM(Python数据平滑!J$67:J$75)*情景假设!L$180</f>
        <v>8873.0649769735173</v>
      </c>
      <c r="M181" s="14">
        <f>VLOOKUP($A181,Python数据平滑!$A$61:$AN$114,COLUMN(Python数据平滑!K$61),0)/SUM(Python数据平滑!K$67:K$75)*情景假设!M$180</f>
        <v>8947.8052740506955</v>
      </c>
      <c r="N181" s="14">
        <f>VLOOKUP($A181,Python数据平滑!$A$61:$AN$114,COLUMN(Python数据平滑!L$61),0)/SUM(Python数据平滑!L$67:L$75)*情景假设!N$180</f>
        <v>9007.3367894385574</v>
      </c>
      <c r="O181" s="14">
        <f>VLOOKUP($A181,Python数据平滑!$A$61:$AN$114,COLUMN(Python数据平滑!M$61),0)/SUM(Python数据平滑!M$67:M$75)*情景假设!O$180</f>
        <v>9057.5883523537104</v>
      </c>
      <c r="P181" s="14">
        <f>VLOOKUP($A181,Python数据平滑!$A$61:$AN$114,COLUMN(Python数据平滑!N$61),0)/SUM(Python数据平滑!N$67:N$75)*情景假设!P$180</f>
        <v>9105.9997387351705</v>
      </c>
      <c r="Q181" s="14">
        <f>VLOOKUP($A181,Python数据平滑!$A$61:$AN$114,COLUMN(Python数据平滑!O$61),0)/SUM(Python数据平滑!O$67:O$75)*情景假设!Q$180</f>
        <v>9161.7228203475479</v>
      </c>
      <c r="R181" s="14">
        <f>VLOOKUP($A181,Python数据平滑!$A$61:$AN$114,COLUMN(Python数据平滑!P$61),0)/SUM(Python数据平滑!P$67:P$75)*情景假设!R$180</f>
        <v>9220.1342768476115</v>
      </c>
      <c r="S181" s="14">
        <f>VLOOKUP($A181,Python数据平滑!$A$61:$AN$114,COLUMN(Python数据平滑!Q$61),0)/SUM(Python数据平滑!Q$67:Q$75)*情景假设!S$180</f>
        <v>9272.7559796432888</v>
      </c>
      <c r="T181" s="14">
        <f>VLOOKUP($A181,Python数据平滑!$A$61:$AN$114,COLUMN(Python数据平滑!R$61),0)/SUM(Python数据平滑!R$67:R$75)*情景假设!T$180</f>
        <v>9324.0731110147117</v>
      </c>
      <c r="U181" s="14">
        <f>VLOOKUP($A181,Python数据平滑!$A$61:$AN$114,COLUMN(Python数据平滑!S$61),0)/SUM(Python数据平滑!S$67:S$75)*情景假设!U$180</f>
        <v>9378.6471971362971</v>
      </c>
      <c r="V181" s="14">
        <f>VLOOKUP($A181,Python数据平滑!$A$61:$AN$114,COLUMN(Python数据平滑!T$61),0)/SUM(Python数据平滑!T$67:T$75)*情景假设!V$180</f>
        <v>9441.1220396708213</v>
      </c>
      <c r="W181" s="14">
        <f>VLOOKUP($A181,Python数据平滑!$A$61:$AN$114,COLUMN(Python数据平滑!U$61),0)/SUM(Python数据平滑!U$67:U$75)*情景假设!W$180</f>
        <v>9511.0097380350453</v>
      </c>
      <c r="X181" s="14">
        <f>VLOOKUP($A181,Python数据平滑!$A$61:$AN$114,COLUMN(Python数据平滑!V$61),0)/SUM(Python数据平滑!V$67:V$75)*情景假设!X$180</f>
        <v>9584.2126678539062</v>
      </c>
      <c r="Y181" s="14">
        <f>VLOOKUP($A181,Python数据平滑!$A$61:$AN$114,COLUMN(Python数据平滑!W$61),0)/SUM(Python数据平滑!W$67:W$75)*情景假设!Y$180</f>
        <v>9660.0055011316945</v>
      </c>
      <c r="Z181" s="14">
        <f>VLOOKUP($A181,Python数据平滑!$A$61:$AN$114,COLUMN(Python数据平滑!X$61),0)/SUM(Python数据平滑!X$67:X$75)*情景假设!Z$180</f>
        <v>9737.6203910089152</v>
      </c>
      <c r="AA181" s="14">
        <f>VLOOKUP($A181,Python数据平滑!$A$61:$AN$114,COLUMN(Python数据平滑!Y$61),0)/SUM(Python数据平滑!Y$67:Y$75)*情景假设!AA$180</f>
        <v>9816.2459595027321</v>
      </c>
      <c r="AB181" s="14">
        <f>VLOOKUP($A181,Python数据平滑!$A$61:$AN$114,COLUMN(Python数据平滑!Z$61),0)/SUM(Python数据平滑!Z$67:Z$75)*情景假设!AB$180</f>
        <v>9895.531216894211</v>
      </c>
      <c r="AC181" s="14">
        <f>VLOOKUP($A181,Python数据平滑!$A$61:$AN$114,COLUMN(Python数据平滑!AA$61),0)/SUM(Python数据平滑!AA$67:AA$75)*情景假设!AC$180</f>
        <v>9974.689337987149</v>
      </c>
      <c r="AD181" s="14">
        <f>VLOOKUP($A181,Python数据平滑!$A$61:$AN$114,COLUMN(Python数据平滑!AB$61),0)/SUM(Python数据平滑!AB$67:AB$75)*情景假设!AD$180</f>
        <v>10052.173621444625</v>
      </c>
      <c r="AE181" s="14">
        <f>VLOOKUP($A181,Python数据平滑!$A$61:$AN$114,COLUMN(Python数据平滑!AC$61),0)/SUM(Python数据平滑!AC$67:AC$75)*情景假设!AE$180</f>
        <v>10126.373211414639</v>
      </c>
      <c r="AF181" s="14">
        <f>VLOOKUP($A181,Python数据平滑!$A$61:$AN$114,COLUMN(Python数据平滑!AD$61),0)/SUM(Python数据平滑!AD$67:AD$75)*情景假设!AF$180</f>
        <v>10195.61516816016</v>
      </c>
      <c r="AG181" s="14">
        <f>VLOOKUP($A181,Python数据平滑!$A$61:$AN$114,COLUMN(Python数据平滑!AE$61),0)/SUM(Python数据平滑!AE$67:AE$75)*情景假设!AG$180</f>
        <v>10261.906492545901</v>
      </c>
      <c r="AH181" s="14">
        <f>VLOOKUP($A181,Python数据平滑!$A$61:$AN$114,COLUMN(Python数据平滑!AF$61),0)/SUM(Python数据平滑!AF$67:AF$75)*情景假设!AH$180</f>
        <v>10328.32051417233</v>
      </c>
      <c r="AI181" s="14">
        <f>VLOOKUP($A181,Python数据平滑!$A$61:$AN$114,COLUMN(Python数据平滑!AG$61),0)/SUM(Python数据平滑!AG$67:AG$75)*情景假设!AI$180</f>
        <v>10394.740816253732</v>
      </c>
      <c r="AJ181" s="14">
        <f>VLOOKUP($A181,Python数据平滑!$A$61:$AN$114,COLUMN(Python数据平滑!AH$61),0)/SUM(Python数据平滑!AH$67:AH$75)*情景假设!AJ$180</f>
        <v>10461.052486460261</v>
      </c>
      <c r="AK181" s="14">
        <f>VLOOKUP($A181,Python数据平滑!$A$61:$AN$114,COLUMN(Python数据平滑!AI$61),0)/SUM(Python数据平滑!AI$67:AI$75)*情景假设!AK$180</f>
        <v>10527.141430589601</v>
      </c>
      <c r="AL181" s="14">
        <f>VLOOKUP($A181,Python数据平滑!$A$61:$AN$114,COLUMN(Python数据平滑!AJ$61),0)/SUM(Python数据平滑!AJ$67:AJ$75)*情景假设!AL$180</f>
        <v>10593.12479306674</v>
      </c>
      <c r="AM181" s="14">
        <f>VLOOKUP($A181,Python数据平滑!$A$61:$AN$114,COLUMN(Python数据平滑!AK$61),0)/SUM(Python数据平滑!AK$67:AK$75)*情景假设!AM$180</f>
        <v>10659.159884709912</v>
      </c>
      <c r="AN181" s="14">
        <f>VLOOKUP($A181,Python数据平滑!$A$61:$AN$114,COLUMN(Python数据平滑!AL$61),0)/SUM(Python数据平滑!AL$67:AL$75)*情景假设!AN$180</f>
        <v>10725.19176807174</v>
      </c>
      <c r="AO181" s="14">
        <f>VLOOKUP($A181,Python数据平滑!$A$61:$AN$114,COLUMN(Python数据平滑!AM$61),0)/SUM(Python数据平滑!AM$67:AM$75)*情景假设!AO$180</f>
        <v>10791.162619630637</v>
      </c>
      <c r="AP181" s="166">
        <f>VLOOKUP($A181,Python数据平滑!$A$61:$AN$114,COLUMN(Python数据平滑!AN$61),0)/SUM(Python数据平滑!AN$67:AN$75)*情景假设!AP$180</f>
        <v>10857.009945920991</v>
      </c>
    </row>
    <row r="182" spans="1:42" x14ac:dyDescent="0.25">
      <c r="A182" s="132" t="s">
        <v>21</v>
      </c>
      <c r="B182" s="118">
        <f>VLOOKUP($A182,'高情景（2001-2060, 2020RMB）'!$A$14:$W$70,COLUMN('高情景（2001-2060, 2020RMB）'!U$1),0)</f>
        <v>4569.5272137342927</v>
      </c>
      <c r="C182" s="14">
        <f>VLOOKUP($A182,'高情景（2001-2060, 2020RMB）'!$A$14:$W$70,COLUMN('高情景（2001-2060, 2020RMB）'!V$1),0)</f>
        <v>5162.1510144134963</v>
      </c>
      <c r="D182" s="14">
        <f>VLOOKUP($A182,'高情景（2001-2060, 2020RMB）'!$A$14:$W$70,COLUMN('高情景（2001-2060, 2020RMB）'!W$1),0)</f>
        <v>5144.2443998897388</v>
      </c>
      <c r="E182" s="14">
        <f>VLOOKUP($A182,Python数据平滑!$A$61:$AN$114,COLUMN(Python数据平滑!C$61),0)/SUM(Python数据平滑!C$67:C$75)*情景假设!E$180</f>
        <v>5206.1263041436587</v>
      </c>
      <c r="F182" s="14">
        <f>VLOOKUP($A182,Python数据平滑!$A$61:$AN$114,COLUMN(Python数据平滑!D$61),0)/SUM(Python数据平滑!D$67:D$75)*情景假设!F$180</f>
        <v>5268.8169633032076</v>
      </c>
      <c r="G182" s="14">
        <f>VLOOKUP($A182,Python数据平滑!$A$61:$AN$114,COLUMN(Python数据平滑!E$61),0)/SUM(Python数据平滑!E$67:E$75)*情景假设!G$180</f>
        <v>5332.298312076241</v>
      </c>
      <c r="H182" s="14">
        <f>VLOOKUP($A182,Python数据平滑!$A$61:$AN$114,COLUMN(Python数据平滑!F$61),0)/SUM(Python数据平滑!F$67:F$75)*情景假设!H$180</f>
        <v>5407.171430194182</v>
      </c>
      <c r="I182" s="14">
        <f>VLOOKUP($A182,Python数据平滑!$A$61:$AN$114,COLUMN(Python数据平滑!G$61),0)/SUM(Python数据平滑!G$67:G$75)*情景假设!I$180</f>
        <v>5488.6121020209057</v>
      </c>
      <c r="J182" s="14">
        <f>VLOOKUP($A182,Python数据平滑!$A$61:$AN$114,COLUMN(Python数据平滑!H$61),0)/SUM(Python数据平滑!H$67:H$75)*情景假设!J$180</f>
        <v>5572.3081012285165</v>
      </c>
      <c r="K182" s="14">
        <f>VLOOKUP($A182,Python数据平滑!$A$61:$AN$114,COLUMN(Python数据平滑!I$61),0)/SUM(Python数据平滑!I$67:I$75)*情景假设!K$180</f>
        <v>5653.2333898801253</v>
      </c>
      <c r="L182" s="14">
        <f>VLOOKUP($A182,Python数据平滑!$A$61:$AN$114,COLUMN(Python数据平滑!J$61),0)/SUM(Python数据平滑!J$67:J$75)*情景假设!L$180</f>
        <v>5725.616440868228</v>
      </c>
      <c r="M182" s="14">
        <f>VLOOKUP($A182,Python数据平滑!$A$61:$AN$114,COLUMN(Python数据平滑!K$61),0)/SUM(Python数据平滑!K$67:K$75)*情景假设!M$180</f>
        <v>5785.3679272163099</v>
      </c>
      <c r="N182" s="14">
        <f>VLOOKUP($A182,Python数据平滑!$A$61:$AN$114,COLUMN(Python数据平滑!L$61),0)/SUM(Python数据平滑!L$67:L$75)*情景假设!N$180</f>
        <v>5834.9200233887959</v>
      </c>
      <c r="O182" s="14">
        <f>VLOOKUP($A182,Python数据平滑!$A$61:$AN$114,COLUMN(Python数据平滑!M$61),0)/SUM(Python数据平滑!M$67:M$75)*情景假设!O$180</f>
        <v>5878.0550562506323</v>
      </c>
      <c r="P182" s="14">
        <f>VLOOKUP($A182,Python数据平滑!$A$61:$AN$114,COLUMN(Python数据平滑!N$61),0)/SUM(Python数据平滑!N$67:N$75)*情景假设!P$180</f>
        <v>5919.5695365188794</v>
      </c>
      <c r="Q182" s="14">
        <f>VLOOKUP($A182,Python数据平滑!$A$61:$AN$114,COLUMN(Python数据平滑!O$61),0)/SUM(Python数据平滑!O$67:O$75)*情景假设!Q$180</f>
        <v>5965.4095206379725</v>
      </c>
      <c r="R182" s="14">
        <f>VLOOKUP($A182,Python数据平滑!$A$61:$AN$114,COLUMN(Python数据平滑!P$61),0)/SUM(Python数据平滑!P$67:P$75)*情景假设!R$180</f>
        <v>6012.5865444762649</v>
      </c>
      <c r="S182" s="14">
        <f>VLOOKUP($A182,Python数据平滑!$A$61:$AN$114,COLUMN(Python数据平滑!Q$61),0)/SUM(Python数据平滑!Q$67:Q$75)*情景假设!S$180</f>
        <v>6055.606232538833</v>
      </c>
      <c r="T182" s="14">
        <f>VLOOKUP($A182,Python数据平滑!$A$61:$AN$114,COLUMN(Python数据平滑!R$61),0)/SUM(Python数据平滑!R$67:R$75)*情景假设!T$180</f>
        <v>6097.4259482341649</v>
      </c>
      <c r="U182" s="14">
        <f>VLOOKUP($A182,Python数据平滑!$A$61:$AN$114,COLUMN(Python数据平滑!S$61),0)/SUM(Python数据平滑!S$67:S$75)*情景假设!U$180</f>
        <v>6141.0713571742463</v>
      </c>
      <c r="V182" s="14">
        <f>VLOOKUP($A182,Python数据平滑!$A$61:$AN$114,COLUMN(Python数据平滑!T$61),0)/SUM(Python数据平滑!T$67:T$75)*情景假设!V$180</f>
        <v>6189.6386270653393</v>
      </c>
      <c r="W182" s="14">
        <f>VLOOKUP($A182,Python数据平滑!$A$61:$AN$114,COLUMN(Python数据平滑!U$61),0)/SUM(Python数据平滑!U$67:U$75)*情景假设!W$180</f>
        <v>6242.8708374463877</v>
      </c>
      <c r="X182" s="14">
        <f>VLOOKUP($A182,Python数据平滑!$A$61:$AN$114,COLUMN(Python数据平滑!V$61),0)/SUM(Python数据平滑!V$67:V$75)*情景假设!X$180</f>
        <v>6298.1377366202159</v>
      </c>
      <c r="Y182" s="14">
        <f>VLOOKUP($A182,Python数据平滑!$A$61:$AN$114,COLUMN(Python数据平滑!W$61),0)/SUM(Python数据平滑!W$67:W$75)*情景假设!Y$180</f>
        <v>6355.0162976926276</v>
      </c>
      <c r="Z182" s="14">
        <f>VLOOKUP($A182,Python数据平滑!$A$61:$AN$114,COLUMN(Python数据平滑!X$61),0)/SUM(Python数据平滑!X$67:X$75)*情景假设!Z$180</f>
        <v>6413.054883933356</v>
      </c>
      <c r="AA182" s="14">
        <f>VLOOKUP($A182,Python数据平滑!$A$61:$AN$114,COLUMN(Python数据平滑!Y$61),0)/SUM(Python数据平滑!Y$67:Y$75)*情景假设!AA$180</f>
        <v>6471.7726801342651</v>
      </c>
      <c r="AB182" s="14">
        <f>VLOOKUP($A182,Python数据平滑!$A$61:$AN$114,COLUMN(Python数据平滑!Z$61),0)/SUM(Python数据平滑!Z$67:Z$75)*情景假设!AB$180</f>
        <v>6530.9922996789073</v>
      </c>
      <c r="AC182" s="14">
        <f>VLOOKUP($A182,Python数据平滑!$A$61:$AN$114,COLUMN(Python数据平滑!AA$61),0)/SUM(Python数据平滑!AA$67:AA$75)*情景假设!AC$180</f>
        <v>6590.2493662191546</v>
      </c>
      <c r="AD182" s="14">
        <f>VLOOKUP($A182,Python数据平滑!$A$61:$AN$114,COLUMN(Python数据平滑!AB$61),0)/SUM(Python数据平滑!AB$67:AB$75)*情景假设!AD$180</f>
        <v>6648.5766853033283</v>
      </c>
      <c r="AE182" s="14">
        <f>VLOOKUP($A182,Python数据平滑!$A$61:$AN$114,COLUMN(Python数据平滑!AC$61),0)/SUM(Python数据平滑!AC$67:AC$75)*情景假设!AE$180</f>
        <v>6704.962112946143</v>
      </c>
      <c r="AF182" s="14">
        <f>VLOOKUP($A182,Python数据平滑!$A$61:$AN$114,COLUMN(Python数据平滑!AD$61),0)/SUM(Python数据平滑!AD$67:AD$75)*情景假设!AF$180</f>
        <v>6758.3494268820787</v>
      </c>
      <c r="AG182" s="14">
        <f>VLOOKUP($A182,Python数据平滑!$A$61:$AN$114,COLUMN(Python数据平滑!AE$61),0)/SUM(Python数据平滑!AE$67:AE$75)*情景假设!AG$180</f>
        <v>6809.9599978537271</v>
      </c>
      <c r="AH182" s="14">
        <f>VLOOKUP($A182,Python数据平滑!$A$61:$AN$114,COLUMN(Python数据平滑!AF$61),0)/SUM(Python数据平滑!AF$67:AF$75)*情景假设!AH$180</f>
        <v>6861.6891675715606</v>
      </c>
      <c r="AI182" s="14">
        <f>VLOOKUP($A182,Python数据平滑!$A$61:$AN$114,COLUMN(Python数据平滑!AG$61),0)/SUM(Python数据平滑!AG$67:AG$75)*情景假设!AI$180</f>
        <v>6913.4603823112338</v>
      </c>
      <c r="AJ182" s="14">
        <f>VLOOKUP($A182,Python数据平滑!$A$61:$AN$114,COLUMN(Python数据平滑!AH$61),0)/SUM(Python数据平滑!AH$67:AH$75)*情景假设!AJ$180</f>
        <v>6965.1978025396384</v>
      </c>
      <c r="AK182" s="14">
        <f>VLOOKUP($A182,Python数据平滑!$A$61:$AN$114,COLUMN(Python数据平滑!AI$61),0)/SUM(Python数据平滑!AI$67:AI$75)*情景假设!AK$180</f>
        <v>7016.8258576581838</v>
      </c>
      <c r="AL182" s="14">
        <f>VLOOKUP($A182,Python数据平滑!$A$61:$AN$114,COLUMN(Python数据平滑!AJ$61),0)/SUM(Python数据平滑!AJ$67:AJ$75)*情景假设!AL$180</f>
        <v>7068.4230067886856</v>
      </c>
      <c r="AM182" s="14">
        <f>VLOOKUP($A182,Python数据平滑!$A$61:$AN$114,COLUMN(Python数据平滑!AK$61),0)/SUM(Python数据平滑!AK$67:AK$75)*情景假设!AM$180</f>
        <v>7120.0949377058478</v>
      </c>
      <c r="AN182" s="14">
        <f>VLOOKUP($A182,Python数据平滑!$A$61:$AN$114,COLUMN(Python数据平滑!AL$61),0)/SUM(Python数据平滑!AL$67:AL$75)*情景假设!AN$180</f>
        <v>7171.8059165514678</v>
      </c>
      <c r="AO182" s="14">
        <f>VLOOKUP($A182,Python数据平滑!$A$61:$AN$114,COLUMN(Python数据平滑!AM$61),0)/SUM(Python数据平滑!AM$67:AM$75)*情景假设!AO$180</f>
        <v>7223.5181784374727</v>
      </c>
      <c r="AP182" s="166">
        <f>VLOOKUP($A182,Python数据平滑!$A$61:$AN$114,COLUMN(Python数据平滑!AN$61),0)/SUM(Python数据平滑!AN$67:AN$75)*情景假设!AP$180</f>
        <v>7275.1907247739273</v>
      </c>
    </row>
    <row r="183" spans="1:42" x14ac:dyDescent="0.25">
      <c r="A183" s="132" t="s">
        <v>22</v>
      </c>
      <c r="B183" s="118">
        <f>VLOOKUP($A183,'高情景（2001-2060, 2020RMB）'!$A$14:$W$70,COLUMN('高情景（2001-2060, 2020RMB）'!U$1),0)</f>
        <v>3663.3945727849982</v>
      </c>
      <c r="C183" s="14">
        <f>VLOOKUP($A183,'高情景（2001-2060, 2020RMB）'!$A$14:$W$70,COLUMN('高情景（2001-2060, 2020RMB）'!V$1),0)</f>
        <v>4054.5873514850814</v>
      </c>
      <c r="D183" s="14">
        <f>VLOOKUP($A183,'高情景（2001-2060, 2020RMB）'!$A$14:$W$70,COLUMN('高情景（2001-2060, 2020RMB）'!W$1),0)</f>
        <v>4094.0668183633061</v>
      </c>
      <c r="E183" s="14">
        <f>VLOOKUP($A183,Python数据平滑!$A$61:$AN$114,COLUMN(Python数据平滑!C$61),0)/SUM(Python数据平滑!C$67:C$75)*情景假设!E$180</f>
        <v>4184.8923140355737</v>
      </c>
      <c r="F183" s="14">
        <f>VLOOKUP($A183,Python数据平滑!$A$61:$AN$114,COLUMN(Python数据平滑!D$61),0)/SUM(Python数据平滑!D$67:D$75)*情景假设!F$180</f>
        <v>4276.3292295706897</v>
      </c>
      <c r="G183" s="14">
        <f>VLOOKUP($A183,Python数据平滑!$A$61:$AN$114,COLUMN(Python数据平滑!E$61),0)/SUM(Python数据平滑!E$67:E$75)*情景假设!G$180</f>
        <v>4368.2303273445359</v>
      </c>
      <c r="H183" s="14">
        <f>VLOOKUP($A183,Python数据平滑!$A$61:$AN$114,COLUMN(Python数据平滑!F$61),0)/SUM(Python数据平滑!F$67:F$75)*情景假设!H$180</f>
        <v>4469.1697182548978</v>
      </c>
      <c r="I183" s="14">
        <f>VLOOKUP($A183,Python数据平滑!$A$61:$AN$114,COLUMN(Python数据平滑!G$61),0)/SUM(Python数据平滑!G$67:G$75)*情景假设!I$180</f>
        <v>4575.367293600706</v>
      </c>
      <c r="J183" s="14">
        <f>VLOOKUP($A183,Python数据平滑!$A$61:$AN$114,COLUMN(Python数据平滑!H$61),0)/SUM(Python数据平滑!H$67:H$75)*情景假设!J$180</f>
        <v>4683.4919158410912</v>
      </c>
      <c r="K183" s="14">
        <f>VLOOKUP($A183,Python数据平滑!$A$61:$AN$114,COLUMN(Python数据平滑!I$61),0)/SUM(Python数据平滑!I$67:I$75)*情景假设!K$180</f>
        <v>4789.5060496156902</v>
      </c>
      <c r="L183" s="14">
        <f>VLOOKUP($A183,Python数据平滑!$A$61:$AN$114,COLUMN(Python数据平滑!J$61),0)/SUM(Python数据平滑!J$67:J$75)*情景假设!L$180</f>
        <v>4888.6231637984101</v>
      </c>
      <c r="M183" s="14">
        <f>VLOOKUP($A183,Python数据平滑!$A$61:$AN$114,COLUMN(Python数据平滑!K$61),0)/SUM(Python数据平滑!K$67:K$75)*情景假设!M$180</f>
        <v>4977.1766402716376</v>
      </c>
      <c r="N183" s="14">
        <f>VLOOKUP($A183,Python数据平滑!$A$61:$AN$114,COLUMN(Python数据平滑!L$61),0)/SUM(Python数据平滑!L$67:L$75)*情景假设!N$180</f>
        <v>5056.6391129811891</v>
      </c>
      <c r="O183" s="14">
        <f>VLOOKUP($A183,Python数据平滑!$A$61:$AN$114,COLUMN(Python数据平滑!M$61),0)/SUM(Python数据平滑!M$67:M$75)*情景假设!O$180</f>
        <v>5129.7048592959936</v>
      </c>
      <c r="P183" s="14">
        <f>VLOOKUP($A183,Python数据平滑!$A$61:$AN$114,COLUMN(Python数据平滑!N$61),0)/SUM(Python数据平滑!N$67:N$75)*情景假设!P$180</f>
        <v>5200.0402245566902</v>
      </c>
      <c r="Q183" s="14">
        <f>VLOOKUP($A183,Python数据平滑!$A$61:$AN$114,COLUMN(Python数据平滑!O$61),0)/SUM(Python数据平滑!O$67:O$75)*情景假设!Q$180</f>
        <v>5272.424054779297</v>
      </c>
      <c r="R183" s="14">
        <f>VLOOKUP($A183,Python数据平滑!$A$61:$AN$114,COLUMN(Python数据平滑!P$61),0)/SUM(Python数据平滑!P$67:P$75)*情景假设!R$180</f>
        <v>5344.5033195739297</v>
      </c>
      <c r="S183" s="14">
        <f>VLOOKUP($A183,Python数据平滑!$A$61:$AN$114,COLUMN(Python数据平滑!Q$61),0)/SUM(Python数据平滑!Q$67:Q$75)*情景假设!S$180</f>
        <v>5411.9933414537927</v>
      </c>
      <c r="T183" s="14">
        <f>VLOOKUP($A183,Python数据平滑!$A$61:$AN$114,COLUMN(Python数据平滑!R$61),0)/SUM(Python数据平滑!R$67:R$75)*情景假设!T$180</f>
        <v>5477.5905387418316</v>
      </c>
      <c r="U183" s="14">
        <f>VLOOKUP($A183,Python数据平滑!$A$61:$AN$114,COLUMN(Python数据平滑!S$61),0)/SUM(Python数据平滑!S$67:S$75)*情景假设!U$180</f>
        <v>5544.1181733454287</v>
      </c>
      <c r="V183" s="14">
        <f>VLOOKUP($A183,Python数据平滑!$A$61:$AN$114,COLUMN(Python数据平滑!T$61),0)/SUM(Python数据平滑!T$67:T$75)*情景假设!V$180</f>
        <v>5614.5240699444548</v>
      </c>
      <c r="W183" s="14">
        <f>VLOOKUP($A183,Python数据平滑!$A$61:$AN$114,COLUMN(Python数据平滑!U$61),0)/SUM(Python数据平滑!U$67:U$75)*情景假设!W$180</f>
        <v>5688.7578741059242</v>
      </c>
      <c r="X183" s="14">
        <f>VLOOKUP($A183,Python数据平滑!$A$61:$AN$114,COLUMN(Python数据平滑!V$61),0)/SUM(Python数据平滑!V$67:V$75)*情景假设!X$180</f>
        <v>5764.5968545382393</v>
      </c>
      <c r="Y183" s="14">
        <f>VLOOKUP($A183,Python数据平滑!$A$61:$AN$114,COLUMN(Python数据平滑!W$61),0)/SUM(Python数据平滑!W$67:W$75)*情景假设!Y$180</f>
        <v>5841.8108954159734</v>
      </c>
      <c r="Z183" s="14">
        <f>VLOOKUP($A183,Python数据平滑!$A$61:$AN$114,COLUMN(Python数据平滑!X$61),0)/SUM(Python数据平滑!X$67:X$75)*情景假设!Z$180</f>
        <v>5920.1442396437014</v>
      </c>
      <c r="AA183" s="14">
        <f>VLOOKUP($A183,Python数据平滑!$A$61:$AN$114,COLUMN(Python数据平滑!Y$61),0)/SUM(Python数据平滑!Y$67:Y$75)*情景假设!AA$180</f>
        <v>5999.3150706387796</v>
      </c>
      <c r="AB183" s="14">
        <f>VLOOKUP($A183,Python数据平滑!$A$61:$AN$114,COLUMN(Python数据平滑!Z$61),0)/SUM(Python数据平滑!Z$67:Z$75)*情景假设!AB$180</f>
        <v>6079.3250558474347</v>
      </c>
      <c r="AC183" s="14">
        <f>VLOOKUP($A183,Python数据平滑!$A$61:$AN$114,COLUMN(Python数据平滑!AA$61),0)/SUM(Python数据平滑!AA$67:AA$75)*情景假设!AC$180</f>
        <v>6159.9136499582546</v>
      </c>
      <c r="AD183" s="14">
        <f>VLOOKUP($A183,Python数据平滑!$A$61:$AN$114,COLUMN(Python数据平滑!AB$61),0)/SUM(Python数据平滑!AB$67:AB$75)*情景假设!AD$180</f>
        <v>6240.3501584739324</v>
      </c>
      <c r="AE183" s="14">
        <f>VLOOKUP($A183,Python数据平滑!$A$61:$AN$114,COLUMN(Python数据平滑!AC$61),0)/SUM(Python数据平滑!AC$67:AC$75)*情景假设!AE$180</f>
        <v>6319.8553432708522</v>
      </c>
      <c r="AF183" s="14">
        <f>VLOOKUP($A183,Python数据平滑!$A$61:$AN$114,COLUMN(Python数据平滑!AD$61),0)/SUM(Python数据平滑!AD$67:AD$75)*情景假设!AF$180</f>
        <v>6397.6006731532088</v>
      </c>
      <c r="AG183" s="14">
        <f>VLOOKUP($A183,Python数据平滑!$A$61:$AN$114,COLUMN(Python数据平滑!AE$61),0)/SUM(Python数据平滑!AE$67:AE$75)*情景假设!AG$180</f>
        <v>6474.4016068397768</v>
      </c>
      <c r="AH183" s="14">
        <f>VLOOKUP($A183,Python数据平滑!$A$61:$AN$114,COLUMN(Python数据平滑!AF$61),0)/SUM(Python数据平滑!AF$67:AF$75)*情景假设!AH$180</f>
        <v>6551.6037713233945</v>
      </c>
      <c r="AI183" s="14">
        <f>VLOOKUP($A183,Python数据平滑!$A$61:$AN$114,COLUMN(Python数据平滑!AG$61),0)/SUM(Python数据平滑!AG$67:AG$75)*情景假设!AI$180</f>
        <v>6629.1366323626416</v>
      </c>
      <c r="AJ183" s="14">
        <f>VLOOKUP($A183,Python数据平滑!$A$61:$AN$114,COLUMN(Python数据平滑!AH$61),0)/SUM(Python数据平滑!AH$67:AH$75)*情景假设!AJ$180</f>
        <v>6706.9293537074645</v>
      </c>
      <c r="AK183" s="14">
        <f>VLOOKUP($A183,Python数据平滑!$A$61:$AN$114,COLUMN(Python数据平滑!AI$61),0)/SUM(Python数据平滑!AI$67:AI$75)*情景假设!AK$180</f>
        <v>6784.9103990868589</v>
      </c>
      <c r="AL183" s="14">
        <f>VLOOKUP($A183,Python数据平滑!$A$61:$AN$114,COLUMN(Python数据平滑!AJ$61),0)/SUM(Python数据平滑!AJ$67:AJ$75)*情景假设!AL$180</f>
        <v>6863.1568501487982</v>
      </c>
      <c r="AM183" s="14">
        <f>VLOOKUP($A183,Python数据平滑!$A$61:$AN$114,COLUMN(Python数据平滑!AK$61),0)/SUM(Python数据平滑!AK$67:AK$75)*情景假设!AM$180</f>
        <v>6941.7738737413501</v>
      </c>
      <c r="AN183" s="14">
        <f>VLOOKUP($A183,Python数据平滑!$A$61:$AN$114,COLUMN(Python数据平滑!AL$61),0)/SUM(Python数据平滑!AL$67:AL$75)*情景假设!AN$180</f>
        <v>7020.7301567203158</v>
      </c>
      <c r="AO183" s="14">
        <f>VLOOKUP($A183,Python数据平滑!$A$61:$AN$114,COLUMN(Python数据平滑!AM$61),0)/SUM(Python数据平滑!AM$67:AM$75)*情景假设!AO$180</f>
        <v>7099.9920971923684</v>
      </c>
      <c r="AP183" s="166">
        <f>VLOOKUP($A183,Python数据平滑!$A$61:$AN$114,COLUMN(Python数据平滑!AN$61),0)/SUM(Python数据平滑!AN$67:AN$75)*情景假设!AP$180</f>
        <v>7179.5225868094512</v>
      </c>
    </row>
    <row r="184" spans="1:42" x14ac:dyDescent="0.25">
      <c r="A184" s="132" t="s">
        <v>23</v>
      </c>
      <c r="B184" s="118">
        <f>VLOOKUP($A184,'高情景（2001-2060, 2020RMB）'!$A$14:$W$70,COLUMN('高情景（2001-2060, 2020RMB）'!U$1),0)</f>
        <v>19806.415285139785</v>
      </c>
      <c r="C184" s="14">
        <f>VLOOKUP($A184,'高情景（2001-2060, 2020RMB）'!$A$14:$W$70,COLUMN('高情景（2001-2060, 2020RMB）'!V$1),0)</f>
        <v>22210.139333921907</v>
      </c>
      <c r="D184" s="14">
        <f>VLOOKUP($A184,'高情景（2001-2060, 2020RMB）'!$A$14:$W$70,COLUMN('高情景（2001-2060, 2020RMB）'!W$1),0)</f>
        <v>24050.846611769</v>
      </c>
      <c r="E184" s="14">
        <f>VLOOKUP($A184,Python数据平滑!$A$61:$AN$114,COLUMN(Python数据平滑!C$61),0)/SUM(Python数据平滑!C$67:C$75)*情景假设!E$180</f>
        <v>25134.439710456914</v>
      </c>
      <c r="F184" s="14">
        <f>VLOOKUP($A184,Python数据平滑!$A$61:$AN$114,COLUMN(Python数据平滑!D$61),0)/SUM(Python数据平滑!D$67:D$75)*情景假设!F$180</f>
        <v>26213.185496075985</v>
      </c>
      <c r="G184" s="14">
        <f>VLOOKUP($A184,Python数据平滑!$A$61:$AN$114,COLUMN(Python数据平滑!E$61),0)/SUM(Python数据平滑!E$67:E$75)*情景假设!G$180</f>
        <v>27267.349407963695</v>
      </c>
      <c r="H184" s="14">
        <f>VLOOKUP($A184,Python数据平滑!$A$61:$AN$114,COLUMN(Python数据平滑!F$61),0)/SUM(Python数据平滑!F$67:F$75)*情景假设!H$180</f>
        <v>28356.803594498197</v>
      </c>
      <c r="I184" s="14">
        <f>VLOOKUP($A184,Python数据平滑!$A$61:$AN$114,COLUMN(Python数据平滑!G$61),0)/SUM(Python数据平滑!G$67:G$75)*情景假设!I$180</f>
        <v>29472.270214218071</v>
      </c>
      <c r="J184" s="14">
        <f>VLOOKUP($A184,Python数据平滑!$A$61:$AN$114,COLUMN(Python数据平滑!H$61),0)/SUM(Python数据平滑!H$67:H$75)*情景假设!J$180</f>
        <v>30582.309266118933</v>
      </c>
      <c r="K184" s="14">
        <f>VLOOKUP($A184,Python数据平滑!$A$61:$AN$114,COLUMN(Python数据平滑!I$61),0)/SUM(Python数据平滑!I$67:I$75)*情景假设!K$180</f>
        <v>31648.365482830621</v>
      </c>
      <c r="L184" s="14">
        <f>VLOOKUP($A184,Python数据平滑!$A$61:$AN$114,COLUMN(Python数据平滑!J$61),0)/SUM(Python数据平滑!J$67:J$75)*情景假设!L$180</f>
        <v>32624.650848657449</v>
      </c>
      <c r="M184" s="14">
        <f>VLOOKUP($A184,Python数据平滑!$A$61:$AN$114,COLUMN(Python数据平滑!K$61),0)/SUM(Python数据平滑!K$67:K$75)*情景假设!M$180</f>
        <v>33493.108883861387</v>
      </c>
      <c r="N184" s="14">
        <f>VLOOKUP($A184,Python数据平滑!$A$61:$AN$114,COLUMN(Python数据平滑!L$61),0)/SUM(Python数据平滑!L$67:L$75)*情景假设!N$180</f>
        <v>34278.303141298762</v>
      </c>
      <c r="O184" s="14">
        <f>VLOOKUP($A184,Python数据平滑!$A$61:$AN$114,COLUMN(Python数据平滑!M$61),0)/SUM(Python数据平滑!M$67:M$75)*情景假设!O$180</f>
        <v>34996.19540243096</v>
      </c>
      <c r="P184" s="14">
        <f>VLOOKUP($A184,Python数据平滑!$A$61:$AN$114,COLUMN(Python数据平滑!N$61),0)/SUM(Python数据平滑!N$67:N$75)*情景假设!P$180</f>
        <v>35670.295280419028</v>
      </c>
      <c r="Q184" s="14">
        <f>VLOOKUP($A184,Python数据平滑!$A$61:$AN$114,COLUMN(Python数据平滑!O$61),0)/SUM(Python数据平滑!O$67:O$75)*情景假设!Q$180</f>
        <v>36332.612528384736</v>
      </c>
      <c r="R184" s="14">
        <f>VLOOKUP($A184,Python数据平滑!$A$61:$AN$114,COLUMN(Python数据平滑!P$61),0)/SUM(Python数据平滑!P$67:P$75)*情景假设!R$180</f>
        <v>36972.8464365408</v>
      </c>
      <c r="S184" s="14">
        <f>VLOOKUP($A184,Python数据平滑!$A$61:$AN$114,COLUMN(Python数据平滑!Q$61),0)/SUM(Python数据平滑!Q$67:Q$75)*情景假设!S$180</f>
        <v>37568.017861739732</v>
      </c>
      <c r="T184" s="14">
        <f>VLOOKUP($A184,Python数据平滑!$A$61:$AN$114,COLUMN(Python数据平滑!R$61),0)/SUM(Python数据平滑!R$67:R$75)*情景假设!T$180</f>
        <v>38137.681311045279</v>
      </c>
      <c r="U184" s="14">
        <f>VLOOKUP($A184,Python数据平滑!$A$61:$AN$114,COLUMN(Python数据平滑!S$61),0)/SUM(Python数据平滑!S$67:S$75)*情景假设!U$180</f>
        <v>38702.680191560619</v>
      </c>
      <c r="V184" s="14">
        <f>VLOOKUP($A184,Python数据平滑!$A$61:$AN$114,COLUMN(Python数据平滑!T$61),0)/SUM(Python数据平滑!T$67:T$75)*情景假设!V$180</f>
        <v>39285.062753828723</v>
      </c>
      <c r="W184" s="14">
        <f>VLOOKUP($A184,Python数据平滑!$A$61:$AN$114,COLUMN(Python数据平滑!U$61),0)/SUM(Python数据平滑!U$67:U$75)*情景假设!W$180</f>
        <v>39886.133759393189</v>
      </c>
      <c r="X184" s="14">
        <f>VLOOKUP($A184,Python数据平滑!$A$61:$AN$114,COLUMN(Python数据平滑!V$61),0)/SUM(Python数据平滑!V$67:V$75)*情景假设!X$180</f>
        <v>40492.017674653565</v>
      </c>
      <c r="Y184" s="14">
        <f>VLOOKUP($A184,Python数据平滑!$A$61:$AN$114,COLUMN(Python数据平滑!W$61),0)/SUM(Python数据平滑!W$67:W$75)*情景假设!Y$180</f>
        <v>41102.846923829798</v>
      </c>
      <c r="Z184" s="14">
        <f>VLOOKUP($A184,Python数据平滑!$A$61:$AN$114,COLUMN(Python数据平滑!X$61),0)/SUM(Python数据平滑!X$67:X$75)*情景假设!Z$180</f>
        <v>41718.676753792155</v>
      </c>
      <c r="AA184" s="14">
        <f>VLOOKUP($A184,Python数据平滑!$A$61:$AN$114,COLUMN(Python数据平滑!Y$61),0)/SUM(Python数据平滑!Y$67:Y$75)*情景假设!AA$180</f>
        <v>42339.485845029347</v>
      </c>
      <c r="AB184" s="14">
        <f>VLOOKUP($A184,Python数据平滑!$A$61:$AN$114,COLUMN(Python数据平滑!Z$61),0)/SUM(Python数据平滑!Z$67:Z$75)*情景假设!AB$180</f>
        <v>42967.366939576488</v>
      </c>
      <c r="AC184" s="14">
        <f>VLOOKUP($A184,Python数据平滑!$A$61:$AN$114,COLUMN(Python数据平滑!AA$61),0)/SUM(Python数据平滑!AA$67:AA$75)*情景假设!AC$180</f>
        <v>43602.682567632197</v>
      </c>
      <c r="AD184" s="14">
        <f>VLOOKUP($A184,Python数据平滑!$A$61:$AN$114,COLUMN(Python数据平滑!AB$61),0)/SUM(Python数据平滑!AB$67:AB$75)*情景假设!AD$180</f>
        <v>44242.58016133769</v>
      </c>
      <c r="AE184" s="14">
        <f>VLOOKUP($A184,Python数据平滑!$A$61:$AN$114,COLUMN(Python数据平滑!AC$61),0)/SUM(Python数据平滑!AC$67:AC$75)*情景假设!AE$180</f>
        <v>44883.960174908047</v>
      </c>
      <c r="AF184" s="14">
        <f>VLOOKUP($A184,Python数据平滑!$A$61:$AN$114,COLUMN(Python数据平滑!AD$61),0)/SUM(Python数据平滑!AD$67:AD$75)*情景假设!AF$180</f>
        <v>45523.463231321264</v>
      </c>
      <c r="AG184" s="14">
        <f>VLOOKUP($A184,Python数据平滑!$A$61:$AN$114,COLUMN(Python数据平滑!AE$61),0)/SUM(Python数据平滑!AE$67:AE$75)*情景假设!AG$180</f>
        <v>46163.20998955323</v>
      </c>
      <c r="AH184" s="14">
        <f>VLOOKUP($A184,Python数据平滑!$A$61:$AN$114,COLUMN(Python数据平滑!AF$61),0)/SUM(Python数据平滑!AF$67:AF$75)*情景假设!AH$180</f>
        <v>46807.370314142885</v>
      </c>
      <c r="AI184" s="14">
        <f>VLOOKUP($A184,Python数据平滑!$A$61:$AN$114,COLUMN(Python数据平滑!AG$61),0)/SUM(Python数据平滑!AG$67:AG$75)*情景假设!AI$180</f>
        <v>47455.45225065569</v>
      </c>
      <c r="AJ184" s="14">
        <f>VLOOKUP($A184,Python数据平滑!$A$61:$AN$114,COLUMN(Python数据平滑!AH$61),0)/SUM(Python数据平滑!AH$67:AH$75)*情景假设!AJ$180</f>
        <v>48106.958581348066</v>
      </c>
      <c r="AK184" s="14">
        <f>VLOOKUP($A184,Python数据平滑!$A$61:$AN$114,COLUMN(Python数据平滑!AI$61),0)/SUM(Python数据平滑!AI$67:AI$75)*情景假设!AK$180</f>
        <v>48761.384030576708</v>
      </c>
      <c r="AL184" s="14">
        <f>VLOOKUP($A184,Python数据平滑!$A$61:$AN$114,COLUMN(Python数据平滑!AJ$61),0)/SUM(Python数据平滑!AJ$67:AJ$75)*情景假设!AL$180</f>
        <v>49419.290487542596</v>
      </c>
      <c r="AM184" s="14">
        <f>VLOOKUP($A184,Python数据平滑!$A$61:$AN$114,COLUMN(Python数据平滑!AK$61),0)/SUM(Python数据平滑!AK$67:AK$75)*情景假设!AM$180</f>
        <v>50081.447785177763</v>
      </c>
      <c r="AN184" s="14">
        <f>VLOOKUP($A184,Python数据平滑!$A$61:$AN$114,COLUMN(Python数据平滑!AL$61),0)/SUM(Python数据平滑!AL$67:AL$75)*情景假设!AN$180</f>
        <v>50747.646062815336</v>
      </c>
      <c r="AO184" s="14">
        <f>VLOOKUP($A184,Python数据平滑!$A$61:$AN$114,COLUMN(Python数据平滑!AM$61),0)/SUM(Python数据平滑!AM$67:AM$75)*情景假设!AO$180</f>
        <v>51417.658171674106</v>
      </c>
      <c r="AP184" s="166">
        <f>VLOOKUP($A184,Python数据平滑!$A$61:$AN$114,COLUMN(Python数据平滑!AN$61),0)/SUM(Python数据平滑!AN$67:AN$75)*情景假设!AP$180</f>
        <v>52091.230729315372</v>
      </c>
    </row>
    <row r="185" spans="1:42" x14ac:dyDescent="0.25">
      <c r="A185" s="132" t="s">
        <v>24</v>
      </c>
      <c r="B185" s="118">
        <f>VLOOKUP($A185,'高情景（2001-2060, 2020RMB）'!$A$14:$W$70,COLUMN('高情景（2001-2060, 2020RMB）'!U$1),0)</f>
        <v>1620.1904872999933</v>
      </c>
      <c r="C185" s="14">
        <f>VLOOKUP($A185,'高情景（2001-2060, 2020RMB）'!$A$14:$W$70,COLUMN('高情景（2001-2060, 2020RMB）'!V$1),0)</f>
        <v>1808.38361047637</v>
      </c>
      <c r="D185" s="14">
        <f>VLOOKUP($A185,'高情景（2001-2060, 2020RMB）'!$A$14:$W$70,COLUMN('高情景（2001-2060, 2020RMB）'!W$1),0)</f>
        <v>1857.221055664822</v>
      </c>
      <c r="E185" s="14">
        <f>VLOOKUP($A185,Python数据平滑!$A$61:$AN$114,COLUMN(Python数据平滑!C$61),0)/SUM(Python数据平滑!C$67:C$75)*情景假设!E$180</f>
        <v>1956.0108044700685</v>
      </c>
      <c r="F185" s="14">
        <f>VLOOKUP($A185,Python数据平滑!$A$61:$AN$114,COLUMN(Python数据平滑!D$61),0)/SUM(Python数据平滑!D$67:D$75)*情景假设!F$180</f>
        <v>2054.94240179088</v>
      </c>
      <c r="G185" s="14">
        <f>VLOOKUP($A185,Python数据平滑!$A$61:$AN$114,COLUMN(Python数据平滑!E$61),0)/SUM(Python数据平滑!E$67:E$75)*情景假设!G$180</f>
        <v>2151.978436329377</v>
      </c>
      <c r="H185" s="14">
        <f>VLOOKUP($A185,Python数据平滑!$A$61:$AN$114,COLUMN(Python数据平滑!F$61),0)/SUM(Python数据平滑!F$67:F$75)*情景假设!H$180</f>
        <v>2251.9187549672288</v>
      </c>
      <c r="I185" s="14">
        <f>VLOOKUP($A185,Python数据平滑!$A$61:$AN$114,COLUMN(Python数据平滑!G$61),0)/SUM(Python数据平滑!G$67:G$75)*情景假设!I$180</f>
        <v>2354.3771046317252</v>
      </c>
      <c r="J185" s="14">
        <f>VLOOKUP($A185,Python数据平滑!$A$61:$AN$114,COLUMN(Python数据平滑!H$61),0)/SUM(Python数据平滑!H$67:H$75)*情景假设!J$180</f>
        <v>2456.6565298096743</v>
      </c>
      <c r="K185" s="14">
        <f>VLOOKUP($A185,Python数据平滑!$A$61:$AN$114,COLUMN(Python数据平滑!I$61),0)/SUM(Python数据平滑!I$67:I$75)*情景假设!K$180</f>
        <v>2555.40719234773</v>
      </c>
      <c r="L185" s="14">
        <f>VLOOKUP($A185,Python数据平滑!$A$61:$AN$114,COLUMN(Python数据平滑!J$61),0)/SUM(Python数据平滑!J$67:J$75)*情景假设!L$180</f>
        <v>2646.6132957523319</v>
      </c>
      <c r="M185" s="14">
        <f>VLOOKUP($A185,Python数据平滑!$A$61:$AN$114,COLUMN(Python数据平滑!K$61),0)/SUM(Python数据平滑!K$67:K$75)*情景假设!M$180</f>
        <v>2728.8303074534724</v>
      </c>
      <c r="N185" s="14">
        <f>VLOOKUP($A185,Python数据平滑!$A$61:$AN$114,COLUMN(Python数据平滑!L$61),0)/SUM(Python数据平滑!L$67:L$75)*情景假设!N$180</f>
        <v>2804.1443952658856</v>
      </c>
      <c r="O185" s="14">
        <f>VLOOKUP($A185,Python数据平滑!$A$61:$AN$114,COLUMN(Python数据平滑!M$61),0)/SUM(Python数据平滑!M$67:M$75)*情景假设!O$180</f>
        <v>2873.6153123307308</v>
      </c>
      <c r="P185" s="14">
        <f>VLOOKUP($A185,Python数据平滑!$A$61:$AN$114,COLUMN(Python数据平滑!N$61),0)/SUM(Python数据平滑!N$67:N$75)*情景假设!P$180</f>
        <v>2938.9432394914675</v>
      </c>
      <c r="Q185" s="14">
        <f>VLOOKUP($A185,Python数据平滑!$A$61:$AN$114,COLUMN(Python数据平滑!O$61),0)/SUM(Python数据平滑!O$67:O$75)*情景假设!Q$180</f>
        <v>3002.5551199469223</v>
      </c>
      <c r="R185" s="14">
        <f>VLOOKUP($A185,Python数据平滑!$A$61:$AN$114,COLUMN(Python数据平滑!P$61),0)/SUM(Python数据平滑!P$67:P$75)*情景假设!R$180</f>
        <v>3063.7882349678521</v>
      </c>
      <c r="S185" s="14">
        <f>VLOOKUP($A185,Python数据平滑!$A$61:$AN$114,COLUMN(Python数据平滑!Q$61),0)/SUM(Python数据平滑!Q$67:Q$75)*情景假设!S$180</f>
        <v>3121.0586657817962</v>
      </c>
      <c r="T185" s="14">
        <f>VLOOKUP($A185,Python数据平滑!$A$61:$AN$114,COLUMN(Python数据平滑!R$61),0)/SUM(Python数据平滑!R$67:R$75)*情景假设!T$180</f>
        <v>3175.9931209487345</v>
      </c>
      <c r="U185" s="14">
        <f>VLOOKUP($A185,Python数据平滑!$A$61:$AN$114,COLUMN(Python数据平滑!S$61),0)/SUM(Python数据平滑!S$67:S$75)*情景假设!U$180</f>
        <v>3230.3477518450964</v>
      </c>
      <c r="V185" s="14">
        <f>VLOOKUP($A185,Python数据平滑!$A$61:$AN$114,COLUMN(Python数据平滑!T$61),0)/SUM(Python数据平滑!T$67:T$75)*情景假设!V$180</f>
        <v>3285.9998025698424</v>
      </c>
      <c r="W185" s="14">
        <f>VLOOKUP($A185,Python数据平滑!$A$61:$AN$114,COLUMN(Python数据平滑!U$61),0)/SUM(Python数据平滑!U$67:U$75)*情景假设!W$180</f>
        <v>3343.106970512787</v>
      </c>
      <c r="X185" s="14">
        <f>VLOOKUP($A185,Python数据平滑!$A$61:$AN$114,COLUMN(Python数据平滑!V$61),0)/SUM(Python数据平滑!V$67:V$75)*情景假设!X$180</f>
        <v>3400.5559931801367</v>
      </c>
      <c r="Y185" s="14">
        <f>VLOOKUP($A185,Python数据平滑!$A$61:$AN$114,COLUMN(Python数据平滑!W$61),0)/SUM(Python数据平滑!W$67:W$75)*情景假设!Y$180</f>
        <v>3458.4066251386412</v>
      </c>
      <c r="Z185" s="14">
        <f>VLOOKUP($A185,Python数据平滑!$A$61:$AN$114,COLUMN(Python数据平滑!X$61),0)/SUM(Python数据平滑!X$67:X$75)*情景假设!Z$180</f>
        <v>3516.7160069843326</v>
      </c>
      <c r="AA185" s="14">
        <f>VLOOKUP($A185,Python数据平滑!$A$61:$AN$114,COLUMN(Python数据平滑!Y$61),0)/SUM(Python数据平滑!Y$67:Y$75)*情景假设!AA$180</f>
        <v>3575.5387282065817</v>
      </c>
      <c r="AB185" s="14">
        <f>VLOOKUP($A185,Python数据平滑!$A$61:$AN$114,COLUMN(Python数据平滑!Z$61),0)/SUM(Python数据平滑!Z$67:Z$75)*情景假设!AB$180</f>
        <v>3635.1121831416854</v>
      </c>
      <c r="AC185" s="14">
        <f>VLOOKUP($A185,Python数据平滑!$A$61:$AN$114,COLUMN(Python数据平滑!AA$61),0)/SUM(Python数据平滑!AA$67:AA$75)*情景假设!AC$180</f>
        <v>3695.5324623697311</v>
      </c>
      <c r="AD185" s="14">
        <f>VLOOKUP($A185,Python数据平滑!$A$61:$AN$114,COLUMN(Python数据平滑!AB$61),0)/SUM(Python数据平滑!AB$67:AB$75)*情景假设!AD$180</f>
        <v>3756.627077945453</v>
      </c>
      <c r="AE185" s="14">
        <f>VLOOKUP($A185,Python数据平滑!$A$61:$AN$114,COLUMN(Python数据平滑!AC$61),0)/SUM(Python数据平滑!AC$67:AC$75)*情景假设!AE$180</f>
        <v>3818.2050680127977</v>
      </c>
      <c r="AF185" s="14">
        <f>VLOOKUP($A185,Python数据平滑!$A$61:$AN$114,COLUMN(Python数据平滑!AD$61),0)/SUM(Python数据平滑!AD$67:AD$75)*情景假设!AF$180</f>
        <v>3880.0557230430031</v>
      </c>
      <c r="AG185" s="14">
        <f>VLOOKUP($A185,Python数据平滑!$A$61:$AN$114,COLUMN(Python数据平滑!AE$61),0)/SUM(Python数据平滑!AE$67:AE$75)*情景假设!AG$180</f>
        <v>3942.2480928633763</v>
      </c>
      <c r="AH185" s="14">
        <f>VLOOKUP($A185,Python数据平滑!$A$61:$AN$114,COLUMN(Python数据平滑!AF$61),0)/SUM(Python数据平滑!AF$67:AF$75)*情景假设!AH$180</f>
        <v>4004.9753453972803</v>
      </c>
      <c r="AI185" s="14">
        <f>VLOOKUP($A185,Python数据平滑!$A$61:$AN$114,COLUMN(Python数据平滑!AG$61),0)/SUM(Python数据平滑!AG$67:AG$75)*情景假设!AI$180</f>
        <v>4068.196807126315</v>
      </c>
      <c r="AJ185" s="14">
        <f>VLOOKUP($A185,Python数据平滑!$A$61:$AN$114,COLUMN(Python数据平滑!AH$61),0)/SUM(Python数据平滑!AH$67:AH$75)*情景假设!AJ$180</f>
        <v>4131.8711066241531</v>
      </c>
      <c r="AK185" s="14">
        <f>VLOOKUP($A185,Python数据平滑!$A$61:$AN$114,COLUMN(Python数据平滑!AI$61),0)/SUM(Python数据平滑!AI$67:AI$75)*情景假设!AK$180</f>
        <v>4195.9559375723738</v>
      </c>
      <c r="AL185" s="14">
        <f>VLOOKUP($A185,Python数据平滑!$A$61:$AN$114,COLUMN(Python数据平滑!AJ$61),0)/SUM(Python数据平滑!AJ$67:AJ$75)*情景假设!AL$180</f>
        <v>4260.5007561011789</v>
      </c>
      <c r="AM185" s="14">
        <f>VLOOKUP($A185,Python数据平滑!$A$61:$AN$114,COLUMN(Python数据平滑!AK$61),0)/SUM(Python数据平滑!AK$67:AK$75)*情景假设!AM$180</f>
        <v>4325.5734273889266</v>
      </c>
      <c r="AN185" s="14">
        <f>VLOOKUP($A185,Python数据平滑!$A$61:$AN$114,COLUMN(Python数据平滑!AL$61),0)/SUM(Python数据平滑!AL$67:AL$75)*情景假设!AN$180</f>
        <v>4391.1576215383166</v>
      </c>
      <c r="AO185" s="14">
        <f>VLOOKUP($A185,Python数据平滑!$A$61:$AN$114,COLUMN(Python数据平滑!AM$61),0)/SUM(Python数据平滑!AM$67:AM$75)*情景假设!AO$180</f>
        <v>4457.2354645462428</v>
      </c>
      <c r="AP185" s="166">
        <f>VLOOKUP($A185,Python数据平滑!$A$61:$AN$114,COLUMN(Python数据平滑!AN$61),0)/SUM(Python数据平滑!AN$67:AN$75)*情景假设!AP$180</f>
        <v>4523.7867522225406</v>
      </c>
    </row>
    <row r="186" spans="1:42" x14ac:dyDescent="0.25">
      <c r="A186" s="132" t="s">
        <v>25</v>
      </c>
      <c r="B186" s="118">
        <f>VLOOKUP($A186,'高情景（2001-2060, 2020RMB）'!$A$14:$W$70,COLUMN('高情景（2001-2060, 2020RMB）'!U$1),0)</f>
        <v>6979.0004205387331</v>
      </c>
      <c r="C186" s="14">
        <f>VLOOKUP($A186,'高情景（2001-2060, 2020RMB）'!$A$14:$W$70,COLUMN('高情景（2001-2060, 2020RMB）'!V$1),0)</f>
        <v>7724.2476257787857</v>
      </c>
      <c r="D186" s="14">
        <f>VLOOKUP($A186,'高情景（2001-2060, 2020RMB）'!$A$14:$W$70,COLUMN('高情景（2001-2060, 2020RMB）'!W$1),0)</f>
        <v>7705.3000762763377</v>
      </c>
      <c r="E186" s="14">
        <f>VLOOKUP($A186,Python数据平滑!$A$61:$AN$114,COLUMN(Python数据平滑!C$61),0)/SUM(Python数据平滑!C$67:C$75)*情景假设!E$180</f>
        <v>7948.2648910843691</v>
      </c>
      <c r="F186" s="14">
        <f>VLOOKUP($A186,Python数据平滑!$A$61:$AN$114,COLUMN(Python数据平滑!D$61),0)/SUM(Python数据平滑!D$67:D$75)*情景假设!F$180</f>
        <v>8188.2269666873999</v>
      </c>
      <c r="G186" s="14">
        <f>VLOOKUP($A186,Python数据平滑!$A$61:$AN$114,COLUMN(Python数据平滑!E$61),0)/SUM(Python数据平滑!E$67:E$75)*情景假设!G$180</f>
        <v>8422.0544781686731</v>
      </c>
      <c r="H186" s="14">
        <f>VLOOKUP($A186,Python数据平滑!$A$61:$AN$114,COLUMN(Python数据平滑!F$61),0)/SUM(Python数据平滑!F$67:F$75)*情景假设!H$180</f>
        <v>8667.6210789521247</v>
      </c>
      <c r="I186" s="14">
        <f>VLOOKUP($A186,Python数据平滑!$A$61:$AN$114,COLUMN(Python数据平滑!G$61),0)/SUM(Python数据平滑!G$67:G$75)*情景假设!I$180</f>
        <v>8919.8136323226845</v>
      </c>
      <c r="J186" s="14">
        <f>VLOOKUP($A186,Python数据平滑!$A$61:$AN$114,COLUMN(Python数据平滑!H$61),0)/SUM(Python数据平滑!H$67:H$75)*情景假设!J$180</f>
        <v>9170.1604417105045</v>
      </c>
      <c r="K186" s="14">
        <f>VLOOKUP($A186,Python数据平滑!$A$61:$AN$114,COLUMN(Python数据平滑!I$61),0)/SUM(Python数据平滑!I$67:I$75)*情景假设!K$180</f>
        <v>9408.4963852533929</v>
      </c>
      <c r="L186" s="14">
        <f>VLOOKUP($A186,Python数据平滑!$A$61:$AN$114,COLUMN(Python数据平滑!J$61),0)/SUM(Python数据平滑!J$67:J$75)*情景假设!L$180</f>
        <v>9622.9402565943474</v>
      </c>
      <c r="M186" s="14">
        <f>VLOOKUP($A186,Python数据平滑!$A$61:$AN$114,COLUMN(Python数据平滑!K$61),0)/SUM(Python数据平滑!K$67:K$75)*情景假设!M$180</f>
        <v>9807.9698778448419</v>
      </c>
      <c r="N186" s="14">
        <f>VLOOKUP($A186,Python数据平滑!$A$61:$AN$114,COLUMN(Python数据平滑!L$61),0)/SUM(Python数据平滑!L$67:L$75)*情景假设!N$180</f>
        <v>9970.2338311454841</v>
      </c>
      <c r="O186" s="14">
        <f>VLOOKUP($A186,Python数据平滑!$A$61:$AN$114,COLUMN(Python数据平滑!M$61),0)/SUM(Python数据平滑!M$67:M$75)*情景假设!O$180</f>
        <v>10115.64148884279</v>
      </c>
      <c r="P186" s="14">
        <f>VLOOKUP($A186,Python数据平滑!$A$61:$AN$114,COLUMN(Python数据平滑!N$61),0)/SUM(Python数据平滑!N$67:N$75)*情景假设!P$180</f>
        <v>10252.119226485842</v>
      </c>
      <c r="Q186" s="14">
        <f>VLOOKUP($A186,Python数据平滑!$A$61:$AN$114,COLUMN(Python数据平滑!O$61),0)/SUM(Python数据平滑!O$67:O$75)*情景假设!Q$180</f>
        <v>10389.849998800591</v>
      </c>
      <c r="R186" s="14">
        <f>VLOOKUP($A186,Python数据平滑!$A$61:$AN$114,COLUMN(Python数据平滑!P$61),0)/SUM(Python数据平滑!P$67:P$75)*情景假设!R$180</f>
        <v>10524.764444456881</v>
      </c>
      <c r="S186" s="14">
        <f>VLOOKUP($A186,Python数据平滑!$A$61:$AN$114,COLUMN(Python数据平滑!Q$61),0)/SUM(Python数据平滑!Q$67:Q$75)*情景假设!S$180</f>
        <v>10648.567606495259</v>
      </c>
      <c r="T186" s="14">
        <f>VLOOKUP($A186,Python数据平滑!$A$61:$AN$114,COLUMN(Python数据平滑!R$61),0)/SUM(Python数据平滑!R$67:R$75)*情景假设!T$180</f>
        <v>10766.73983729865</v>
      </c>
      <c r="U186" s="14">
        <f>VLOOKUP($A186,Python数据平滑!$A$61:$AN$114,COLUMN(Python数据平滑!S$61),0)/SUM(Python数据平滑!S$67:S$75)*情景假设!U$180</f>
        <v>10885.005474082132</v>
      </c>
      <c r="V186" s="14">
        <f>VLOOKUP($A186,Python数据平滑!$A$61:$AN$114,COLUMN(Python数据平滑!T$61),0)/SUM(Python数据平滑!T$67:T$75)*情景假设!V$180</f>
        <v>11009.318505859172</v>
      </c>
      <c r="W186" s="14">
        <f>VLOOKUP($A186,Python数据平滑!$A$61:$AN$114,COLUMN(Python数据平滑!U$61),0)/SUM(Python数据平滑!U$67:U$75)*情景假设!W$180</f>
        <v>11139.739699478501</v>
      </c>
      <c r="X186" s="14">
        <f>VLOOKUP($A186,Python数据平滑!$A$61:$AN$114,COLUMN(Python数据平滑!V$61),0)/SUM(Python数据平滑!V$67:V$75)*情景假设!X$180</f>
        <v>11272.089324241888</v>
      </c>
      <c r="Y186" s="14">
        <f>VLOOKUP($A186,Python数据平滑!$A$61:$AN$114,COLUMN(Python数据平滑!W$61),0)/SUM(Python数据平滑!W$67:W$75)*情景假设!Y$180</f>
        <v>11406.112211915046</v>
      </c>
      <c r="Z186" s="14">
        <f>VLOOKUP($A186,Python数据平滑!$A$61:$AN$114,COLUMN(Python数据平滑!X$61),0)/SUM(Python数据平滑!X$67:X$75)*情景假设!Z$180</f>
        <v>11541.516247679436</v>
      </c>
      <c r="AA186" s="14">
        <f>VLOOKUP($A186,Python数据平滑!$A$61:$AN$114,COLUMN(Python数据平滑!Y$61),0)/SUM(Python数据平滑!Y$67:Y$75)*情景假设!AA$180</f>
        <v>11677.972452296617</v>
      </c>
      <c r="AB186" s="14">
        <f>VLOOKUP($A186,Python数据平滑!$A$61:$AN$114,COLUMN(Python数据平滑!Z$61),0)/SUM(Python数据平滑!Z$67:Z$75)*情景假设!AB$180</f>
        <v>11815.717354533697</v>
      </c>
      <c r="AC186" s="14">
        <f>VLOOKUP($A186,Python数据平滑!$A$61:$AN$114,COLUMN(Python数据平滑!AA$61),0)/SUM(Python数据平滑!AA$67:AA$75)*情景假设!AC$180</f>
        <v>11954.490035492692</v>
      </c>
      <c r="AD186" s="14">
        <f>VLOOKUP($A186,Python数据平滑!$A$61:$AN$114,COLUMN(Python数据平滑!AB$61),0)/SUM(Python数据平滑!AB$67:AB$75)*情景假设!AD$180</f>
        <v>12093.133131178791</v>
      </c>
      <c r="AE186" s="14">
        <f>VLOOKUP($A186,Python数据平滑!$A$61:$AN$114,COLUMN(Python数据平滑!AC$61),0)/SUM(Python数据平滑!AC$67:AC$75)*情景假设!AE$180</f>
        <v>12230.414962406685</v>
      </c>
      <c r="AF186" s="14">
        <f>VLOOKUP($A186,Python数据平滑!$A$61:$AN$114,COLUMN(Python数据平滑!AD$61),0)/SUM(Python数据平滑!AD$67:AD$75)*情景假设!AF$180</f>
        <v>12365.027668972331</v>
      </c>
      <c r="AG186" s="14">
        <f>VLOOKUP($A186,Python数据平滑!$A$61:$AN$114,COLUMN(Python数据平滑!AE$61),0)/SUM(Python数据平滑!AE$67:AE$75)*情景假设!AG$180</f>
        <v>12498.181338013883</v>
      </c>
      <c r="AH186" s="14">
        <f>VLOOKUP($A186,Python数据平滑!$A$61:$AN$114,COLUMN(Python数据平滑!AF$61),0)/SUM(Python数据平滑!AF$67:AF$75)*情景假设!AH$180</f>
        <v>12631.904870796121</v>
      </c>
      <c r="AI186" s="14">
        <f>VLOOKUP($A186,Python数据平滑!$A$61:$AN$114,COLUMN(Python数据平滑!AG$61),0)/SUM(Python数据平滑!AG$67:AG$75)*情景假设!AI$180</f>
        <v>12766.060763935542</v>
      </c>
      <c r="AJ186" s="14">
        <f>VLOOKUP($A186,Python数据平滑!$A$61:$AN$114,COLUMN(Python数据平滑!AH$61),0)/SUM(Python数据平滑!AH$67:AH$75)*情景假设!AJ$180</f>
        <v>12900.511451911641</v>
      </c>
      <c r="AK186" s="14">
        <f>VLOOKUP($A186,Python数据平滑!$A$61:$AN$114,COLUMN(Python数据平滑!AI$61),0)/SUM(Python数据平滑!AI$67:AI$75)*情景假设!AK$180</f>
        <v>13035.118528384852</v>
      </c>
      <c r="AL186" s="14">
        <f>VLOOKUP($A186,Python数据平滑!$A$61:$AN$114,COLUMN(Python数据平滑!AJ$61),0)/SUM(Python数据平滑!AJ$67:AJ$75)*情景假设!AL$180</f>
        <v>13170.02927058881</v>
      </c>
      <c r="AM186" s="14">
        <f>VLOOKUP($A186,Python数据平滑!$A$61:$AN$114,COLUMN(Python数据平滑!AK$61),0)/SUM(Python数据平滑!AK$67:AK$75)*情景假设!AM$180</f>
        <v>13305.443942389868</v>
      </c>
      <c r="AN186" s="14">
        <f>VLOOKUP($A186,Python数据平滑!$A$61:$AN$114,COLUMN(Python数据平滑!AL$61),0)/SUM(Python数据平滑!AL$67:AL$75)*情景假设!AN$180</f>
        <v>13441.300437202854</v>
      </c>
      <c r="AO186" s="14">
        <f>VLOOKUP($A186,Python数据平滑!$A$61:$AN$114,COLUMN(Python数据平滑!AM$61),0)/SUM(Python数据平滑!AM$67:AM$75)*情景假设!AO$180</f>
        <v>13577.532407072355</v>
      </c>
      <c r="AP186" s="166">
        <f>VLOOKUP($A186,Python数据平滑!$A$61:$AN$114,COLUMN(Python数据平滑!AN$61),0)/SUM(Python数据平滑!AN$67:AN$75)*情景假设!AP$180</f>
        <v>13714.066953958371</v>
      </c>
    </row>
    <row r="187" spans="1:42" x14ac:dyDescent="0.25">
      <c r="A187" s="132" t="s">
        <v>26</v>
      </c>
      <c r="B187" s="118">
        <f>VLOOKUP($A187,'高情景（2001-2060, 2020RMB）'!$A$14:$W$70,COLUMN('高情景（2001-2060, 2020RMB）'!U$1),0)</f>
        <v>14330.826150726112</v>
      </c>
      <c r="C187" s="14">
        <f>VLOOKUP($A187,'高情景（2001-2060, 2020RMB）'!$A$14:$W$70,COLUMN('高情景（2001-2060, 2020RMB）'!V$1),0)</f>
        <v>16114.79117583528</v>
      </c>
      <c r="D187" s="14">
        <f>VLOOKUP($A187,'高情景（2001-2060, 2020RMB）'!$A$14:$W$70,COLUMN('高情景（2001-2060, 2020RMB）'!W$1),0)</f>
        <v>16124.371416167727</v>
      </c>
      <c r="E187" s="14">
        <f>VLOOKUP($A187,Python数据平滑!$A$61:$AN$114,COLUMN(Python数据平滑!C$61),0)/SUM(Python数据平滑!C$67:C$75)*情景假设!E$180</f>
        <v>16422.899975062817</v>
      </c>
      <c r="F187" s="14">
        <f>VLOOKUP($A187,Python数据平滑!$A$61:$AN$114,COLUMN(Python数据平滑!D$61),0)/SUM(Python数据平滑!D$67:D$75)*情景假设!F$180</f>
        <v>16696.824147648033</v>
      </c>
      <c r="G187" s="14">
        <f>VLOOKUP($A187,Python数据平滑!$A$61:$AN$114,COLUMN(Python数据平滑!E$61),0)/SUM(Python数据平滑!E$67:E$75)*情景假设!G$180</f>
        <v>16933.766749481507</v>
      </c>
      <c r="H187" s="14">
        <f>VLOOKUP($A187,Python数据平滑!$A$61:$AN$114,COLUMN(Python数据平滑!F$61),0)/SUM(Python数据平滑!F$67:F$75)*情景假设!H$180</f>
        <v>17181.608065219803</v>
      </c>
      <c r="I187" s="14">
        <f>VLOOKUP($A187,Python数据平滑!$A$61:$AN$114,COLUMN(Python数据平滑!G$61),0)/SUM(Python数据平滑!G$67:G$75)*情景假设!I$180</f>
        <v>17436.647774966044</v>
      </c>
      <c r="J187" s="14">
        <f>VLOOKUP($A187,Python数据平滑!$A$61:$AN$114,COLUMN(Python数据平滑!H$61),0)/SUM(Python数据平滑!H$67:H$75)*情景假设!J$180</f>
        <v>17667.892657844899</v>
      </c>
      <c r="K187" s="14">
        <f>VLOOKUP($A187,Python数据平滑!$A$61:$AN$114,COLUMN(Python数据平滑!I$61),0)/SUM(Python数据平滑!I$67:I$75)*情景假设!K$180</f>
        <v>17841.371833785935</v>
      </c>
      <c r="L187" s="14">
        <f>VLOOKUP($A187,Python数据平滑!$A$61:$AN$114,COLUMN(Python数据平滑!J$61),0)/SUM(Python数据平滑!J$67:J$75)*情景假设!L$180</f>
        <v>17920.822454656125</v>
      </c>
      <c r="M187" s="14">
        <f>VLOOKUP($A187,Python数据平滑!$A$61:$AN$114,COLUMN(Python数据平滑!K$61),0)/SUM(Python数据平滑!K$67:K$75)*情景假设!M$180</f>
        <v>17896.101542709912</v>
      </c>
      <c r="N187" s="14">
        <f>VLOOKUP($A187,Python数据平滑!$A$61:$AN$114,COLUMN(Python数据平滑!L$61),0)/SUM(Python数据平滑!L$67:L$75)*情景假设!N$180</f>
        <v>17799.576748018248</v>
      </c>
      <c r="O187" s="14">
        <f>VLOOKUP($A187,Python数据平滑!$A$61:$AN$114,COLUMN(Python数据平滑!M$61),0)/SUM(Python数据平滑!M$67:M$75)*情景假设!O$180</f>
        <v>17658.609608890671</v>
      </c>
      <c r="P187" s="14">
        <f>VLOOKUP($A187,Python数据平滑!$A$61:$AN$114,COLUMN(Python数据平滑!N$61),0)/SUM(Python数据平滑!N$67:N$75)*情景假设!P$180</f>
        <v>17502.781231753899</v>
      </c>
      <c r="Q187" s="14">
        <f>VLOOKUP($A187,Python数据平滑!$A$61:$AN$114,COLUMN(Python数据平滑!O$61),0)/SUM(Python数据平滑!O$67:O$75)*情景假设!Q$180</f>
        <v>17363.709002836702</v>
      </c>
      <c r="R187" s="14">
        <f>VLOOKUP($A187,Python数据平滑!$A$61:$AN$114,COLUMN(Python数据平滑!P$61),0)/SUM(Python数据平滑!P$67:P$75)*情景假设!R$180</f>
        <v>17232.432376542853</v>
      </c>
      <c r="S187" s="14">
        <f>VLOOKUP($A187,Python数据平滑!$A$61:$AN$114,COLUMN(Python数据平滑!Q$61),0)/SUM(Python数据平滑!Q$67:Q$75)*情景假设!S$180</f>
        <v>17084.633315003433</v>
      </c>
      <c r="T187" s="14">
        <f>VLOOKUP($A187,Python数据平滑!$A$61:$AN$114,COLUMN(Python数据平滑!R$61),0)/SUM(Python数据平滑!R$67:R$75)*情景假设!T$180</f>
        <v>16929.562963611526</v>
      </c>
      <c r="U187" s="14">
        <f>VLOOKUP($A187,Python数据平滑!$A$61:$AN$114,COLUMN(Python数据平滑!S$61),0)/SUM(Python数据平滑!S$67:S$75)*情景假设!U$180</f>
        <v>16776.119765772932</v>
      </c>
      <c r="V187" s="14">
        <f>VLOOKUP($A187,Python数据平滑!$A$61:$AN$114,COLUMN(Python数据平滑!T$61),0)/SUM(Python数据平滑!T$67:T$75)*情景假设!V$180</f>
        <v>16632.840137473904</v>
      </c>
      <c r="W187" s="14">
        <f>VLOOKUP($A187,Python数据平滑!$A$61:$AN$114,COLUMN(Python数据平滑!U$61),0)/SUM(Python数据平滑!U$67:U$75)*情景假设!W$180</f>
        <v>16498.839452588196</v>
      </c>
      <c r="X187" s="14">
        <f>VLOOKUP($A187,Python数据平滑!$A$61:$AN$114,COLUMN(Python数据平滑!V$61),0)/SUM(Python数据平滑!V$67:V$75)*情景假设!X$180</f>
        <v>16367.106566143559</v>
      </c>
      <c r="Y187" s="14">
        <f>VLOOKUP($A187,Python数据平滑!$A$61:$AN$114,COLUMN(Python数据平滑!W$61),0)/SUM(Python数据平滑!W$67:W$75)*情景假设!Y$180</f>
        <v>16236.7279581445</v>
      </c>
      <c r="Z187" s="14">
        <f>VLOOKUP($A187,Python数据平滑!$A$61:$AN$114,COLUMN(Python数据平滑!X$61),0)/SUM(Python数据平滑!X$67:X$75)*情景假设!Z$180</f>
        <v>16106.785373100771</v>
      </c>
      <c r="AA187" s="14">
        <f>VLOOKUP($A187,Python数据平滑!$A$61:$AN$114,COLUMN(Python数据平滑!Y$61),0)/SUM(Python数据平滑!Y$67:Y$75)*情景假设!AA$180</f>
        <v>15976.359240751412</v>
      </c>
      <c r="AB187" s="14">
        <f>VLOOKUP($A187,Python数据平滑!$A$61:$AN$114,COLUMN(Python数据平滑!Z$61),0)/SUM(Python数据平滑!Z$67:Z$75)*情景假设!AB$180</f>
        <v>15845.339937541718</v>
      </c>
      <c r="AC187" s="14">
        <f>VLOOKUP($A187,Python数据平滑!$A$61:$AN$114,COLUMN(Python数据平滑!AA$61),0)/SUM(Python数据平滑!AA$67:AA$75)*情景假设!AC$180</f>
        <v>15712.954032428175</v>
      </c>
      <c r="AD187" s="14">
        <f>VLOOKUP($A187,Python数据平滑!$A$61:$AN$114,COLUMN(Python数据平滑!AB$61),0)/SUM(Python数据平滑!AB$67:AB$75)*情景假设!AD$180</f>
        <v>15577.316832267916</v>
      </c>
      <c r="AE187" s="14">
        <f>VLOOKUP($A187,Python数据平滑!$A$61:$AN$114,COLUMN(Python数据平滑!AC$61),0)/SUM(Python数据平滑!AC$67:AC$75)*情景假设!AE$180</f>
        <v>15436.585872517895</v>
      </c>
      <c r="AF187" s="14">
        <f>VLOOKUP($A187,Python数据平滑!$A$61:$AN$114,COLUMN(Python数据平滑!AD$61),0)/SUM(Python数据平滑!AD$67:AD$75)*情景假设!AF$180</f>
        <v>15288.96532534928</v>
      </c>
      <c r="AG187" s="14">
        <f>VLOOKUP($A187,Python数据平滑!$A$61:$AN$114,COLUMN(Python数据平滑!AE$61),0)/SUM(Python数据平滑!AE$67:AE$75)*情景假设!AG$180</f>
        <v>15135.740634284095</v>
      </c>
      <c r="AH187" s="14">
        <f>VLOOKUP($A187,Python数据平滑!$A$61:$AN$114,COLUMN(Python数据平滑!AF$61),0)/SUM(Python数据平滑!AF$67:AF$75)*情景假设!AH$180</f>
        <v>14979.548410371712</v>
      </c>
      <c r="AI187" s="14">
        <f>VLOOKUP($A187,Python数据平滑!$A$61:$AN$114,COLUMN(Python数据平滑!AG$61),0)/SUM(Python数据平滑!AG$67:AG$75)*情景假设!AI$180</f>
        <v>14820.659574024443</v>
      </c>
      <c r="AJ187" s="14">
        <f>VLOOKUP($A187,Python数据平滑!$A$61:$AN$114,COLUMN(Python数据平滑!AH$61),0)/SUM(Python数据平滑!AH$67:AH$75)*情景假设!AJ$180</f>
        <v>14659.346104336506</v>
      </c>
      <c r="AK187" s="14">
        <f>VLOOKUP($A187,Python数据平滑!$A$61:$AN$114,COLUMN(Python数据平滑!AI$61),0)/SUM(Python数据平滑!AI$67:AI$75)*情景假设!AK$180</f>
        <v>14495.87914638015</v>
      </c>
      <c r="AL187" s="14">
        <f>VLOOKUP($A187,Python数据平滑!$A$61:$AN$114,COLUMN(Python数据平滑!AJ$61),0)/SUM(Python数据平滑!AJ$67:AJ$75)*情景假设!AL$180</f>
        <v>14330.839900553394</v>
      </c>
      <c r="AM187" s="14">
        <f>VLOOKUP($A187,Python数据平滑!$A$61:$AN$114,COLUMN(Python数据平滑!AK$61),0)/SUM(Python数据平滑!AK$67:AK$75)*情景假设!AM$180</f>
        <v>14164.837312228105</v>
      </c>
      <c r="AN187" s="14">
        <f>VLOOKUP($A187,Python数据平滑!$A$61:$AN$114,COLUMN(Python数据平滑!AL$61),0)/SUM(Python数据平滑!AL$67:AL$75)*情景假设!AN$180</f>
        <v>13998.173741549721</v>
      </c>
      <c r="AO187" s="14">
        <f>VLOOKUP($A187,Python数据平滑!$A$61:$AN$114,COLUMN(Python数据平滑!AM$61),0)/SUM(Python数据平滑!AM$67:AM$75)*情景假设!AO$180</f>
        <v>13831.138358181111</v>
      </c>
      <c r="AP187" s="166">
        <f>VLOOKUP($A187,Python数据平滑!$A$61:$AN$114,COLUMN(Python数据平滑!AN$61),0)/SUM(Python数据平滑!AN$67:AN$75)*情景假设!AP$180</f>
        <v>13664.004956228941</v>
      </c>
    </row>
    <row r="188" spans="1:42" x14ac:dyDescent="0.25">
      <c r="A188" s="132" t="s">
        <v>27</v>
      </c>
      <c r="B188" s="118">
        <f>VLOOKUP($A188,'高情景（2001-2060, 2020RMB）'!$A$14:$W$70,COLUMN('高情景（2001-2060, 2020RMB）'!U$1),0)</f>
        <v>19850.963290163178</v>
      </c>
      <c r="C188" s="14">
        <f>VLOOKUP($A188,'高情景（2001-2060, 2020RMB）'!$A$14:$W$70,COLUMN('高情景（2001-2060, 2020RMB）'!V$1),0)</f>
        <v>20916.634028655993</v>
      </c>
      <c r="D188" s="14">
        <f>VLOOKUP($A188,'高情景（2001-2060, 2020RMB）'!$A$14:$W$70,COLUMN('高情景（2001-2060, 2020RMB）'!W$1),0)</f>
        <v>21502.759178911721</v>
      </c>
      <c r="E188" s="14">
        <f>VLOOKUP($A188,Python数据平滑!$A$61:$AN$114,COLUMN(Python数据平滑!C$61),0)/SUM(Python数据平滑!C$67:C$75)*情景假设!E$180</f>
        <v>21871.034098505883</v>
      </c>
      <c r="F188" s="14">
        <f>VLOOKUP($A188,Python数据平滑!$A$61:$AN$114,COLUMN(Python数据平滑!D$61),0)/SUM(Python数据平滑!D$67:D$75)*情景假设!F$180</f>
        <v>22229.269792704115</v>
      </c>
      <c r="G188" s="14">
        <f>VLOOKUP($A188,Python数据平滑!$A$61:$AN$114,COLUMN(Python数据平滑!E$61),0)/SUM(Python数据平滑!E$67:E$75)*情景假设!G$180</f>
        <v>22574.227537681716</v>
      </c>
      <c r="H188" s="14">
        <f>VLOOKUP($A188,Python数据平滑!$A$61:$AN$114,COLUMN(Python数据平滑!F$61),0)/SUM(Python数据平滑!F$67:F$75)*情景假设!H$180</f>
        <v>22987.794099298208</v>
      </c>
      <c r="I188" s="14">
        <f>VLOOKUP($A188,Python数据平滑!$A$61:$AN$114,COLUMN(Python数据平滑!G$61),0)/SUM(Python数据平滑!G$67:G$75)*情景假设!I$180</f>
        <v>23453.81351124341</v>
      </c>
      <c r="J188" s="14">
        <f>VLOOKUP($A188,Python数据平滑!$A$61:$AN$114,COLUMN(Python数据平滑!H$61),0)/SUM(Python数据平滑!H$67:H$75)*情景假设!J$180</f>
        <v>23898.318347284428</v>
      </c>
      <c r="K188" s="14">
        <f>VLOOKUP($A188,Python数据平滑!$A$61:$AN$114,COLUMN(Python数据平滑!I$61),0)/SUM(Python数据平滑!I$67:I$75)*情景假设!K$180</f>
        <v>24239.876608875271</v>
      </c>
      <c r="L188" s="14">
        <f>VLOOKUP($A188,Python数据平滑!$A$61:$AN$114,COLUMN(Python数据平滑!J$61),0)/SUM(Python数据平滑!J$67:J$75)*情景假设!L$180</f>
        <v>24391.552243305487</v>
      </c>
      <c r="M188" s="14">
        <f>VLOOKUP($A188,Python数据平滑!$A$61:$AN$114,COLUMN(Python数据平滑!K$61),0)/SUM(Python数据平滑!K$67:K$75)*情景假设!M$180</f>
        <v>24396.554108378547</v>
      </c>
      <c r="N188" s="14">
        <f>VLOOKUP($A188,Python数据平滑!$A$61:$AN$114,COLUMN(Python数据平滑!L$61),0)/SUM(Python数据平滑!L$67:L$75)*情景假设!N$180</f>
        <v>24363.106995144521</v>
      </c>
      <c r="O188" s="14">
        <f>VLOOKUP($A188,Python数据平滑!$A$61:$AN$114,COLUMN(Python数据平滑!M$61),0)/SUM(Python数据平滑!M$67:M$75)*情景假设!O$180</f>
        <v>24301.202888478016</v>
      </c>
      <c r="P188" s="14">
        <f>VLOOKUP($A188,Python数据平滑!$A$61:$AN$114,COLUMN(Python数据平滑!N$61),0)/SUM(Python数据平滑!N$67:N$75)*情景假设!P$180</f>
        <v>24224.390448325703</v>
      </c>
      <c r="Q188" s="14">
        <f>VLOOKUP($A188,Python数据平滑!$A$61:$AN$114,COLUMN(Python数据平滑!O$61),0)/SUM(Python数据平滑!O$67:O$75)*情景假设!Q$180</f>
        <v>24150.159939514087</v>
      </c>
      <c r="R188" s="14">
        <f>VLOOKUP($A188,Python数据平滑!$A$61:$AN$114,COLUMN(Python数据平滑!P$61),0)/SUM(Python数据平滑!P$67:P$75)*情景假设!R$180</f>
        <v>24054.811716523633</v>
      </c>
      <c r="S188" s="14">
        <f>VLOOKUP($A188,Python数据平滑!$A$61:$AN$114,COLUMN(Python数据平滑!Q$61),0)/SUM(Python数据平滑!Q$67:Q$75)*情景假设!S$180</f>
        <v>23912.112722241633</v>
      </c>
      <c r="T188" s="14">
        <f>VLOOKUP($A188,Python数据平滑!$A$61:$AN$114,COLUMN(Python数据平滑!R$61),0)/SUM(Python数据平滑!R$67:R$75)*情景假设!T$180</f>
        <v>23737.819599482227</v>
      </c>
      <c r="U188" s="14">
        <f>VLOOKUP($A188,Python数据平滑!$A$61:$AN$114,COLUMN(Python数据平滑!S$61),0)/SUM(Python数据平滑!S$67:S$75)*情景假设!U$180</f>
        <v>23547.353852787823</v>
      </c>
      <c r="V188" s="14">
        <f>VLOOKUP($A188,Python数据平滑!$A$61:$AN$114,COLUMN(Python数据平滑!T$61),0)/SUM(Python数据平滑!T$67:T$75)*情景假设!V$180</f>
        <v>23355.656750385722</v>
      </c>
      <c r="W188" s="14">
        <f>VLOOKUP($A188,Python数据平滑!$A$61:$AN$114,COLUMN(Python数据平滑!U$61),0)/SUM(Python数据平滑!U$67:U$75)*情景假设!W$180</f>
        <v>23164.373051773211</v>
      </c>
      <c r="X188" s="14">
        <f>VLOOKUP($A188,Python数据平滑!$A$61:$AN$114,COLUMN(Python数据平滑!V$61),0)/SUM(Python数据平滑!V$67:V$75)*情景假设!X$180</f>
        <v>22966.445942110367</v>
      </c>
      <c r="Y188" s="14">
        <f>VLOOKUP($A188,Python数据平滑!$A$61:$AN$114,COLUMN(Python数据平滑!W$61),0)/SUM(Python数据平滑!W$67:W$75)*情景假设!Y$180</f>
        <v>22763.29955154705</v>
      </c>
      <c r="Z188" s="14">
        <f>VLOOKUP($A188,Python数据平滑!$A$61:$AN$114,COLUMN(Python数据平滑!X$61),0)/SUM(Python数据平滑!X$67:X$75)*情景假设!Z$180</f>
        <v>22556.271558107619</v>
      </c>
      <c r="AA188" s="14">
        <f>VLOOKUP($A188,Python数据平滑!$A$61:$AN$114,COLUMN(Python数据平滑!Y$61),0)/SUM(Python数据平滑!Y$67:Y$75)*情景假设!AA$180</f>
        <v>22346.616312931143</v>
      </c>
      <c r="AB188" s="14">
        <f>VLOOKUP($A188,Python数据平滑!$A$61:$AN$114,COLUMN(Python数据平滑!Z$61),0)/SUM(Python数据平滑!Z$67:Z$75)*情景假设!AB$180</f>
        <v>22136.636667267554</v>
      </c>
      <c r="AC188" s="14">
        <f>VLOOKUP($A188,Python数据平滑!$A$61:$AN$114,COLUMN(Python数据平滑!AA$61),0)/SUM(Python数据平滑!AA$67:AA$75)*情景假设!AC$180</f>
        <v>21927.619560071566</v>
      </c>
      <c r="AD188" s="14">
        <f>VLOOKUP($A188,Python数据平滑!$A$61:$AN$114,COLUMN(Python数据平滑!AB$61),0)/SUM(Python数据平滑!AB$67:AB$75)*情景假设!AD$180</f>
        <v>21719.216946147866</v>
      </c>
      <c r="AE188" s="14">
        <f>VLOOKUP($A188,Python数据平滑!$A$61:$AN$114,COLUMN(Python数据平滑!AC$61),0)/SUM(Python数据平滑!AC$67:AC$75)*情景假设!AE$180</f>
        <v>21511.057322314289</v>
      </c>
      <c r="AF188" s="14">
        <f>VLOOKUP($A188,Python数据平滑!$A$61:$AN$114,COLUMN(Python数据平滑!AD$61),0)/SUM(Python数据平滑!AD$67:AD$75)*情景假设!AF$180</f>
        <v>21302.744912639679</v>
      </c>
      <c r="AG188" s="14">
        <f>VLOOKUP($A188,Python数据平滑!$A$61:$AN$114,COLUMN(Python数据平滑!AE$61),0)/SUM(Python数据平滑!AE$67:AE$75)*情景假设!AG$180</f>
        <v>21092.021322425739</v>
      </c>
      <c r="AH188" s="14">
        <f>VLOOKUP($A188,Python数据平滑!$A$61:$AN$114,COLUMN(Python数据平滑!AF$61),0)/SUM(Python数据平滑!AF$67:AF$75)*情景假设!AH$180</f>
        <v>20877.151531868316</v>
      </c>
      <c r="AI188" s="14">
        <f>VLOOKUP($A188,Python数据平滑!$A$61:$AN$114,COLUMN(Python数据平滑!AG$61),0)/SUM(Python数据平滑!AG$67:AG$75)*情景假设!AI$180</f>
        <v>20658.508084309989</v>
      </c>
      <c r="AJ188" s="14">
        <f>VLOOKUP($A188,Python数据平滑!$A$61:$AN$114,COLUMN(Python数据平滑!AH$61),0)/SUM(Python数据平滑!AH$67:AH$75)*情景假设!AJ$180</f>
        <v>20436.465239335921</v>
      </c>
      <c r="AK188" s="14">
        <f>VLOOKUP($A188,Python数据平滑!$A$61:$AN$114,COLUMN(Python数据平滑!AI$61),0)/SUM(Python数据平滑!AI$67:AI$75)*情景假设!AK$180</f>
        <v>20211.396346028701</v>
      </c>
      <c r="AL188" s="14">
        <f>VLOOKUP($A188,Python数据平滑!$A$61:$AN$114,COLUMN(Python数据平滑!AJ$61),0)/SUM(Python数据平滑!AJ$67:AJ$75)*情景假设!AL$180</f>
        <v>19984.107382440405</v>
      </c>
      <c r="AM188" s="14">
        <f>VLOOKUP($A188,Python数据平滑!$A$61:$AN$114,COLUMN(Python数据平滑!AK$61),0)/SUM(Python数据平滑!AK$67:AK$75)*情景假设!AM$180</f>
        <v>19755.443541235451</v>
      </c>
      <c r="AN188" s="14">
        <f>VLOOKUP($A188,Python数据平滑!$A$61:$AN$114,COLUMN(Python数据平滑!AL$61),0)/SUM(Python数据平滑!AL$67:AL$75)*情景假设!AN$180</f>
        <v>19525.822921919967</v>
      </c>
      <c r="AO188" s="14">
        <f>VLOOKUP($A188,Python数据平滑!$A$61:$AN$114,COLUMN(Python数据平滑!AM$61),0)/SUM(Python数据平滑!AM$67:AM$75)*情景假设!AO$180</f>
        <v>19295.645544840732</v>
      </c>
      <c r="AP188" s="166">
        <f>VLOOKUP($A188,Python数据平滑!$A$61:$AN$114,COLUMN(Python数据平滑!AN$61),0)/SUM(Python数据平滑!AN$67:AN$75)*情景假设!AP$180</f>
        <v>19065.29029609904</v>
      </c>
    </row>
    <row r="189" spans="1:42" x14ac:dyDescent="0.25">
      <c r="A189" s="132" t="s">
        <v>28</v>
      </c>
      <c r="B189" s="118">
        <f>VLOOKUP($A189,'高情景（2001-2060, 2020RMB）'!$A$14:$W$70,COLUMN('高情景（2001-2060, 2020RMB）'!U$1),0)</f>
        <v>11421.806149839256</v>
      </c>
      <c r="C189" s="14">
        <f>VLOOKUP($A189,'高情景（2001-2060, 2020RMB）'!$A$14:$W$70,COLUMN('高情景（2001-2060, 2020RMB）'!V$1),0)</f>
        <v>12356.060657958777</v>
      </c>
      <c r="D189" s="14">
        <f>VLOOKUP($A189,'高情景（2001-2060, 2020RMB）'!$A$14:$W$70,COLUMN('高情景（2001-2060, 2020RMB）'!W$1),0)</f>
        <v>13204.368998026079</v>
      </c>
      <c r="E189" s="14">
        <f>VLOOKUP($A189,Python数据平滑!$A$61:$AN$114,COLUMN(Python数据平滑!C$61),0)/SUM(Python数据平滑!C$67:C$75)*情景假设!E$180</f>
        <v>13782.351055807585</v>
      </c>
      <c r="F189" s="14">
        <f>VLOOKUP($A189,Python数据平滑!$A$61:$AN$114,COLUMN(Python数据平滑!D$61),0)/SUM(Python数据平滑!D$67:D$75)*情景假设!F$180</f>
        <v>14373.152375123913</v>
      </c>
      <c r="G189" s="14">
        <f>VLOOKUP($A189,Python数据平滑!$A$61:$AN$114,COLUMN(Python数据平滑!E$61),0)/SUM(Python数据平滑!E$67:E$75)*情景假设!G$180</f>
        <v>14974.133599021077</v>
      </c>
      <c r="H189" s="14">
        <f>VLOOKUP($A189,Python数据平滑!$A$61:$AN$114,COLUMN(Python数据平滑!F$61),0)/SUM(Python数据平滑!F$67:F$75)*情景假设!H$180</f>
        <v>15615.079758671311</v>
      </c>
      <c r="I189" s="14">
        <f>VLOOKUP($A189,Python数据平滑!$A$61:$AN$114,COLUMN(Python数据平滑!G$61),0)/SUM(Python数据平滑!G$67:G$75)*情景假设!I$180</f>
        <v>16285.817038105852</v>
      </c>
      <c r="J189" s="14">
        <f>VLOOKUP($A189,Python数据平滑!$A$61:$AN$114,COLUMN(Python数据平滑!H$61),0)/SUM(Python数据平滑!H$67:H$75)*情景假设!J$180</f>
        <v>16975.493221891888</v>
      </c>
      <c r="K189" s="14">
        <f>VLOOKUP($A189,Python数据平滑!$A$61:$AN$114,COLUMN(Python数据平滑!I$61),0)/SUM(Python数据平滑!I$67:I$75)*情景假设!K$180</f>
        <v>17669.854275921669</v>
      </c>
      <c r="L189" s="14">
        <f>VLOOKUP($A189,Python数据平滑!$A$61:$AN$114,COLUMN(Python数据平滑!J$61),0)/SUM(Python数据平滑!J$67:J$75)*情景假设!L$180</f>
        <v>18350.874343582527</v>
      </c>
      <c r="M189" s="14">
        <f>VLOOKUP($A189,Python数据平滑!$A$61:$AN$114,COLUMN(Python数据平滑!K$61),0)/SUM(Python数据平滑!K$67:K$75)*情景假设!M$180</f>
        <v>19012.61128414817</v>
      </c>
      <c r="N189" s="14">
        <f>VLOOKUP($A189,Python数据平滑!$A$61:$AN$114,COLUMN(Python数据平滑!L$61),0)/SUM(Python数据平滑!L$67:L$75)*情景假设!N$180</f>
        <v>19658.143374158044</v>
      </c>
      <c r="O189" s="14">
        <f>VLOOKUP($A189,Python数据平滑!$A$61:$AN$114,COLUMN(Python数据平滑!M$61),0)/SUM(Python数据平滑!M$67:M$75)*情景假设!O$180</f>
        <v>20280.171621246122</v>
      </c>
      <c r="P189" s="14">
        <f>VLOOKUP($A189,Python数据平滑!$A$61:$AN$114,COLUMN(Python数据平滑!N$61),0)/SUM(Python数据平滑!N$67:N$75)*情景假设!P$180</f>
        <v>20873.973163297018</v>
      </c>
      <c r="Q189" s="14">
        <f>VLOOKUP($A189,Python数据平滑!$A$61:$AN$114,COLUMN(Python数据平滑!O$61),0)/SUM(Python数据平滑!O$67:O$75)*情景假设!Q$180</f>
        <v>21438.379684287338</v>
      </c>
      <c r="R189" s="14">
        <f>VLOOKUP($A189,Python数据平滑!$A$61:$AN$114,COLUMN(Python数据平滑!P$61),0)/SUM(Python数据平滑!P$67:P$75)*情景假设!R$180</f>
        <v>21969.770137161817</v>
      </c>
      <c r="S189" s="14">
        <f>VLOOKUP($A189,Python数据平滑!$A$61:$AN$114,COLUMN(Python数据平滑!Q$61),0)/SUM(Python数据平滑!Q$67:Q$75)*情景假设!S$180</f>
        <v>22470.857584307512</v>
      </c>
      <c r="T189" s="14">
        <f>VLOOKUP($A189,Python数据平滑!$A$61:$AN$114,COLUMN(Python数据平滑!R$61),0)/SUM(Python数据平滑!R$67:R$75)*情景假设!T$180</f>
        <v>22953.296934535345</v>
      </c>
      <c r="U189" s="14">
        <f>VLOOKUP($A189,Python数据平滑!$A$61:$AN$114,COLUMN(Python数据平滑!S$61),0)/SUM(Python数据平滑!S$67:S$75)*情景假设!U$180</f>
        <v>23429.94017997956</v>
      </c>
      <c r="V189" s="14">
        <f>VLOOKUP($A189,Python数据平滑!$A$61:$AN$114,COLUMN(Python数据平滑!T$61),0)/SUM(Python数据平滑!T$67:T$75)*情景假设!V$180</f>
        <v>23914.764230428111</v>
      </c>
      <c r="W189" s="14">
        <f>VLOOKUP($A189,Python数据平滑!$A$61:$AN$114,COLUMN(Python数据平滑!U$61),0)/SUM(Python数据平滑!U$67:U$75)*情景假设!W$180</f>
        <v>24409.422970349096</v>
      </c>
      <c r="X189" s="14">
        <f>VLOOKUP($A189,Python数据平滑!$A$61:$AN$114,COLUMN(Python数据平滑!V$61),0)/SUM(Python数据平滑!V$67:V$75)*情景假设!X$180</f>
        <v>24906.319454379143</v>
      </c>
      <c r="Y189" s="14">
        <f>VLOOKUP($A189,Python数据平滑!$A$61:$AN$114,COLUMN(Python数据平滑!W$61),0)/SUM(Python数据平滑!W$67:W$75)*情景假设!Y$180</f>
        <v>25406.421016966229</v>
      </c>
      <c r="Z189" s="14">
        <f>VLOOKUP($A189,Python数据平滑!$A$61:$AN$114,COLUMN(Python数据平滑!X$61),0)/SUM(Python数据平滑!X$67:X$75)*情景假设!Z$180</f>
        <v>25910.732366133452</v>
      </c>
      <c r="AA189" s="14">
        <f>VLOOKUP($A189,Python数据平滑!$A$61:$AN$114,COLUMN(Python数据平滑!Y$61),0)/SUM(Python数据平滑!Y$67:Y$75)*情景假设!AA$180</f>
        <v>26420.29644813644</v>
      </c>
      <c r="AB189" s="14">
        <f>VLOOKUP($A189,Python数据平滑!$A$61:$AN$114,COLUMN(Python数据平滑!Z$61),0)/SUM(Python数据平滑!Z$67:Z$75)*情景假设!AB$180</f>
        <v>26937.568795001192</v>
      </c>
      <c r="AC189" s="14">
        <f>VLOOKUP($A189,Python数据平滑!$A$61:$AN$114,COLUMN(Python数据平滑!AA$61),0)/SUM(Python数据平滑!AA$67:AA$75)*情景假设!AC$180</f>
        <v>27464.029776853673</v>
      </c>
      <c r="AD189" s="14">
        <f>VLOOKUP($A189,Python数据平滑!$A$61:$AN$114,COLUMN(Python数据平滑!AB$61),0)/SUM(Python数据平滑!AB$67:AB$75)*情景假设!AD$180</f>
        <v>27999.223144630476</v>
      </c>
      <c r="AE189" s="14">
        <f>VLOOKUP($A189,Python数据平滑!$A$61:$AN$114,COLUMN(Python数据平滑!AC$61),0)/SUM(Python数据平滑!AC$67:AC$75)*情景假设!AE$180</f>
        <v>28542.598871450617</v>
      </c>
      <c r="AF189" s="14">
        <f>VLOOKUP($A189,Python数据平滑!$A$61:$AN$114,COLUMN(Python数据平滑!AD$61),0)/SUM(Python数据平滑!AD$67:AD$75)*情景假设!AF$180</f>
        <v>29093.50314009369</v>
      </c>
      <c r="AG189" s="14">
        <f>VLOOKUP($A189,Python数据平滑!$A$61:$AN$114,COLUMN(Python数据平滑!AE$61),0)/SUM(Python数据平滑!AE$67:AE$75)*情景假设!AG$180</f>
        <v>29651.199705470804</v>
      </c>
      <c r="AH189" s="14">
        <f>VLOOKUP($A189,Python数据平滑!$A$61:$AN$114,COLUMN(Python数据平滑!AF$61),0)/SUM(Python数据平滑!AF$67:AF$75)*情景假设!AH$180</f>
        <v>30215.261940129349</v>
      </c>
      <c r="AI189" s="14">
        <f>VLOOKUP($A189,Python数据平滑!$A$61:$AN$114,COLUMN(Python数据平滑!AG$61),0)/SUM(Python数据平滑!AG$67:AG$75)*情景假设!AI$180</f>
        <v>30785.409792316081</v>
      </c>
      <c r="AJ189" s="14">
        <f>VLOOKUP($A189,Python数据平滑!$A$61:$AN$114,COLUMN(Python数据平滑!AH$61),0)/SUM(Python数据平滑!AH$67:AH$75)*情景假设!AJ$180</f>
        <v>31361.355130534725</v>
      </c>
      <c r="AK189" s="14">
        <f>VLOOKUP($A189,Python数据平滑!$A$61:$AN$114,COLUMN(Python数据平滑!AI$61),0)/SUM(Python数据平滑!AI$67:AI$75)*情景假设!AK$180</f>
        <v>31942.799954545866</v>
      </c>
      <c r="AL189" s="14">
        <f>VLOOKUP($A189,Python数据平滑!$A$61:$AN$114,COLUMN(Python数据平滑!AJ$61),0)/SUM(Python数据平滑!AJ$67:AJ$75)*情景假设!AL$180</f>
        <v>32530.144152651657</v>
      </c>
      <c r="AM189" s="14">
        <f>VLOOKUP($A189,Python数据平滑!$A$61:$AN$114,COLUMN(Python数据平滑!AK$61),0)/SUM(Python数据平滑!AK$67:AK$75)*情景假设!AM$180</f>
        <v>33123.93415568526</v>
      </c>
      <c r="AN189" s="14">
        <f>VLOOKUP($A189,Python数据平滑!$A$61:$AN$114,COLUMN(Python数据平滑!AL$61),0)/SUM(Python数据平滑!AL$67:AL$75)*情景假设!AN$180</f>
        <v>33724.076973383439</v>
      </c>
      <c r="AO189" s="14">
        <f>VLOOKUP($A189,Python数据平滑!$A$61:$AN$114,COLUMN(Python数据平滑!AM$61),0)/SUM(Python数据平滑!AM$67:AM$75)*情景假设!AO$180</f>
        <v>34330.467413812294</v>
      </c>
      <c r="AP189" s="166">
        <f>VLOOKUP($A189,Python数据平滑!$A$61:$AN$114,COLUMN(Python数据平滑!AN$61),0)/SUM(Python数据平滑!AN$67:AN$75)*情景假设!AP$180</f>
        <v>34942.981902379674</v>
      </c>
    </row>
    <row r="190" spans="1:42" x14ac:dyDescent="0.25">
      <c r="A190" s="188" t="s">
        <v>29</v>
      </c>
      <c r="B190" s="215">
        <f>B68</f>
        <v>81720.659845024958</v>
      </c>
      <c r="C190" s="216">
        <f>C68</f>
        <v>95333.930002658919</v>
      </c>
      <c r="D190" s="216">
        <f>D68</f>
        <v>101531.70465802075</v>
      </c>
      <c r="E190" s="216">
        <f t="shared" ref="E190:AP190" si="130">E68</f>
        <v>105420.88255879078</v>
      </c>
      <c r="F190" s="216">
        <f t="shared" si="130"/>
        <v>109354.95285546486</v>
      </c>
      <c r="G190" s="216">
        <f t="shared" si="130"/>
        <v>113292.97573340735</v>
      </c>
      <c r="H190" s="216">
        <f t="shared" si="130"/>
        <v>117437.77550482433</v>
      </c>
      <c r="I190" s="216">
        <f t="shared" si="130"/>
        <v>121721.04610617933</v>
      </c>
      <c r="J190" s="216">
        <f t="shared" si="130"/>
        <v>126091.66931493564</v>
      </c>
      <c r="K190" s="216">
        <f t="shared" si="130"/>
        <v>130483.34159341635</v>
      </c>
      <c r="L190" s="216">
        <f t="shared" si="130"/>
        <v>134813.87974482815</v>
      </c>
      <c r="M190" s="216">
        <f t="shared" si="130"/>
        <v>139064.972974323</v>
      </c>
      <c r="N190" s="216">
        <f t="shared" si="130"/>
        <v>143251.46197088863</v>
      </c>
      <c r="O190" s="216">
        <f t="shared" si="130"/>
        <v>147329.48323693487</v>
      </c>
      <c r="P190" s="216">
        <f t="shared" si="130"/>
        <v>151271.56275712309</v>
      </c>
      <c r="Q190" s="216">
        <f t="shared" si="130"/>
        <v>155072.99170582197</v>
      </c>
      <c r="R190" s="216">
        <f t="shared" si="130"/>
        <v>158672.91321585898</v>
      </c>
      <c r="S190" s="216">
        <f t="shared" si="130"/>
        <v>162056.66964311275</v>
      </c>
      <c r="T190" s="216">
        <f t="shared" si="130"/>
        <v>165310.16625508812</v>
      </c>
      <c r="U190" s="216">
        <f t="shared" si="130"/>
        <v>168527.51184958557</v>
      </c>
      <c r="V190" s="216">
        <f t="shared" si="130"/>
        <v>171810.5084052677</v>
      </c>
      <c r="W190" s="216">
        <f t="shared" si="130"/>
        <v>175172.16937894642</v>
      </c>
      <c r="X190" s="216">
        <f t="shared" si="130"/>
        <v>178559.27165428974</v>
      </c>
      <c r="Y190" s="216">
        <f t="shared" si="130"/>
        <v>181980.26480413627</v>
      </c>
      <c r="Z190" s="216">
        <f t="shared" si="130"/>
        <v>185443.9384368578</v>
      </c>
      <c r="AA190" s="216">
        <f t="shared" si="130"/>
        <v>188959.43219929567</v>
      </c>
      <c r="AB190" s="216">
        <f t="shared" si="130"/>
        <v>192546.067609816</v>
      </c>
      <c r="AC190" s="216">
        <f t="shared" si="130"/>
        <v>196216.27866092339</v>
      </c>
      <c r="AD190" s="216">
        <f t="shared" si="130"/>
        <v>199968.7879958431</v>
      </c>
      <c r="AE190" s="216">
        <f t="shared" si="130"/>
        <v>203801.80969936101</v>
      </c>
      <c r="AF190" s="216">
        <f t="shared" si="130"/>
        <v>207712.99518267679</v>
      </c>
      <c r="AG190" s="216">
        <f t="shared" si="130"/>
        <v>211692.73228406673</v>
      </c>
      <c r="AH190" s="216">
        <f t="shared" si="130"/>
        <v>215733.37559648114</v>
      </c>
      <c r="AI190" s="216">
        <f t="shared" si="130"/>
        <v>219835.05367866126</v>
      </c>
      <c r="AJ190" s="216">
        <f t="shared" si="130"/>
        <v>223997.87102452508</v>
      </c>
      <c r="AK190" s="216">
        <f t="shared" si="130"/>
        <v>228221.89054665109</v>
      </c>
      <c r="AL190" s="216">
        <f t="shared" si="130"/>
        <v>232512.18751948327</v>
      </c>
      <c r="AM190" s="216">
        <f t="shared" si="130"/>
        <v>236874.91460753419</v>
      </c>
      <c r="AN190" s="216">
        <f t="shared" si="130"/>
        <v>241311.6814956945</v>
      </c>
      <c r="AO190" s="216">
        <f t="shared" si="130"/>
        <v>245824.03195564935</v>
      </c>
      <c r="AP190" s="217">
        <f t="shared" si="130"/>
        <v>250413.39676648602</v>
      </c>
    </row>
    <row r="191" spans="1:42" x14ac:dyDescent="0.25">
      <c r="A191" s="131" t="s">
        <v>30</v>
      </c>
      <c r="B191" s="118">
        <f>VLOOKUP($A191,'高情景（2001-2060, 2020RMB）'!$A$14:$W$70,COLUMN('高情景（2001-2060, 2020RMB）'!U$1),0)</f>
        <v>12421.774161186662</v>
      </c>
      <c r="C191" s="14">
        <f>VLOOKUP($A191,'高情景（2001-2060, 2020RMB）'!$A$14:$W$70,COLUMN('高情景（2001-2060, 2020RMB）'!V$1),0)</f>
        <v>15002.765371424184</v>
      </c>
      <c r="D191" s="14">
        <f>VLOOKUP($A191,'高情景（2001-2060, 2020RMB）'!$A$14:$W$70,COLUMN('高情景（2001-2060, 2020RMB）'!W$1),0)</f>
        <v>15179.327689922766</v>
      </c>
      <c r="E191" s="14">
        <f>VLOOKUP($A191,Python数据平滑!$A$61:$AN$114,COLUMN(Python数据平滑!C$61),0)/SUM(Python数据平滑!C$76:C$81)*情景假设!E$190</f>
        <v>15560.414139327831</v>
      </c>
      <c r="F191" s="14">
        <f>VLOOKUP($A191,Python数据平滑!$A$61:$AN$114,COLUMN(Python数据平滑!D$61),0)/SUM(Python数据平滑!D$76:D$81)*情景假设!F$190</f>
        <v>15937.226520975875</v>
      </c>
      <c r="G191" s="14">
        <f>VLOOKUP($A191,Python数据平滑!$A$61:$AN$114,COLUMN(Python数据平滑!E$61),0)/SUM(Python数据平滑!E$76:E$81)*情景假设!G$190</f>
        <v>16306.17794983706</v>
      </c>
      <c r="H191" s="14">
        <f>VLOOKUP($A191,Python数据平滑!$A$61:$AN$114,COLUMN(Python数据平滑!F$61),0)/SUM(Python数据平滑!F$76:F$81)*情景假设!H$190</f>
        <v>16696.086394681708</v>
      </c>
      <c r="I191" s="14">
        <f>VLOOKUP($A191,Python数据平滑!$A$61:$AN$114,COLUMN(Python数据平滑!G$61),0)/SUM(Python数据平滑!G$76:G$81)*情景假设!I$190</f>
        <v>17094.864599235767</v>
      </c>
      <c r="J191" s="14">
        <f>VLOOKUP($A191,Python数据平滑!$A$61:$AN$114,COLUMN(Python数据平滑!H$61),0)/SUM(Python数据平滑!H$76:H$81)*情景假设!J$190</f>
        <v>17495.424802211335</v>
      </c>
      <c r="K191" s="14">
        <f>VLOOKUP($A191,Python数据平滑!$A$61:$AN$114,COLUMN(Python数据平滑!I$61),0)/SUM(Python数据平滑!I$76:I$81)*情景假设!K$190</f>
        <v>17888.990945749832</v>
      </c>
      <c r="L191" s="14">
        <f>VLOOKUP($A191,Python数据平滑!$A$61:$AN$114,COLUMN(Python数据平滑!J$61),0)/SUM(Python数据平滑!J$76:J$81)*情景假设!L$190</f>
        <v>18265.107445081088</v>
      </c>
      <c r="M191" s="14">
        <f>VLOOKUP($A191,Python数据平滑!$A$61:$AN$114,COLUMN(Python数据平滑!K$61),0)/SUM(Python数据平滑!K$76:K$81)*情景假设!M$190</f>
        <v>18616.559791108983</v>
      </c>
      <c r="N191" s="14">
        <f>VLOOKUP($A191,Python数据平滑!$A$61:$AN$114,COLUMN(Python数据平滑!L$61),0)/SUM(Python数据平滑!L$76:L$81)*情景假设!N$190</f>
        <v>18945.432404237796</v>
      </c>
      <c r="O191" s="14">
        <f>VLOOKUP($A191,Python数据平滑!$A$61:$AN$114,COLUMN(Python数据平滑!M$61),0)/SUM(Python数据平滑!M$76:M$81)*情景假设!O$190</f>
        <v>19255.220330392418</v>
      </c>
      <c r="P191" s="14">
        <f>VLOOKUP($A191,Python数据平滑!$A$61:$AN$114,COLUMN(Python数据平滑!N$61),0)/SUM(Python数据平滑!N$76:N$81)*情景假设!P$190</f>
        <v>19552.979970035623</v>
      </c>
      <c r="Q191" s="14">
        <f>VLOOKUP($A191,Python数据平滑!$A$61:$AN$114,COLUMN(Python数据平滑!O$61),0)/SUM(Python数据平滑!O$76:O$81)*情景假设!Q$190</f>
        <v>19849.869739816681</v>
      </c>
      <c r="R191" s="14">
        <f>VLOOKUP($A191,Python数据平滑!$A$61:$AN$114,COLUMN(Python数据平滑!P$61),0)/SUM(Python数据平滑!P$76:P$81)*情景假设!R$190</f>
        <v>20135.160484035558</v>
      </c>
      <c r="S191" s="14">
        <f>VLOOKUP($A191,Python数据平滑!$A$61:$AN$114,COLUMN(Python数据平滑!Q$61),0)/SUM(Python数据平滑!Q$76:Q$81)*情景假设!S$190</f>
        <v>20396.010789064519</v>
      </c>
      <c r="T191" s="14">
        <f>VLOOKUP($A191,Python数据平滑!$A$61:$AN$114,COLUMN(Python数据平滑!R$61),0)/SUM(Python数据平滑!R$76:R$81)*情景假设!T$190</f>
        <v>20643.40002310224</v>
      </c>
      <c r="U191" s="14">
        <f>VLOOKUP($A191,Python数据平滑!$A$61:$AN$114,COLUMN(Python数据平滑!S$61),0)/SUM(Python数据平滑!S$76:S$81)*情景假设!U$190</f>
        <v>20888.818158351824</v>
      </c>
      <c r="V191" s="14">
        <f>VLOOKUP($A191,Python数据平滑!$A$61:$AN$114,COLUMN(Python数据平滑!T$61),0)/SUM(Python数据平滑!T$76:T$81)*情景假设!V$190</f>
        <v>21144.224256399106</v>
      </c>
      <c r="W191" s="14">
        <f>VLOOKUP($A191,Python数据平滑!$A$61:$AN$114,COLUMN(Python数据平滑!U$61),0)/SUM(Python数据平滑!U$76:U$81)*情景假设!W$190</f>
        <v>21410.270396547236</v>
      </c>
      <c r="X191" s="14">
        <f>VLOOKUP($A191,Python数据平滑!$A$61:$AN$114,COLUMN(Python数据平滑!V$61),0)/SUM(Python数据平滑!V$76:V$81)*情景假设!X$190</f>
        <v>21679.437688290724</v>
      </c>
      <c r="Y191" s="14">
        <f>VLOOKUP($A191,Python数据平滑!$A$61:$AN$114,COLUMN(Python数据平滑!W$61),0)/SUM(Python数据平滑!W$76:W$81)*情景假设!Y$190</f>
        <v>21951.727088066025</v>
      </c>
      <c r="Z191" s="14">
        <f>VLOOKUP($A191,Python数据平滑!$A$61:$AN$114,COLUMN(Python数据平滑!X$61),0)/SUM(Python数据平滑!X$76:X$81)*情景假设!Z$190</f>
        <v>22227.058415651747</v>
      </c>
      <c r="AA191" s="14">
        <f>VLOOKUP($A191,Python数据平滑!$A$61:$AN$114,COLUMN(Python数据平滑!Y$61),0)/SUM(Python数据平滑!Y$76:Y$81)*情景假设!AA$190</f>
        <v>22505.271312301844</v>
      </c>
      <c r="AB191" s="14">
        <f>VLOOKUP($A191,Python数据平滑!$A$61:$AN$114,COLUMN(Python数据平滑!Z$61),0)/SUM(Python数据平滑!Z$76:Z$81)*情景假设!AB$190</f>
        <v>22787.287097998891</v>
      </c>
      <c r="AC191" s="14">
        <f>VLOOKUP($A191,Python数据平滑!$A$61:$AN$114,COLUMN(Python数据平滑!AA$61),0)/SUM(Python数据平滑!AA$76:AA$81)*情景假设!AC$190</f>
        <v>23073.061137974601</v>
      </c>
      <c r="AD191" s="14">
        <f>VLOOKUP($A191,Python数据平滑!$A$61:$AN$114,COLUMN(Python数据平滑!AB$61),0)/SUM(Python数据平滑!AB$76:AB$81)*情景假设!AD$190</f>
        <v>23360.80764237445</v>
      </c>
      <c r="AE191" s="14">
        <f>VLOOKUP($A191,Python数据平滑!$A$61:$AN$114,COLUMN(Python数据平滑!AC$61),0)/SUM(Python数据平滑!AC$76:AC$81)*情景假设!AE$190</f>
        <v>23648.579342992343</v>
      </c>
      <c r="AF191" s="14">
        <f>VLOOKUP($A191,Python数据平滑!$A$61:$AN$114,COLUMN(Python数据平滑!AD$61),0)/SUM(Python数据平滑!AD$76:AD$81)*情景假设!AF$190</f>
        <v>23934.258628216074</v>
      </c>
      <c r="AG191" s="14">
        <f>VLOOKUP($A191,Python数据平滑!$A$61:$AN$114,COLUMN(Python数据平滑!AE$61),0)/SUM(Python数据平滑!AE$76:AE$81)*情景假设!AG$190</f>
        <v>24218.942970504148</v>
      </c>
      <c r="AH191" s="14">
        <f>VLOOKUP($A191,Python数据平滑!$A$61:$AN$114,COLUMN(Python数据平滑!AF$61),0)/SUM(Python数据平滑!AF$76:AF$81)*情景假设!AH$190</f>
        <v>24505.17338847266</v>
      </c>
      <c r="AI191" s="14">
        <f>VLOOKUP($A191,Python数据平滑!$A$61:$AN$114,COLUMN(Python数据平滑!AG$61),0)/SUM(Python数据平滑!AG$76:AG$81)*情景假设!AI$190</f>
        <v>24792.862369302988</v>
      </c>
      <c r="AJ191" s="14">
        <f>VLOOKUP($A191,Python数据平滑!$A$61:$AN$114,COLUMN(Python数据平滑!AH$61),0)/SUM(Python数据平滑!AH$76:AH$81)*情景假设!AJ$190</f>
        <v>25081.919251479434</v>
      </c>
      <c r="AK191" s="14">
        <f>VLOOKUP($A191,Python数据平滑!$A$61:$AN$114,COLUMN(Python数据平滑!AI$61),0)/SUM(Python数据平滑!AI$76:AI$81)*情景假设!AK$190</f>
        <v>25372.248313347864</v>
      </c>
      <c r="AL191" s="14">
        <f>VLOOKUP($A191,Python数据平滑!$A$61:$AN$114,COLUMN(Python数据平滑!AJ$61),0)/SUM(Python数据平滑!AJ$76:AJ$81)*情景假设!AL$190</f>
        <v>25664.306723545596</v>
      </c>
      <c r="AM191" s="14">
        <f>VLOOKUP($A191,Python数据平滑!$A$61:$AN$114,COLUMN(Python数据平滑!AK$61),0)/SUM(Python数据平滑!AK$76:AK$81)*情景假设!AM$190</f>
        <v>25958.653446939403</v>
      </c>
      <c r="AN191" s="14">
        <f>VLOOKUP($A191,Python数据平滑!$A$61:$AN$114,COLUMN(Python数据平滑!AL$61),0)/SUM(Python数据平滑!AL$76:AL$81)*情景假设!AN$190</f>
        <v>26255.333686015052</v>
      </c>
      <c r="AO191" s="14">
        <f>VLOOKUP($A191,Python数据平滑!$A$61:$AN$114,COLUMN(Python数据平滑!AM$61),0)/SUM(Python数据平滑!AM$76:AM$81)*情景假设!AO$190</f>
        <v>26554.380461160916</v>
      </c>
      <c r="AP191" s="166">
        <f>VLOOKUP($A191,Python数据平滑!$A$61:$AN$114,COLUMN(Python数据平滑!AN$61),0)/SUM(Python数据平滑!AN$76:AN$81)*情景假设!AP$190</f>
        <v>26855.809820510738</v>
      </c>
    </row>
    <row r="192" spans="1:42" x14ac:dyDescent="0.25">
      <c r="A192" s="132" t="s">
        <v>31</v>
      </c>
      <c r="B192" s="118">
        <f>VLOOKUP($A192,'高情景（2001-2060, 2020RMB）'!$A$14:$W$70,COLUMN('高情景（2001-2060, 2020RMB）'!U$1),0)</f>
        <v>13446.095523164235</v>
      </c>
      <c r="C192" s="14">
        <f>VLOOKUP($A192,'高情景（2001-2060, 2020RMB）'!$A$14:$W$70,COLUMN('高情景（2001-2060, 2020RMB）'!V$1),0)</f>
        <v>15735.922300230004</v>
      </c>
      <c r="D192" s="14">
        <f>VLOOKUP($A192,'高情景（2001-2060, 2020RMB）'!$A$14:$W$70,COLUMN('高情景（2001-2060, 2020RMB）'!W$1),0)</f>
        <v>15793.232462385689</v>
      </c>
      <c r="E192" s="14">
        <f>VLOOKUP($A192,Python数据平滑!$A$61:$AN$114,COLUMN(Python数据平滑!C$61),0)/SUM(Python数据平滑!C$76:C$81)*情景假设!E$190</f>
        <v>16218.357957336209</v>
      </c>
      <c r="F192" s="14">
        <f>VLOOKUP($A192,Python数据平滑!$A$61:$AN$114,COLUMN(Python数据平滑!D$61),0)/SUM(Python数据平滑!D$76:D$81)*情景假设!F$190</f>
        <v>16639.621591679879</v>
      </c>
      <c r="G192" s="14">
        <f>VLOOKUP($A192,Python数据平滑!$A$61:$AN$114,COLUMN(Python数据平滑!E$61),0)/SUM(Python数据平滑!E$76:E$81)*情景假设!G$190</f>
        <v>17052.94474837535</v>
      </c>
      <c r="H192" s="14">
        <f>VLOOKUP($A192,Python数据平滑!$A$61:$AN$114,COLUMN(Python数据平滑!F$61),0)/SUM(Python数据平滑!F$76:F$81)*情景假设!H$190</f>
        <v>17488.500331104751</v>
      </c>
      <c r="I192" s="14">
        <f>VLOOKUP($A192,Python数据平滑!$A$61:$AN$114,COLUMN(Python数据平滑!G$61),0)/SUM(Python数据平滑!G$76:G$81)*情景假设!I$190</f>
        <v>17933.927999607105</v>
      </c>
      <c r="J192" s="14">
        <f>VLOOKUP($A192,Python数据平滑!$A$61:$AN$114,COLUMN(Python数据平滑!H$61),0)/SUM(Python数据平滑!H$76:H$81)*情景假设!J$190</f>
        <v>18381.785537507101</v>
      </c>
      <c r="K192" s="14">
        <f>VLOOKUP($A192,Python数据平滑!$A$61:$AN$114,COLUMN(Python数据平滑!I$61),0)/SUM(Python数据平滑!I$76:I$81)*情景假设!K$190</f>
        <v>18822.809808615388</v>
      </c>
      <c r="L192" s="14">
        <f>VLOOKUP($A192,Python数据平滑!$A$61:$AN$114,COLUMN(Python数据平滑!J$61),0)/SUM(Python数据平滑!J$76:J$81)*情景假设!L$190</f>
        <v>19245.916311721809</v>
      </c>
      <c r="M192" s="14">
        <f>VLOOKUP($A192,Python数据平滑!$A$61:$AN$114,COLUMN(Python数据平滑!K$61),0)/SUM(Python数据平滑!K$76:K$81)*情景假设!M$190</f>
        <v>19643.249573858622</v>
      </c>
      <c r="N192" s="14">
        <f>VLOOKUP($A192,Python数据平滑!$A$61:$AN$114,COLUMN(Python数据平滑!L$61),0)/SUM(Python数据平滑!L$76:L$81)*情景假设!N$190</f>
        <v>20016.834244659356</v>
      </c>
      <c r="O192" s="14">
        <f>VLOOKUP($A192,Python数据平滑!$A$61:$AN$114,COLUMN(Python数据平滑!M$61),0)/SUM(Python数据平滑!M$76:M$81)*情景假设!O$190</f>
        <v>20370.393274356742</v>
      </c>
      <c r="P192" s="14">
        <f>VLOOKUP($A192,Python数据平滑!$A$61:$AN$114,COLUMN(Python数据平滑!N$61),0)/SUM(Python数据平滑!N$76:N$81)*情景假设!P$190</f>
        <v>20711.458013261959</v>
      </c>
      <c r="Q192" s="14">
        <f>VLOOKUP($A192,Python数据平滑!$A$61:$AN$114,COLUMN(Python数据平滑!O$61),0)/SUM(Python数据平滑!O$76:O$81)*情景假设!Q$190</f>
        <v>21051.962240403798</v>
      </c>
      <c r="R192" s="14">
        <f>VLOOKUP($A192,Python数据平滑!$A$61:$AN$114,COLUMN(Python数据平滑!P$61),0)/SUM(Python数据平滑!P$76:P$81)*情景假设!R$190</f>
        <v>21380.543383876164</v>
      </c>
      <c r="S192" s="14">
        <f>VLOOKUP($A192,Python数据平滑!$A$61:$AN$114,COLUMN(Python数据平滑!Q$61),0)/SUM(Python数据平滑!Q$76:Q$81)*情景假设!S$190</f>
        <v>21683.449475901867</v>
      </c>
      <c r="T192" s="14">
        <f>VLOOKUP($A192,Python数据平滑!$A$61:$AN$114,COLUMN(Python数据平滑!R$61),0)/SUM(Python数据平滑!R$76:R$81)*情景假设!T$190</f>
        <v>21972.299936245905</v>
      </c>
      <c r="U192" s="14">
        <f>VLOOKUP($A192,Python数据平滑!$A$61:$AN$114,COLUMN(Python数据平滑!S$61),0)/SUM(Python数据平滑!S$76:S$81)*情景假设!U$190</f>
        <v>22259.317611968949</v>
      </c>
      <c r="V192" s="14">
        <f>VLOOKUP($A192,Python数据平滑!$A$61:$AN$114,COLUMN(Python数据平滑!T$61),0)/SUM(Python数据平滑!T$76:T$81)*情景假设!V$190</f>
        <v>22557.285480719816</v>
      </c>
      <c r="W192" s="14">
        <f>VLOOKUP($A192,Python数据平滑!$A$61:$AN$114,COLUMN(Python数据平滑!U$61),0)/SUM(Python数据平滑!U$76:U$81)*情景假设!W$190</f>
        <v>22866.970470228145</v>
      </c>
      <c r="X192" s="14">
        <f>VLOOKUP($A192,Python数据平滑!$A$61:$AN$114,COLUMN(Python数据平滑!V$61),0)/SUM(Python数据平滑!V$76:V$81)*情景假设!X$190</f>
        <v>23180.407612345298</v>
      </c>
      <c r="Y192" s="14">
        <f>VLOOKUP($A192,Python数据平滑!$A$61:$AN$114,COLUMN(Python数据平滑!W$61),0)/SUM(Python数据平滑!W$76:W$81)*情景假设!Y$190</f>
        <v>23497.647457383136</v>
      </c>
      <c r="Z192" s="14">
        <f>VLOOKUP($A192,Python数据平滑!$A$61:$AN$114,COLUMN(Python数据平滑!X$61),0)/SUM(Python数据平滑!X$76:X$81)*情景假设!Z$190</f>
        <v>23818.65598497435</v>
      </c>
      <c r="AA192" s="14">
        <f>VLOOKUP($A192,Python数据平滑!$A$61:$AN$114,COLUMN(Python数据平滑!Y$61),0)/SUM(Python数据平滑!Y$76:Y$81)*情景假设!AA$190</f>
        <v>24143.315230752596</v>
      </c>
      <c r="AB192" s="14">
        <f>VLOOKUP($A192,Python数据平滑!$A$61:$AN$114,COLUMN(Python数据平滑!Z$61),0)/SUM(Python数据平滑!Z$76:Z$81)*情景假设!AB$190</f>
        <v>24472.670684414665</v>
      </c>
      <c r="AC192" s="14">
        <f>VLOOKUP($A192,Python数据平滑!$A$61:$AN$114,COLUMN(Python数据平滑!AA$61),0)/SUM(Python数据平滑!AA$76:AA$81)*情景假设!AC$190</f>
        <v>24806.736242741441</v>
      </c>
      <c r="AD192" s="14">
        <f>VLOOKUP($A192,Python数据平滑!$A$61:$AN$114,COLUMN(Python数据平滑!AB$61),0)/SUM(Python数据平滑!AB$76:AB$81)*情景假设!AD$190</f>
        <v>25143.654249619769</v>
      </c>
      <c r="AE192" s="14">
        <f>VLOOKUP($A192,Python数据平滑!$A$61:$AN$114,COLUMN(Python数据平滑!AC$61),0)/SUM(Python数据平滑!AC$76:AC$81)*情景假设!AE$190</f>
        <v>25481.387388324005</v>
      </c>
      <c r="AF192" s="14">
        <f>VLOOKUP($A192,Python数据平滑!$A$61:$AN$114,COLUMN(Python数据平滑!AD$61),0)/SUM(Python数据平滑!AD$76:AD$81)*情景假设!AF$190</f>
        <v>25817.708133489374</v>
      </c>
      <c r="AG192" s="14">
        <f>VLOOKUP($A192,Python数据平滑!$A$61:$AN$114,COLUMN(Python数据平滑!AE$61),0)/SUM(Python数据平滑!AE$76:AE$81)*情景假设!AG$190</f>
        <v>26153.692962875219</v>
      </c>
      <c r="AH192" s="14">
        <f>VLOOKUP($A192,Python数据平滑!$A$61:$AN$114,COLUMN(Python数据平滑!AF$61),0)/SUM(Python数据平滑!AF$76:AF$81)*情景假设!AH$190</f>
        <v>26491.945838389962</v>
      </c>
      <c r="AI192" s="14">
        <f>VLOOKUP($A192,Python数据平滑!$A$61:$AN$114,COLUMN(Python数据平滑!AG$61),0)/SUM(Python数据平滑!AG$76:AG$81)*情景假设!AI$190</f>
        <v>26832.378908828825</v>
      </c>
      <c r="AJ192" s="14">
        <f>VLOOKUP($A192,Python数据平滑!$A$61:$AN$114,COLUMN(Python数据平滑!AH$61),0)/SUM(Python数据平滑!AH$76:AH$81)*情景假设!AJ$190</f>
        <v>27174.900684931676</v>
      </c>
      <c r="AK192" s="14">
        <f>VLOOKUP($A192,Python数据平滑!$A$61:$AN$114,COLUMN(Python数据平滑!AI$61),0)/SUM(Python数据平滑!AI$76:AI$81)*情景假设!AK$190</f>
        <v>27519.413953832969</v>
      </c>
      <c r="AL192" s="14">
        <f>VLOOKUP($A192,Python数据平滑!$A$61:$AN$114,COLUMN(Python数据平滑!AJ$61),0)/SUM(Python数据平滑!AJ$76:AJ$81)*情景假设!AL$190</f>
        <v>27866.42158042232</v>
      </c>
      <c r="AM192" s="14">
        <f>VLOOKUP($A192,Python数据平滑!$A$61:$AN$114,COLUMN(Python数据平滑!AK$61),0)/SUM(Python数据平滑!AK$76:AK$81)*情景假设!AM$190</f>
        <v>28216.539432604884</v>
      </c>
      <c r="AN192" s="14">
        <f>VLOOKUP($A192,Python数据平滑!$A$61:$AN$114,COLUMN(Python数据平滑!AL$61),0)/SUM(Python数据平滑!AL$76:AL$81)*情景假设!AN$190</f>
        <v>28569.827148934168</v>
      </c>
      <c r="AO192" s="14">
        <f>VLOOKUP($A192,Python数据平滑!$A$61:$AN$114,COLUMN(Python数据平滑!AM$61),0)/SUM(Python数据平滑!AM$76:AM$81)*情景假设!AO$190</f>
        <v>28926.331506117618</v>
      </c>
      <c r="AP192" s="166">
        <f>VLOOKUP($A192,Python数据平滑!$A$61:$AN$114,COLUMN(Python数据平滑!AN$61),0)/SUM(Python数据平滑!AN$76:AN$81)*情景假设!AP$190</f>
        <v>29286.081128416627</v>
      </c>
    </row>
    <row r="193" spans="1:42" x14ac:dyDescent="0.25">
      <c r="A193" s="132" t="s">
        <v>32</v>
      </c>
      <c r="B193" s="118">
        <f>VLOOKUP($A193,'高情景（2001-2060, 2020RMB）'!$A$14:$W$70,COLUMN('高情景（2001-2060, 2020RMB）'!U$1),0)</f>
        <v>9891.7322198258898</v>
      </c>
      <c r="C193" s="14">
        <f>VLOOKUP($A193,'高情景（2001-2060, 2020RMB）'!$A$14:$W$70,COLUMN('高情景（2001-2060, 2020RMB）'!V$1),0)</f>
        <v>11596.860701442663</v>
      </c>
      <c r="D193" s="14">
        <f>VLOOKUP($A193,'高情景（2001-2060, 2020RMB）'!$A$14:$W$70,COLUMN('高情景（2001-2060, 2020RMB）'!W$1),0)</f>
        <v>12204.55859303716</v>
      </c>
      <c r="E193" s="14">
        <f>VLOOKUP($A193,Python数据平滑!$A$61:$AN$114,COLUMN(Python数据平滑!C$61),0)/SUM(Python数据平滑!C$76:C$81)*情景假设!E$190</f>
        <v>12764.089343718821</v>
      </c>
      <c r="F193" s="14">
        <f>VLOOKUP($A193,Python数据平滑!$A$61:$AN$114,COLUMN(Python数据平滑!D$61),0)/SUM(Python数据平滑!D$76:D$81)*情景假设!F$190</f>
        <v>13329.995632321017</v>
      </c>
      <c r="G193" s="14">
        <f>VLOOKUP($A193,Python数据平滑!$A$61:$AN$114,COLUMN(Python数据平滑!E$61),0)/SUM(Python数据平滑!E$76:E$81)*情景假设!G$190</f>
        <v>13896.16446475619</v>
      </c>
      <c r="H193" s="14">
        <f>VLOOKUP($A193,Python数据平滑!$A$61:$AN$114,COLUMN(Python数据平滑!F$61),0)/SUM(Python数据平滑!F$76:F$81)*情景假设!H$190</f>
        <v>14487.525769871576</v>
      </c>
      <c r="I193" s="14">
        <f>VLOOKUP($A193,Python数据平滑!$A$61:$AN$114,COLUMN(Python数据平滑!G$61),0)/SUM(Python数据平滑!G$76:G$81)*情景假设!I$190</f>
        <v>15096.470069801522</v>
      </c>
      <c r="J193" s="14">
        <f>VLOOKUP($A193,Python数据平滑!$A$61:$AN$114,COLUMN(Python数据平滑!H$61),0)/SUM(Python数据平滑!H$76:H$81)*情景假设!J$190</f>
        <v>15716.546848619566</v>
      </c>
      <c r="K193" s="14">
        <f>VLOOKUP($A193,Python数据平滑!$A$61:$AN$114,COLUMN(Python数据平滑!I$61),0)/SUM(Python数据平滑!I$76:I$81)*情景假设!K$190</f>
        <v>16339.295106552967</v>
      </c>
      <c r="L193" s="14">
        <f>VLOOKUP($A193,Python数据平滑!$A$61:$AN$114,COLUMN(Python数据平滑!J$61),0)/SUM(Python数据平滑!J$76:J$81)*情景假设!L$190</f>
        <v>16954.13847847889</v>
      </c>
      <c r="M193" s="14">
        <f>VLOOKUP($A193,Python数据平滑!$A$61:$AN$114,COLUMN(Python数据平滑!K$61),0)/SUM(Python数据平滑!K$76:K$81)*情景假设!M$190</f>
        <v>17552.237037989355</v>
      </c>
      <c r="N193" s="14">
        <f>VLOOKUP($A193,Python数据平滑!$A$61:$AN$114,COLUMN(Python数据平滑!L$61),0)/SUM(Python数据平滑!L$76:L$81)*情景假设!N$190</f>
        <v>18134.109136414303</v>
      </c>
      <c r="O193" s="14">
        <f>VLOOKUP($A193,Python数据平滑!$A$61:$AN$114,COLUMN(Python数据平滑!M$61),0)/SUM(Python数据平滑!M$76:M$81)*情景假设!O$190</f>
        <v>18703.034194124419</v>
      </c>
      <c r="P193" s="14">
        <f>VLOOKUP($A193,Python数据平滑!$A$61:$AN$114,COLUMN(Python数据平滑!N$61),0)/SUM(Python数据平滑!N$76:N$81)*情景假设!P$190</f>
        <v>19266.185000829322</v>
      </c>
      <c r="Q193" s="14">
        <f>VLOOKUP($A193,Python数据平滑!$A$61:$AN$114,COLUMN(Python数据平滑!O$61),0)/SUM(Python数据平滑!O$76:O$81)*情景假设!Q$190</f>
        <v>19835.404393057863</v>
      </c>
      <c r="R193" s="14">
        <f>VLOOKUP($A193,Python数据平滑!$A$61:$AN$114,COLUMN(Python数据平滑!P$61),0)/SUM(Python数据平滑!P$76:P$81)*情景假设!R$190</f>
        <v>20400.34773312254</v>
      </c>
      <c r="S193" s="14">
        <f>VLOOKUP($A193,Python数据平滑!$A$61:$AN$114,COLUMN(Python数据平滑!Q$61),0)/SUM(Python数据平滑!Q$76:Q$81)*情景假设!S$190</f>
        <v>20947.195613822772</v>
      </c>
      <c r="T193" s="14">
        <f>VLOOKUP($A193,Python数据平滑!$A$61:$AN$114,COLUMN(Python数据平滑!R$61),0)/SUM(Python数据平滑!R$76:R$81)*情景假设!T$190</f>
        <v>21486.650988074445</v>
      </c>
      <c r="U193" s="14">
        <f>VLOOKUP($A193,Python数据平滑!$A$61:$AN$114,COLUMN(Python数据平滑!S$61),0)/SUM(Python数据平滑!S$76:S$81)*情景假设!U$190</f>
        <v>22030.606005308815</v>
      </c>
      <c r="V193" s="14">
        <f>VLOOKUP($A193,Python数据平滑!$A$61:$AN$114,COLUMN(Python数据平滑!T$61),0)/SUM(Python数据平滑!T$76:T$81)*情景假设!V$190</f>
        <v>22592.13074435986</v>
      </c>
      <c r="W193" s="14">
        <f>VLOOKUP($A193,Python数据平滑!$A$61:$AN$114,COLUMN(Python数据平滑!U$61),0)/SUM(Python数据平滑!U$76:U$81)*情景假设!W$190</f>
        <v>23172.762012588249</v>
      </c>
      <c r="X193" s="14">
        <f>VLOOKUP($A193,Python数据平滑!$A$61:$AN$114,COLUMN(Python数据平滑!V$61),0)/SUM(Python数据平滑!V$76:V$81)*情景假设!X$190</f>
        <v>23765.16248928124</v>
      </c>
      <c r="Y193" s="14">
        <f>VLOOKUP($A193,Python数据平滑!$A$61:$AN$114,COLUMN(Python数据平滑!W$61),0)/SUM(Python数据平滑!W$76:W$81)*情景假设!Y$190</f>
        <v>24369.974174591371</v>
      </c>
      <c r="Z193" s="14">
        <f>VLOOKUP($A193,Python数据平滑!$A$61:$AN$114,COLUMN(Python数据平滑!X$61),0)/SUM(Python数据平滑!X$76:X$81)*情景假设!Z$190</f>
        <v>24987.798824809161</v>
      </c>
      <c r="AA193" s="14">
        <f>VLOOKUP($A193,Python数据平滑!$A$61:$AN$114,COLUMN(Python数据平滑!Y$61),0)/SUM(Python数据平滑!Y$76:Y$81)*情景假设!AA$190</f>
        <v>25619.19601020114</v>
      </c>
      <c r="AB193" s="14">
        <f>VLOOKUP($A193,Python数据平滑!$A$61:$AN$114,COLUMN(Python数据平滑!Z$61),0)/SUM(Python数据平滑!Z$76:Z$81)*情景假设!AB$190</f>
        <v>26266.019406637806</v>
      </c>
      <c r="AC193" s="14">
        <f>VLOOKUP($A193,Python数据平滑!$A$61:$AN$114,COLUMN(Python数据平滑!AA$61),0)/SUM(Python数据平滑!AA$76:AA$81)*情景假设!AC$190</f>
        <v>26929.108011112345</v>
      </c>
      <c r="AD193" s="14">
        <f>VLOOKUP($A193,Python数据平滑!$A$61:$AN$114,COLUMN(Python数据平滑!AB$61),0)/SUM(Python数据平滑!AB$76:AB$81)*情景假设!AD$190</f>
        <v>27607.304323471923</v>
      </c>
      <c r="AE193" s="14">
        <f>VLOOKUP($A193,Python数据平滑!$A$61:$AN$114,COLUMN(Python数据平滑!AC$61),0)/SUM(Python数据平滑!AC$76:AC$81)*情景假设!AE$190</f>
        <v>28299.218886712191</v>
      </c>
      <c r="AF193" s="14">
        <f>VLOOKUP($A193,Python数据平滑!$A$61:$AN$114,COLUMN(Python数据平滑!AD$61),0)/SUM(Python数据平滑!AD$76:AD$81)*情景假设!AF$190</f>
        <v>29003.206942277684</v>
      </c>
      <c r="AG193" s="14">
        <f>VLOOKUP($A193,Python数据平滑!$A$61:$AN$114,COLUMN(Python数据平滑!AE$61),0)/SUM(Python数据平滑!AE$76:AE$81)*情景假设!AG$190</f>
        <v>29719.53444227732</v>
      </c>
      <c r="AH193" s="14">
        <f>VLOOKUP($A193,Python数据平滑!$A$61:$AN$114,COLUMN(Python数据平滑!AF$61),0)/SUM(Python数据平滑!AF$76:AF$81)*情景假设!AH$190</f>
        <v>30449.794399893639</v>
      </c>
      <c r="AI193" s="14">
        <f>VLOOKUP($A193,Python数据平滑!$A$61:$AN$114,COLUMN(Python数据平滑!AG$61),0)/SUM(Python数据平滑!AG$76:AG$81)*情景假设!AI$190</f>
        <v>31194.124098934259</v>
      </c>
      <c r="AJ193" s="14">
        <f>VLOOKUP($A193,Python数据平滑!$A$61:$AN$114,COLUMN(Python数据平滑!AH$61),0)/SUM(Python数据平滑!AH$76:AH$81)*情景假设!AJ$190</f>
        <v>31952.657784471907</v>
      </c>
      <c r="AK193" s="14">
        <f>VLOOKUP($A193,Python数据平滑!$A$61:$AN$114,COLUMN(Python数据平滑!AI$61),0)/SUM(Python数据平滑!AI$76:AI$81)*情景假设!AK$190</f>
        <v>32725.524057718638</v>
      </c>
      <c r="AL193" s="14">
        <f>VLOOKUP($A193,Python数据平滑!$A$61:$AN$114,COLUMN(Python数据平滑!AJ$61),0)/SUM(Python数据平滑!AJ$76:AJ$81)*情景假设!AL$190</f>
        <v>33513.574175091097</v>
      </c>
      <c r="AM193" s="14">
        <f>VLOOKUP($A193,Python数据平滑!$A$61:$AN$114,COLUMN(Python数据平滑!AK$61),0)/SUM(Python数据平滑!AK$76:AK$81)*情景假设!AM$190</f>
        <v>34317.830512321663</v>
      </c>
      <c r="AN193" s="14">
        <f>VLOOKUP($A193,Python数据平滑!$A$61:$AN$114,COLUMN(Python数据平滑!AL$61),0)/SUM(Python数据平滑!AL$76:AL$81)*情景假设!AN$190</f>
        <v>35138.671979798732</v>
      </c>
      <c r="AO193" s="14">
        <f>VLOOKUP($A193,Python数据平滑!$A$61:$AN$114,COLUMN(Python数据平滑!AM$61),0)/SUM(Python数据平滑!AM$76:AM$81)*情景假设!AO$190</f>
        <v>35976.472372044736</v>
      </c>
      <c r="AP193" s="166">
        <f>VLOOKUP($A193,Python数据平滑!$A$61:$AN$114,COLUMN(Python数据平滑!AN$61),0)/SUM(Python数据平滑!AN$76:AN$81)*情景假设!AP$190</f>
        <v>36831.593153339891</v>
      </c>
    </row>
    <row r="194" spans="1:42" x14ac:dyDescent="0.25">
      <c r="A194" s="132" t="s">
        <v>33</v>
      </c>
      <c r="B194" s="118">
        <f>VLOOKUP($A194,'高情景（2001-2060, 2020RMB）'!$A$14:$W$70,COLUMN('高情景（2001-2060, 2020RMB）'!U$1),0)</f>
        <v>20421.849410489154</v>
      </c>
      <c r="C194" s="14">
        <f>VLOOKUP($A194,'高情景（2001-2060, 2020RMB）'!$A$14:$W$70,COLUMN('高情景（2001-2060, 2020RMB）'!V$1),0)</f>
        <v>22432.47684124767</v>
      </c>
      <c r="D194" s="14">
        <f>VLOOKUP($A194,'高情景（2001-2060, 2020RMB）'!$A$14:$W$70,COLUMN('高情景（2001-2060, 2020RMB）'!W$1),0)</f>
        <v>24223.247878201622</v>
      </c>
      <c r="E194" s="14">
        <f>VLOOKUP($A194,Python数据平滑!$A$61:$AN$114,COLUMN(Python数据平滑!C$61),0)/SUM(Python数据平滑!C$76:C$81)*情景假设!E$190</f>
        <v>24852.792350703767</v>
      </c>
      <c r="F194" s="14">
        <f>VLOOKUP($A194,Python数据平滑!$A$61:$AN$114,COLUMN(Python数据平滑!D$61),0)/SUM(Python数据平滑!D$76:D$81)*情景假设!F$190</f>
        <v>25475.934458345451</v>
      </c>
      <c r="G194" s="14">
        <f>VLOOKUP($A194,Python数据平滑!$A$61:$AN$114,COLUMN(Python数据平滑!E$61),0)/SUM(Python数据平滑!E$76:E$81)*情景假设!G$190</f>
        <v>26086.692322584651</v>
      </c>
      <c r="H194" s="14">
        <f>VLOOKUP($A194,Python数据平滑!$A$61:$AN$114,COLUMN(Python数据平滑!F$61),0)/SUM(Python数据平滑!F$76:F$81)*情景假设!H$190</f>
        <v>26731.19499484585</v>
      </c>
      <c r="I194" s="14">
        <f>VLOOKUP($A194,Python数据平滑!$A$61:$AN$114,COLUMN(Python数据平滑!G$61),0)/SUM(Python数据平滑!G$76:G$81)*情景假设!I$190</f>
        <v>27390.314077032912</v>
      </c>
      <c r="J194" s="14">
        <f>VLOOKUP($A194,Python数据平滑!$A$61:$AN$114,COLUMN(Python数据平滑!H$61),0)/SUM(Python数据平滑!H$76:H$81)*情景假设!J$190</f>
        <v>28052.689561736501</v>
      </c>
      <c r="K194" s="14">
        <f>VLOOKUP($A194,Python数据平滑!$A$61:$AN$114,COLUMN(Python数据平滑!I$61),0)/SUM(Python数据平滑!I$76:I$81)*情景假设!K$190</f>
        <v>28704.219459678363</v>
      </c>
      <c r="L194" s="14">
        <f>VLOOKUP($A194,Python数据平滑!$A$61:$AN$114,COLUMN(Python数据平滑!J$61),0)/SUM(Python数据平滑!J$76:J$81)*情景假设!L$190</f>
        <v>29328.066737288558</v>
      </c>
      <c r="M194" s="14">
        <f>VLOOKUP($A194,Python数据平滑!$A$61:$AN$114,COLUMN(Python数据平滑!K$61),0)/SUM(Python数据平滑!K$76:K$81)*情景假设!M$190</f>
        <v>29912.456231507251</v>
      </c>
      <c r="N194" s="14">
        <f>VLOOKUP($A194,Python数据平滑!$A$61:$AN$114,COLUMN(Python数据平滑!L$61),0)/SUM(Python数据平滑!L$76:L$81)*情景假设!N$190</f>
        <v>30460.605308921073</v>
      </c>
      <c r="O194" s="14">
        <f>VLOOKUP($A194,Python数据平滑!$A$61:$AN$114,COLUMN(Python数据平滑!M$61),0)/SUM(Python数据平滑!M$76:M$81)*情景假设!O$190</f>
        <v>30978.158206347332</v>
      </c>
      <c r="P194" s="14">
        <f>VLOOKUP($A194,Python数据平滑!$A$61:$AN$114,COLUMN(Python数据平滑!N$61),0)/SUM(Python数据平滑!N$76:N$81)*情景假设!P$190</f>
        <v>31476.518937564349</v>
      </c>
      <c r="Q194" s="14">
        <f>VLOOKUP($A194,Python数据平滑!$A$61:$AN$114,COLUMN(Python数据平滑!O$61),0)/SUM(Python数据平滑!O$76:O$81)*情景假设!Q$190</f>
        <v>31973.737399245951</v>
      </c>
      <c r="R194" s="14">
        <f>VLOOKUP($A194,Python数据平滑!$A$61:$AN$114,COLUMN(Python数据平滑!P$61),0)/SUM(Python数据平滑!P$76:P$81)*情景假设!R$190</f>
        <v>32452.54224202922</v>
      </c>
      <c r="S194" s="14">
        <f>VLOOKUP($A194,Python数据平滑!$A$61:$AN$114,COLUMN(Python数据平滑!Q$61),0)/SUM(Python数据平滑!Q$76:Q$81)*情景假设!S$190</f>
        <v>32892.147828340996</v>
      </c>
      <c r="T194" s="14">
        <f>VLOOKUP($A194,Python数据平滑!$A$61:$AN$114,COLUMN(Python数据平滑!R$61),0)/SUM(Python数据平滑!R$76:R$81)*情景假设!T$190</f>
        <v>33310.221296426098</v>
      </c>
      <c r="U194" s="14">
        <f>VLOOKUP($A194,Python数据平滑!$A$61:$AN$114,COLUMN(Python数据平滑!S$61),0)/SUM(Python数据平滑!S$76:S$81)*情景假设!U$190</f>
        <v>33725.298048577861</v>
      </c>
      <c r="V194" s="14">
        <f>VLOOKUP($A194,Python数据平滑!$A$61:$AN$114,COLUMN(Python数据平滑!T$61),0)/SUM(Python数据平滑!T$76:T$81)*情景假设!V$190</f>
        <v>34156.715347231941</v>
      </c>
      <c r="W194" s="14">
        <f>VLOOKUP($A194,Python数据平滑!$A$61:$AN$114,COLUMN(Python数据平滑!U$61),0)/SUM(Python数据平滑!U$76:U$81)*情景假设!W$190</f>
        <v>34605.579308144333</v>
      </c>
      <c r="X194" s="14">
        <f>VLOOKUP($A194,Python数据平滑!$A$61:$AN$114,COLUMN(Python数据平滑!V$61),0)/SUM(Python数据平滑!V$76:V$81)*情景假设!X$190</f>
        <v>35059.785474159704</v>
      </c>
      <c r="Y194" s="14">
        <f>VLOOKUP($A194,Python数据平滑!$A$61:$AN$114,COLUMN(Python数据平滑!W$61),0)/SUM(Python数据平滑!W$76:W$81)*情景假设!Y$190</f>
        <v>35519.37191803116</v>
      </c>
      <c r="Z194" s="14">
        <f>VLOOKUP($A194,Python数据平滑!$A$61:$AN$114,COLUMN(Python数据平滑!X$61),0)/SUM(Python数据平滑!X$76:X$81)*情景假设!Z$190</f>
        <v>35984.247038739821</v>
      </c>
      <c r="AA194" s="14">
        <f>VLOOKUP($A194,Python数据平滑!$A$61:$AN$114,COLUMN(Python数据平滑!Y$61),0)/SUM(Python数据平滑!Y$76:Y$81)*情景假设!AA$190</f>
        <v>36454.190814687681</v>
      </c>
      <c r="AB194" s="14">
        <f>VLOOKUP($A194,Python数据平滑!$A$61:$AN$114,COLUMN(Python数据平滑!Z$61),0)/SUM(Python数据平滑!Z$76:Z$81)*情景假设!AB$190</f>
        <v>36930.737502325101</v>
      </c>
      <c r="AC194" s="14">
        <f>VLOOKUP($A194,Python数据平滑!$A$61:$AN$114,COLUMN(Python数据平滑!AA$61),0)/SUM(Python数据平滑!AA$76:AA$81)*情景假设!AC$190</f>
        <v>37413.860055309786</v>
      </c>
      <c r="AD194" s="14">
        <f>VLOOKUP($A194,Python数据平滑!$A$61:$AN$114,COLUMN(Python数据平滑!AB$61),0)/SUM(Python数据平滑!AB$76:AB$81)*情景假设!AD$190</f>
        <v>37900.708310129463</v>
      </c>
      <c r="AE194" s="14">
        <f>VLOOKUP($A194,Python数据平滑!$A$61:$AN$114,COLUMN(Python数据平滑!AC$61),0)/SUM(Python数据平滑!AC$76:AC$81)*情景假设!AE$190</f>
        <v>38388.165727718813</v>
      </c>
      <c r="AF194" s="14">
        <f>VLOOKUP($A194,Python数据平滑!$A$61:$AN$114,COLUMN(Python数据平滑!AD$61),0)/SUM(Python数据平滑!AD$76:AD$81)*情景假设!AF$190</f>
        <v>38872.83427410468</v>
      </c>
      <c r="AG194" s="14">
        <f>VLOOKUP($A194,Python数据平滑!$A$61:$AN$114,COLUMN(Python数据平滑!AE$61),0)/SUM(Python数据平滑!AE$76:AE$81)*情景假设!AG$190</f>
        <v>39356.416687960402</v>
      </c>
      <c r="AH194" s="14">
        <f>VLOOKUP($A194,Python数据平滑!$A$61:$AN$114,COLUMN(Python数据平滑!AF$61),0)/SUM(Python数据平滑!AF$76:AF$81)*情景假设!AH$190</f>
        <v>39842.938563814343</v>
      </c>
      <c r="AI194" s="14">
        <f>VLOOKUP($A194,Python数据平滑!$A$61:$AN$114,COLUMN(Python数据平滑!AG$61),0)/SUM(Python数据平滑!AG$76:AG$81)*情景假设!AI$190</f>
        <v>40332.262286450117</v>
      </c>
      <c r="AJ194" s="14">
        <f>VLOOKUP($A194,Python数据平滑!$A$61:$AN$114,COLUMN(Python数据平滑!AH$61),0)/SUM(Python数据平滑!AH$76:AH$81)*情景假设!AJ$190</f>
        <v>40824.244944227918</v>
      </c>
      <c r="AK194" s="14">
        <f>VLOOKUP($A194,Python数据平滑!$A$61:$AN$114,COLUMN(Python数据平滑!AI$61),0)/SUM(Python数据平滑!AI$76:AI$81)*情景假设!AK$190</f>
        <v>41318.735207366124</v>
      </c>
      <c r="AL194" s="14">
        <f>VLOOKUP($A194,Python数据平滑!$A$61:$AN$114,COLUMN(Python数据平滑!AJ$61),0)/SUM(Python数据平滑!AJ$76:AJ$81)*情景假设!AL$190</f>
        <v>41816.482414675804</v>
      </c>
      <c r="AM194" s="14">
        <f>VLOOKUP($A194,Python数据平滑!$A$61:$AN$114,COLUMN(Python数据平滑!AK$61),0)/SUM(Python数据平滑!AK$76:AK$81)*情景假设!AM$190</f>
        <v>42318.403571206087</v>
      </c>
      <c r="AN194" s="14">
        <f>VLOOKUP($A194,Python数据平滑!$A$61:$AN$114,COLUMN(Python数据平滑!AL$61),0)/SUM(Python数据平滑!AL$76:AL$81)*情景假设!AN$190</f>
        <v>42824.579750873985</v>
      </c>
      <c r="AO194" s="14">
        <f>VLOOKUP($A194,Python数据平滑!$A$61:$AN$114,COLUMN(Python数据平滑!AM$61),0)/SUM(Python数据平滑!AM$76:AM$81)*情景假设!AO$190</f>
        <v>43335.07243684899</v>
      </c>
      <c r="AP194" s="166">
        <f>VLOOKUP($A194,Python数据平滑!$A$61:$AN$114,COLUMN(Python数据平滑!AN$61),0)/SUM(Python数据平滑!AN$76:AN$81)*情景假设!AP$190</f>
        <v>43849.915650797164</v>
      </c>
    </row>
    <row r="195" spans="1:42" x14ac:dyDescent="0.25">
      <c r="A195" s="132" t="s">
        <v>34</v>
      </c>
      <c r="B195" s="118">
        <f>VLOOKUP($A195,'高情景（2001-2060, 2020RMB）'!$A$14:$W$70,COLUMN('高情景（2001-2060, 2020RMB）'!U$1),0)</f>
        <v>5631.8307687185261</v>
      </c>
      <c r="C195" s="14">
        <f>VLOOKUP($A195,'高情景（2001-2060, 2020RMB）'!$A$14:$W$70,COLUMN('高情景（2001-2060, 2020RMB）'!V$1),0)</f>
        <v>6356.3613377239653</v>
      </c>
      <c r="D195" s="14">
        <f>VLOOKUP($A195,'高情景（2001-2060, 2020RMB）'!$A$14:$W$70,COLUMN('高情景（2001-2060, 2020RMB）'!W$1),0)</f>
        <v>6611.9630030332355</v>
      </c>
      <c r="E195" s="14">
        <f>VLOOKUP($A195,Python数据平滑!$A$61:$AN$114,COLUMN(Python数据平滑!C$61),0)/SUM(Python数据平滑!C$76:C$81)*情景假设!E$190</f>
        <v>6713.4724864916998</v>
      </c>
      <c r="F195" s="14">
        <f>VLOOKUP($A195,Python数据平滑!$A$61:$AN$114,COLUMN(Python数据平滑!D$61),0)/SUM(Python数据平滑!D$76:D$81)*情景假设!F$190</f>
        <v>6812.5246006796588</v>
      </c>
      <c r="G195" s="14">
        <f>VLOOKUP($A195,Python数据平滑!$A$61:$AN$114,COLUMN(Python数据平滑!E$61),0)/SUM(Python数据平滑!E$76:E$81)*情景假设!G$190</f>
        <v>6908.2664947330459</v>
      </c>
      <c r="H195" s="14">
        <f>VLOOKUP($A195,Python数据平滑!$A$61:$AN$114,COLUMN(Python数据平滑!F$61),0)/SUM(Python数据平滑!F$76:F$81)*情景假设!H$190</f>
        <v>7012.8601946804602</v>
      </c>
      <c r="I195" s="14">
        <f>VLOOKUP($A195,Python数据平滑!$A$61:$AN$114,COLUMN(Python数据平滑!G$61),0)/SUM(Python数据平滑!G$76:G$81)*情景假设!I$190</f>
        <v>7120.5972649487539</v>
      </c>
      <c r="J195" s="14">
        <f>VLOOKUP($A195,Python数据平滑!$A$61:$AN$114,COLUMN(Python数据平滑!H$61),0)/SUM(Python数据平滑!H$76:H$81)*情景假设!J$190</f>
        <v>7228.4592426569861</v>
      </c>
      <c r="K195" s="14">
        <f>VLOOKUP($A195,Python数据平滑!$A$61:$AN$114,COLUMN(Python数据平滑!I$61),0)/SUM(Python数据平滑!I$76:I$81)*情景假设!K$190</f>
        <v>7332.8256945871808</v>
      </c>
      <c r="L195" s="14">
        <f>VLOOKUP($A195,Python数据平滑!$A$61:$AN$114,COLUMN(Python数据平滑!J$61),0)/SUM(Python数据平滑!J$76:J$81)*情景假设!L$190</f>
        <v>7429.4962301048108</v>
      </c>
      <c r="M195" s="14">
        <f>VLOOKUP($A195,Python数据平滑!$A$61:$AN$114,COLUMN(Python数据平滑!K$61),0)/SUM(Python数据平滑!K$76:K$81)*情景假设!M$190</f>
        <v>7516.2223951815959</v>
      </c>
      <c r="N195" s="14">
        <f>VLOOKUP($A195,Python数据平滑!$A$61:$AN$114,COLUMN(Python数据平滑!L$61),0)/SUM(Python数据平滑!L$76:L$81)*情景假设!N$190</f>
        <v>7594.3348992019546</v>
      </c>
      <c r="O195" s="14">
        <f>VLOOKUP($A195,Python数据平滑!$A$61:$AN$114,COLUMN(Python数据平滑!M$61),0)/SUM(Python数据平滑!M$76:M$81)*情景假设!O$190</f>
        <v>7665.0314401359174</v>
      </c>
      <c r="P195" s="14">
        <f>VLOOKUP($A195,Python数据平滑!$A$61:$AN$114,COLUMN(Python数据平滑!N$61),0)/SUM(Python数据平滑!N$76:N$81)*情景假设!P$190</f>
        <v>7730.8463773586873</v>
      </c>
      <c r="Q195" s="14">
        <f>VLOOKUP($A195,Python数据平滑!$A$61:$AN$114,COLUMN(Python数据平滑!O$61),0)/SUM(Python数据平滑!O$76:O$81)*情景假设!Q$190</f>
        <v>7795.82397071372</v>
      </c>
      <c r="R195" s="14">
        <f>VLOOKUP($A195,Python数据平滑!$A$61:$AN$114,COLUMN(Python数据平滑!P$61),0)/SUM(Python数据平滑!P$76:P$81)*情景假设!R$190</f>
        <v>7855.7956224677964</v>
      </c>
      <c r="S195" s="14">
        <f>VLOOKUP($A195,Python数据平滑!$A$61:$AN$114,COLUMN(Python数据平滑!Q$61),0)/SUM(Python数据平滑!Q$76:Q$81)*情景假设!S$190</f>
        <v>7906.1431187039716</v>
      </c>
      <c r="T195" s="14">
        <f>VLOOKUP($A195,Python数据平滑!$A$61:$AN$114,COLUMN(Python数据平滑!R$61),0)/SUM(Python数据平滑!R$76:R$81)*情景假设!T$190</f>
        <v>7951.2145230284641</v>
      </c>
      <c r="U195" s="14">
        <f>VLOOKUP($A195,Python数据平滑!$A$61:$AN$114,COLUMN(Python数据平滑!S$61),0)/SUM(Python数据平滑!S$76:S$81)*情景假设!U$190</f>
        <v>7995.4362931351934</v>
      </c>
      <c r="V195" s="14">
        <f>VLOOKUP($A195,Python数据平滑!$A$61:$AN$114,COLUMN(Python数据平滑!T$61),0)/SUM(Python数据平滑!T$76:T$81)*情景假设!V$190</f>
        <v>8043.2981398374177</v>
      </c>
      <c r="W195" s="14">
        <f>VLOOKUP($A195,Python数据平滑!$A$61:$AN$114,COLUMN(Python数据平滑!U$61),0)/SUM(Python数据平滑!U$76:U$81)*情景假设!W$190</f>
        <v>8094.900941130074</v>
      </c>
      <c r="X195" s="14">
        <f>VLOOKUP($A195,Python数据平滑!$A$61:$AN$114,COLUMN(Python数据平滑!V$61),0)/SUM(Python数据平滑!V$76:V$81)*情景假设!X$190</f>
        <v>8147.2687880792064</v>
      </c>
      <c r="Y195" s="14">
        <f>VLOOKUP($A195,Python数据平滑!$A$61:$AN$114,COLUMN(Python数据平滑!W$61),0)/SUM(Python数据平滑!W$76:W$81)*情景假设!Y$190</f>
        <v>8200.3019609534022</v>
      </c>
      <c r="Z195" s="14">
        <f>VLOOKUP($A195,Python数据平滑!$A$61:$AN$114,COLUMN(Python数据平滑!X$61),0)/SUM(Python数据平滑!X$76:X$81)*情景假设!Z$190</f>
        <v>8253.8683999697714</v>
      </c>
      <c r="AA195" s="14">
        <f>VLOOKUP($A195,Python数据平滑!$A$61:$AN$114,COLUMN(Python数据平滑!Y$61),0)/SUM(Python数据平滑!Y$76:Y$81)*情景假设!AA$190</f>
        <v>8307.8048702313845</v>
      </c>
      <c r="AB195" s="14">
        <f>VLOOKUP($A195,Python数据平滑!$A$61:$AN$114,COLUMN(Python数据平滑!Z$61),0)/SUM(Python数据平滑!Z$76:Z$81)*情景假设!AB$190</f>
        <v>8362.3441242713288</v>
      </c>
      <c r="AC195" s="14">
        <f>VLOOKUP($A195,Python数据平滑!$A$61:$AN$114,COLUMN(Python数据平滑!AA$61),0)/SUM(Python数据平滑!AA$76:AA$81)*情景假设!AC$190</f>
        <v>8417.3561396414389</v>
      </c>
      <c r="AD195" s="14">
        <f>VLOOKUP($A195,Python数据平滑!$A$61:$AN$114,COLUMN(Python数据平滑!AB$61),0)/SUM(Python数据平滑!AB$76:AB$81)*情景假设!AD$190</f>
        <v>8472.0774353935776</v>
      </c>
      <c r="AE195" s="14">
        <f>VLOOKUP($A195,Python数据平滑!$A$61:$AN$114,COLUMN(Python数据平滑!AC$61),0)/SUM(Python数据平滑!AC$76:AC$81)*情景假设!AE$190</f>
        <v>8525.6991951728742</v>
      </c>
      <c r="AF195" s="14">
        <f>VLOOKUP($A195,Python数据平滑!$A$61:$AN$114,COLUMN(Python数据平滑!AD$61),0)/SUM(Python数据平滑!AD$76:AD$81)*情景假设!AF$190</f>
        <v>8577.3657639891535</v>
      </c>
      <c r="AG195" s="14">
        <f>VLOOKUP($A195,Python数据平滑!$A$61:$AN$114,COLUMN(Python数据平滑!AE$61),0)/SUM(Python数据平滑!AE$76:AE$81)*情景假设!AG$190</f>
        <v>8627.6980126201743</v>
      </c>
      <c r="AH195" s="14">
        <f>VLOOKUP($A195,Python数据平滑!$A$61:$AN$114,COLUMN(Python数据平滑!AF$61),0)/SUM(Python数据平滑!AF$76:AF$81)*情景假设!AH$190</f>
        <v>8677.8864394167122</v>
      </c>
      <c r="AI195" s="14">
        <f>VLOOKUP($A195,Python数据平滑!$A$61:$AN$114,COLUMN(Python数据平滑!AG$61),0)/SUM(Python数据平滑!AG$76:AG$81)*情景假设!AI$190</f>
        <v>8727.893567386287</v>
      </c>
      <c r="AJ195" s="14">
        <f>VLOOKUP($A195,Python数据平滑!$A$61:$AN$114,COLUMN(Python数据平滑!AH$61),0)/SUM(Python数据平滑!AH$76:AH$81)*情景假设!AJ$190</f>
        <v>8777.6813302652099</v>
      </c>
      <c r="AK195" s="14">
        <f>VLOOKUP($A195,Python数据平滑!$A$61:$AN$114,COLUMN(Python数据平滑!AI$61),0)/SUM(Python数据平滑!AI$76:AI$81)*情景假设!AK$190</f>
        <v>8827.2104240097324</v>
      </c>
      <c r="AL195" s="14">
        <f>VLOOKUP($A195,Python数据平滑!$A$61:$AN$114,COLUMN(Python数据平滑!AJ$61),0)/SUM(Python数据平滑!AJ$76:AJ$81)*情景假设!AL$190</f>
        <v>8876.6333238202133</v>
      </c>
      <c r="AM195" s="14">
        <f>VLOOKUP($A195,Python数据平滑!$A$61:$AN$114,COLUMN(Python数据平滑!AK$61),0)/SUM(Python数据平滑!AK$76:AK$81)*情景假设!AM$190</f>
        <v>8926.1335855204325</v>
      </c>
      <c r="AN195" s="14">
        <f>VLOOKUP($A195,Python数据平滑!$A$61:$AN$114,COLUMN(Python数据平滑!AL$61),0)/SUM(Python数据平滑!AL$76:AL$81)*情景假设!AN$190</f>
        <v>8975.7144773479013</v>
      </c>
      <c r="AO195" s="14">
        <f>VLOOKUP($A195,Python数据平滑!$A$61:$AN$114,COLUMN(Python数据平滑!AM$61),0)/SUM(Python数据平滑!AM$76:AM$81)*情景假设!AO$190</f>
        <v>9025.3746415646201</v>
      </c>
      <c r="AP195" s="166">
        <f>VLOOKUP($A195,Python数据平滑!$A$61:$AN$114,COLUMN(Python数据平滑!AN$61),0)/SUM(Python数据平滑!AN$76:AN$81)*情景假设!AP$190</f>
        <v>9075.106600589319</v>
      </c>
    </row>
    <row r="196" spans="1:42" x14ac:dyDescent="0.25">
      <c r="A196" s="132" t="s">
        <v>35</v>
      </c>
      <c r="B196" s="118">
        <f>VLOOKUP($A196,'高情景（2001-2060, 2020RMB）'!$A$14:$W$70,COLUMN('高情景（2001-2060, 2020RMB）'!U$1),0)</f>
        <v>19907.377761640477</v>
      </c>
      <c r="C196" s="14">
        <f>VLOOKUP($A196,'高情景（2001-2060, 2020RMB）'!$A$14:$W$70,COLUMN('高情景（2001-2060, 2020RMB）'!V$1),0)</f>
        <v>24209.543450590434</v>
      </c>
      <c r="D196" s="14">
        <f>VLOOKUP($A196,'高情景（2001-2060, 2020RMB）'!$A$14:$W$70,COLUMN('高情景（2001-2060, 2020RMB）'!W$1),0)</f>
        <v>27519.375031440293</v>
      </c>
      <c r="E196" s="14">
        <f>VLOOKUP($A196,Python数据平滑!$A$61:$AN$114,COLUMN(Python数据平滑!C$61),0)/SUM(Python数据平滑!C$76:C$81)*情景假设!E$190</f>
        <v>29311.756281212452</v>
      </c>
      <c r="F196" s="14">
        <f>VLOOKUP($A196,Python数据平滑!$A$61:$AN$114,COLUMN(Python数据平滑!D$61),0)/SUM(Python数据平滑!D$76:D$81)*情景假设!F$190</f>
        <v>31159.65005146297</v>
      </c>
      <c r="G196" s="14">
        <f>VLOOKUP($A196,Python数据平滑!$A$61:$AN$114,COLUMN(Python数据平滑!E$61),0)/SUM(Python数据平滑!E$76:E$81)*情景假设!G$190</f>
        <v>33042.72975312105</v>
      </c>
      <c r="H196" s="14">
        <f>VLOOKUP($A196,Python数据平滑!$A$61:$AN$114,COLUMN(Python数据平滑!F$61),0)/SUM(Python数据平滑!F$76:F$81)*情景假设!H$190</f>
        <v>35021.607819639998</v>
      </c>
      <c r="I196" s="14">
        <f>VLOOKUP($A196,Python数据平滑!$A$61:$AN$114,COLUMN(Python数据平滑!G$61),0)/SUM(Python数据平滑!G$76:G$81)*情景假设!I$190</f>
        <v>37084.872095553277</v>
      </c>
      <c r="J196" s="14">
        <f>VLOOKUP($A196,Python数据平滑!$A$61:$AN$114,COLUMN(Python数据平滑!H$61),0)/SUM(Python数据平滑!H$76:H$81)*情景假设!J$190</f>
        <v>39216.76332220417</v>
      </c>
      <c r="K196" s="14">
        <f>VLOOKUP($A196,Python数据平滑!$A$61:$AN$114,COLUMN(Python数据平滑!I$61),0)/SUM(Python数据平滑!I$76:I$81)*情景假设!K$190</f>
        <v>41395.200578232616</v>
      </c>
      <c r="L196" s="14">
        <f>VLOOKUP($A196,Python数据平滑!$A$61:$AN$114,COLUMN(Python数据平滑!J$61),0)/SUM(Python数据平滑!J$76:J$81)*情景假设!L$190</f>
        <v>43591.154542152988</v>
      </c>
      <c r="M196" s="14">
        <f>VLOOKUP($A196,Python数据平滑!$A$61:$AN$114,COLUMN(Python数据平滑!K$61),0)/SUM(Python数据平滑!K$76:K$81)*情景假设!M$190</f>
        <v>45824.247944677212</v>
      </c>
      <c r="N196" s="14">
        <f>VLOOKUP($A196,Python数据平滑!$A$61:$AN$114,COLUMN(Python数据平滑!L$61),0)/SUM(Python数据平滑!L$76:L$81)*情景假设!N$190</f>
        <v>48100.145977454173</v>
      </c>
      <c r="O196" s="14">
        <f>VLOOKUP($A196,Python数据平滑!$A$61:$AN$114,COLUMN(Python数据平滑!M$61),0)/SUM(Python数据平滑!M$76:M$81)*情景假设!O$190</f>
        <v>50357.645791578048</v>
      </c>
      <c r="P196" s="14">
        <f>VLOOKUP($A196,Python数据平滑!$A$61:$AN$114,COLUMN(Python数据平滑!N$61),0)/SUM(Python数据平滑!N$76:N$81)*情景假设!P$190</f>
        <v>52533.574458073126</v>
      </c>
      <c r="Q196" s="14">
        <f>VLOOKUP($A196,Python数据平滑!$A$61:$AN$114,COLUMN(Python数据平滑!O$61),0)/SUM(Python数据平滑!O$76:O$81)*情景假设!Q$190</f>
        <v>54566.193962583951</v>
      </c>
      <c r="R196" s="14">
        <f>VLOOKUP($A196,Python数据平滑!$A$61:$AN$114,COLUMN(Python数据平滑!P$61),0)/SUM(Python数据平滑!P$76:P$81)*情景假设!R$190</f>
        <v>56448.523750327695</v>
      </c>
      <c r="S196" s="14">
        <f>VLOOKUP($A196,Python数据平滑!$A$61:$AN$114,COLUMN(Python数据平滑!Q$61),0)/SUM(Python数据平滑!Q$76:Q$81)*情景假设!S$190</f>
        <v>58231.722817278634</v>
      </c>
      <c r="T196" s="14">
        <f>VLOOKUP($A196,Python数据平滑!$A$61:$AN$114,COLUMN(Python数据平滑!R$61),0)/SUM(Python数据平滑!R$76:R$81)*情景假设!T$190</f>
        <v>59946.379488210958</v>
      </c>
      <c r="U196" s="14">
        <f>VLOOKUP($A196,Python数据平滑!$A$61:$AN$114,COLUMN(Python数据平滑!S$61),0)/SUM(Python数据平滑!S$76:S$81)*情景假设!U$190</f>
        <v>61628.035732242912</v>
      </c>
      <c r="V196" s="14">
        <f>VLOOKUP($A196,Python数据平滑!$A$61:$AN$114,COLUMN(Python数据平滑!T$61),0)/SUM(Python数据平滑!T$76:T$81)*情景假设!V$190</f>
        <v>63316.854436719572</v>
      </c>
      <c r="W196" s="14">
        <f>VLOOKUP($A196,Python数据平滑!$A$61:$AN$114,COLUMN(Python数据平滑!U$61),0)/SUM(Python数据平滑!U$76:U$81)*情景假设!W$190</f>
        <v>65021.686250308383</v>
      </c>
      <c r="X196" s="14">
        <f>VLOOKUP($A196,Python数据平滑!$A$61:$AN$114,COLUMN(Python数据平滑!V$61),0)/SUM(Python数据平滑!V$76:V$81)*情景假设!X$190</f>
        <v>66727.209602133575</v>
      </c>
      <c r="Y196" s="14">
        <f>VLOOKUP($A196,Python数据平滑!$A$61:$AN$114,COLUMN(Python数据平滑!W$61),0)/SUM(Python数据平滑!W$76:W$81)*情景假设!Y$190</f>
        <v>68441.24220511115</v>
      </c>
      <c r="Z196" s="14">
        <f>VLOOKUP($A196,Python数据平滑!$A$61:$AN$114,COLUMN(Python数据平滑!X$61),0)/SUM(Python数据平滑!X$76:X$81)*情景假设!Z$190</f>
        <v>70172.30977271295</v>
      </c>
      <c r="AA196" s="14">
        <f>VLOOKUP($A196,Python数据平滑!$A$61:$AN$114,COLUMN(Python数据平滑!Y$61),0)/SUM(Python数据平滑!Y$76:Y$81)*情景假设!AA$190</f>
        <v>71929.653961121017</v>
      </c>
      <c r="AB196" s="14">
        <f>VLOOKUP($A196,Python数据平滑!$A$61:$AN$114,COLUMN(Python数据平滑!Z$61),0)/SUM(Python数据平滑!Z$76:Z$81)*情景假设!AB$190</f>
        <v>73727.008794168214</v>
      </c>
      <c r="AC196" s="14">
        <f>VLOOKUP($A196,Python数据平滑!$A$61:$AN$114,COLUMN(Python数据平滑!AA$61),0)/SUM(Python数据平滑!AA$76:AA$81)*情景假设!AC$190</f>
        <v>75576.157074143761</v>
      </c>
      <c r="AD196" s="14">
        <f>VLOOKUP($A196,Python数据平滑!$A$61:$AN$114,COLUMN(Python数据平滑!AB$61),0)/SUM(Python数据平滑!AB$76:AB$81)*情景假设!AD$190</f>
        <v>77484.236034853893</v>
      </c>
      <c r="AE196" s="14">
        <f>VLOOKUP($A196,Python数据平滑!$A$61:$AN$114,COLUMN(Python数据平滑!AC$61),0)/SUM(Python数据平滑!AC$76:AC$81)*情景假设!AE$190</f>
        <v>79458.759158440764</v>
      </c>
      <c r="AF196" s="14">
        <f>VLOOKUP($A196,Python数据平滑!$A$61:$AN$114,COLUMN(Python数据平滑!AD$61),0)/SUM(Python数据平滑!AD$76:AD$81)*情景假设!AF$190</f>
        <v>81507.621440599862</v>
      </c>
      <c r="AG196" s="14">
        <f>VLOOKUP($A196,Python数据平滑!$A$61:$AN$114,COLUMN(Python数据平滑!AE$61),0)/SUM(Python数据平滑!AE$76:AE$81)*情景假设!AG$190</f>
        <v>83616.447207829464</v>
      </c>
      <c r="AH196" s="14">
        <f>VLOOKUP($A196,Python数据平滑!$A$61:$AN$114,COLUMN(Python数据平滑!AF$61),0)/SUM(Python数据平滑!AF$76:AF$81)*情景假设!AH$190</f>
        <v>85765.636966493825</v>
      </c>
      <c r="AI196" s="14">
        <f>VLOOKUP($A196,Python数据平滑!$A$61:$AN$114,COLUMN(Python数据平滑!AG$61),0)/SUM(Python数据平滑!AG$76:AG$81)*情景假设!AI$190</f>
        <v>87955.532447758771</v>
      </c>
      <c r="AJ196" s="14">
        <f>VLOOKUP($A196,Python数据平滑!$A$61:$AN$114,COLUMN(Python数据平滑!AH$61),0)/SUM(Python数据平滑!AH$76:AH$81)*情景假设!AJ$190</f>
        <v>90186.467029148946</v>
      </c>
      <c r="AK196" s="14">
        <f>VLOOKUP($A196,Python数据平滑!$A$61:$AN$114,COLUMN(Python数据平滑!AI$61),0)/SUM(Python数据平滑!AI$76:AI$81)*情景假设!AK$190</f>
        <v>92458.758590375772</v>
      </c>
      <c r="AL196" s="14">
        <f>VLOOKUP($A196,Python数据平滑!$A$61:$AN$114,COLUMN(Python数据平滑!AJ$61),0)/SUM(Python数据平滑!AJ$76:AJ$81)*情景假设!AL$190</f>
        <v>94774.769301928231</v>
      </c>
      <c r="AM196" s="14">
        <f>VLOOKUP($A196,Python数据平滑!$A$61:$AN$114,COLUMN(Python数据平滑!AK$61),0)/SUM(Python数据平滑!AK$76:AK$81)*情景假设!AM$190</f>
        <v>97137.354058941724</v>
      </c>
      <c r="AN196" s="14">
        <f>VLOOKUP($A196,Python数据平滑!$A$61:$AN$114,COLUMN(Python数据平滑!AL$61),0)/SUM(Python数据平滑!AL$76:AL$81)*情景假设!AN$190</f>
        <v>99547.554452724653</v>
      </c>
      <c r="AO196" s="14">
        <f>VLOOKUP($A196,Python数据平滑!$A$61:$AN$114,COLUMN(Python数据平滑!AM$61),0)/SUM(Python数据平滑!AM$76:AM$81)*情景假设!AO$190</f>
        <v>102006.40053791246</v>
      </c>
      <c r="AP196" s="166">
        <f>VLOOKUP($A196,Python数据平滑!$A$61:$AN$114,COLUMN(Python数据平滑!AN$61),0)/SUM(Python数据平滑!AN$76:AN$81)*情景假设!AP$190</f>
        <v>104514.89041283229</v>
      </c>
    </row>
    <row r="197" spans="1:42" x14ac:dyDescent="0.25">
      <c r="A197" s="193" t="s">
        <v>36</v>
      </c>
      <c r="B197" s="215">
        <f>B69</f>
        <v>42058.73819766107</v>
      </c>
      <c r="C197" s="216">
        <f>C69</f>
        <v>51422.622451019372</v>
      </c>
      <c r="D197" s="216">
        <f>D69</f>
        <v>54801.586556831287</v>
      </c>
      <c r="E197" s="216">
        <f t="shared" ref="E197:AP197" si="131">E69</f>
        <v>57519.548138520229</v>
      </c>
      <c r="F197" s="216">
        <f t="shared" si="131"/>
        <v>60296.291688258178</v>
      </c>
      <c r="G197" s="216">
        <f t="shared" si="131"/>
        <v>63102.521410335343</v>
      </c>
      <c r="H197" s="216">
        <f t="shared" si="131"/>
        <v>66046.836869724895</v>
      </c>
      <c r="I197" s="216">
        <f t="shared" si="131"/>
        <v>69097.445411120643</v>
      </c>
      <c r="J197" s="216">
        <f t="shared" si="131"/>
        <v>72234.036718798845</v>
      </c>
      <c r="K197" s="216">
        <f t="shared" si="131"/>
        <v>75427.939137407666</v>
      </c>
      <c r="L197" s="216">
        <f t="shared" si="131"/>
        <v>78641.429851149747</v>
      </c>
      <c r="M197" s="216">
        <f t="shared" si="131"/>
        <v>81890.035398643115</v>
      </c>
      <c r="N197" s="216">
        <f t="shared" si="131"/>
        <v>85176.423361428009</v>
      </c>
      <c r="O197" s="216">
        <f t="shared" si="131"/>
        <v>88431.101753424155</v>
      </c>
      <c r="P197" s="216">
        <f t="shared" si="131"/>
        <v>91586.860615685466</v>
      </c>
      <c r="Q197" s="216">
        <f t="shared" si="131"/>
        <v>94583.526856033262</v>
      </c>
      <c r="R197" s="216">
        <f t="shared" si="131"/>
        <v>97390.950335968126</v>
      </c>
      <c r="S197" s="216">
        <f t="shared" si="131"/>
        <v>100047.79648955957</v>
      </c>
      <c r="T197" s="216">
        <f t="shared" si="131"/>
        <v>102607.40692011561</v>
      </c>
      <c r="U197" s="216">
        <f t="shared" si="131"/>
        <v>105130.22464817198</v>
      </c>
      <c r="V197" s="216">
        <f t="shared" si="131"/>
        <v>107683.36640030258</v>
      </c>
      <c r="W197" s="216">
        <f t="shared" si="131"/>
        <v>110279.805554576</v>
      </c>
      <c r="X197" s="216">
        <f t="shared" si="131"/>
        <v>112891.31113715738</v>
      </c>
      <c r="Y197" s="216">
        <f t="shared" si="131"/>
        <v>115528.79906086775</v>
      </c>
      <c r="Z197" s="216">
        <f t="shared" si="131"/>
        <v>118204.08111755041</v>
      </c>
      <c r="AA197" s="216">
        <f t="shared" si="131"/>
        <v>120929.8895760616</v>
      </c>
      <c r="AB197" s="216">
        <f t="shared" si="131"/>
        <v>123726.22335156875</v>
      </c>
      <c r="AC197" s="216">
        <f t="shared" si="131"/>
        <v>126609.50519831134</v>
      </c>
      <c r="AD197" s="216">
        <f t="shared" si="131"/>
        <v>129588.12224496844</v>
      </c>
      <c r="AE197" s="216">
        <f t="shared" si="131"/>
        <v>132670.88860414131</v>
      </c>
      <c r="AF197" s="216">
        <f t="shared" si="131"/>
        <v>135867.06191743584</v>
      </c>
      <c r="AG197" s="216">
        <f t="shared" si="131"/>
        <v>139161.3003983321</v>
      </c>
      <c r="AH197" s="216">
        <f t="shared" si="131"/>
        <v>142532.65807718565</v>
      </c>
      <c r="AI197" s="216">
        <f t="shared" si="131"/>
        <v>145982.32596740473</v>
      </c>
      <c r="AJ197" s="216">
        <f t="shared" si="131"/>
        <v>149511.48806434931</v>
      </c>
      <c r="AK197" s="216">
        <f t="shared" si="131"/>
        <v>153121.30852558248</v>
      </c>
      <c r="AL197" s="216">
        <f t="shared" si="131"/>
        <v>156816.33884898369</v>
      </c>
      <c r="AM197" s="216">
        <f t="shared" si="131"/>
        <v>160601.93841997726</v>
      </c>
      <c r="AN197" s="216">
        <f t="shared" si="131"/>
        <v>164480.46464033975</v>
      </c>
      <c r="AO197" s="216">
        <f t="shared" si="131"/>
        <v>168454.25992080057</v>
      </c>
      <c r="AP197" s="217">
        <f t="shared" si="131"/>
        <v>172525.61783911748</v>
      </c>
    </row>
    <row r="198" spans="1:42" x14ac:dyDescent="0.25">
      <c r="A198" s="131" t="s">
        <v>37</v>
      </c>
      <c r="B198" s="118">
        <f>VLOOKUP($A198,'高情景（2001-2060, 2020RMB）'!$A$14:$W$70,COLUMN('高情景（2001-2060, 2020RMB）'!U$1),0)</f>
        <v>30415.615726595752</v>
      </c>
      <c r="C198" s="14">
        <f>VLOOKUP($A198,'高情景（2001-2060, 2020RMB）'!$A$14:$W$70,COLUMN('高情景（2001-2060, 2020RMB）'!V$1),0)</f>
        <v>36640.354816724648</v>
      </c>
      <c r="D198" s="14">
        <f>VLOOKUP($A198,'高情景（2001-2060, 2020RMB）'!$A$14:$W$70,COLUMN('高情景（2001-2060, 2020RMB）'!W$1),0)</f>
        <v>40049.197919647981</v>
      </c>
      <c r="E198" s="14">
        <f>VLOOKUP($A198,Python数据平滑!$A$61:$AN$114,COLUMN(Python数据平滑!C$61),0)/SUM(Python数据平滑!C$82:C$84)*情景假设!E$197</f>
        <v>42236.560621446966</v>
      </c>
      <c r="F198" s="14">
        <f>VLOOKUP($A198,Python数据平滑!$A$61:$AN$114,COLUMN(Python数据平滑!D$61),0)/SUM(Python数据平滑!D$82:D$84)*情景假设!F$197</f>
        <v>44478.556698740846</v>
      </c>
      <c r="G198" s="14">
        <f>VLOOKUP($A198,Python数据平滑!$A$61:$AN$114,COLUMN(Python数据平滑!E$61),0)/SUM(Python数据平滑!E$82:E$84)*情景假设!G$197</f>
        <v>46751.415070326206</v>
      </c>
      <c r="H198" s="14">
        <f>VLOOKUP($A198,Python数据平滑!$A$61:$AN$114,COLUMN(Python数据平滑!F$61),0)/SUM(Python数据平滑!F$82:F$84)*情景假设!H$197</f>
        <v>49136.065824432197</v>
      </c>
      <c r="I198" s="14">
        <f>VLOOKUP($A198,Python数据平滑!$A$61:$AN$114,COLUMN(Python数据平滑!G$61),0)/SUM(Python数据平滑!G$82:G$84)*情景假设!I$197</f>
        <v>51611.142894685792</v>
      </c>
      <c r="J198" s="14">
        <f>VLOOKUP($A198,Python数据平滑!$A$61:$AN$114,COLUMN(Python数据平滑!H$61),0)/SUM(Python数据平滑!H$82:H$84)*情景假设!J$197</f>
        <v>54161.392132386616</v>
      </c>
      <c r="K198" s="14">
        <f>VLOOKUP($A198,Python数据平滑!$A$61:$AN$114,COLUMN(Python数据平滑!I$61),0)/SUM(Python数据平滑!I$82:I$84)*情景假设!K$197</f>
        <v>56764.973263089611</v>
      </c>
      <c r="L198" s="14">
        <f>VLOOKUP($A198,Python数据平滑!$A$61:$AN$114,COLUMN(Python数据平滑!J$61),0)/SUM(Python数据平滑!J$82:J$84)*情景假设!L$197</f>
        <v>59392.848256035519</v>
      </c>
      <c r="M198" s="14">
        <f>VLOOKUP($A198,Python数据平滑!$A$61:$AN$114,COLUMN(Python数据平滑!K$61),0)/SUM(Python数据平滑!K$82:K$84)*情景假设!M$197</f>
        <v>62070.755553429852</v>
      </c>
      <c r="N198" s="14">
        <f>VLOOKUP($A198,Python数据平滑!$A$61:$AN$114,COLUMN(Python数据平滑!L$61),0)/SUM(Python数据平滑!L$82:L$84)*情景假设!N$197</f>
        <v>64802.125424313948</v>
      </c>
      <c r="O198" s="14">
        <f>VLOOKUP($A198,Python数据平滑!$A$61:$AN$114,COLUMN(Python数据平滑!M$61),0)/SUM(Python数据平滑!M$82:M$84)*情景假设!O$197</f>
        <v>67512.070499899317</v>
      </c>
      <c r="P198" s="14">
        <f>VLOOKUP($A198,Python数据平滑!$A$61:$AN$114,COLUMN(Python数据平滑!N$61),0)/SUM(Python数据平滑!N$82:N$84)*情景假设!P$197</f>
        <v>70124.074416473479</v>
      </c>
      <c r="Q198" s="14">
        <f>VLOOKUP($A198,Python数据平滑!$A$61:$AN$114,COLUMN(Python数据平滑!O$61),0)/SUM(Python数据平滑!O$82:O$84)*情景假设!Q$197</f>
        <v>72563.960521635978</v>
      </c>
      <c r="R198" s="14">
        <f>VLOOKUP($A198,Python数据平滑!$A$61:$AN$114,COLUMN(Python数据平滑!P$61),0)/SUM(Python数据平滑!P$82:P$84)*情景假设!R$197</f>
        <v>74814.984213722477</v>
      </c>
      <c r="S198" s="14">
        <f>VLOOKUP($A198,Python数据平滑!$A$61:$AN$114,COLUMN(Python数据平滑!Q$61),0)/SUM(Python数据平滑!Q$82:Q$84)*情景假设!S$197</f>
        <v>76933.343012411438</v>
      </c>
      <c r="T198" s="14">
        <f>VLOOKUP($A198,Python数据平滑!$A$61:$AN$114,COLUMN(Python数据平滑!R$61),0)/SUM(Python数据平滑!R$82:R$84)*情景假设!T$197</f>
        <v>78960.557960898514</v>
      </c>
      <c r="U198" s="14">
        <f>VLOOKUP($A198,Python数据平滑!$A$61:$AN$114,COLUMN(Python数据平滑!S$61),0)/SUM(Python数据平滑!S$82:S$84)*情景假设!U$197</f>
        <v>80944.087605280263</v>
      </c>
      <c r="V198" s="14">
        <f>VLOOKUP($A198,Python数据平滑!$A$61:$AN$114,COLUMN(Python数据平滑!T$61),0)/SUM(Python数据平滑!T$82:T$84)*情景假设!V$197</f>
        <v>82936.897631187458</v>
      </c>
      <c r="W198" s="14">
        <f>VLOOKUP($A198,Python数据平滑!$A$61:$AN$114,COLUMN(Python数据平滑!U$61),0)/SUM(Python数据平滑!U$82:U$84)*情景假设!W$197</f>
        <v>84950.52466531175</v>
      </c>
      <c r="X198" s="14">
        <f>VLOOKUP($A198,Python数据平滑!$A$61:$AN$114,COLUMN(Python数据平滑!V$61),0)/SUM(Python数据平滑!V$82:V$84)*情景假设!X$197</f>
        <v>86964.967639625975</v>
      </c>
      <c r="Y198" s="14">
        <f>VLOOKUP($A198,Python数据平滑!$A$61:$AN$114,COLUMN(Python数据平滑!W$61),0)/SUM(Python数据平滑!W$82:W$84)*情景假设!Y$197</f>
        <v>88990.596545949651</v>
      </c>
      <c r="Z198" s="14">
        <f>VLOOKUP($A198,Python数据平滑!$A$61:$AN$114,COLUMN(Python数据平滑!X$61),0)/SUM(Python数据平滑!X$82:X$84)*情景假设!Z$197</f>
        <v>91038.702869812376</v>
      </c>
      <c r="AA198" s="14">
        <f>VLOOKUP($A198,Python数据平滑!$A$61:$AN$114,COLUMN(Python数据平滑!Y$61),0)/SUM(Python数据平滑!Y$82:Y$84)*情景假设!AA$197</f>
        <v>93121.523274604697</v>
      </c>
      <c r="AB198" s="14">
        <f>VLOOKUP($A198,Python数据平滑!$A$61:$AN$114,COLUMN(Python数据平滑!Z$61),0)/SUM(Python数据平滑!Z$82:Z$84)*情景假设!AB$197</f>
        <v>95257.133983286127</v>
      </c>
      <c r="AC198" s="14">
        <f>VLOOKUP($A198,Python数据平滑!$A$61:$AN$114,COLUMN(Python数据平滑!AA$61),0)/SUM(Python数据平滑!AA$82:AA$84)*情景假设!AC$197</f>
        <v>97461.112887431693</v>
      </c>
      <c r="AD198" s="14">
        <f>VLOOKUP($A198,Python数据平滑!$A$61:$AN$114,COLUMN(Python数据平滑!AB$61),0)/SUM(Python数据平滑!AB$82:AB$84)*情景假设!AD$197</f>
        <v>99743.128924921941</v>
      </c>
      <c r="AE198" s="14">
        <f>VLOOKUP($A198,Python数据平滑!$A$61:$AN$114,COLUMN(Python数据平滑!AC$61),0)/SUM(Python数据平滑!AC$82:AC$84)*情景假设!AE$197</f>
        <v>102113.48144957222</v>
      </c>
      <c r="AF198" s="14">
        <f>VLOOKUP($A198,Python数据平滑!$A$61:$AN$114,COLUMN(Python数据平滑!AD$61),0)/SUM(Python数据平滑!AD$82:AD$84)*情景假设!AF$197</f>
        <v>104583.1362387603</v>
      </c>
      <c r="AG198" s="14">
        <f>VLOOKUP($A198,Python数据平滑!$A$61:$AN$114,COLUMN(Python数据平滑!AE$61),0)/SUM(Python数据平滑!AE$82:AE$84)*情景假设!AG$197</f>
        <v>107135.44815310462</v>
      </c>
      <c r="AH198" s="14">
        <f>VLOOKUP($A198,Python数据平滑!$A$61:$AN$114,COLUMN(Python数据平滑!AF$61),0)/SUM(Python数据平滑!AF$82:AF$84)*情景假设!AH$197</f>
        <v>109746.71644739779</v>
      </c>
      <c r="AI198" s="14">
        <f>VLOOKUP($A198,Python数据平滑!$A$61:$AN$114,COLUMN(Python数据平滑!AG$61),0)/SUM(Python数据平滑!AG$82:AG$84)*情景假设!AI$197</f>
        <v>112417.84394046316</v>
      </c>
      <c r="AJ198" s="14">
        <f>VLOOKUP($A198,Python数据平滑!$A$61:$AN$114,COLUMN(Python数据平滑!AH$61),0)/SUM(Python数据平滑!AH$82:AH$84)*情景假设!AJ$197</f>
        <v>115149.72879655063</v>
      </c>
      <c r="AK198" s="14">
        <f>VLOOKUP($A198,Python数据平滑!$A$61:$AN$114,COLUMN(Python数据平滑!AI$61),0)/SUM(Python数据平滑!AI$82:AI$84)*情景假设!AK$197</f>
        <v>117943.25478772637</v>
      </c>
      <c r="AL198" s="14">
        <f>VLOOKUP($A198,Python数据平滑!$A$61:$AN$114,COLUMN(Python数据平滑!AJ$61),0)/SUM(Python数据平滑!AJ$82:AJ$84)*情景假设!AL$197</f>
        <v>120801.91611950619</v>
      </c>
      <c r="AM198" s="14">
        <f>VLOOKUP($A198,Python数据平滑!$A$61:$AN$114,COLUMN(Python数据平滑!AK$61),0)/SUM(Python数据平滑!AK$82:AK$84)*情景假设!AM$197</f>
        <v>123729.83157831398</v>
      </c>
      <c r="AN198" s="14">
        <f>VLOOKUP($A198,Python数据平滑!$A$61:$AN$114,COLUMN(Python数据平滑!AL$61),0)/SUM(Python数据平滑!AL$82:AL$84)*情景假设!AN$197</f>
        <v>126728.80931087924</v>
      </c>
      <c r="AO198" s="14">
        <f>VLOOKUP($A198,Python数据平滑!$A$61:$AN$114,COLUMN(Python数据平滑!AM$61),0)/SUM(Python数据平滑!AM$82:AM$84)*情景假设!AO$197</f>
        <v>129800.64743431356</v>
      </c>
      <c r="AP198" s="166">
        <f>VLOOKUP($A198,Python数据平滑!$A$61:$AN$114,COLUMN(Python数据平滑!AN$61),0)/SUM(Python数据平滑!AN$82:AN$84)*情景假设!AP$197</f>
        <v>132947.1080820006</v>
      </c>
    </row>
    <row r="199" spans="1:42" x14ac:dyDescent="0.25">
      <c r="A199" s="132" t="s">
        <v>38</v>
      </c>
      <c r="B199" s="118">
        <f>VLOOKUP($A199,'高情景（2001-2060, 2020RMB）'!$A$14:$W$70,COLUMN('高情景（2001-2060, 2020RMB）'!U$1),0)</f>
        <v>2602.606982377547</v>
      </c>
      <c r="C199" s="14">
        <f>VLOOKUP($A199,'高情景（2001-2060, 2020RMB）'!$A$14:$W$70,COLUMN('高情景（2001-2060, 2020RMB）'!V$1),0)</f>
        <v>3034.983345987991</v>
      </c>
      <c r="D199" s="14">
        <f>VLOOKUP($A199,'高情景（2001-2060, 2020RMB）'!$A$14:$W$70,COLUMN('高情景（2001-2060, 2020RMB）'!W$1),0)</f>
        <v>3224.8526645654251</v>
      </c>
      <c r="E199" s="14">
        <f>VLOOKUP($A199,Python数据平滑!$A$61:$AN$114,COLUMN(Python数据平滑!C$61),0)/SUM(Python数据平滑!C$82:C$84)*情景假设!E$197</f>
        <v>3323.3240704614936</v>
      </c>
      <c r="F199" s="14">
        <f>VLOOKUP($A199,Python数据平滑!$A$61:$AN$114,COLUMN(Python数据平滑!D$61),0)/SUM(Python数据平滑!D$82:D$84)*情景假设!F$197</f>
        <v>3422.0605268780887</v>
      </c>
      <c r="G199" s="14">
        <f>VLOOKUP($A199,Python数据平滑!$A$61:$AN$114,COLUMN(Python数据平滑!E$61),0)/SUM(Python数据平滑!E$82:E$84)*情景假设!G$197</f>
        <v>3520.0567032447775</v>
      </c>
      <c r="H199" s="14">
        <f>VLOOKUP($A199,Python数据平滑!$A$61:$AN$114,COLUMN(Python数据平滑!F$61),0)/SUM(Python数据平滑!F$82:F$84)*情景假设!H$197</f>
        <v>3623.2349183488859</v>
      </c>
      <c r="I199" s="14">
        <f>VLOOKUP($A199,Python数据平滑!$A$61:$AN$114,COLUMN(Python数据平滑!G$61),0)/SUM(Python数据平滑!G$82:G$84)*情景假设!I$197</f>
        <v>3729.1781277951191</v>
      </c>
      <c r="J199" s="14">
        <f>VLOOKUP($A199,Python数据平滑!$A$61:$AN$114,COLUMN(Python数据平滑!H$61),0)/SUM(Python数据平滑!H$82:H$84)*情景假设!J$197</f>
        <v>3836.8227151474644</v>
      </c>
      <c r="K199" s="14">
        <f>VLOOKUP($A199,Python数据平滑!$A$61:$AN$114,COLUMN(Python数据平滑!I$61),0)/SUM(Python数据平滑!I$82:I$84)*情景假设!K$197</f>
        <v>3944.7522393792228</v>
      </c>
      <c r="L199" s="14">
        <f>VLOOKUP($A199,Python数据平滑!$A$61:$AN$114,COLUMN(Python数据平滑!J$61),0)/SUM(Python数据平滑!J$82:J$84)*情景假设!L$197</f>
        <v>4051.1874650881468</v>
      </c>
      <c r="M199" s="14">
        <f>VLOOKUP($A199,Python数据平滑!$A$61:$AN$114,COLUMN(Python数据平滑!K$61),0)/SUM(Python数据平滑!K$82:K$84)*情景假设!M$197</f>
        <v>4154.0590254269136</v>
      </c>
      <c r="N199" s="14">
        <f>VLOOKUP($A199,Python数据平滑!$A$61:$AN$114,COLUMN(Python数据平滑!L$61),0)/SUM(Python数据平滑!L$82:L$84)*情景假设!N$197</f>
        <v>4253.2535914352329</v>
      </c>
      <c r="O199" s="14">
        <f>VLOOKUP($A199,Python数据平滑!$A$61:$AN$114,COLUMN(Python数据平滑!M$61),0)/SUM(Python数据平滑!M$82:M$84)*情景假设!O$197</f>
        <v>4349.9097305148171</v>
      </c>
      <c r="P199" s="14">
        <f>VLOOKUP($A199,Python数据平滑!$A$61:$AN$114,COLUMN(Python数据平滑!N$61),0)/SUM(Python数据平滑!N$82:N$84)*情景假设!P$197</f>
        <v>4445.9501260090874</v>
      </c>
      <c r="Q199" s="14">
        <f>VLOOKUP($A199,Python数据平滑!$A$61:$AN$114,COLUMN(Python数据平滑!O$61),0)/SUM(Python数据平滑!O$82:O$84)*情景假设!Q$197</f>
        <v>4544.2302717759521</v>
      </c>
      <c r="R199" s="14">
        <f>VLOOKUP($A199,Python数据平滑!$A$61:$AN$114,COLUMN(Python数据平滑!P$61),0)/SUM(Python数据平滑!P$82:P$84)*情景假设!R$197</f>
        <v>4641.927588622405</v>
      </c>
      <c r="S199" s="14">
        <f>VLOOKUP($A199,Python数据平滑!$A$61:$AN$114,COLUMN(Python数据平滑!Q$61),0)/SUM(Python数据平滑!Q$82:Q$84)*情景假设!S$197</f>
        <v>4735.4399291200607</v>
      </c>
      <c r="T199" s="14">
        <f>VLOOKUP($A199,Python数据平滑!$A$61:$AN$114,COLUMN(Python数据平滑!R$61),0)/SUM(Python数据平滑!R$82:R$84)*情景假设!T$197</f>
        <v>4827.2139557248302</v>
      </c>
      <c r="U199" s="14">
        <f>VLOOKUP($A199,Python数据平滑!$A$61:$AN$114,COLUMN(Python数据平滑!S$61),0)/SUM(Python数据平滑!S$82:S$84)*情景假设!U$197</f>
        <v>4919.8953641411917</v>
      </c>
      <c r="V199" s="14">
        <f>VLOOKUP($A199,Python数据平滑!$A$61:$AN$114,COLUMN(Python数据平滑!T$61),0)/SUM(Python数据平滑!T$82:T$84)*情景假设!V$197</f>
        <v>5016.3267840055869</v>
      </c>
      <c r="W199" s="14">
        <f>VLOOKUP($A199,Python数据平滑!$A$61:$AN$114,COLUMN(Python数据平滑!U$61),0)/SUM(Python数据平滑!U$82:U$84)*情景假设!W$197</f>
        <v>5116.7409509200888</v>
      </c>
      <c r="X199" s="14">
        <f>VLOOKUP($A199,Python数据平滑!$A$61:$AN$114,COLUMN(Python数据平滑!V$61),0)/SUM(Python数据平滑!V$82:V$84)*情景假设!X$197</f>
        <v>5219.4193166115165</v>
      </c>
      <c r="Y199" s="14">
        <f>VLOOKUP($A199,Python数据平滑!$A$61:$AN$114,COLUMN(Python数据平滑!W$61),0)/SUM(Python数据平滑!W$82:W$84)*情景假设!Y$197</f>
        <v>5324.4251840953966</v>
      </c>
      <c r="Z199" s="14">
        <f>VLOOKUP($A199,Python数据平滑!$A$61:$AN$114,COLUMN(Python数据平滑!X$61),0)/SUM(Python数据平滑!X$82:X$84)*情景假设!Z$197</f>
        <v>5431.8133246071984</v>
      </c>
      <c r="AA199" s="14">
        <f>VLOOKUP($A199,Python数据平滑!$A$61:$AN$114,COLUMN(Python数据平滑!Y$61),0)/SUM(Python数据平滑!Y$82:Y$84)*情景假设!AA$197</f>
        <v>5541.6301360361012</v>
      </c>
      <c r="AB199" s="14">
        <f>VLOOKUP($A199,Python数据平滑!$A$61:$AN$114,COLUMN(Python数据平滑!Z$61),0)/SUM(Python数据平滑!Z$82:Z$84)*情景假设!AB$197</f>
        <v>5654.2019427374917</v>
      </c>
      <c r="AC199" s="14">
        <f>VLOOKUP($A199,Python数据平滑!$A$61:$AN$114,COLUMN(Python数据平滑!AA$61),0)/SUM(Python数据平滑!AA$82:AA$84)*情景假设!AC$197</f>
        <v>5769.6342735501357</v>
      </c>
      <c r="AD199" s="14">
        <f>VLOOKUP($A199,Python数据平滑!$A$61:$AN$114,COLUMN(Python数据平滑!AB$61),0)/SUM(Python数据平滑!AB$82:AB$84)*情景假设!AD$197</f>
        <v>5887.6084300752245</v>
      </c>
      <c r="AE199" s="14">
        <f>VLOOKUP($A199,Python数据平滑!$A$61:$AN$114,COLUMN(Python数据平滑!AC$61),0)/SUM(Python数据平滑!AC$82:AC$84)*情景假设!AE$197</f>
        <v>6007.7665401735294</v>
      </c>
      <c r="AF199" s="14">
        <f>VLOOKUP($A199,Python数据平滑!$A$61:$AN$114,COLUMN(Python数据平滑!AD$61),0)/SUM(Python数据平滑!AD$82:AD$84)*情景假设!AF$197</f>
        <v>6129.7082707033724</v>
      </c>
      <c r="AG199" s="14">
        <f>VLOOKUP($A199,Python数据平滑!$A$61:$AN$114,COLUMN(Python数据平滑!AE$61),0)/SUM(Python数据平滑!AE$82:AE$84)*情景假设!AG$197</f>
        <v>6253.7318071674608</v>
      </c>
      <c r="AH199" s="14">
        <f>VLOOKUP($A199,Python数据平滑!$A$61:$AN$114,COLUMN(Python数据平滑!AF$61),0)/SUM(Python数据平滑!AF$82:AF$84)*情景假设!AH$197</f>
        <v>6380.4422707799968</v>
      </c>
      <c r="AI199" s="14">
        <f>VLOOKUP($A199,Python数据平滑!$A$61:$AN$114,COLUMN(Python数据平滑!AG$61),0)/SUM(Python数据平滑!AG$82:AG$84)*情景假设!AI$197</f>
        <v>6509.8651102984868</v>
      </c>
      <c r="AJ199" s="14">
        <f>VLOOKUP($A199,Python数据平滑!$A$61:$AN$114,COLUMN(Python数据平滑!AH$61),0)/SUM(Python数据平滑!AH$82:AH$84)*情景假设!AJ$197</f>
        <v>6642.0246744088136</v>
      </c>
      <c r="AK199" s="14">
        <f>VLOOKUP($A199,Python数据平滑!$A$61:$AN$114,COLUMN(Python数据平滑!AI$61),0)/SUM(Python数据平滑!AI$82:AI$84)*情景假设!AK$197</f>
        <v>6776.9436185606128</v>
      </c>
      <c r="AL199" s="14">
        <f>VLOOKUP($A199,Python数据平滑!$A$61:$AN$114,COLUMN(Python数据平滑!AJ$61),0)/SUM(Python数据平滑!AJ$82:AJ$84)*情景假设!AL$197</f>
        <v>6914.7931271581674</v>
      </c>
      <c r="AM199" s="14">
        <f>VLOOKUP($A199,Python数据平滑!$A$61:$AN$114,COLUMN(Python数据平滑!AK$61),0)/SUM(Python数据平滑!AK$82:AK$84)*情景假设!AM$197</f>
        <v>7055.7768191086407</v>
      </c>
      <c r="AN199" s="14">
        <f>VLOOKUP($A199,Python数据平滑!$A$61:$AN$114,COLUMN(Python数据平滑!AL$61),0)/SUM(Python数据平滑!AL$82:AL$84)*情景假设!AN$197</f>
        <v>7199.9633687855958</v>
      </c>
      <c r="AO199" s="14">
        <f>VLOOKUP($A199,Python数据平滑!$A$61:$AN$114,COLUMN(Python数据平滑!AM$61),0)/SUM(Python数据平滑!AM$82:AM$84)*情景假设!AO$197</f>
        <v>7347.4191962231944</v>
      </c>
      <c r="AP199" s="166">
        <f>VLOOKUP($A199,Python数据平滑!$A$61:$AN$114,COLUMN(Python数据平滑!AN$61),0)/SUM(Python数据平滑!AN$82:AN$84)*情景假设!AP$197</f>
        <v>7498.206986034952</v>
      </c>
    </row>
    <row r="200" spans="1:42" x14ac:dyDescent="0.25">
      <c r="A200" s="132" t="s">
        <v>39</v>
      </c>
      <c r="B200" s="118">
        <f>VLOOKUP($A200,'高情景（2001-2060, 2020RMB）'!$A$14:$W$70,COLUMN('高情景（2001-2060, 2020RMB）'!U$1),0)</f>
        <v>9040.5154886877699</v>
      </c>
      <c r="C200" s="14">
        <f>VLOOKUP($A200,'高情景（2001-2060, 2020RMB）'!$A$14:$W$70,COLUMN('高情景（2001-2060, 2020RMB）'!V$1),0)</f>
        <v>11747.284288306733</v>
      </c>
      <c r="D200" s="14">
        <f>VLOOKUP($A200,'高情景（2001-2060, 2020RMB）'!$A$14:$W$70,COLUMN('高情景（2001-2060, 2020RMB）'!W$1),0)</f>
        <v>11527.535972617879</v>
      </c>
      <c r="E200" s="14">
        <f>VLOOKUP($A200,Python数据平滑!$A$61:$AN$114,COLUMN(Python数据平滑!C$61),0)/SUM(Python数据平滑!C$82:C$84)*情景假设!E$197</f>
        <v>11959.663446611765</v>
      </c>
      <c r="F200" s="14">
        <f>VLOOKUP($A200,Python数据平滑!$A$61:$AN$114,COLUMN(Python数据平滑!D$61),0)/SUM(Python数据平滑!D$82:D$84)*情景假设!F$197</f>
        <v>12395.674462639246</v>
      </c>
      <c r="G200" s="14">
        <f>VLOOKUP($A200,Python数据平滑!$A$61:$AN$114,COLUMN(Python数据平滑!E$61),0)/SUM(Python数据平滑!E$82:E$84)*情景假设!G$197</f>
        <v>12831.049636764357</v>
      </c>
      <c r="H200" s="14">
        <f>VLOOKUP($A200,Python数据平滑!$A$61:$AN$114,COLUMN(Python数据平滑!F$61),0)/SUM(Python数据平滑!F$82:F$84)*情景假设!H$197</f>
        <v>13287.536126943809</v>
      </c>
      <c r="I200" s="14">
        <f>VLOOKUP($A200,Python数据平滑!$A$61:$AN$114,COLUMN(Python数据平滑!G$61),0)/SUM(Python数据平滑!G$82:G$84)*情景假设!I$197</f>
        <v>13757.124388639733</v>
      </c>
      <c r="J200" s="14">
        <f>VLOOKUP($A200,Python数据平滑!$A$61:$AN$114,COLUMN(Python数据平滑!H$61),0)/SUM(Python数据平滑!H$82:H$84)*情景假设!J$197</f>
        <v>14235.821871264761</v>
      </c>
      <c r="K200" s="14">
        <f>VLOOKUP($A200,Python数据平滑!$A$61:$AN$114,COLUMN(Python数据平滑!I$61),0)/SUM(Python数据平滑!I$82:I$84)*情景假设!K$197</f>
        <v>14718.213634938833</v>
      </c>
      <c r="L200" s="14">
        <f>VLOOKUP($A200,Python数据平滑!$A$61:$AN$114,COLUMN(Python数据平滑!J$61),0)/SUM(Python数据平滑!J$82:J$84)*情景假设!L$197</f>
        <v>15197.39413002609</v>
      </c>
      <c r="M200" s="14">
        <f>VLOOKUP($A200,Python数据平滑!$A$61:$AN$114,COLUMN(Python数据平滑!K$61),0)/SUM(Python数据平滑!K$82:K$84)*情景假设!M$197</f>
        <v>15665.220819786349</v>
      </c>
      <c r="N200" s="14">
        <f>VLOOKUP($A200,Python数据平滑!$A$61:$AN$114,COLUMN(Python数据平滑!L$61),0)/SUM(Python数据平滑!L$82:L$84)*情景假设!N$197</f>
        <v>16121.044345678823</v>
      </c>
      <c r="O200" s="14">
        <f>VLOOKUP($A200,Python数据平滑!$A$61:$AN$114,COLUMN(Python数据平滑!M$61),0)/SUM(Python数据平滑!M$82:M$84)*情景假设!O$197</f>
        <v>16569.121523010024</v>
      </c>
      <c r="P200" s="14">
        <f>VLOOKUP($A200,Python数据平滑!$A$61:$AN$114,COLUMN(Python数据平滑!N$61),0)/SUM(Python数据平滑!N$82:N$84)*情景假设!P$197</f>
        <v>17016.8360732029</v>
      </c>
      <c r="Q200" s="14">
        <f>VLOOKUP($A200,Python数据平滑!$A$61:$AN$114,COLUMN(Python数据平滑!O$61),0)/SUM(Python数据平滑!O$82:O$84)*情景假设!Q$197</f>
        <v>17475.336062621318</v>
      </c>
      <c r="R200" s="14">
        <f>VLOOKUP($A200,Python数据平滑!$A$61:$AN$114,COLUMN(Python数据平滑!P$61),0)/SUM(Python数据平滑!P$82:P$84)*情景假设!R$197</f>
        <v>17934.038533623261</v>
      </c>
      <c r="S200" s="14">
        <f>VLOOKUP($A200,Python数据平滑!$A$61:$AN$114,COLUMN(Python数据平滑!Q$61),0)/SUM(Python数据平滑!Q$82:Q$84)*情景假设!S$197</f>
        <v>18379.013548028048</v>
      </c>
      <c r="T200" s="14">
        <f>VLOOKUP($A200,Python数据平滑!$A$61:$AN$114,COLUMN(Python数据平滑!R$61),0)/SUM(Python数据平滑!R$82:R$84)*情景假设!T$197</f>
        <v>18819.635003492273</v>
      </c>
      <c r="U200" s="14">
        <f>VLOOKUP($A200,Python数据平滑!$A$61:$AN$114,COLUMN(Python数据平滑!S$61),0)/SUM(Python数据平滑!S$82:S$84)*情景假设!U$197</f>
        <v>19266.241678750532</v>
      </c>
      <c r="V200" s="14">
        <f>VLOOKUP($A200,Python数据平滑!$A$61:$AN$114,COLUMN(Python数据平滑!T$61),0)/SUM(Python数据平滑!T$82:T$84)*情景假设!V$197</f>
        <v>19730.141985109538</v>
      </c>
      <c r="W200" s="14">
        <f>VLOOKUP($A200,Python数据平滑!$A$61:$AN$114,COLUMN(Python数据平滑!U$61),0)/SUM(Python数据平滑!U$82:U$84)*情景假设!W$197</f>
        <v>20212.539938344162</v>
      </c>
      <c r="X200" s="14">
        <f>VLOOKUP($A200,Python数据平滑!$A$61:$AN$114,COLUMN(Python数据平滑!V$61),0)/SUM(Python数据平滑!V$82:V$84)*情景假设!X$197</f>
        <v>20706.92418091989</v>
      </c>
      <c r="Y200" s="14">
        <f>VLOOKUP($A200,Python数据平滑!$A$61:$AN$114,COLUMN(Python数据平滑!W$61),0)/SUM(Python数据平滑!W$82:W$84)*情景假设!Y$197</f>
        <v>21213.777330822712</v>
      </c>
      <c r="Z200" s="14">
        <f>VLOOKUP($A200,Python数据平滑!$A$61:$AN$114,COLUMN(Python数据平滑!X$61),0)/SUM(Python数据平滑!X$82:X$84)*情景假设!Z$197</f>
        <v>21733.564923130831</v>
      </c>
      <c r="AA200" s="14">
        <f>VLOOKUP($A200,Python数据平滑!$A$61:$AN$114,COLUMN(Python数据平滑!Y$61),0)/SUM(Python数据平滑!Y$82:Y$84)*情景假设!AA$197</f>
        <v>22266.7361654208</v>
      </c>
      <c r="AB200" s="14">
        <f>VLOOKUP($A200,Python数据平滑!$A$61:$AN$114,COLUMN(Python数据平滑!Z$61),0)/SUM(Python数据平滑!Z$82:Z$84)*情景假设!AB$197</f>
        <v>22814.887425545141</v>
      </c>
      <c r="AC200" s="14">
        <f>VLOOKUP($A200,Python数据平滑!$A$61:$AN$114,COLUMN(Python数据平滑!AA$61),0)/SUM(Python数据平滑!AA$82:AA$84)*情景假设!AC$197</f>
        <v>23378.758037329502</v>
      </c>
      <c r="AD200" s="14">
        <f>VLOOKUP($A200,Python数据平滑!$A$61:$AN$114,COLUMN(Python数据平滑!AB$61),0)/SUM(Python数据平滑!AB$82:AB$84)*情景假设!AD$197</f>
        <v>23957.384889971272</v>
      </c>
      <c r="AE200" s="14">
        <f>VLOOKUP($A200,Python数据平滑!$A$61:$AN$114,COLUMN(Python数据平滑!AC$61),0)/SUM(Python数据平滑!AC$82:AC$84)*情景假设!AE$197</f>
        <v>24549.640614395543</v>
      </c>
      <c r="AF200" s="14">
        <f>VLOOKUP($A200,Python数据平滑!$A$61:$AN$114,COLUMN(Python数据平滑!AD$61),0)/SUM(Python数据平滑!AD$82:AD$84)*情景假设!AF$197</f>
        <v>25154.21740797217</v>
      </c>
      <c r="AG200" s="14">
        <f>VLOOKUP($A200,Python数据平滑!$A$61:$AN$114,COLUMN(Python数据平滑!AE$61),0)/SUM(Python数据平滑!AE$82:AE$84)*情景假设!AG$197</f>
        <v>25772.120438060003</v>
      </c>
      <c r="AH200" s="14">
        <f>VLOOKUP($A200,Python数据平滑!$A$61:$AN$114,COLUMN(Python数据平滑!AF$61),0)/SUM(Python数据平滑!AF$82:AF$84)*情景假设!AH$197</f>
        <v>26405.49935900787</v>
      </c>
      <c r="AI200" s="14">
        <f>VLOOKUP($A200,Python数据平滑!$A$61:$AN$114,COLUMN(Python数据平滑!AG$61),0)/SUM(Python数据平滑!AG$82:AG$84)*情景假设!AI$197</f>
        <v>27054.61691664307</v>
      </c>
      <c r="AJ200" s="14">
        <f>VLOOKUP($A200,Python数据平滑!$A$61:$AN$114,COLUMN(Python数据平滑!AH$61),0)/SUM(Python数据平滑!AH$82:AH$84)*情景假设!AJ$197</f>
        <v>27719.734593389854</v>
      </c>
      <c r="AK200" s="14">
        <f>VLOOKUP($A200,Python数据平滑!$A$61:$AN$114,COLUMN(Python数据平滑!AI$61),0)/SUM(Python数据平滑!AI$82:AI$84)*情景假设!AK$197</f>
        <v>28401.110119295496</v>
      </c>
      <c r="AL200" s="14">
        <f>VLOOKUP($A200,Python数据平滑!$A$61:$AN$114,COLUMN(Python数据平滑!AJ$61),0)/SUM(Python数据平滑!AJ$82:AJ$84)*情景假设!AL$197</f>
        <v>29099.629602319335</v>
      </c>
      <c r="AM200" s="14">
        <f>VLOOKUP($A200,Python数据平滑!$A$61:$AN$114,COLUMN(Python数据平滑!AK$61),0)/SUM(Python数据平滑!AK$82:AK$84)*情景假设!AM$197</f>
        <v>29816.330022554626</v>
      </c>
      <c r="AN200" s="14">
        <f>VLOOKUP($A200,Python数据平滑!$A$61:$AN$114,COLUMN(Python数据平滑!AL$61),0)/SUM(Python数据平滑!AL$82:AL$84)*情景假设!AN$197</f>
        <v>30551.69196067494</v>
      </c>
      <c r="AO200" s="14">
        <f>VLOOKUP($A200,Python数据平滑!$A$61:$AN$114,COLUMN(Python数据平滑!AM$61),0)/SUM(Python数据平滑!AM$82:AM$84)*情景假设!AO$197</f>
        <v>31306.193290263822</v>
      </c>
      <c r="AP200" s="166">
        <f>VLOOKUP($A200,Python数据平滑!$A$61:$AN$114,COLUMN(Python数据平滑!AN$61),0)/SUM(Python数据平滑!AN$82:AN$84)*情景假设!AP$197</f>
        <v>32080.302771081922</v>
      </c>
    </row>
    <row r="201" spans="1:42" x14ac:dyDescent="0.25">
      <c r="A201" s="181" t="s">
        <v>49</v>
      </c>
      <c r="B201" s="215">
        <f>B70</f>
        <v>50441.55680600716</v>
      </c>
      <c r="C201" s="216">
        <f>C70</f>
        <v>56632.87042727269</v>
      </c>
      <c r="D201" s="216">
        <f>D70</f>
        <v>59677.345914108897</v>
      </c>
      <c r="E201" s="216">
        <f t="shared" ref="E201:AP201" si="132">E70</f>
        <v>60924.023775373658</v>
      </c>
      <c r="F201" s="216">
        <f t="shared" si="132"/>
        <v>62142.323614718938</v>
      </c>
      <c r="G201" s="216">
        <f t="shared" si="132"/>
        <v>63310.780556904116</v>
      </c>
      <c r="H201" s="216">
        <f t="shared" si="132"/>
        <v>64523.247179624384</v>
      </c>
      <c r="I201" s="216">
        <f t="shared" si="132"/>
        <v>65736.949545528187</v>
      </c>
      <c r="J201" s="216">
        <f t="shared" si="132"/>
        <v>66951.349850930506</v>
      </c>
      <c r="K201" s="216">
        <f t="shared" si="132"/>
        <v>68162.032065518142</v>
      </c>
      <c r="L201" s="216">
        <f t="shared" si="132"/>
        <v>69360.764216541967</v>
      </c>
      <c r="M201" s="216">
        <f t="shared" si="132"/>
        <v>70530.796953529527</v>
      </c>
      <c r="N201" s="216">
        <f t="shared" si="132"/>
        <v>71658.348077276809</v>
      </c>
      <c r="O201" s="216">
        <f t="shared" si="132"/>
        <v>72738.4858008218</v>
      </c>
      <c r="P201" s="216">
        <f t="shared" si="132"/>
        <v>73775.839294422636</v>
      </c>
      <c r="Q201" s="216">
        <f t="shared" si="132"/>
        <v>74786.974723375213</v>
      </c>
      <c r="R201" s="216">
        <f t="shared" si="132"/>
        <v>75734.159699473574</v>
      </c>
      <c r="S201" s="216">
        <f t="shared" si="132"/>
        <v>76589.908306932964</v>
      </c>
      <c r="T201" s="216">
        <f t="shared" si="132"/>
        <v>77395.060087975187</v>
      </c>
      <c r="U201" s="216">
        <f t="shared" si="132"/>
        <v>78192.292890863697</v>
      </c>
      <c r="V201" s="216">
        <f t="shared" si="132"/>
        <v>79025.954611818364</v>
      </c>
      <c r="W201" s="216">
        <f t="shared" si="132"/>
        <v>79898.101214833121</v>
      </c>
      <c r="X201" s="216">
        <f t="shared" si="132"/>
        <v>80780.496546115231</v>
      </c>
      <c r="Y201" s="216">
        <f t="shared" si="132"/>
        <v>81673.208068497086</v>
      </c>
      <c r="Z201" s="216">
        <f t="shared" si="132"/>
        <v>82576.149292168047</v>
      </c>
      <c r="AA201" s="216">
        <f t="shared" si="132"/>
        <v>83489.081288386631</v>
      </c>
      <c r="AB201" s="216">
        <f t="shared" si="132"/>
        <v>84415.918127301018</v>
      </c>
      <c r="AC201" s="216">
        <f t="shared" si="132"/>
        <v>85357.127233131352</v>
      </c>
      <c r="AD201" s="216">
        <f t="shared" si="132"/>
        <v>86306.898187968196</v>
      </c>
      <c r="AE201" s="216">
        <f t="shared" si="132"/>
        <v>87259.024669556064</v>
      </c>
      <c r="AF201" s="216">
        <f t="shared" si="132"/>
        <v>88206.888365246239</v>
      </c>
      <c r="AG201" s="216">
        <f t="shared" si="132"/>
        <v>89153.63619232901</v>
      </c>
      <c r="AH201" s="216">
        <f t="shared" si="132"/>
        <v>90106.846559424288</v>
      </c>
      <c r="AI201" s="216">
        <f t="shared" si="132"/>
        <v>91066.226377077881</v>
      </c>
      <c r="AJ201" s="216">
        <f t="shared" si="132"/>
        <v>92031.474748355045</v>
      </c>
      <c r="AK201" s="216">
        <f t="shared" si="132"/>
        <v>93002.276033010843</v>
      </c>
      <c r="AL201" s="216">
        <f t="shared" si="132"/>
        <v>93980.343114776231</v>
      </c>
      <c r="AM201" s="216">
        <f t="shared" si="132"/>
        <v>94967.757485885173</v>
      </c>
      <c r="AN201" s="216">
        <f t="shared" si="132"/>
        <v>95964.718292868522</v>
      </c>
      <c r="AO201" s="216">
        <f t="shared" si="132"/>
        <v>96971.383128280868</v>
      </c>
      <c r="AP201" s="217">
        <f t="shared" si="132"/>
        <v>97987.850908624969</v>
      </c>
    </row>
    <row r="202" spans="1:42" x14ac:dyDescent="0.25">
      <c r="A202" s="131" t="s">
        <v>40</v>
      </c>
      <c r="B202" s="118">
        <f>VLOOKUP($A202,'高情景（2001-2060, 2020RMB）'!$A$14:$W$70,COLUMN('高情景（2001-2060, 2020RMB）'!U$1),0)</f>
        <v>10445.304759048124</v>
      </c>
      <c r="C202" s="14">
        <f>VLOOKUP($A202,'高情景（2001-2060, 2020RMB）'!$A$14:$W$70,COLUMN('高情景（2001-2060, 2020RMB）'!V$1),0)</f>
        <v>11712.956168186243</v>
      </c>
      <c r="D202" s="14">
        <f>VLOOKUP($A202,'高情景（2001-2060, 2020RMB）'!$A$14:$W$70,COLUMN('高情景（2001-2060, 2020RMB）'!W$1),0)</f>
        <v>11981.684218336073</v>
      </c>
      <c r="E202" s="14">
        <f>VLOOKUP($A202,Python数据平滑!$A$61:$AN$114,COLUMN(Python数据平滑!C$61),0)/SUM(Python数据平滑!C$85:C$101)*情景假设!E$201</f>
        <v>12141.536779181559</v>
      </c>
      <c r="F202" s="14">
        <f>VLOOKUP($A202,Python数据平滑!$A$61:$AN$114,COLUMN(Python数据平滑!D$61),0)/SUM(Python数据平滑!D$85:D$101)*情景假设!F$201</f>
        <v>12291.518282149076</v>
      </c>
      <c r="G202" s="14">
        <f>VLOOKUP($A202,Python数据平滑!$A$61:$AN$114,COLUMN(Python数据平滑!E$61),0)/SUM(Python数据平滑!E$85:E$101)*情景假设!G$201</f>
        <v>12428.756877676627</v>
      </c>
      <c r="H202" s="14">
        <f>VLOOKUP($A202,Python数据平滑!$A$61:$AN$114,COLUMN(Python数据平滑!F$61),0)/SUM(Python数据平滑!F$85:F$101)*情景假设!H$201</f>
        <v>12571.556045701274</v>
      </c>
      <c r="I202" s="14">
        <f>VLOOKUP($A202,Python数据平滑!$A$61:$AN$114,COLUMN(Python数据平滑!G$61),0)/SUM(Python数据平滑!G$85:G$101)*情景假设!I$201</f>
        <v>12710.523376340496</v>
      </c>
      <c r="J202" s="14">
        <f>VLOOKUP($A202,Python数据平滑!$A$61:$AN$114,COLUMN(Python数据平滑!H$61),0)/SUM(Python数据平滑!H$85:H$101)*情景假设!J$201</f>
        <v>12845.822340200573</v>
      </c>
      <c r="K202" s="14">
        <f>VLOOKUP($A202,Python数据平滑!$A$61:$AN$114,COLUMN(Python数据平滑!I$61),0)/SUM(Python数据平滑!I$85:I$101)*情景假设!K$201</f>
        <v>12976.894387284166</v>
      </c>
      <c r="L202" s="14">
        <f>VLOOKUP($A202,Python数据平滑!$A$61:$AN$114,COLUMN(Python数据平滑!J$61),0)/SUM(Python数据平滑!J$85:J$101)*情景假设!L$201</f>
        <v>13102.497716350477</v>
      </c>
      <c r="M202" s="14">
        <f>VLOOKUP($A202,Python数据平滑!$A$61:$AN$114,COLUMN(Python数据平滑!K$61),0)/SUM(Python数据平滑!K$85:K$101)*情景假设!M$201</f>
        <v>13220.988443929808</v>
      </c>
      <c r="N202" s="14">
        <f>VLOOKUP($A202,Python数据平滑!$A$61:$AN$114,COLUMN(Python数据平滑!L$61),0)/SUM(Python数据平滑!L$85:L$101)*情景假设!N$201</f>
        <v>13330.021985667336</v>
      </c>
      <c r="O202" s="14">
        <f>VLOOKUP($A202,Python数据平滑!$A$61:$AN$114,COLUMN(Python数据平滑!M$61),0)/SUM(Python数据平滑!M$85:M$101)*情景假设!O$201</f>
        <v>13427.154207204954</v>
      </c>
      <c r="P202" s="14">
        <f>VLOOKUP($A202,Python数据平滑!$A$61:$AN$114,COLUMN(Python数据平滑!N$61),0)/SUM(Python数据平滑!N$85:N$101)*情景假设!P$201</f>
        <v>13511.73519425465</v>
      </c>
      <c r="Q202" s="14">
        <f>VLOOKUP($A202,Python数据平滑!$A$61:$AN$114,COLUMN(Python数据平滑!O$61),0)/SUM(Python数据平滑!O$85:O$101)*情景假设!Q$201</f>
        <v>13585.278144241471</v>
      </c>
      <c r="R202" s="14">
        <f>VLOOKUP($A202,Python数据平滑!$A$61:$AN$114,COLUMN(Python数据平滑!P$61),0)/SUM(Python数据平滑!P$85:P$101)*情景假设!R$201</f>
        <v>13644.277830353174</v>
      </c>
      <c r="S202" s="14">
        <f>VLOOKUP($A202,Python数据平滑!$A$61:$AN$114,COLUMN(Python数据平滑!Q$61),0)/SUM(Python数据平滑!Q$85:Q$101)*情景假设!S$201</f>
        <v>13687.992724375115</v>
      </c>
      <c r="T202" s="14">
        <f>VLOOKUP($A202,Python数据平滑!$A$61:$AN$114,COLUMN(Python数据平滑!R$61),0)/SUM(Python数据平滑!R$85:R$101)*情景假设!T$201</f>
        <v>13723.417093080663</v>
      </c>
      <c r="U202" s="14">
        <f>VLOOKUP($A202,Python数据平滑!$A$61:$AN$114,COLUMN(Python数据平滑!S$61),0)/SUM(Python数据平滑!S$85:S$101)*情景假设!U$201</f>
        <v>13757.595367944425</v>
      </c>
      <c r="V202" s="14">
        <f>VLOOKUP($A202,Python数据平滑!$A$61:$AN$114,COLUMN(Python数据平滑!T$61),0)/SUM(Python数据平滑!T$85:T$101)*情景假设!V$201</f>
        <v>13797.598262069572</v>
      </c>
      <c r="W202" s="14">
        <f>VLOOKUP($A202,Python数据平滑!$A$61:$AN$114,COLUMN(Python数据平滑!U$61),0)/SUM(Python数据平滑!U$85:U$101)*情景假设!W$201</f>
        <v>13842.905040913945</v>
      </c>
      <c r="X202" s="14">
        <f>VLOOKUP($A202,Python数据平滑!$A$61:$AN$114,COLUMN(Python数据平滑!V$61),0)/SUM(Python数据平滑!V$85:V$101)*情景假设!X$201</f>
        <v>13887.751350114755</v>
      </c>
      <c r="Y202" s="14">
        <f>VLOOKUP($A202,Python数据平滑!$A$61:$AN$114,COLUMN(Python数据平滑!W$61),0)/SUM(Python数据平滑!W$85:W$101)*情景假设!Y$201</f>
        <v>13931.325073162285</v>
      </c>
      <c r="Z202" s="14">
        <f>VLOOKUP($A202,Python数据平滑!$A$61:$AN$114,COLUMN(Python数据平滑!X$61),0)/SUM(Python数据平滑!X$85:X$101)*情景假设!Z$201</f>
        <v>13972.760452705963</v>
      </c>
      <c r="AA202" s="14">
        <f>VLOOKUP($A202,Python数据平滑!$A$61:$AN$114,COLUMN(Python数据平滑!Y$61),0)/SUM(Python数据平滑!Y$85:Y$101)*情景假设!AA$201</f>
        <v>14011.139720424977</v>
      </c>
      <c r="AB202" s="14">
        <f>VLOOKUP($A202,Python数据平滑!$A$61:$AN$114,COLUMN(Python数据平滑!Z$61),0)/SUM(Python数据平滑!Z$85:Z$101)*情景假设!AB$201</f>
        <v>14046.211202532497</v>
      </c>
      <c r="AC202" s="14">
        <f>VLOOKUP($A202,Python数据平滑!$A$61:$AN$114,COLUMN(Python数据平滑!AA$61),0)/SUM(Python数据平滑!AA$85:AA$101)*情景假设!AC$201</f>
        <v>14077.106415333601</v>
      </c>
      <c r="AD202" s="14">
        <f>VLOOKUP($A202,Python数据平滑!$A$61:$AN$114,COLUMN(Python数据平滑!AB$61),0)/SUM(Python数据平滑!AB$85:AB$101)*情景假设!AD$201</f>
        <v>14101.902911971058</v>
      </c>
      <c r="AE202" s="14">
        <f>VLOOKUP($A202,Python数据平滑!$A$61:$AN$114,COLUMN(Python数据平滑!AC$61),0)/SUM(Python数据平滑!AC$85:AC$101)*情景假设!AE$201</f>
        <v>14118.62692193932</v>
      </c>
      <c r="AF202" s="14">
        <f>VLOOKUP($A202,Python数据平滑!$A$61:$AN$114,COLUMN(Python数据平滑!AD$61),0)/SUM(Python数据平滑!AD$85:AD$101)*情景假设!AF$201</f>
        <v>14125.259935648224</v>
      </c>
      <c r="AG202" s="14">
        <f>VLOOKUP($A202,Python数据平滑!$A$61:$AN$114,COLUMN(Python数据平滑!AE$61),0)/SUM(Python数据平滑!AE$85:AE$101)*情景假设!AG$201</f>
        <v>14126.162768370426</v>
      </c>
      <c r="AH202" s="14">
        <f>VLOOKUP($A202,Python数据平滑!$A$61:$AN$114,COLUMN(Python数据平滑!AF$61),0)/SUM(Python数据平滑!AF$85:AF$101)*情景假设!AH$201</f>
        <v>14126.907805174436</v>
      </c>
      <c r="AI202" s="14">
        <f>VLOOKUP($A202,Python数据平滑!$A$61:$AN$114,COLUMN(Python数据平滑!AG$61),0)/SUM(Python数据平滑!AG$85:AG$101)*情景假设!AI$201</f>
        <v>14127.267195061157</v>
      </c>
      <c r="AJ202" s="14">
        <f>VLOOKUP($A202,Python数据平滑!$A$61:$AN$114,COLUMN(Python数据平滑!AH$61),0)/SUM(Python数据平滑!AH$85:AH$101)*情景假设!AJ$201</f>
        <v>14127.015135228914</v>
      </c>
      <c r="AK202" s="14">
        <f>VLOOKUP($A202,Python数据平滑!$A$61:$AN$114,COLUMN(Python数据平滑!AI$61),0)/SUM(Python数据平滑!AI$85:AI$101)*情景假设!AK$201</f>
        <v>14125.926914724656</v>
      </c>
      <c r="AL202" s="14">
        <f>VLOOKUP($A202,Python数据平滑!$A$61:$AN$114,COLUMN(Python数据平滑!AJ$61),0)/SUM(Python数据平滑!AJ$85:AJ$101)*情景假设!AL$201</f>
        <v>14124.086130258927</v>
      </c>
      <c r="AM202" s="14">
        <f>VLOOKUP($A202,Python数据平滑!$A$61:$AN$114,COLUMN(Python数据平滑!AK$61),0)/SUM(Python数据平滑!AK$85:AK$101)*情景假设!AM$201</f>
        <v>14121.62175302654</v>
      </c>
      <c r="AN202" s="14">
        <f>VLOOKUP($A202,Python数据平滑!$A$61:$AN$114,COLUMN(Python数据平滑!AL$61),0)/SUM(Python数据平滑!AL$85:AL$101)*情景假设!AN$201</f>
        <v>14118.374255962373</v>
      </c>
      <c r="AO202" s="14">
        <f>VLOOKUP($A202,Python数据平滑!$A$61:$AN$114,COLUMN(Python数据平滑!AM$61),0)/SUM(Python数据平滑!AM$85:AM$101)*情景假设!AO$201</f>
        <v>14114.17847074736</v>
      </c>
      <c r="AP202" s="166">
        <f>VLOOKUP($A202,Python数据平滑!$A$61:$AN$114,COLUMN(Python数据平滑!AN$61),0)/SUM(Python数据平滑!AN$85:AN$101)*情景假设!AP$201</f>
        <v>14108.861390893424</v>
      </c>
    </row>
    <row r="203" spans="1:42" x14ac:dyDescent="0.25">
      <c r="A203" s="132" t="s">
        <v>41</v>
      </c>
      <c r="B203" s="118">
        <f>VLOOKUP($A203,'高情景（2001-2060, 2020RMB）'!$A$14:$W$70,COLUMN('高情景（2001-2060, 2020RMB）'!U$1),0)</f>
        <v>5671.8703052305846</v>
      </c>
      <c r="C203" s="14">
        <f>VLOOKUP($A203,'高情景（2001-2060, 2020RMB）'!$A$14:$W$70,COLUMN('高情景（2001-2060, 2020RMB）'!V$1),0)</f>
        <v>6377.9299660669476</v>
      </c>
      <c r="D203" s="14">
        <f>VLOOKUP($A203,'高情景（2001-2060, 2020RMB）'!$A$14:$W$70,COLUMN('高情景（2001-2060, 2020RMB）'!W$1),0)</f>
        <v>6627.9200426937196</v>
      </c>
      <c r="E203" s="14">
        <f>VLOOKUP($A203,Python数据平滑!$A$61:$AN$114,COLUMN(Python数据平滑!C$61),0)/SUM(Python数据平滑!C$85:C$101)*情景假设!E$201</f>
        <v>6807.8418285554299</v>
      </c>
      <c r="F203" s="14">
        <f>VLOOKUP($A203,Python数据平滑!$A$61:$AN$114,COLUMN(Python数据平滑!D$61),0)/SUM(Python数据平滑!D$85:D$101)*情景假设!F$201</f>
        <v>6982.6589209819595</v>
      </c>
      <c r="G203" s="14">
        <f>VLOOKUP($A203,Python数据平滑!$A$61:$AN$114,COLUMN(Python数据平滑!E$61),0)/SUM(Python数据平滑!E$85:E$101)*情景假设!G$201</f>
        <v>7149.2784229345898</v>
      </c>
      <c r="H203" s="14">
        <f>VLOOKUP($A203,Python数据平滑!$A$61:$AN$114,COLUMN(Python数据平滑!F$61),0)/SUM(Python数据平滑!F$85:F$101)*情景假设!H$201</f>
        <v>7318.3728660886891</v>
      </c>
      <c r="I203" s="14">
        <f>VLOOKUP($A203,Python数据平滑!$A$61:$AN$114,COLUMN(Python数据平滑!G$61),0)/SUM(Python数据平滑!G$85:G$101)*情景假设!I$201</f>
        <v>7485.5461363622326</v>
      </c>
      <c r="J203" s="14">
        <f>VLOOKUP($A203,Python数据平滑!$A$61:$AN$114,COLUMN(Python数据平滑!H$61),0)/SUM(Python数据平滑!H$85:H$101)*情景假设!J$201</f>
        <v>7650.6162146778879</v>
      </c>
      <c r="K203" s="14">
        <f>VLOOKUP($A203,Python数据平滑!$A$61:$AN$114,COLUMN(Python数据平滑!I$61),0)/SUM(Python数据平滑!I$85:I$101)*情景假设!K$201</f>
        <v>7812.9656359667088</v>
      </c>
      <c r="L203" s="14">
        <f>VLOOKUP($A203,Python数据平滑!$A$61:$AN$114,COLUMN(Python数据平滑!J$61),0)/SUM(Python数据平滑!J$85:J$101)*情景假设!L$201</f>
        <v>7971.5426032014593</v>
      </c>
      <c r="M203" s="14">
        <f>VLOOKUP($A203,Python数据平滑!$A$61:$AN$114,COLUMN(Python数据平滑!K$61),0)/SUM(Python数据平滑!K$85:K$101)*情景假设!M$201</f>
        <v>8124.2589360524653</v>
      </c>
      <c r="N203" s="14">
        <f>VLOOKUP($A203,Python数据平滑!$A$61:$AN$114,COLUMN(Python数据平滑!L$61),0)/SUM(Python数据平滑!L$85:L$101)*情景假设!N$201</f>
        <v>8269.5008285625318</v>
      </c>
      <c r="O203" s="14">
        <f>VLOOKUP($A203,Python数据平滑!$A$61:$AN$114,COLUMN(Python数据平滑!M$61),0)/SUM(Python数据平滑!M$85:M$101)*情景假设!O$201</f>
        <v>8406.852253808016</v>
      </c>
      <c r="P203" s="14">
        <f>VLOOKUP($A203,Python数据平滑!$A$61:$AN$114,COLUMN(Python数据平滑!N$61),0)/SUM(Python数据平滑!N$85:N$101)*情景假设!P$201</f>
        <v>8537.0799399302286</v>
      </c>
      <c r="Q203" s="14">
        <f>VLOOKUP($A203,Python数据平滑!$A$61:$AN$114,COLUMN(Python数据平滑!O$61),0)/SUM(Python数据平滑!O$85:O$101)*情景假设!Q$201</f>
        <v>8662.4089443680587</v>
      </c>
      <c r="R203" s="14">
        <f>VLOOKUP($A203,Python数据平滑!$A$61:$AN$114,COLUMN(Python数据平滑!P$61),0)/SUM(Python数据平滑!P$85:P$101)*情景假设!R$201</f>
        <v>8778.8333767017466</v>
      </c>
      <c r="S203" s="14">
        <f>VLOOKUP($A203,Python数据平滑!$A$61:$AN$114,COLUMN(Python数据平滑!Q$61),0)/SUM(Python数据平滑!Q$85:Q$101)*情景假设!S$201</f>
        <v>8883.2650483156031</v>
      </c>
      <c r="T203" s="14">
        <f>VLOOKUP($A203,Python数据平滑!$A$61:$AN$114,COLUMN(Python数据平滑!R$61),0)/SUM(Python数据平滑!R$85:R$101)*情景假设!T$201</f>
        <v>8980.3963556245217</v>
      </c>
      <c r="U203" s="14">
        <f>VLOOKUP($A203,Python数据平滑!$A$61:$AN$114,COLUMN(Python数据平滑!S$61),0)/SUM(Python数据平滑!S$85:S$101)*情景假设!U$201</f>
        <v>9075.1378942544798</v>
      </c>
      <c r="V203" s="14">
        <f>VLOOKUP($A203,Python数据平滑!$A$61:$AN$114,COLUMN(Python数据平滑!T$61),0)/SUM(Python数据平滑!T$85:T$101)*情景假设!V$201</f>
        <v>9172.5906575465051</v>
      </c>
      <c r="W203" s="14">
        <f>VLOOKUP($A203,Python数据平滑!$A$61:$AN$114,COLUMN(Python数据平滑!U$61),0)/SUM(Python数据平滑!U$85:U$101)*情景假设!W$201</f>
        <v>9272.9350416433826</v>
      </c>
      <c r="X203" s="14">
        <f>VLOOKUP($A203,Python数据平滑!$A$61:$AN$114,COLUMN(Python数据平滑!V$61),0)/SUM(Python数据平滑!V$85:V$101)*情景假设!X$201</f>
        <v>9372.8205259222341</v>
      </c>
      <c r="Y203" s="14">
        <f>VLOOKUP($A203,Python数据平滑!$A$61:$AN$114,COLUMN(Python数据平滑!W$61),0)/SUM(Python数据平滑!W$85:W$101)*情景假设!Y$201</f>
        <v>9472.1682406536911</v>
      </c>
      <c r="Z203" s="14">
        <f>VLOOKUP($A203,Python数据平滑!$A$61:$AN$114,COLUMN(Python数据平滑!X$61),0)/SUM(Python数据平滑!X$85:X$101)*情景假设!Z$201</f>
        <v>9570.8674640622612</v>
      </c>
      <c r="AA203" s="14">
        <f>VLOOKUP($A203,Python数据平滑!$A$61:$AN$114,COLUMN(Python数据平滑!Y$61),0)/SUM(Python数据平滑!Y$85:Y$101)*情景假设!AA$201</f>
        <v>9668.7749984781749</v>
      </c>
      <c r="AB203" s="14">
        <f>VLOOKUP($A203,Python数据平滑!$A$61:$AN$114,COLUMN(Python数据平滑!Z$61),0)/SUM(Python数据平滑!Z$85:Z$101)*情景假设!AB$201</f>
        <v>9766.212324476739</v>
      </c>
      <c r="AC203" s="14">
        <f>VLOOKUP($A203,Python数据平滑!$A$61:$AN$114,COLUMN(Python数据平滑!AA$61),0)/SUM(Python数据平滑!AA$85:AA$101)*情景假设!AC$201</f>
        <v>9863.0833129726489</v>
      </c>
      <c r="AD203" s="14">
        <f>VLOOKUP($A203,Python数据平滑!$A$61:$AN$114,COLUMN(Python数据平滑!AB$61),0)/SUM(Python数据平滑!AB$85:AB$101)*情景假设!AD$201</f>
        <v>9958.5479245359547</v>
      </c>
      <c r="AE203" s="14">
        <f>VLOOKUP($A203,Python数据平滑!$A$61:$AN$114,COLUMN(Python数据平滑!AC$61),0)/SUM(Python数据平滑!AC$85:AC$101)*情景假设!AE$201</f>
        <v>10051.703850357138</v>
      </c>
      <c r="AF203" s="14">
        <f>VLOOKUP($A203,Python数据平滑!$A$61:$AN$114,COLUMN(Python数据平滑!AD$61),0)/SUM(Python数据平滑!AD$85:AD$101)*情景假设!AF$201</f>
        <v>10141.584596838571</v>
      </c>
      <c r="AG203" s="14">
        <f>VLOOKUP($A203,Python数据平滑!$A$61:$AN$114,COLUMN(Python数据平滑!AE$61),0)/SUM(Python数据平滑!AE$85:AE$101)*情景假设!AG$201</f>
        <v>10228.726971660068</v>
      </c>
      <c r="AH203" s="14">
        <f>VLOOKUP($A203,Python数据平滑!$A$61:$AN$114,COLUMN(Python数据平滑!AF$61),0)/SUM(Python数据平滑!AF$85:AF$101)*情景假设!AH$201</f>
        <v>10314.223525038218</v>
      </c>
      <c r="AI203" s="14">
        <f>VLOOKUP($A203,Python数据平滑!$A$61:$AN$114,COLUMN(Python数据平滑!AG$61),0)/SUM(Python数据平滑!AG$85:AG$101)*情景假设!AI$201</f>
        <v>10397.890822640216</v>
      </c>
      <c r="AJ203" s="14">
        <f>VLOOKUP($A203,Python数据平滑!$A$61:$AN$114,COLUMN(Python数据平滑!AH$61),0)/SUM(Python数据平滑!AH$85:AH$101)*情景假设!AJ$201</f>
        <v>10479.543608558808</v>
      </c>
      <c r="AK203" s="14">
        <f>VLOOKUP($A203,Python数据平滑!$A$61:$AN$114,COLUMN(Python数据平滑!AI$61),0)/SUM(Python数据平滑!AI$85:AI$101)*情景假设!AK$201</f>
        <v>10558.994394111904</v>
      </c>
      <c r="AL203" s="14">
        <f>VLOOKUP($A203,Python数据平滑!$A$61:$AN$114,COLUMN(Python数据平滑!AJ$61),0)/SUM(Python数据平滑!AJ$85:AJ$101)*情景假设!AL$201</f>
        <v>10636.285082992119</v>
      </c>
      <c r="AM203" s="14">
        <f>VLOOKUP($A203,Python数据平滑!$A$61:$AN$114,COLUMN(Python数据平滑!AK$61),0)/SUM(Python数据平滑!AK$85:AK$101)*情景假设!AM$201</f>
        <v>10711.49618484199</v>
      </c>
      <c r="AN203" s="14">
        <f>VLOOKUP($A203,Python数据平滑!$A$61:$AN$114,COLUMN(Python数据平滑!AL$61),0)/SUM(Python数据平滑!AL$85:AL$101)*情景假设!AN$201</f>
        <v>10784.49288602187</v>
      </c>
      <c r="AO203" s="14">
        <f>VLOOKUP($A203,Python数据平滑!$A$61:$AN$114,COLUMN(Python数据平滑!AM$61),0)/SUM(Python数据平滑!AM$85:AM$101)*情景假设!AO$201</f>
        <v>10855.134881999391</v>
      </c>
      <c r="AP203" s="166">
        <f>VLOOKUP($A203,Python数据平滑!$A$61:$AN$114,COLUMN(Python数据平滑!AN$61),0)/SUM(Python数据平滑!AN$85:AN$101)*情景假设!AP$201</f>
        <v>10923.274689749802</v>
      </c>
    </row>
    <row r="204" spans="1:42" x14ac:dyDescent="0.25">
      <c r="A204" s="132" t="s">
        <v>42</v>
      </c>
      <c r="B204" s="118">
        <f>VLOOKUP($A204,'高情景（2001-2060, 2020RMB）'!$A$14:$W$70,COLUMN('高情景（2001-2060, 2020RMB）'!U$1),0)</f>
        <v>5848.183273548666</v>
      </c>
      <c r="C204" s="14">
        <f>VLOOKUP($A204,'高情景（2001-2060, 2020RMB）'!$A$14:$W$70,COLUMN('高情景（2001-2060, 2020RMB）'!V$1),0)</f>
        <v>6734.5068704919468</v>
      </c>
      <c r="D204" s="14">
        <f>VLOOKUP($A204,'高情景（2001-2060, 2020RMB）'!$A$14:$W$70,COLUMN('高情景（2001-2060, 2020RMB）'!W$1),0)</f>
        <v>7272.1184742926107</v>
      </c>
      <c r="E204" s="14">
        <f>VLOOKUP($A204,Python数据平滑!$A$61:$AN$114,COLUMN(Python数据平滑!C$61),0)/SUM(Python数据平滑!C$85:C$101)*情景假设!E$201</f>
        <v>7543.5257631352833</v>
      </c>
      <c r="F204" s="14">
        <f>VLOOKUP($A204,Python数据平滑!$A$61:$AN$114,COLUMN(Python数据平滑!D$61),0)/SUM(Python数据平滑!D$85:D$101)*情景假设!F$201</f>
        <v>7812.8609964683465</v>
      </c>
      <c r="G204" s="14">
        <f>VLOOKUP($A204,Python数据平滑!$A$61:$AN$114,COLUMN(Python数据平滑!E$61),0)/SUM(Python数据平滑!E$85:E$101)*情景假设!G$201</f>
        <v>8076.2242899333432</v>
      </c>
      <c r="H204" s="14">
        <f>VLOOKUP($A204,Python数据平滑!$A$61:$AN$114,COLUMN(Python数据平滑!F$61),0)/SUM(Python数据平滑!F$85:F$101)*情景假设!H$201</f>
        <v>8345.4386463231895</v>
      </c>
      <c r="I204" s="14">
        <f>VLOOKUP($A204,Python数据平滑!$A$61:$AN$114,COLUMN(Python数据平滑!G$61),0)/SUM(Python数据平滑!G$85:G$101)*情景假设!I$201</f>
        <v>8615.6919416051023</v>
      </c>
      <c r="J204" s="14">
        <f>VLOOKUP($A204,Python数据平滑!$A$61:$AN$114,COLUMN(Python数据平滑!H$61),0)/SUM(Python数据平滑!H$85:H$101)*情景假设!J$201</f>
        <v>8886.8432694946296</v>
      </c>
      <c r="K204" s="14">
        <f>VLOOKUP($A204,Python数据平滑!$A$61:$AN$114,COLUMN(Python数据平滑!I$61),0)/SUM(Python数据平滑!I$85:I$101)*情景假设!K$201</f>
        <v>9158.2541217478811</v>
      </c>
      <c r="L204" s="14">
        <f>VLOOKUP($A204,Python数据平滑!$A$61:$AN$114,COLUMN(Python数据平滑!J$61),0)/SUM(Python数据平滑!J$85:J$101)*情景假设!L$201</f>
        <v>9428.7668353841073</v>
      </c>
      <c r="M204" s="14">
        <f>VLOOKUP($A204,Python数据平滑!$A$61:$AN$114,COLUMN(Python数据平滑!K$61),0)/SUM(Python数据平滑!K$85:K$101)*情景假设!M$201</f>
        <v>9694.9849711504103</v>
      </c>
      <c r="N204" s="14">
        <f>VLOOKUP($A204,Python数据平滑!$A$61:$AN$114,COLUMN(Python数据平滑!L$61),0)/SUM(Python数据平滑!L$85:L$101)*情景假设!N$201</f>
        <v>9954.3420843987278</v>
      </c>
      <c r="O204" s="14">
        <f>VLOOKUP($A204,Python数据平滑!$A$61:$AN$114,COLUMN(Python数据平滑!M$61),0)/SUM(Python数据平滑!M$85:M$101)*情景假设!O$201</f>
        <v>10206.873900065617</v>
      </c>
      <c r="P204" s="14">
        <f>VLOOKUP($A204,Python数据平滑!$A$61:$AN$114,COLUMN(Python数据平滑!N$61),0)/SUM(Python数据平滑!N$85:N$101)*情景假设!P$201</f>
        <v>10454.13482504181</v>
      </c>
      <c r="Q204" s="14">
        <f>VLOOKUP($A204,Python数据平滑!$A$61:$AN$114,COLUMN(Python数据平滑!O$61),0)/SUM(Python数据平滑!O$85:O$101)*情景假设!Q$201</f>
        <v>10699.595338485829</v>
      </c>
      <c r="R204" s="14">
        <f>VLOOKUP($A204,Python数据平滑!$A$61:$AN$114,COLUMN(Python数据平滑!P$61),0)/SUM(Python数据平滑!P$85:P$101)*情景假设!R$201</f>
        <v>10937.440475650707</v>
      </c>
      <c r="S204" s="14">
        <f>VLOOKUP($A204,Python数据平滑!$A$61:$AN$114,COLUMN(Python数据平滑!Q$61),0)/SUM(Python数据平滑!Q$85:Q$101)*情景假设!S$201</f>
        <v>11162.232577180563</v>
      </c>
      <c r="T204" s="14">
        <f>VLOOKUP($A204,Python数据平滑!$A$61:$AN$114,COLUMN(Python数据平滑!R$61),0)/SUM(Python数据平滑!R$85:R$101)*情景假设!T$201</f>
        <v>11379.647859293596</v>
      </c>
      <c r="U204" s="14">
        <f>VLOOKUP($A204,Python数据平滑!$A$61:$AN$114,COLUMN(Python数据平滑!S$61),0)/SUM(Python数据平滑!S$85:S$101)*情景假设!U$201</f>
        <v>11595.853994233583</v>
      </c>
      <c r="V204" s="14">
        <f>VLOOKUP($A204,Python数据平滑!$A$61:$AN$114,COLUMN(Python数据平滑!T$61),0)/SUM(Python数据平滑!T$85:T$101)*情景假设!V$201</f>
        <v>11817.48387126759</v>
      </c>
      <c r="W204" s="14">
        <f>VLOOKUP($A204,Python数据平滑!$A$61:$AN$114,COLUMN(Python数据平滑!U$61),0)/SUM(Python数据平滑!U$85:U$101)*情景假设!W$201</f>
        <v>12045.006279935098</v>
      </c>
      <c r="X204" s="14">
        <f>VLOOKUP($A204,Python数据平滑!$A$61:$AN$114,COLUMN(Python数据平滑!V$61),0)/SUM(Python数据平滑!V$85:V$101)*情景假设!X$201</f>
        <v>12274.285652164883</v>
      </c>
      <c r="Y204" s="14">
        <f>VLOOKUP($A204,Python数据平滑!$A$61:$AN$114,COLUMN(Python数据平滑!W$61),0)/SUM(Python数据平滑!W$85:W$101)*情景假设!Y$201</f>
        <v>12505.375586614018</v>
      </c>
      <c r="Z204" s="14">
        <f>VLOOKUP($A204,Python数据平滑!$A$61:$AN$114,COLUMN(Python数据平滑!X$61),0)/SUM(Python数据平滑!X$85:X$101)*情景假设!Z$201</f>
        <v>12738.296287361994</v>
      </c>
      <c r="AA204" s="14">
        <f>VLOOKUP($A204,Python数据平滑!$A$61:$AN$114,COLUMN(Python数据平滑!Y$61),0)/SUM(Python数据平滑!Y$85:Y$101)*情景假设!AA$201</f>
        <v>12973.032218851333</v>
      </c>
      <c r="AB204" s="14">
        <f>VLOOKUP($A204,Python数据平滑!$A$61:$AN$114,COLUMN(Python数据平滑!Z$61),0)/SUM(Python数据平滑!Z$85:Z$101)*情景假设!AB$201</f>
        <v>13210.20298403778</v>
      </c>
      <c r="AC204" s="14">
        <f>VLOOKUP($A204,Python数据平滑!$A$61:$AN$114,COLUMN(Python数据平滑!AA$61),0)/SUM(Python数据平滑!AA$85:AA$101)*情景假设!AC$201</f>
        <v>13449.885899271385</v>
      </c>
      <c r="AD204" s="14">
        <f>VLOOKUP($A204,Python数据平滑!$A$61:$AN$114,COLUMN(Python数据平滑!AB$61),0)/SUM(Python数据平滑!AB$85:AB$101)*情景假设!AD$201</f>
        <v>13691.144834934401</v>
      </c>
      <c r="AE204" s="14">
        <f>VLOOKUP($A204,Python数据平滑!$A$61:$AN$114,COLUMN(Python数据平滑!AC$61),0)/SUM(Python数据平滑!AC$85:AC$101)*情景假设!AE$201</f>
        <v>13932.933211583957</v>
      </c>
      <c r="AF204" s="14">
        <f>VLOOKUP($A204,Python数据平滑!$A$61:$AN$114,COLUMN(Python数据平滑!AD$61),0)/SUM(Python数据平滑!AD$85:AD$101)*情景假设!AF$201</f>
        <v>14174.086630307182</v>
      </c>
      <c r="AG204" s="14">
        <f>VLOOKUP($A204,Python数据平滑!$A$61:$AN$114,COLUMN(Python数据平滑!AE$61),0)/SUM(Python数据平滑!AE$85:AE$101)*情景假设!AG$201</f>
        <v>14414.547068489546</v>
      </c>
      <c r="AH204" s="14">
        <f>VLOOKUP($A204,Python数据平滑!$A$61:$AN$114,COLUMN(Python数据平滑!AF$61),0)/SUM(Python数据平滑!AF$85:AF$101)*情景假设!AH$201</f>
        <v>14654.953709466665</v>
      </c>
      <c r="AI204" s="14">
        <f>VLOOKUP($A204,Python数据平滑!$A$61:$AN$114,COLUMN(Python数据平滑!AG$61),0)/SUM(Python数据平滑!AG$85:AG$101)*情景假设!AI$201</f>
        <v>14895.091409794035</v>
      </c>
      <c r="AJ204" s="14">
        <f>VLOOKUP($A204,Python数据平滑!$A$61:$AN$114,COLUMN(Python数据平滑!AH$61),0)/SUM(Python数据平滑!AH$85:AH$101)*情景假设!AJ$201</f>
        <v>15134.740115800238</v>
      </c>
      <c r="AK204" s="14">
        <f>VLOOKUP($A204,Python数据平滑!$A$61:$AN$114,COLUMN(Python数据平滑!AI$61),0)/SUM(Python数据平滑!AI$85:AI$101)*情景假设!AK$201</f>
        <v>15373.674064466315</v>
      </c>
      <c r="AL204" s="14">
        <f>VLOOKUP($A204,Python数据平滑!$A$61:$AN$114,COLUMN(Python数据平滑!AJ$61),0)/SUM(Python数据平滑!AJ$85:AJ$101)*情景假设!AL$201</f>
        <v>15612.001499887274</v>
      </c>
      <c r="AM204" s="14">
        <f>VLOOKUP($A204,Python数据平滑!$A$61:$AN$114,COLUMN(Python数据平滑!AK$61),0)/SUM(Python数据平滑!AK$85:AK$101)*情景假设!AM$201</f>
        <v>15849.895843630096</v>
      </c>
      <c r="AN204" s="14">
        <f>VLOOKUP($A204,Python数据平滑!$A$61:$AN$114,COLUMN(Python数据平滑!AL$61),0)/SUM(Python数据平滑!AL$85:AL$101)*情景假设!AN$201</f>
        <v>16087.21920824203</v>
      </c>
      <c r="AO204" s="14">
        <f>VLOOKUP($A204,Python数据平滑!$A$61:$AN$114,COLUMN(Python数据平滑!AM$61),0)/SUM(Python数据平滑!AM$85:AM$101)*情景假设!AO$201</f>
        <v>16323.82495808734</v>
      </c>
      <c r="AP204" s="166">
        <f>VLOOKUP($A204,Python数据平滑!$A$61:$AN$114,COLUMN(Python数据平滑!AN$61),0)/SUM(Python数据平滑!AN$85:AN$101)*情景假设!AP$201</f>
        <v>16559.554630245442</v>
      </c>
    </row>
    <row r="205" spans="1:42" x14ac:dyDescent="0.25">
      <c r="A205" s="132" t="s">
        <v>43</v>
      </c>
      <c r="B205" s="118">
        <f>VLOOKUP($A205,'高情景（2001-2060, 2020RMB）'!$A$14:$W$70,COLUMN('高情景（2001-2060, 2020RMB）'!U$1),0)</f>
        <v>7700.2442564631801</v>
      </c>
      <c r="C205" s="14">
        <f>VLOOKUP($A205,'高情景（2001-2060, 2020RMB）'!$A$14:$W$70,COLUMN('高情景（2001-2060, 2020RMB）'!V$1),0)</f>
        <v>8298.0213959945031</v>
      </c>
      <c r="D205" s="14">
        <f>VLOOKUP($A205,'高情景（2001-2060, 2020RMB）'!$A$14:$W$70,COLUMN('高情景（2001-2060, 2020RMB）'!W$1),0)</f>
        <v>9019.4531857153415</v>
      </c>
      <c r="E205" s="14">
        <f>VLOOKUP($A205,Python数据平滑!$A$61:$AN$114,COLUMN(Python数据平滑!C$61),0)/SUM(Python数据平滑!C$85:C$101)*情景假设!E$201</f>
        <v>9258.6788723854133</v>
      </c>
      <c r="F205" s="14">
        <f>VLOOKUP($A205,Python数据平滑!$A$61:$AN$114,COLUMN(Python数据平滑!D$61),0)/SUM(Python数据平滑!D$85:D$101)*情景假设!F$201</f>
        <v>9492.3265966729195</v>
      </c>
      <c r="G205" s="14">
        <f>VLOOKUP($A205,Python数据平滑!$A$61:$AN$114,COLUMN(Python数据平滑!E$61),0)/SUM(Python数据平滑!E$85:E$101)*情景假设!G$201</f>
        <v>9716.9988354317247</v>
      </c>
      <c r="H205" s="14">
        <f>VLOOKUP($A205,Python数据平滑!$A$61:$AN$114,COLUMN(Python数据平滑!F$61),0)/SUM(Python数据平滑!F$85:F$101)*情景假设!H$201</f>
        <v>9946.8646424518538</v>
      </c>
      <c r="I205" s="14">
        <f>VLOOKUP($A205,Python数据平滑!$A$61:$AN$114,COLUMN(Python数据平滑!G$61),0)/SUM(Python数据平滑!G$85:G$101)*情景假设!I$201</f>
        <v>10175.279933539328</v>
      </c>
      <c r="J205" s="14">
        <f>VLOOKUP($A205,Python数据平滑!$A$61:$AN$114,COLUMN(Python数据平滑!H$61),0)/SUM(Python数据平滑!H$85:H$101)*情景假设!J$201</f>
        <v>10402.365613170654</v>
      </c>
      <c r="K205" s="14">
        <f>VLOOKUP($A205,Python数据平滑!$A$61:$AN$114,COLUMN(Python数据平滑!I$61),0)/SUM(Python数据平滑!I$85:I$101)*情景假设!K$201</f>
        <v>10627.673837502882</v>
      </c>
      <c r="L205" s="14">
        <f>VLOOKUP($A205,Python数据平滑!$A$61:$AN$114,COLUMN(Python数据平滑!J$61),0)/SUM(Python数据平滑!J$85:J$101)*情景假设!L$201</f>
        <v>10850.187013464429</v>
      </c>
      <c r="M205" s="14">
        <f>VLOOKUP($A205,Python数据平滑!$A$61:$AN$114,COLUMN(Python数据平滑!K$61),0)/SUM(Python数据平滑!K$85:K$101)*情景假设!M$201</f>
        <v>11066.479401267146</v>
      </c>
      <c r="N205" s="14">
        <f>VLOOKUP($A205,Python数据平滑!$A$61:$AN$114,COLUMN(Python数据平滑!L$61),0)/SUM(Python数据平滑!L$85:L$101)*情景假设!N$201</f>
        <v>11273.775605870323</v>
      </c>
      <c r="O205" s="14">
        <f>VLOOKUP($A205,Python数据平滑!$A$61:$AN$114,COLUMN(Python数据平滑!M$61),0)/SUM(Python数据平滑!M$85:M$101)*情景假设!O$201</f>
        <v>11471.962667548805</v>
      </c>
      <c r="P205" s="14">
        <f>VLOOKUP($A205,Python数据平滑!$A$61:$AN$114,COLUMN(Python数据平滑!N$61),0)/SUM(Python数据平滑!N$85:N$101)*情景假设!P$201</f>
        <v>11662.565105112135</v>
      </c>
      <c r="Q205" s="14">
        <f>VLOOKUP($A205,Python数据平滑!$A$61:$AN$114,COLUMN(Python数据平滑!O$61),0)/SUM(Python数据平滑!O$85:O$101)*情景假设!Q$201</f>
        <v>11849.128148096999</v>
      </c>
      <c r="R205" s="14">
        <f>VLOOKUP($A205,Python数据平滑!$A$61:$AN$114,COLUMN(Python数据平滑!P$61),0)/SUM(Python数据平滑!P$85:P$101)*情景假设!R$201</f>
        <v>12025.392457024693</v>
      </c>
      <c r="S205" s="14">
        <f>VLOOKUP($A205,Python数据平滑!$A$61:$AN$114,COLUMN(Python数据平滑!Q$61),0)/SUM(Python数据平滑!Q$85:Q$101)*情景假设!S$201</f>
        <v>12185.959100294824</v>
      </c>
      <c r="T205" s="14">
        <f>VLOOKUP($A205,Python数据平滑!$A$61:$AN$114,COLUMN(Python数据平滑!R$61),0)/SUM(Python数据平滑!R$85:R$101)*情景假设!T$201</f>
        <v>12337.20899273272</v>
      </c>
      <c r="U205" s="14">
        <f>VLOOKUP($A205,Python数据平滑!$A$61:$AN$114,COLUMN(Python数据平滑!S$61),0)/SUM(Python数据平滑!S$85:S$101)*情景假设!U$201</f>
        <v>12485.858855311035</v>
      </c>
      <c r="V205" s="14">
        <f>VLOOKUP($A205,Python数据平滑!$A$61:$AN$114,COLUMN(Python数据平滑!T$61),0)/SUM(Python数据平滑!T$85:T$101)*情景假设!V$201</f>
        <v>12638.926748477639</v>
      </c>
      <c r="W205" s="14">
        <f>VLOOKUP($A205,Python数据平滑!$A$61:$AN$114,COLUMN(Python数据平滑!U$61),0)/SUM(Python数据平滑!U$85:U$101)*情景假设!W$201</f>
        <v>12796.682479546831</v>
      </c>
      <c r="X205" s="14">
        <f>VLOOKUP($A205,Python数据平滑!$A$61:$AN$114,COLUMN(Python数据平滑!V$61),0)/SUM(Python数据平滑!V$85:V$101)*情景假设!X$201</f>
        <v>12954.517450340463</v>
      </c>
      <c r="Y205" s="14">
        <f>VLOOKUP($A205,Python数据平滑!$A$61:$AN$114,COLUMN(Python数据平滑!W$61),0)/SUM(Python数据平滑!W$85:W$101)*情景假设!Y$201</f>
        <v>13112.323291825669</v>
      </c>
      <c r="Z205" s="14">
        <f>VLOOKUP($A205,Python数据平滑!$A$61:$AN$114,COLUMN(Python数据平滑!X$61),0)/SUM(Python数据平滑!X$85:X$101)*情景假设!Z$201</f>
        <v>13269.946437772771</v>
      </c>
      <c r="AA205" s="14">
        <f>VLOOKUP($A205,Python数据平滑!$A$61:$AN$114,COLUMN(Python数据平滑!Y$61),0)/SUM(Python数据平滑!Y$85:Y$101)*情景假设!AA$201</f>
        <v>13427.186881333257</v>
      </c>
      <c r="AB205" s="14">
        <f>VLOOKUP($A205,Python数据平滑!$A$61:$AN$114,COLUMN(Python数据平滑!Z$61),0)/SUM(Python数据平滑!Z$85:Z$101)*情景假设!AB$201</f>
        <v>13584.489303629778</v>
      </c>
      <c r="AC205" s="14">
        <f>VLOOKUP($A205,Python数据平滑!$A$61:$AN$114,COLUMN(Python数据平滑!AA$61),0)/SUM(Python数据平滑!AA$85:AA$101)*情景假设!AC$201</f>
        <v>13741.71908565177</v>
      </c>
      <c r="AD205" s="14">
        <f>VLOOKUP($A205,Python数据平滑!$A$61:$AN$114,COLUMN(Python数据平滑!AB$61),0)/SUM(Python数据平滑!AB$85:AB$101)*情景假设!AD$201</f>
        <v>13897.702210463176</v>
      </c>
      <c r="AE205" s="14">
        <f>VLOOKUP($A205,Python数据平滑!$A$61:$AN$114,COLUMN(Python数据平滑!AC$61),0)/SUM(Python数据平滑!AC$85:AC$101)*情景假设!AE$201</f>
        <v>14051.169413652748</v>
      </c>
      <c r="AF205" s="14">
        <f>VLOOKUP($A205,Python数据平滑!$A$61:$AN$114,COLUMN(Python数据平滑!AD$61),0)/SUM(Python数据平滑!AD$85:AD$101)*情景假设!AF$201</f>
        <v>14200.752545723524</v>
      </c>
      <c r="AG205" s="14">
        <f>VLOOKUP($A205,Python数据平滑!$A$61:$AN$114,COLUMN(Python数据平滑!AE$61),0)/SUM(Python数据平滑!AE$85:AE$101)*情景假设!AG$201</f>
        <v>14347.017358412726</v>
      </c>
      <c r="AH205" s="14">
        <f>VLOOKUP($A205,Python数据平滑!$A$61:$AN$114,COLUMN(Python数据平滑!AF$61),0)/SUM(Python数据平滑!AF$85:AF$101)*情景假设!AH$201</f>
        <v>14491.342364401971</v>
      </c>
      <c r="AI205" s="14">
        <f>VLOOKUP($A205,Python数据平滑!$A$61:$AN$114,COLUMN(Python数据平滑!AG$61),0)/SUM(Python数据平滑!AG$85:AG$101)*情景假设!AI$201</f>
        <v>14633.50043649215</v>
      </c>
      <c r="AJ205" s="14">
        <f>VLOOKUP($A205,Python数据平滑!$A$61:$AN$114,COLUMN(Python数据平滑!AH$61),0)/SUM(Python数据平滑!AH$85:AH$101)*情景假设!AJ$201</f>
        <v>14773.261859877042</v>
      </c>
      <c r="AK205" s="14">
        <f>VLOOKUP($A205,Python数据平滑!$A$61:$AN$114,COLUMN(Python数据平滑!AI$61),0)/SUM(Python数据平滑!AI$85:AI$101)*情景假设!AK$201</f>
        <v>14910.3936567612</v>
      </c>
      <c r="AL205" s="14">
        <f>VLOOKUP($A205,Python数据平滑!$A$61:$AN$114,COLUMN(Python数据平滑!AJ$61),0)/SUM(Python数据平滑!AJ$85:AJ$101)*情景假设!AL$201</f>
        <v>15044.987104256066</v>
      </c>
      <c r="AM205" s="14">
        <f>VLOOKUP($A205,Python数据平滑!$A$61:$AN$114,COLUMN(Python数据平滑!AK$61),0)/SUM(Python数据平滑!AK$85:AK$101)*情景假设!AM$201</f>
        <v>15177.190068236267</v>
      </c>
      <c r="AN205" s="14">
        <f>VLOOKUP($A205,Python数据平滑!$A$61:$AN$114,COLUMN(Python数据平滑!AL$61),0)/SUM(Python数据平滑!AL$85:AL$101)*情景假设!AN$201</f>
        <v>15306.846991421169</v>
      </c>
      <c r="AO205" s="14">
        <f>VLOOKUP($A205,Python数据平滑!$A$61:$AN$114,COLUMN(Python数据平滑!AM$61),0)/SUM(Python数据平滑!AM$85:AM$101)*情景假设!AO$201</f>
        <v>15433.794530599311</v>
      </c>
      <c r="AP205" s="166">
        <f>VLOOKUP($A205,Python数据平滑!$A$61:$AN$114,COLUMN(Python数据平滑!AN$61),0)/SUM(Python数据平滑!AN$85:AN$101)*情景假设!AP$201</f>
        <v>15557.858971451082</v>
      </c>
    </row>
    <row r="206" spans="1:42" x14ac:dyDescent="0.25">
      <c r="A206" s="132" t="s">
        <v>44</v>
      </c>
      <c r="B206" s="118">
        <f>VLOOKUP($A206,'高情景（2001-2060, 2020RMB）'!$A$14:$W$70,COLUMN('高情景（2001-2060, 2020RMB）'!U$1),0)</f>
        <v>2932.9101730437146</v>
      </c>
      <c r="C206" s="14">
        <f>VLOOKUP($A206,'高情景（2001-2060, 2020RMB）'!$A$14:$W$70,COLUMN('高情景（2001-2060, 2020RMB）'!V$1),0)</f>
        <v>3316.3341738898448</v>
      </c>
      <c r="D206" s="14">
        <f>VLOOKUP($A206,'高情景（2001-2060, 2020RMB）'!$A$14:$W$70,COLUMN('高情景（2001-2060, 2020RMB）'!W$1),0)</f>
        <v>3355.3629553285882</v>
      </c>
      <c r="E206" s="14">
        <f>VLOOKUP($A206,Python数据平滑!$A$61:$AN$114,COLUMN(Python数据平滑!C$61),0)/SUM(Python数据平滑!C$85:C$101)*情景假设!E$201</f>
        <v>3341.9932221163708</v>
      </c>
      <c r="F206" s="14">
        <f>VLOOKUP($A206,Python数据平滑!$A$61:$AN$114,COLUMN(Python数据平滑!D$61),0)/SUM(Python数据平滑!D$85:D$101)*情景假设!F$201</f>
        <v>3327.3750967980154</v>
      </c>
      <c r="G206" s="14">
        <f>VLOOKUP($A206,Python数据平滑!$A$61:$AN$114,COLUMN(Python数据平滑!E$61),0)/SUM(Python数据平滑!E$85:E$101)*情景假设!G$201</f>
        <v>3311.4985362214065</v>
      </c>
      <c r="H206" s="14">
        <f>VLOOKUP($A206,Python数据平滑!$A$61:$AN$114,COLUMN(Python数据平滑!F$61),0)/SUM(Python数据平滑!F$85:F$101)*情景假设!H$201</f>
        <v>3298.8248633302601</v>
      </c>
      <c r="I206" s="14">
        <f>VLOOKUP($A206,Python数据平滑!$A$61:$AN$114,COLUMN(Python数据平滑!G$61),0)/SUM(Python数据平滑!G$85:G$101)*情景假设!I$201</f>
        <v>3286.1431599528487</v>
      </c>
      <c r="J206" s="14">
        <f>VLOOKUP($A206,Python数据平滑!$A$61:$AN$114,COLUMN(Python数据平滑!H$61),0)/SUM(Python数据平滑!H$85:H$101)*情景假设!J$201</f>
        <v>3273.8222132906571</v>
      </c>
      <c r="K206" s="14">
        <f>VLOOKUP($A206,Python数据平滑!$A$61:$AN$114,COLUMN(Python数据平滑!I$61),0)/SUM(Python数据平滑!I$85:I$101)*情景假设!K$201</f>
        <v>3262.0396338906939</v>
      </c>
      <c r="L206" s="14">
        <f>VLOOKUP($A206,Python数据平滑!$A$61:$AN$114,COLUMN(Python数据平滑!J$61),0)/SUM(Python数据平滑!J$85:J$101)*情景假设!L$201</f>
        <v>3250.8043102168072</v>
      </c>
      <c r="M206" s="14">
        <f>VLOOKUP($A206,Python数据平滑!$A$61:$AN$114,COLUMN(Python数据平滑!K$61),0)/SUM(Python数据平滑!K$85:K$101)*情景假设!M$201</f>
        <v>3238.5402064168829</v>
      </c>
      <c r="N206" s="14">
        <f>VLOOKUP($A206,Python数据平滑!$A$61:$AN$114,COLUMN(Python数据平滑!L$61),0)/SUM(Python数据平滑!L$85:L$101)*情景假设!N$201</f>
        <v>3224.084216723154</v>
      </c>
      <c r="O206" s="14">
        <f>VLOOKUP($A206,Python数据平滑!$A$61:$AN$114,COLUMN(Python数据平滑!M$61),0)/SUM(Python数据平滑!M$85:M$101)*情景假设!O$201</f>
        <v>3208.0390195259033</v>
      </c>
      <c r="P206" s="14">
        <f>VLOOKUP($A206,Python数据平滑!$A$61:$AN$114,COLUMN(Python数据平滑!N$61),0)/SUM(Python数据平滑!N$85:N$101)*情景假设!P$201</f>
        <v>3191.430942381679</v>
      </c>
      <c r="Q206" s="14">
        <f>VLOOKUP($A206,Python数据平滑!$A$61:$AN$114,COLUMN(Python数据平滑!O$61),0)/SUM(Python数据平滑!O$85:O$101)*情景假设!Q$201</f>
        <v>3175.7662370296812</v>
      </c>
      <c r="R206" s="14">
        <f>VLOOKUP($A206,Python数据平滑!$A$61:$AN$114,COLUMN(Python数据平滑!P$61),0)/SUM(Python数据平滑!P$85:P$101)*情景假设!R$201</f>
        <v>3158.4059412928623</v>
      </c>
      <c r="S206" s="14">
        <f>VLOOKUP($A206,Python数据平滑!$A$61:$AN$114,COLUMN(Python数据平滑!Q$61),0)/SUM(Python数据平滑!Q$85:Q$101)*情景假设!S$201</f>
        <v>3136.7988409117211</v>
      </c>
      <c r="T206" s="14">
        <f>VLOOKUP($A206,Python数据平滑!$A$61:$AN$114,COLUMN(Python数据平滑!R$61),0)/SUM(Python数据平滑!R$85:R$101)*情景假设!T$201</f>
        <v>3112.8109698969397</v>
      </c>
      <c r="U206" s="14">
        <f>VLOOKUP($A206,Python数据平滑!$A$61:$AN$114,COLUMN(Python数据平滑!S$61),0)/SUM(Python数据平滑!S$85:S$101)*情景假设!U$201</f>
        <v>3088.2513313701952</v>
      </c>
      <c r="V206" s="14">
        <f>VLOOKUP($A206,Python数据平滑!$A$61:$AN$114,COLUMN(Python数据平滑!T$61),0)/SUM(Python数据平滑!T$85:T$101)*情景假设!V$201</f>
        <v>3064.8641095003118</v>
      </c>
      <c r="W206" s="14">
        <f>VLOOKUP($A206,Python数据平滑!$A$61:$AN$114,COLUMN(Python数据平滑!U$61),0)/SUM(Python数据平滑!U$85:U$101)*情景假设!W$201</f>
        <v>3042.6539210065212</v>
      </c>
      <c r="X206" s="14">
        <f>VLOOKUP($A206,Python数据平滑!$A$61:$AN$114,COLUMN(Python数据平滑!V$61),0)/SUM(Python数据平滑!V$85:V$101)*情景假设!X$201</f>
        <v>3020.48561640463</v>
      </c>
      <c r="Y206" s="14">
        <f>VLOOKUP($A206,Python数据平滑!$A$61:$AN$114,COLUMN(Python数据平滑!W$61),0)/SUM(Python数据平滑!W$85:W$101)*情景假设!Y$201</f>
        <v>2998.3386636045993</v>
      </c>
      <c r="Z206" s="14">
        <f>VLOOKUP($A206,Python数据平滑!$A$61:$AN$114,COLUMN(Python数据平滑!X$61),0)/SUM(Python数据平滑!X$85:X$101)*情景假设!Z$201</f>
        <v>2976.1838344023131</v>
      </c>
      <c r="AA206" s="14">
        <f>VLOOKUP($A206,Python数据平滑!$A$61:$AN$114,COLUMN(Python数据平滑!Y$61),0)/SUM(Python数据平滑!Y$85:Y$101)*情景假设!AA$201</f>
        <v>2953.9838137763222</v>
      </c>
      <c r="AB206" s="14">
        <f>VLOOKUP($A206,Python数据平滑!$A$61:$AN$114,COLUMN(Python数据平滑!Z$61),0)/SUM(Python数据平滑!Z$85:Z$101)*情景假设!AB$201</f>
        <v>2931.8432062184675</v>
      </c>
      <c r="AC206" s="14">
        <f>VLOOKUP($A206,Python数据平滑!$A$61:$AN$114,COLUMN(Python数据平滑!AA$61),0)/SUM(Python数据平滑!AA$85:AA$101)*情景假设!AC$201</f>
        <v>2909.736054202685</v>
      </c>
      <c r="AD206" s="14">
        <f>VLOOKUP($A206,Python数据平滑!$A$61:$AN$114,COLUMN(Python数据平滑!AB$61),0)/SUM(Python数据平滑!AB$85:AB$101)*情景假设!AD$201</f>
        <v>2887.422248212325</v>
      </c>
      <c r="AE206" s="14">
        <f>VLOOKUP($A206,Python数据平滑!$A$61:$AN$114,COLUMN(Python数据平滑!AC$61),0)/SUM(Python数据平滑!AC$85:AC$101)*情景假设!AE$201</f>
        <v>2864.6601246205264</v>
      </c>
      <c r="AF206" s="14">
        <f>VLOOKUP($A206,Python数据平滑!$A$61:$AN$114,COLUMN(Python数据平滑!AD$61),0)/SUM(Python数据平滑!AD$85:AD$101)*情景假设!AF$201</f>
        <v>2841.2065164620085</v>
      </c>
      <c r="AG206" s="14">
        <f>VLOOKUP($A206,Python数据平滑!$A$61:$AN$114,COLUMN(Python数据平滑!AE$61),0)/SUM(Python数据平滑!AE$85:AE$101)*情景假设!AG$201</f>
        <v>2817.0169485879674</v>
      </c>
      <c r="AH206" s="14">
        <f>VLOOKUP($A206,Python数据平滑!$A$61:$AN$114,COLUMN(Python数据平滑!AF$61),0)/SUM(Python数据平滑!AF$85:AF$101)*情景假设!AH$201</f>
        <v>2792.238595061348</v>
      </c>
      <c r="AI206" s="14">
        <f>VLOOKUP($A206,Python数据平滑!$A$61:$AN$114,COLUMN(Python数据平滑!AG$61),0)/SUM(Python数据平滑!AG$85:AG$101)*情景假设!AI$201</f>
        <v>2766.9146712864563</v>
      </c>
      <c r="AJ206" s="14">
        <f>VLOOKUP($A206,Python数据平滑!$A$61:$AN$114,COLUMN(Python数据平滑!AH$61),0)/SUM(Python数据平滑!AH$85:AH$101)*情景假设!AJ$201</f>
        <v>2741.0882051969152</v>
      </c>
      <c r="AK206" s="14">
        <f>VLOOKUP($A206,Python数据平滑!$A$61:$AN$114,COLUMN(Python数据平滑!AI$61),0)/SUM(Python数据平滑!AI$85:AI$101)*情景假设!AK$201</f>
        <v>2714.8017511243393</v>
      </c>
      <c r="AL206" s="14">
        <f>VLOOKUP($A206,Python数据平滑!$A$61:$AN$114,COLUMN(Python数据平滑!AJ$61),0)/SUM(Python数据平滑!AJ$85:AJ$101)*情景假设!AL$201</f>
        <v>2688.1557655530673</v>
      </c>
      <c r="AM206" s="14">
        <f>VLOOKUP($A206,Python数据平滑!$A$61:$AN$114,COLUMN(Python数据平滑!AK$61),0)/SUM(Python数据平滑!AK$85:AK$101)*情景假设!AM$201</f>
        <v>2661.2560864199759</v>
      </c>
      <c r="AN206" s="14">
        <f>VLOOKUP($A206,Python数据平滑!$A$61:$AN$114,COLUMN(Python数据平滑!AL$61),0)/SUM(Python数据平滑!AL$85:AL$101)*情景假设!AN$201</f>
        <v>2634.1511150296315</v>
      </c>
      <c r="AO206" s="14">
        <f>VLOOKUP($A206,Python数据平滑!$A$61:$AN$114,COLUMN(Python数据平滑!AM$61),0)/SUM(Python数据平滑!AM$85:AM$101)*情景假设!AO$201</f>
        <v>2606.8866986830535</v>
      </c>
      <c r="AP206" s="166">
        <f>VLOOKUP($A206,Python数据平滑!$A$61:$AN$114,COLUMN(Python数据平滑!AN$61),0)/SUM(Python数据平滑!AN$85:AN$101)*情景假设!AP$201</f>
        <v>2579.5057342877135</v>
      </c>
    </row>
    <row r="207" spans="1:42" x14ac:dyDescent="0.25">
      <c r="A207" s="132" t="s">
        <v>45</v>
      </c>
      <c r="B207" s="118">
        <f>VLOOKUP($A207,'高情景（2001-2060, 2020RMB）'!$A$14:$W$70,COLUMN('高情景（2001-2060, 2020RMB）'!U$1),0)</f>
        <v>2641.6002604003402</v>
      </c>
      <c r="C207" s="14">
        <f>VLOOKUP($A207,'高情景（2001-2060, 2020RMB）'!$A$14:$W$70,COLUMN('高情景（2001-2060, 2020RMB）'!V$1),0)</f>
        <v>3036.4481610921225</v>
      </c>
      <c r="D207" s="14">
        <f>VLOOKUP($A207,'高情景（2001-2060, 2020RMB）'!$A$14:$W$70,COLUMN('高情景（2001-2060, 2020RMB）'!W$1),0)</f>
        <v>3069.0985404160137</v>
      </c>
      <c r="E207" s="14">
        <f>VLOOKUP($A207,Python数据平滑!$A$61:$AN$114,COLUMN(Python数据平滑!C$61),0)/SUM(Python数据平滑!C$85:C$101)*情景假设!E$201</f>
        <v>3101.0301414022651</v>
      </c>
      <c r="F207" s="14">
        <f>VLOOKUP($A207,Python数据平滑!$A$61:$AN$114,COLUMN(Python数据平滑!D$61),0)/SUM(Python数据平滑!D$85:D$101)*情景假设!F$201</f>
        <v>3130.543495234961</v>
      </c>
      <c r="G207" s="14">
        <f>VLOOKUP($A207,Python数据平滑!$A$61:$AN$114,COLUMN(Python数据平滑!E$61),0)/SUM(Python数据平滑!E$85:E$101)*情景假设!G$201</f>
        <v>3157.0394953812583</v>
      </c>
      <c r="H207" s="14">
        <f>VLOOKUP($A207,Python数据平滑!$A$61:$AN$114,COLUMN(Python数据平滑!F$61),0)/SUM(Python数据平滑!F$85:F$101)*情景假设!H$201</f>
        <v>3185.1510378862258</v>
      </c>
      <c r="I207" s="14">
        <f>VLOOKUP($A207,Python数据平滑!$A$61:$AN$114,COLUMN(Python数据平滑!G$61),0)/SUM(Python数据平滑!G$85:G$101)*情景假设!I$201</f>
        <v>3212.3889633254398</v>
      </c>
      <c r="J207" s="14">
        <f>VLOOKUP($A207,Python数据平滑!$A$61:$AN$114,COLUMN(Python数据平滑!H$61),0)/SUM(Python数据平滑!H$85:H$101)*情景假设!J$201</f>
        <v>3238.8007111334805</v>
      </c>
      <c r="K207" s="14">
        <f>VLOOKUP($A207,Python数据平滑!$A$61:$AN$114,COLUMN(Python数据平滑!I$61),0)/SUM(Python数据平滑!I$85:I$101)*情景假设!K$201</f>
        <v>3264.2509459408143</v>
      </c>
      <c r="L207" s="14">
        <f>VLOOKUP($A207,Python数据平滑!$A$61:$AN$114,COLUMN(Python数据平滑!J$61),0)/SUM(Python数据平滑!J$85:J$101)*情景假设!L$201</f>
        <v>3288.4333923725217</v>
      </c>
      <c r="M207" s="14">
        <f>VLOOKUP($A207,Python数据平滑!$A$61:$AN$114,COLUMN(Python数据平滑!K$61),0)/SUM(Python数据平滑!K$85:K$101)*情景假设!M$201</f>
        <v>3311.2813106815966</v>
      </c>
      <c r="N207" s="14">
        <f>VLOOKUP($A207,Python数据平滑!$A$61:$AN$114,COLUMN(Python数据平滑!L$61),0)/SUM(Python数据平滑!L$85:L$101)*情景假设!N$201</f>
        <v>3332.2510726822325</v>
      </c>
      <c r="O207" s="14">
        <f>VLOOKUP($A207,Python数据平滑!$A$61:$AN$114,COLUMN(Python数据平滑!M$61),0)/SUM(Python数据平滑!M$85:M$101)*情景假设!O$201</f>
        <v>3350.2774037237491</v>
      </c>
      <c r="P207" s="14">
        <f>VLOOKUP($A207,Python数据平滑!$A$61:$AN$114,COLUMN(Python数据平滑!N$61),0)/SUM(Python数据平滑!N$85:N$101)*情景假设!P$201</f>
        <v>3364.7347942103211</v>
      </c>
      <c r="Q207" s="14">
        <f>VLOOKUP($A207,Python数据平滑!$A$61:$AN$114,COLUMN(Python数据平滑!O$61),0)/SUM(Python数据平滑!O$85:O$101)*情景假设!Q$201</f>
        <v>3375.5293751419222</v>
      </c>
      <c r="R207" s="14">
        <f>VLOOKUP($A207,Python数据平滑!$A$61:$AN$114,COLUMN(Python数据平滑!P$61),0)/SUM(Python数据平滑!P$85:P$101)*情景假设!R$201</f>
        <v>3382.0189648471587</v>
      </c>
      <c r="S207" s="14">
        <f>VLOOKUP($A207,Python数据平滑!$A$61:$AN$114,COLUMN(Python数据平滑!Q$61),0)/SUM(Python数据平滑!Q$85:Q$101)*情景假设!S$201</f>
        <v>3384.6419389588818</v>
      </c>
      <c r="T207" s="14">
        <f>VLOOKUP($A207,Python数据平滑!$A$61:$AN$114,COLUMN(Python数据平滑!R$61),0)/SUM(Python数据平滑!R$85:R$101)*情景假设!T$201</f>
        <v>3385.2399963028192</v>
      </c>
      <c r="U207" s="14">
        <f>VLOOKUP($A207,Python数据平滑!$A$61:$AN$114,COLUMN(Python数据平滑!S$61),0)/SUM(Python数据平滑!S$85:S$101)*情景假设!U$201</f>
        <v>3385.6504678401793</v>
      </c>
      <c r="V207" s="14">
        <f>VLOOKUP($A207,Python数据平滑!$A$61:$AN$114,COLUMN(Python数据平滑!T$61),0)/SUM(Python数据平滑!T$85:T$101)*情景假设!V$201</f>
        <v>3387.700614993701</v>
      </c>
      <c r="W207" s="14">
        <f>VLOOKUP($A207,Python数据平滑!$A$61:$AN$114,COLUMN(Python数据平滑!U$61),0)/SUM(Python数据平滑!U$85:U$101)*情景假设!W$201</f>
        <v>3391.3425440352748</v>
      </c>
      <c r="X207" s="14">
        <f>VLOOKUP($A207,Python数据平滑!$A$61:$AN$114,COLUMN(Python数据平滑!V$61),0)/SUM(Python数据平滑!V$85:V$101)*情景假设!X$201</f>
        <v>3395.2487068234432</v>
      </c>
      <c r="Y207" s="14">
        <f>VLOOKUP($A207,Python数据平滑!$A$61:$AN$114,COLUMN(Python数据平滑!W$61),0)/SUM(Python数据平滑!W$85:W$101)*情景假设!Y$201</f>
        <v>3399.3124015836102</v>
      </c>
      <c r="Z207" s="14">
        <f>VLOOKUP($A207,Python数据平滑!$A$61:$AN$114,COLUMN(Python数据平滑!X$61),0)/SUM(Python数据平滑!X$85:X$101)*情景假设!Z$201</f>
        <v>3403.4157795559204</v>
      </c>
      <c r="AA207" s="14">
        <f>VLOOKUP($A207,Python数据平滑!$A$61:$AN$114,COLUMN(Python数据平滑!Y$61),0)/SUM(Python数据平滑!Y$85:Y$101)*情景假设!AA$201</f>
        <v>3407.4300520800857</v>
      </c>
      <c r="AB207" s="14">
        <f>VLOOKUP($A207,Python数据平滑!$A$61:$AN$114,COLUMN(Python数据平滑!Z$61),0)/SUM(Python数据平滑!Z$85:Z$101)*情景假设!AB$201</f>
        <v>3411.3895849657124</v>
      </c>
      <c r="AC207" s="14">
        <f>VLOOKUP($A207,Python数据平滑!$A$61:$AN$114,COLUMN(Python数据平滑!AA$61),0)/SUM(Python数据平滑!AA$85:AA$101)*情景假设!AC$201</f>
        <v>3415.1792718243373</v>
      </c>
      <c r="AD207" s="14">
        <f>VLOOKUP($A207,Python数据平滑!$A$61:$AN$114,COLUMN(Python数据平滑!AB$61),0)/SUM(Python数据平滑!AB$85:AB$101)*情景假设!AD$201</f>
        <v>3418.4290235721664</v>
      </c>
      <c r="AE207" s="14">
        <f>VLOOKUP($A207,Python数据平滑!$A$61:$AN$114,COLUMN(Python数据平滑!AC$61),0)/SUM(Python数据平滑!AC$85:AC$101)*情景假设!AE$201</f>
        <v>3420.7567319564068</v>
      </c>
      <c r="AF207" s="14">
        <f>VLOOKUP($A207,Python数据平滑!$A$61:$AN$114,COLUMN(Python数据平滑!AD$61),0)/SUM(Python数据平滑!AD$85:AD$101)*情景假设!AF$201</f>
        <v>3421.7683401835093</v>
      </c>
      <c r="AG207" s="14">
        <f>VLOOKUP($A207,Python数据平滑!$A$61:$AN$114,COLUMN(Python数据平滑!AE$61),0)/SUM(Python数据平滑!AE$85:AE$101)*情景假设!AG$201</f>
        <v>3421.1921410379223</v>
      </c>
      <c r="AH207" s="14">
        <f>VLOOKUP($A207,Python数据平滑!$A$61:$AN$114,COLUMN(Python数据平滑!AF$61),0)/SUM(Python数据平滑!AF$85:AF$101)*情景假设!AH$201</f>
        <v>3419.0969205931024</v>
      </c>
      <c r="AI207" s="14">
        <f>VLOOKUP($A207,Python数据平滑!$A$61:$AN$114,COLUMN(Python数据平滑!AG$61),0)/SUM(Python数据平滑!AG$85:AG$101)*情景假设!AI$201</f>
        <v>3415.5923348361534</v>
      </c>
      <c r="AJ207" s="14">
        <f>VLOOKUP($A207,Python数据平滑!$A$61:$AN$114,COLUMN(Python数据平滑!AH$61),0)/SUM(Python数据平滑!AH$85:AH$101)*情景假设!AJ$201</f>
        <v>3410.7899300968452</v>
      </c>
      <c r="AK207" s="14">
        <f>VLOOKUP($A207,Python数据平滑!$A$61:$AN$114,COLUMN(Python数据平滑!AI$61),0)/SUM(Python数据平滑!AI$85:AI$101)*情景假设!AK$201</f>
        <v>3404.8024573306598</v>
      </c>
      <c r="AL207" s="14">
        <f>VLOOKUP($A207,Python数据平滑!$A$61:$AN$114,COLUMN(Python数据平滑!AJ$61),0)/SUM(Python数据平滑!AJ$85:AJ$101)*情景假设!AL$201</f>
        <v>3397.8173488596767</v>
      </c>
      <c r="AM207" s="14">
        <f>VLOOKUP($A207,Python数据平滑!$A$61:$AN$114,COLUMN(Python数据平滑!AK$61),0)/SUM(Python数据平滑!AK$85:AK$101)*情景假设!AM$201</f>
        <v>3390.0324125760758</v>
      </c>
      <c r="AN207" s="14">
        <f>VLOOKUP($A207,Python数据平滑!$A$61:$AN$114,COLUMN(Python数据平滑!AL$61),0)/SUM(Python数据平滑!AL$85:AL$101)*情景假设!AN$201</f>
        <v>3381.5752614528365</v>
      </c>
      <c r="AO207" s="14">
        <f>VLOOKUP($A207,Python数据平滑!$A$61:$AN$114,COLUMN(Python数据平滑!AM$61),0)/SUM(Python数据平滑!AM$85:AM$101)*情景假设!AO$201</f>
        <v>3372.5713300006219</v>
      </c>
      <c r="AP207" s="166">
        <f>VLOOKUP($A207,Python数据平滑!$A$61:$AN$114,COLUMN(Python数据平滑!AN$61),0)/SUM(Python数据平滑!AN$85:AN$101)*情景假设!AP$201</f>
        <v>3363.1431203874304</v>
      </c>
    </row>
    <row r="208" spans="1:42" x14ac:dyDescent="0.25">
      <c r="A208" s="132" t="s">
        <v>46</v>
      </c>
      <c r="B208" s="118">
        <f>VLOOKUP($A208,'高情景（2001-2060, 2020RMB）'!$A$14:$W$70,COLUMN('高情景（2001-2060, 2020RMB）'!U$1),0)</f>
        <v>1627.6494522571516</v>
      </c>
      <c r="C208" s="14">
        <f>VLOOKUP($A208,'高情景（2001-2060, 2020RMB）'!$A$14:$W$70,COLUMN('高情景（2001-2060, 2020RMB）'!V$1),0)</f>
        <v>1901.4435312506728</v>
      </c>
      <c r="D208" s="14">
        <f>VLOOKUP($A208,'高情景（2001-2060, 2020RMB）'!$A$14:$W$70,COLUMN('高情景（2001-2060, 2020RMB）'!W$1),0)</f>
        <v>1802.1334874675638</v>
      </c>
      <c r="E208" s="14">
        <f>VLOOKUP($A208,Python数据平滑!$A$61:$AN$114,COLUMN(Python数据平滑!C$61),0)/SUM(Python数据平滑!C$85:C$101)*情景假设!E$201</f>
        <v>1818.7353247368289</v>
      </c>
      <c r="F208" s="14">
        <f>VLOOKUP($A208,Python数据平滑!$A$61:$AN$114,COLUMN(Python数据平滑!D$61),0)/SUM(Python数据平滑!D$85:D$101)*情景假设!F$201</f>
        <v>1833.9519986713574</v>
      </c>
      <c r="G208" s="14">
        <f>VLOOKUP($A208,Python数据平滑!$A$61:$AN$114,COLUMN(Python数据平滑!E$61),0)/SUM(Python数据平滑!E$85:E$101)*情景假设!G$201</f>
        <v>1847.4634183286328</v>
      </c>
      <c r="H208" s="14">
        <f>VLOOKUP($A208,Python数据平滑!$A$61:$AN$114,COLUMN(Python数据平滑!F$61),0)/SUM(Python数据平滑!F$85:F$101)*情景假设!H$201</f>
        <v>1861.9777448949242</v>
      </c>
      <c r="I208" s="14">
        <f>VLOOKUP($A208,Python数据平滑!$A$61:$AN$114,COLUMN(Python数据平滑!G$61),0)/SUM(Python数据平滑!G$85:G$101)*情景假设!I$201</f>
        <v>1876.013172338937</v>
      </c>
      <c r="J208" s="14">
        <f>VLOOKUP($A208,Python数据平滑!$A$61:$AN$114,COLUMN(Python数据平滑!H$61),0)/SUM(Python数据平滑!H$85:H$101)*情景假设!J$201</f>
        <v>1889.5957183579696</v>
      </c>
      <c r="K208" s="14">
        <f>VLOOKUP($A208,Python数据平滑!$A$61:$AN$114,COLUMN(Python数据平滑!I$61),0)/SUM(Python数据平滑!I$85:I$101)*情景假设!K$201</f>
        <v>1902.6445262054217</v>
      </c>
      <c r="L208" s="14">
        <f>VLOOKUP($A208,Python数据平滑!$A$61:$AN$114,COLUMN(Python数据平滑!J$61),0)/SUM(Python数据平滑!J$85:J$101)*情景假设!L$201</f>
        <v>1914.9792659004838</v>
      </c>
      <c r="M208" s="14">
        <f>VLOOKUP($A208,Python数据平滑!$A$61:$AN$114,COLUMN(Python数据平滑!K$61),0)/SUM(Python数据平滑!K$85:K$101)*情景假设!M$201</f>
        <v>1926.7360793429373</v>
      </c>
      <c r="N208" s="14">
        <f>VLOOKUP($A208,Python数据平滑!$A$61:$AN$114,COLUMN(Python数据平滑!L$61),0)/SUM(Python数据平滑!L$85:L$101)*情景假设!N$201</f>
        <v>1937.6158676861853</v>
      </c>
      <c r="O208" s="14">
        <f>VLOOKUP($A208,Python数据平滑!$A$61:$AN$114,COLUMN(Python数据平滑!M$61),0)/SUM(Python数据平滑!M$85:M$101)*情景假设!O$201</f>
        <v>1946.7569772706049</v>
      </c>
      <c r="P208" s="14">
        <f>VLOOKUP($A208,Python数据平滑!$A$61:$AN$114,COLUMN(Python数据平滑!N$61),0)/SUM(Python数据平滑!N$85:N$101)*情景假设!P$201</f>
        <v>1953.5499124686919</v>
      </c>
      <c r="Q208" s="14">
        <f>VLOOKUP($A208,Python数据平滑!$A$61:$AN$114,COLUMN(Python数据平滑!O$61),0)/SUM(Python数据平滑!O$85:O$101)*情景假设!Q$201</f>
        <v>1957.692440209813</v>
      </c>
      <c r="R208" s="14">
        <f>VLOOKUP($A208,Python数据平滑!$A$61:$AN$114,COLUMN(Python数据平滑!P$61),0)/SUM(Python数据平滑!P$85:P$101)*情景假设!R$201</f>
        <v>1959.0499461722836</v>
      </c>
      <c r="S208" s="14">
        <f>VLOOKUP($A208,Python数据平滑!$A$61:$AN$114,COLUMN(Python数据平滑!Q$61),0)/SUM(Python数据平滑!Q$85:Q$101)*情景假设!S$201</f>
        <v>1958.2890340315998</v>
      </c>
      <c r="T208" s="14">
        <f>VLOOKUP($A208,Python数据平滑!$A$61:$AN$114,COLUMN(Python数据平滑!R$61),0)/SUM(Python数据平滑!R$85:R$101)*情景假设!T$201</f>
        <v>1956.4878349208091</v>
      </c>
      <c r="U208" s="14">
        <f>VLOOKUP($A208,Python数据平滑!$A$61:$AN$114,COLUMN(Python数据平滑!S$61),0)/SUM(Python数据平滑!S$85:S$101)*情景假设!U$201</f>
        <v>1954.7166779617821</v>
      </c>
      <c r="V208" s="14">
        <f>VLOOKUP($A208,Python数据平滑!$A$61:$AN$114,COLUMN(Python数据平滑!T$61),0)/SUM(Python数据平滑!T$85:T$101)*情景假设!V$201</f>
        <v>1954.0355406530023</v>
      </c>
      <c r="W208" s="14">
        <f>VLOOKUP($A208,Python数据平滑!$A$61:$AN$114,COLUMN(Python数据平滑!U$61),0)/SUM(Python数据平滑!U$85:U$101)*情景假设!W$201</f>
        <v>1954.4200179008155</v>
      </c>
      <c r="X208" s="14">
        <f>VLOOKUP($A208,Python数据平滑!$A$61:$AN$114,COLUMN(Python数据平滑!V$61),0)/SUM(Python数据平滑!V$85:V$101)*情景假设!X$201</f>
        <v>1955.1093891546843</v>
      </c>
      <c r="Y208" s="14">
        <f>VLOOKUP($A208,Python数据平滑!$A$61:$AN$114,COLUMN(Python数据平滑!W$61),0)/SUM(Python数据平滑!W$85:W$101)*情景假设!Y$201</f>
        <v>1956.0481148750089</v>
      </c>
      <c r="Z208" s="14">
        <f>VLOOKUP($A208,Python数据平滑!$A$61:$AN$114,COLUMN(Python数据平滑!X$61),0)/SUM(Python数据平滑!X$85:X$101)*情景假设!Z$201</f>
        <v>1957.1745249310598</v>
      </c>
      <c r="AA208" s="14">
        <f>VLOOKUP($A208,Python数据平滑!$A$61:$AN$114,COLUMN(Python数据平滑!Y$61),0)/SUM(Python数据平滑!Y$85:Y$101)*情景假设!AA$201</f>
        <v>1958.4209100073197</v>
      </c>
      <c r="AB208" s="14">
        <f>VLOOKUP($A208,Python数据平滑!$A$61:$AN$114,COLUMN(Python数据平滑!Z$61),0)/SUM(Python数据平滑!Z$85:Z$101)*情景假设!AB$201</f>
        <v>1959.8134972200003</v>
      </c>
      <c r="AC208" s="14">
        <f>VLOOKUP($A208,Python数据平滑!$A$61:$AN$114,COLUMN(Python数据平滑!AA$61),0)/SUM(Python数据平滑!AA$85:AA$101)*情景假设!AC$201</f>
        <v>1961.2926820277742</v>
      </c>
      <c r="AD208" s="14">
        <f>VLOOKUP($A208,Python数据平滑!$A$61:$AN$114,COLUMN(Python数据平滑!AB$61),0)/SUM(Python数据平滑!AB$85:AB$101)*情景假设!AD$201</f>
        <v>1962.6525848630442</v>
      </c>
      <c r="AE208" s="14">
        <f>VLOOKUP($A208,Python数据平滑!$A$61:$AN$114,COLUMN(Python数据平滑!AC$61),0)/SUM(Python数据平滑!AC$85:AC$101)*情景假设!AE$201</f>
        <v>1963.680577307623</v>
      </c>
      <c r="AF208" s="14">
        <f>VLOOKUP($A208,Python数据平滑!$A$61:$AN$114,COLUMN(Python数据平滑!AD$61),0)/SUM(Python数据平滑!AD$85:AD$101)*情景假设!AF$201</f>
        <v>1964.1571067487343</v>
      </c>
      <c r="AG208" s="14">
        <f>VLOOKUP($A208,Python数据平滑!$A$61:$AN$114,COLUMN(Python数据平滑!AE$61),0)/SUM(Python数据平滑!AE$85:AE$101)*情景假设!AG$201</f>
        <v>1963.5797287788816</v>
      </c>
      <c r="AH208" s="14">
        <f>VLOOKUP($A208,Python数据平滑!$A$61:$AN$114,COLUMN(Python数据平滑!AF$61),0)/SUM(Python数据平滑!AF$85:AF$101)*情景假设!AH$201</f>
        <v>1961.6903388410606</v>
      </c>
      <c r="AI208" s="14">
        <f>VLOOKUP($A208,Python数据平滑!$A$61:$AN$114,COLUMN(Python数据平滑!AG$61),0)/SUM(Python数据平滑!AG$85:AG$101)*情景假设!AI$201</f>
        <v>1958.6324828046884</v>
      </c>
      <c r="AJ208" s="14">
        <f>VLOOKUP($A208,Python数据平滑!$A$61:$AN$114,COLUMN(Python数据平滑!AH$61),0)/SUM(Python数据平滑!AH$85:AH$101)*情景假设!AJ$201</f>
        <v>1954.5513820682982</v>
      </c>
      <c r="AK208" s="14">
        <f>VLOOKUP($A208,Python数据平滑!$A$61:$AN$114,COLUMN(Python数据平滑!AI$61),0)/SUM(Python数据平滑!AI$85:AI$101)*情景假设!AK$201</f>
        <v>1949.5929910290529</v>
      </c>
      <c r="AL208" s="14">
        <f>VLOOKUP($A208,Python数据平滑!$A$61:$AN$114,COLUMN(Python数据平滑!AJ$61),0)/SUM(Python数据平滑!AJ$85:AJ$101)*情景假设!AL$201</f>
        <v>1943.9455686125355</v>
      </c>
      <c r="AM208" s="14">
        <f>VLOOKUP($A208,Python数据平滑!$A$61:$AN$114,COLUMN(Python数据平滑!AK$61),0)/SUM(Python数据平滑!AK$85:AK$101)*情景假设!AM$201</f>
        <v>1937.8023556867558</v>
      </c>
      <c r="AN208" s="14">
        <f>VLOOKUP($A208,Python数据平滑!$A$61:$AN$114,COLUMN(Python数据平滑!AL$61),0)/SUM(Python数据平滑!AL$85:AL$101)*情景假设!AN$201</f>
        <v>1931.315247569823</v>
      </c>
      <c r="AO208" s="14">
        <f>VLOOKUP($A208,Python数据平滑!$A$61:$AN$114,COLUMN(Python数据平滑!AM$61),0)/SUM(Python数据平滑!AM$85:AM$101)*情景假设!AO$201</f>
        <v>1924.6336051894368</v>
      </c>
      <c r="AP208" s="166">
        <f>VLOOKUP($A208,Python数据平滑!$A$61:$AN$114,COLUMN(Python数据平滑!AN$61),0)/SUM(Python数据平滑!AN$85:AN$101)*情景假设!AP$201</f>
        <v>1917.9037487482892</v>
      </c>
    </row>
    <row r="209" spans="1:42" x14ac:dyDescent="0.25">
      <c r="A209" s="132" t="s">
        <v>47</v>
      </c>
      <c r="B209" s="118">
        <f>VLOOKUP($A209,'高情景（2001-2060, 2020RMB）'!$A$14:$W$70,COLUMN('高情景（2001-2060, 2020RMB）'!U$1),0)</f>
        <v>1649.6368760600501</v>
      </c>
      <c r="C209" s="14">
        <f>VLOOKUP($A209,'高情景（2001-2060, 2020RMB）'!$A$14:$W$70,COLUMN('高情景（2001-2060, 2020RMB）'!V$1),0)</f>
        <v>1909.953713647637</v>
      </c>
      <c r="D209" s="14">
        <f>VLOOKUP($A209,'高情景（2001-2060, 2020RMB）'!$A$14:$W$70,COLUMN('高情景（2001-2060, 2020RMB）'!W$1),0)</f>
        <v>1947.9528299445335</v>
      </c>
      <c r="E209" s="14">
        <f>VLOOKUP($A209,Python数据平滑!$A$61:$AN$114,COLUMN(Python数据平滑!C$61),0)/SUM(Python数据平滑!C$85:C$101)*情景假设!E$201</f>
        <v>1989.9742429912644</v>
      </c>
      <c r="F209" s="14">
        <f>VLOOKUP($A209,Python数据平滑!$A$61:$AN$114,COLUMN(Python数据平滑!D$61),0)/SUM(Python数据平滑!D$85:D$101)*情景假设!F$201</f>
        <v>2030.3671561945732</v>
      </c>
      <c r="G209" s="14">
        <f>VLOOKUP($A209,Python数据平滑!$A$61:$AN$114,COLUMN(Python数据平滑!E$61),0)/SUM(Python数据平滑!E$85:E$101)*情景假设!G$201</f>
        <v>2068.4071042318319</v>
      </c>
      <c r="H209" s="14">
        <f>VLOOKUP($A209,Python数据平滑!$A$61:$AN$114,COLUMN(Python数据平滑!F$61),0)/SUM(Python数据平滑!F$85:F$101)*情景假设!H$201</f>
        <v>2107.1689267065817</v>
      </c>
      <c r="I209" s="14">
        <f>VLOOKUP($A209,Python数据平滑!$A$61:$AN$114,COLUMN(Python数据平滑!G$61),0)/SUM(Python数据平滑!G$85:G$101)*情景假设!I$201</f>
        <v>2145.2677951037958</v>
      </c>
      <c r="J209" s="14">
        <f>VLOOKUP($A209,Python数据平滑!$A$61:$AN$114,COLUMN(Python数据平滑!H$61),0)/SUM(Python数据平滑!H$85:H$101)*情景假设!J$201</f>
        <v>2182.6902045060024</v>
      </c>
      <c r="K209" s="14">
        <f>VLOOKUP($A209,Python数据平滑!$A$61:$AN$114,COLUMN(Python数据平滑!I$61),0)/SUM(Python数据平滑!I$85:I$101)*情景假设!K$201</f>
        <v>2219.2998696661552</v>
      </c>
      <c r="L209" s="14">
        <f>VLOOKUP($A209,Python数据平滑!$A$61:$AN$114,COLUMN(Python数据平滑!J$61),0)/SUM(Python数据平滑!J$85:J$101)*情景假设!L$201</f>
        <v>2254.8405412753746</v>
      </c>
      <c r="M209" s="14">
        <f>VLOOKUP($A209,Python数据平滑!$A$61:$AN$114,COLUMN(Python数据平滑!K$61),0)/SUM(Python数据平滑!K$85:K$101)*情景假设!M$201</f>
        <v>2288.8002343784356</v>
      </c>
      <c r="N209" s="14">
        <f>VLOOKUP($A209,Python数据平滑!$A$61:$AN$114,COLUMN(Python数据平滑!L$61),0)/SUM(Python数据平滑!L$85:L$101)*情景假设!N$201</f>
        <v>2320.7381005388379</v>
      </c>
      <c r="O209" s="14">
        <f>VLOOKUP($A209,Python数据平滑!$A$61:$AN$114,COLUMN(Python数据平滑!M$61),0)/SUM(Python数据平滑!M$85:M$101)*情景假设!O$201</f>
        <v>2350.48224430764</v>
      </c>
      <c r="P209" s="14">
        <f>VLOOKUP($A209,Python数据平滑!$A$61:$AN$114,COLUMN(Python数据平滑!N$61),0)/SUM(Python数据平滑!N$85:N$101)*情景假设!P$201</f>
        <v>2378.184974204572</v>
      </c>
      <c r="Q209" s="14">
        <f>VLOOKUP($A209,Python数据平滑!$A$61:$AN$114,COLUMN(Python数据平滑!O$61),0)/SUM(Python数据平滑!O$85:O$101)*情景假设!Q$201</f>
        <v>2404.3941948355014</v>
      </c>
      <c r="R209" s="14">
        <f>VLOOKUP($A209,Python数据平滑!$A$61:$AN$114,COLUMN(Python数据平滑!P$61),0)/SUM(Python数据平滑!P$85:P$101)*情景假设!R$201</f>
        <v>2428.0717471290527</v>
      </c>
      <c r="S209" s="14">
        <f>VLOOKUP($A209,Python数据平滑!$A$61:$AN$114,COLUMN(Python数据平滑!Q$61),0)/SUM(Python数据平滑!Q$85:Q$101)*情景假设!S$201</f>
        <v>2448.4977954233559</v>
      </c>
      <c r="T209" s="14">
        <f>VLOOKUP($A209,Python数据平滑!$A$61:$AN$114,COLUMN(Python数据平滑!R$61),0)/SUM(Python数据平滑!R$85:R$101)*情景假设!T$201</f>
        <v>2466.9739575826502</v>
      </c>
      <c r="U209" s="14">
        <f>VLOOKUP($A209,Python数据平滑!$A$61:$AN$114,COLUMN(Python数据平滑!S$61),0)/SUM(Python数据平滑!S$85:S$101)*情景假设!U$201</f>
        <v>2484.8417745996076</v>
      </c>
      <c r="V209" s="14">
        <f>VLOOKUP($A209,Python数据平滑!$A$61:$AN$114,COLUMN(Python数据平滑!T$61),0)/SUM(Python数据平滑!T$85:T$101)*情景假设!V$201</f>
        <v>2503.4755814974405</v>
      </c>
      <c r="W209" s="14">
        <f>VLOOKUP($A209,Python数据平滑!$A$61:$AN$114,COLUMN(Python数据平滑!U$61),0)/SUM(Python数据平滑!U$85:U$101)*情景假设!W$201</f>
        <v>2522.8922700790013</v>
      </c>
      <c r="X209" s="14">
        <f>VLOOKUP($A209,Python数据平滑!$A$61:$AN$114,COLUMN(Python数据平滑!V$61),0)/SUM(Python数据平滑!V$85:V$101)*情景假设!X$201</f>
        <v>2542.1498212159663</v>
      </c>
      <c r="Y209" s="14">
        <f>VLOOKUP($A209,Python数据平滑!$A$61:$AN$114,COLUMN(Python数据平滑!W$61),0)/SUM(Python数据平滑!W$85:W$101)*情景假设!Y$201</f>
        <v>2561.2013140377708</v>
      </c>
      <c r="Z209" s="14">
        <f>VLOOKUP($A209,Python数据平滑!$A$61:$AN$114,COLUMN(Python数据平滑!X$61),0)/SUM(Python数据平滑!X$85:X$101)*情景假设!Z$201</f>
        <v>2579.9905491243189</v>
      </c>
      <c r="AA209" s="14">
        <f>VLOOKUP($A209,Python数据平滑!$A$61:$AN$114,COLUMN(Python数据平滑!Y$61),0)/SUM(Python数据平滑!Y$85:Y$101)*情景假设!AA$201</f>
        <v>2598.4520315515301</v>
      </c>
      <c r="AB209" s="14">
        <f>VLOOKUP($A209,Python数据平滑!$A$61:$AN$114,COLUMN(Python数据平滑!Z$61),0)/SUM(Python数据平滑!Z$85:Z$101)*情景假设!AB$201</f>
        <v>2616.6443327475204</v>
      </c>
      <c r="AC209" s="14">
        <f>VLOOKUP($A209,Python数据平滑!$A$61:$AN$114,COLUMN(Python数据平滑!AA$61),0)/SUM(Python数据平滑!AA$85:AA$101)*情景假设!AC$201</f>
        <v>2634.5125567644791</v>
      </c>
      <c r="AD209" s="14">
        <f>VLOOKUP($A209,Python数据平滑!$A$61:$AN$114,COLUMN(Python数据平滑!AB$61),0)/SUM(Python数据平滑!AB$85:AB$101)*情景假设!AD$201</f>
        <v>2651.8032016729353</v>
      </c>
      <c r="AE209" s="14">
        <f>VLOOKUP($A209,Python数据平滑!$A$61:$AN$114,COLUMN(Python数据平滑!AC$61),0)/SUM(Python数据平滑!AC$85:AC$101)*情景假设!AE$201</f>
        <v>2668.2482403853114</v>
      </c>
      <c r="AF209" s="14">
        <f>VLOOKUP($A209,Python数据平滑!$A$61:$AN$114,COLUMN(Python数据平滑!AD$61),0)/SUM(Python数据平滑!AD$85:AD$101)*情景假设!AF$201</f>
        <v>2683.5650073402217</v>
      </c>
      <c r="AG209" s="14">
        <f>VLOOKUP($A209,Python数据平滑!$A$61:$AN$114,COLUMN(Python数据平滑!AE$61),0)/SUM(Python数据平滑!AE$85:AE$101)*情景假设!AG$201</f>
        <v>2698.030064393708</v>
      </c>
      <c r="AH209" s="14">
        <f>VLOOKUP($A209,Python数据平滑!$A$61:$AN$114,COLUMN(Python数据平滑!AF$61),0)/SUM(Python数据平滑!AF$85:AF$101)*情景假设!AH$201</f>
        <v>2712.076461351493</v>
      </c>
      <c r="AI209" s="14">
        <f>VLOOKUP($A209,Python数据平滑!$A$61:$AN$114,COLUMN(Python数据平滑!AG$61),0)/SUM(Python数据平滑!AG$85:AG$101)*情景假设!AI$201</f>
        <v>2725.6449701997767</v>
      </c>
      <c r="AJ209" s="14">
        <f>VLOOKUP($A209,Python数据平滑!$A$61:$AN$114,COLUMN(Python数据平滑!AH$61),0)/SUM(Python数据平滑!AH$85:AH$101)*情景假设!AJ$201</f>
        <v>2738.6759588400555</v>
      </c>
      <c r="AK209" s="14">
        <f>VLOOKUP($A209,Python数据平滑!$A$61:$AN$114,COLUMN(Python数据平滑!AI$61),0)/SUM(Python数据平滑!AI$85:AI$101)*情景假设!AK$201</f>
        <v>2751.109303419822</v>
      </c>
      <c r="AL209" s="14">
        <f>VLOOKUP($A209,Python数据平滑!$A$61:$AN$114,COLUMN(Python数据平滑!AJ$61),0)/SUM(Python数据平滑!AJ$85:AJ$101)*情景假设!AL$201</f>
        <v>2762.9445843729623</v>
      </c>
      <c r="AM209" s="14">
        <f>VLOOKUP($A209,Python数据平滑!$A$61:$AN$114,COLUMN(Python数据平滑!AK$61),0)/SUM(Python数据平滑!AK$85:AK$101)*情景假设!AM$201</f>
        <v>2774.19081221443</v>
      </c>
      <c r="AN209" s="14">
        <f>VLOOKUP($A209,Python数据平滑!$A$61:$AN$114,COLUMN(Python数据平滑!AL$61),0)/SUM(Python数据平滑!AL$85:AL$101)*情景假设!AN$201</f>
        <v>2784.8007524115555</v>
      </c>
      <c r="AO209" s="14">
        <f>VLOOKUP($A209,Python数据平滑!$A$61:$AN$114,COLUMN(Python数据平滑!AM$61),0)/SUM(Python数据平滑!AM$85:AM$101)*情景假设!AO$201</f>
        <v>2794.7258166880179</v>
      </c>
      <c r="AP209" s="166">
        <f>VLOOKUP($A209,Python数据平滑!$A$61:$AN$114,COLUMN(Python数据平滑!AN$61),0)/SUM(Python数据平滑!AN$85:AN$101)*情景假设!AP$201</f>
        <v>2803.9156892608316</v>
      </c>
    </row>
    <row r="210" spans="1:42" x14ac:dyDescent="0.25">
      <c r="A210" s="132" t="s">
        <v>48</v>
      </c>
      <c r="B210" s="118">
        <f>VLOOKUP($A210,'高情景（2001-2060, 2020RMB）'!$A$14:$W$70,COLUMN('高情景（2001-2060, 2020RMB）'!U$1),0)</f>
        <v>1972.7493616245627</v>
      </c>
      <c r="C210" s="14">
        <f>VLOOKUP($A210,'高情景（2001-2060, 2020RMB）'!$A$14:$W$70,COLUMN('高情景（2001-2060, 2020RMB）'!V$1),0)</f>
        <v>2360.0523650119308</v>
      </c>
      <c r="D210" s="14">
        <f>VLOOKUP($A210,'高情景（2001-2060, 2020RMB）'!$A$14:$W$70,COLUMN('高情景（2001-2060, 2020RMB）'!W$1),0)</f>
        <v>2335.0838323778685</v>
      </c>
      <c r="E210" s="14">
        <f>VLOOKUP($A210,Python数据平滑!$A$61:$AN$114,COLUMN(Python数据平滑!C$61),0)/SUM(Python数据平滑!C$85:C$101)*情景假设!E$201</f>
        <v>2379.4906300309558</v>
      </c>
      <c r="F210" s="14">
        <f>VLOOKUP($A210,Python数据平滑!$A$61:$AN$114,COLUMN(Python数据平滑!D$61),0)/SUM(Python数据平滑!D$85:D$101)*情景假设!F$201</f>
        <v>2422.2223403520225</v>
      </c>
      <c r="G210" s="14">
        <f>VLOOKUP($A210,Python数据平滑!$A$61:$AN$114,COLUMN(Python数据平滑!E$61),0)/SUM(Python数据平滑!E$85:E$101)*情景假设!G$201</f>
        <v>2462.6476055141225</v>
      </c>
      <c r="H210" s="14">
        <f>VLOOKUP($A210,Python数据平滑!$A$61:$AN$114,COLUMN(Python数据平滑!F$61),0)/SUM(Python数据平滑!F$85:F$101)*情景假设!H$201</f>
        <v>2504.3381953993721</v>
      </c>
      <c r="I210" s="14">
        <f>VLOOKUP($A210,Python数据平滑!$A$61:$AN$114,COLUMN(Python数据平滑!G$61),0)/SUM(Python数据平滑!G$85:G$101)*情景假设!I$201</f>
        <v>2545.452652682563</v>
      </c>
      <c r="J210" s="14">
        <f>VLOOKUP($A210,Python数据平滑!$A$61:$AN$114,COLUMN(Python数据平滑!H$61),0)/SUM(Python数据平滑!H$85:H$101)*情景假设!J$201</f>
        <v>2586.0659823127035</v>
      </c>
      <c r="K210" s="14">
        <f>VLOOKUP($A210,Python数据平滑!$A$61:$AN$114,COLUMN(Python数据平滑!I$61),0)/SUM(Python数据平滑!I$85:I$101)*情景假设!K$201</f>
        <v>2626.1116199721123</v>
      </c>
      <c r="L210" s="14">
        <f>VLOOKUP($A210,Python数据平滑!$A$61:$AN$114,COLUMN(Python数据平滑!J$61),0)/SUM(Python数据平滑!J$85:J$101)*情景假设!L$201</f>
        <v>2665.3853931782946</v>
      </c>
      <c r="M210" s="14">
        <f>VLOOKUP($A210,Python数据平滑!$A$61:$AN$114,COLUMN(Python数据平滑!K$61),0)/SUM(Python数据平滑!K$85:K$101)*情景假设!M$201</f>
        <v>2703.1563658183195</v>
      </c>
      <c r="N210" s="14">
        <f>VLOOKUP($A210,Python数据平滑!$A$61:$AN$114,COLUMN(Python数据平滑!L$61),0)/SUM(Python数据平滑!L$85:L$101)*情景假设!N$201</f>
        <v>2738.7741671120939</v>
      </c>
      <c r="O210" s="14">
        <f>VLOOKUP($A210,Python数据平滑!$A$61:$AN$114,COLUMN(Python数据平滑!M$61),0)/SUM(Python数据平滑!M$85:M$101)*情景假设!O$201</f>
        <v>2772.1347754384083</v>
      </c>
      <c r="P210" s="14">
        <f>VLOOKUP($A210,Python数据平滑!$A$61:$AN$114,COLUMN(Python数据平滑!N$61),0)/SUM(Python数据平滑!N$85:N$101)*情景假设!P$201</f>
        <v>2803.5189128313737</v>
      </c>
      <c r="Q210" s="14">
        <f>VLOOKUP($A210,Python数据平滑!$A$61:$AN$114,COLUMN(Python数据平滑!O$61),0)/SUM(Python数据平滑!O$85:O$101)*情景假设!Q$201</f>
        <v>2833.6747128238922</v>
      </c>
      <c r="R210" s="14">
        <f>VLOOKUP($A210,Python数据平滑!$A$61:$AN$114,COLUMN(Python数据平滑!P$61),0)/SUM(Python数据平滑!P$85:P$101)*情景假设!R$201</f>
        <v>2861.2029845940092</v>
      </c>
      <c r="S210" s="14">
        <f>VLOOKUP($A210,Python数据平滑!$A$61:$AN$114,COLUMN(Python数据平滑!Q$61),0)/SUM(Python数据平滑!Q$85:Q$101)*情景假设!S$201</f>
        <v>2885.00955157627</v>
      </c>
      <c r="T210" s="14">
        <f>VLOOKUP($A210,Python数据平滑!$A$61:$AN$114,COLUMN(Python数据平滑!R$61),0)/SUM(Python数据平滑!R$85:R$101)*情景假设!T$201</f>
        <v>2906.6248794573353</v>
      </c>
      <c r="U210" s="14">
        <f>VLOOKUP($A210,Python数据平滑!$A$61:$AN$114,COLUMN(Python数据平滑!S$61),0)/SUM(Python数据平滑!S$85:S$101)*情景假设!U$201</f>
        <v>2927.6252878626019</v>
      </c>
      <c r="V210" s="14">
        <f>VLOOKUP($A210,Python数据平滑!$A$61:$AN$114,COLUMN(Python数据平滑!T$61),0)/SUM(Python数据平滑!T$85:T$101)*情景假设!V$201</f>
        <v>2949.6251536987215</v>
      </c>
      <c r="W210" s="14">
        <f>VLOOKUP($A210,Python数据平滑!$A$61:$AN$114,COLUMN(Python数据平滑!U$61),0)/SUM(Python数据平滑!U$85:U$101)*情景假设!W$201</f>
        <v>2972.6393892544802</v>
      </c>
      <c r="X210" s="14">
        <f>VLOOKUP($A210,Python数据平滑!$A$61:$AN$114,COLUMN(Python数据平滑!V$61),0)/SUM(Python数据平滑!V$85:V$101)*情景假设!X$201</f>
        <v>2995.5529323517831</v>
      </c>
      <c r="Y210" s="14">
        <f>VLOOKUP($A210,Python数据平滑!$A$61:$AN$114,COLUMN(Python数据平滑!W$61),0)/SUM(Python数据平滑!W$85:W$101)*情景假设!Y$201</f>
        <v>3018.3050597039087</v>
      </c>
      <c r="Z210" s="14">
        <f>VLOOKUP($A210,Python数据平滑!$A$61:$AN$114,COLUMN(Python数据平滑!X$61),0)/SUM(Python数据平滑!X$85:X$101)*情景假设!Z$201</f>
        <v>3040.8238402461157</v>
      </c>
      <c r="AA210" s="14">
        <f>VLOOKUP($A210,Python数据平滑!$A$61:$AN$114,COLUMN(Python数据平滑!Y$61),0)/SUM(Python数据平滑!Y$85:Y$101)*情景假设!AA$201</f>
        <v>3063.0260984595275</v>
      </c>
      <c r="AB210" s="14">
        <f>VLOOKUP($A210,Python数据平滑!$A$61:$AN$114,COLUMN(Python数据平滑!Z$61),0)/SUM(Python数据平滑!Z$85:Z$101)*情景假设!AB$201</f>
        <v>3084.9746285207461</v>
      </c>
      <c r="AC210" s="14">
        <f>VLOOKUP($A210,Python数据平滑!$A$61:$AN$114,COLUMN(Python数据平滑!AA$61),0)/SUM(Python数据平滑!AA$85:AA$101)*情景假设!AC$201</f>
        <v>3106.5982209761805</v>
      </c>
      <c r="AD210" s="14">
        <f>VLOOKUP($A210,Python数据平滑!$A$61:$AN$114,COLUMN(Python数据平滑!AB$61),0)/SUM(Python数据平滑!AB$85:AB$101)*情景假设!AD$201</f>
        <v>3127.5911367947024</v>
      </c>
      <c r="AE210" s="14">
        <f>VLOOKUP($A210,Python数据平滑!$A$61:$AN$114,COLUMN(Python数据平滑!AC$61),0)/SUM(Python数据平滑!AC$85:AC$101)*情景假设!AE$201</f>
        <v>3147.6300201699623</v>
      </c>
      <c r="AF210" s="14">
        <f>VLOOKUP($A210,Python数据平滑!$A$61:$AN$114,COLUMN(Python数据平滑!AD$61),0)/SUM(Python数据平滑!AD$85:AD$101)*情景假设!AF$201</f>
        <v>3166.3737281230401</v>
      </c>
      <c r="AG210" s="14">
        <f>VLOOKUP($A210,Python数据平滑!$A$61:$AN$114,COLUMN(Python数据平滑!AE$61),0)/SUM(Python数据平滑!AE$85:AE$101)*情景假设!AG$201</f>
        <v>3184.1306501528552</v>
      </c>
      <c r="AH210" s="14">
        <f>VLOOKUP($A210,Python数据平滑!$A$61:$AN$114,COLUMN(Python数据平滑!AF$61),0)/SUM(Python数据平滑!AF$85:AF$101)*情景假设!AH$201</f>
        <v>3201.4037184673543</v>
      </c>
      <c r="AI210" s="14">
        <f>VLOOKUP($A210,Python数据平滑!$A$61:$AN$114,COLUMN(Python数据平滑!AG$61),0)/SUM(Python数据平滑!AG$85:AG$101)*情景假设!AI$201</f>
        <v>3218.1299441929559</v>
      </c>
      <c r="AJ210" s="14">
        <f>VLOOKUP($A210,Python数据平滑!$A$61:$AN$114,COLUMN(Python数据平滑!AH$61),0)/SUM(Python数据平滑!AH$85:AH$101)*情景假设!AJ$201</f>
        <v>3234.2459416911743</v>
      </c>
      <c r="AK210" s="14">
        <f>VLOOKUP($A210,Python数据平滑!$A$61:$AN$114,COLUMN(Python数据平滑!AI$61),0)/SUM(Python数据平滑!AI$85:AI$101)*情景假设!AK$201</f>
        <v>3249.6878084684372</v>
      </c>
      <c r="AL210" s="14">
        <f>VLOOKUP($A210,Python数据平滑!$A$61:$AN$114,COLUMN(Python数据平滑!AJ$61),0)/SUM(Python数据平滑!AJ$85:AJ$101)*情景假设!AL$201</f>
        <v>3264.4622280222234</v>
      </c>
      <c r="AM210" s="14">
        <f>VLOOKUP($A210,Python数据平滑!$A$61:$AN$114,COLUMN(Python数据平滑!AK$61),0)/SUM(Python数据平滑!AK$85:AK$101)*情景假设!AM$201</f>
        <v>3278.5871229159834</v>
      </c>
      <c r="AN210" s="14">
        <f>VLOOKUP($A210,Python数据平滑!$A$61:$AN$114,COLUMN(Python数据平滑!AL$61),0)/SUM(Python数据平滑!AL$85:AL$101)*情景假设!AN$201</f>
        <v>3292.0140178864281</v>
      </c>
      <c r="AO210" s="14">
        <f>VLOOKUP($A210,Python数据平滑!$A$61:$AN$114,COLUMN(Python数据平滑!AM$61),0)/SUM(Python数据平滑!AM$85:AM$101)*情景假设!AO$201</f>
        <v>3304.6928392490458</v>
      </c>
      <c r="AP210" s="166">
        <f>VLOOKUP($A210,Python数据平滑!$A$61:$AN$114,COLUMN(Python数据平滑!AN$61),0)/SUM(Python数据平滑!AN$85:AN$101)*情景假设!AP$201</f>
        <v>3316.5714454465656</v>
      </c>
    </row>
    <row r="211" spans="1:42" x14ac:dyDescent="0.25">
      <c r="A211" s="132" t="s">
        <v>65</v>
      </c>
      <c r="B211" s="118">
        <f>VLOOKUP($A211,'高情景（2001-2060, 2020RMB）'!$A$14:$W$70,COLUMN('高情景（2001-2060, 2020RMB）'!U$1),0)</f>
        <v>3696.6327461554224</v>
      </c>
      <c r="C211" s="14">
        <f>VLOOKUP($A211,'高情景（2001-2060, 2020RMB）'!$A$14:$W$70,COLUMN('高情景（2001-2060, 2020RMB）'!V$1),0)</f>
        <v>3979.7568976278721</v>
      </c>
      <c r="D211" s="14">
        <f>VLOOKUP($A211,'高情景（2001-2060, 2020RMB）'!$A$14:$W$70,COLUMN('高情景（2001-2060, 2020RMB）'!W$1),0)</f>
        <v>4568.3236898109044</v>
      </c>
      <c r="E211" s="14">
        <f>VLOOKUP($A211,Python数据平滑!$A$61:$AN$114,COLUMN(Python数据平滑!C$61),0)/SUM(Python数据平滑!C$85:C$101)*情景假设!E$201</f>
        <v>4600.9223964439961</v>
      </c>
      <c r="F211" s="14">
        <f>VLOOKUP($A211,Python数据平滑!$A$61:$AN$114,COLUMN(Python数据平滑!D$61),0)/SUM(Python数据平滑!D$85:D$101)*情景假设!F$201</f>
        <v>4628.1552799270939</v>
      </c>
      <c r="G211" s="14">
        <f>VLOOKUP($A211,Python数据平滑!$A$61:$AN$114,COLUMN(Python数据平滑!E$61),0)/SUM(Python数据平滑!E$85:E$101)*情景假设!G$201</f>
        <v>4647.7693091859155</v>
      </c>
      <c r="H211" s="14">
        <f>VLOOKUP($A211,Python数据平滑!$A$61:$AN$114,COLUMN(Python数据平滑!F$61),0)/SUM(Python数据平滑!F$85:F$101)*情景假设!H$201</f>
        <v>4667.9669163542912</v>
      </c>
      <c r="I211" s="14">
        <f>VLOOKUP($A211,Python数据平滑!$A$61:$AN$114,COLUMN(Python数据平滑!G$61),0)/SUM(Python数据平滑!G$85:G$101)*情景假设!I$201</f>
        <v>4686.6483821947922</v>
      </c>
      <c r="J211" s="14">
        <f>VLOOKUP($A211,Python数据平滑!$A$61:$AN$114,COLUMN(Python数据平滑!H$61),0)/SUM(Python数据平滑!H$85:H$101)*情景假设!J$201</f>
        <v>4702.7752006228939</v>
      </c>
      <c r="K211" s="14">
        <f>VLOOKUP($A211,Python数据平滑!$A$61:$AN$114,COLUMN(Python数据平滑!I$61),0)/SUM(Python数据平滑!I$85:I$101)*情景假设!K$201</f>
        <v>4715.0297530881689</v>
      </c>
      <c r="L211" s="14">
        <f>VLOOKUP($A211,Python数据平滑!$A$61:$AN$114,COLUMN(Python数据平滑!J$61),0)/SUM(Python数据平滑!J$85:J$101)*情景假设!L$201</f>
        <v>4721.8472394127748</v>
      </c>
      <c r="M211" s="14">
        <f>VLOOKUP($A211,Python数据平滑!$A$61:$AN$114,COLUMN(Python数据平滑!K$61),0)/SUM(Python数据平滑!K$85:K$101)*情景假设!M$201</f>
        <v>4722.3548925089581</v>
      </c>
      <c r="N211" s="14">
        <f>VLOOKUP($A211,Python数据平滑!$A$61:$AN$114,COLUMN(Python数据平滑!L$61),0)/SUM(Python数据平滑!L$85:L$101)*情景假设!N$201</f>
        <v>4717.9222682224927</v>
      </c>
      <c r="O211" s="14">
        <f>VLOOKUP($A211,Python数据平滑!$A$61:$AN$114,COLUMN(Python数据平滑!M$61),0)/SUM(Python数据平滑!M$85:M$101)*情景假设!O$201</f>
        <v>4710.3264996900789</v>
      </c>
      <c r="P211" s="14">
        <f>VLOOKUP($A211,Python数据平滑!$A$61:$AN$114,COLUMN(Python数据平滑!N$61),0)/SUM(Python数据平滑!N$85:N$101)*情景假设!P$201</f>
        <v>4701.9793421651766</v>
      </c>
      <c r="Q211" s="14">
        <f>VLOOKUP($A211,Python数据平滑!$A$61:$AN$114,COLUMN(Python数据平滑!O$61),0)/SUM(Python数据平滑!O$85:O$101)*情景假设!Q$201</f>
        <v>4696.0169621707864</v>
      </c>
      <c r="R211" s="14">
        <f>VLOOKUP($A211,Python数据平滑!$A$61:$AN$114,COLUMN(Python数据平滑!P$61),0)/SUM(Python数据平滑!P$85:P$101)*情景假设!R$201</f>
        <v>4686.295821012036</v>
      </c>
      <c r="S211" s="14">
        <f>VLOOKUP($A211,Python数据平滑!$A$61:$AN$114,COLUMN(Python数据平滑!Q$61),0)/SUM(Python数据平滑!Q$85:Q$101)*情景假设!S$201</f>
        <v>4666.4329277967736</v>
      </c>
      <c r="T211" s="14">
        <f>VLOOKUP($A211,Python数据平滑!$A$61:$AN$114,COLUMN(Python数据平滑!R$61),0)/SUM(Python数据平滑!R$85:R$101)*情景假设!T$201</f>
        <v>4639.6091438110434</v>
      </c>
      <c r="U211" s="14">
        <f>VLOOKUP($A211,Python数据平滑!$A$61:$AN$114,COLUMN(Python数据平滑!S$61),0)/SUM(Python数据平滑!S$85:S$101)*情景假设!U$201</f>
        <v>4608.960115284789</v>
      </c>
      <c r="V211" s="14">
        <f>VLOOKUP($A211,Python数据平滑!$A$61:$AN$114,COLUMN(Python数据平滑!T$61),0)/SUM(Python数据平滑!T$85:T$101)*情景假设!V$201</f>
        <v>4577.5413287415367</v>
      </c>
      <c r="W211" s="14">
        <f>VLOOKUP($A211,Python数据平滑!$A$61:$AN$114,COLUMN(Python数据平滑!U$61),0)/SUM(Python数据平滑!U$85:U$101)*情景假设!W$201</f>
        <v>4545.8082753203989</v>
      </c>
      <c r="X211" s="14">
        <f>VLOOKUP($A211,Python数据平滑!$A$61:$AN$114,COLUMN(Python数据平滑!V$61),0)/SUM(Python数据平滑!V$85:V$101)*情景假设!X$201</f>
        <v>4512.5008949171179</v>
      </c>
      <c r="Y211" s="14">
        <f>VLOOKUP($A211,Python数据平滑!$A$61:$AN$114,COLUMN(Python数据平滑!W$61),0)/SUM(Python数据平滑!W$85:W$101)*情景假设!Y$201</f>
        <v>4478.012962799372</v>
      </c>
      <c r="Z211" s="14">
        <f>VLOOKUP($A211,Python数据平滑!$A$61:$AN$114,COLUMN(Python数据平滑!X$61),0)/SUM(Python数据平滑!X$85:X$101)*情景假设!Z$201</f>
        <v>4442.71448443791</v>
      </c>
      <c r="AA211" s="14">
        <f>VLOOKUP($A211,Python数据平滑!$A$61:$AN$114,COLUMN(Python数据平滑!Y$61),0)/SUM(Python数据平滑!Y$85:Y$101)*情景假设!AA$201</f>
        <v>4406.9518263462523</v>
      </c>
      <c r="AB211" s="14">
        <f>VLOOKUP($A211,Python数据平滑!$A$61:$AN$114,COLUMN(Python数据平滑!Z$61),0)/SUM(Python数据平滑!Z$85:Z$101)*情景假设!AB$201</f>
        <v>4371.2709079821379</v>
      </c>
      <c r="AC211" s="14">
        <f>VLOOKUP($A211,Python数据平滑!$A$61:$AN$114,COLUMN(Python数据平滑!AA$61),0)/SUM(Python数据平滑!AA$85:AA$101)*情景假设!AC$201</f>
        <v>4336.0103653020287</v>
      </c>
      <c r="AD211" s="14">
        <f>VLOOKUP($A211,Python数据平滑!$A$61:$AN$114,COLUMN(Python数据平滑!AB$61),0)/SUM(Python数据平滑!AB$85:AB$101)*情景假设!AD$201</f>
        <v>4301.177741590358</v>
      </c>
      <c r="AE211" s="14">
        <f>VLOOKUP($A211,Python数据平滑!$A$61:$AN$114,COLUMN(Python数据平滑!AC$61),0)/SUM(Python数据平滑!AC$85:AC$101)*情景假设!AE$201</f>
        <v>4266.7667808402939</v>
      </c>
      <c r="AF211" s="14">
        <f>VLOOKUP($A211,Python数据平滑!$A$61:$AN$114,COLUMN(Python数据平滑!AD$61),0)/SUM(Python数据平滑!AD$85:AD$101)*情景假设!AF$201</f>
        <v>4232.7571100993682</v>
      </c>
      <c r="AG211" s="14">
        <f>VLOOKUP($A211,Python数据平滑!$A$61:$AN$114,COLUMN(Python数据平滑!AE$61),0)/SUM(Python数据平滑!AE$85:AE$101)*情景假设!AG$201</f>
        <v>4198.3798779740337</v>
      </c>
      <c r="AH211" s="14">
        <f>VLOOKUP($A211,Python数据平滑!$A$61:$AN$114,COLUMN(Python数据平滑!AF$61),0)/SUM(Python数据平滑!AF$85:AF$101)*情景假设!AH$201</f>
        <v>4162.941385984238</v>
      </c>
      <c r="AI211" s="14">
        <f>VLOOKUP($A211,Python数据平滑!$A$61:$AN$114,COLUMN(Python数据平滑!AG$61),0)/SUM(Python数据平滑!AG$85:AG$101)*情景假设!AI$201</f>
        <v>4126.5229226635129</v>
      </c>
      <c r="AJ211" s="14">
        <f>VLOOKUP($A211,Python数据平滑!$A$61:$AN$114,COLUMN(Python数据平滑!AH$61),0)/SUM(Python数据平滑!AH$85:AH$101)*情景假设!AJ$201</f>
        <v>4089.2052888460926</v>
      </c>
      <c r="AK211" s="14">
        <f>VLOOKUP($A211,Python数据平滑!$A$61:$AN$114,COLUMN(Python数据平滑!AI$61),0)/SUM(Python数据平滑!AI$85:AI$101)*情景假设!AK$201</f>
        <v>4051.0683177654296</v>
      </c>
      <c r="AL211" s="14">
        <f>VLOOKUP($A211,Python数据平滑!$A$61:$AN$114,COLUMN(Python数据平滑!AJ$61),0)/SUM(Python数据平滑!AJ$85:AJ$101)*情景假设!AL$201</f>
        <v>4012.2779568701244</v>
      </c>
      <c r="AM211" s="14">
        <f>VLOOKUP($A211,Python数据平滑!$A$61:$AN$114,COLUMN(Python数据平滑!AK$61),0)/SUM(Python数据平滑!AK$85:AK$101)*情景假设!AM$201</f>
        <v>3973.0079124232634</v>
      </c>
      <c r="AN211" s="14">
        <f>VLOOKUP($A211,Python数据平滑!$A$61:$AN$114,COLUMN(Python数据平滑!AL$61),0)/SUM(Python数据平滑!AL$85:AL$101)*情景假设!AN$201</f>
        <v>3933.3458043386036</v>
      </c>
      <c r="AO211" s="14">
        <f>VLOOKUP($A211,Python数据平滑!$A$61:$AN$114,COLUMN(Python数据平滑!AM$61),0)/SUM(Python数据平滑!AM$85:AM$101)*情景假设!AO$201</f>
        <v>3893.3750083815821</v>
      </c>
      <c r="AP211" s="166">
        <f>VLOOKUP($A211,Python数据平滑!$A$61:$AN$114,COLUMN(Python数据平滑!AN$61),0)/SUM(Python数据平滑!AN$85:AN$101)*情景假设!AP$201</f>
        <v>3853.1740375985419</v>
      </c>
    </row>
    <row r="212" spans="1:42" x14ac:dyDescent="0.25">
      <c r="A212" s="132" t="s">
        <v>66</v>
      </c>
      <c r="B212" s="118">
        <f>VLOOKUP($A212,'高情景（2001-2060, 2020RMB）'!$A$14:$W$70,COLUMN('高情景（2001-2060, 2020RMB）'!U$1),0)</f>
        <v>1962.7921031386184</v>
      </c>
      <c r="C212" s="14">
        <f>VLOOKUP($A212,'高情景（2001-2060, 2020RMB）'!$A$14:$W$70,COLUMN('高情景（2001-2060, 2020RMB）'!V$1),0)</f>
        <v>2008.8963000276083</v>
      </c>
      <c r="D212" s="14">
        <f>VLOOKUP($A212,'高情景（2001-2060, 2020RMB）'!$A$14:$W$70,COLUMN('高情景（2001-2060, 2020RMB）'!W$1),0)</f>
        <v>2146.8175625414897</v>
      </c>
      <c r="E212" s="14">
        <f>VLOOKUP($A212,Python数据平滑!$A$61:$AN$114,COLUMN(Python数据平滑!C$61),0)/SUM(Python数据平滑!C$85:C$101)*情景假设!E$201</f>
        <v>2132.4926994450211</v>
      </c>
      <c r="F212" s="14">
        <f>VLOOKUP($A212,Python数据平滑!$A$61:$AN$114,COLUMN(Python数据平滑!D$61),0)/SUM(Python数据平滑!D$85:D$101)*情景假设!F$201</f>
        <v>2117.6718904053637</v>
      </c>
      <c r="G212" s="14">
        <f>VLOOKUP($A212,Python数据平滑!$A$61:$AN$114,COLUMN(Python数据平滑!E$61),0)/SUM(Python数据平滑!E$85:E$101)*情景假设!G$201</f>
        <v>2102.4315923591662</v>
      </c>
      <c r="H212" s="14">
        <f>VLOOKUP($A212,Python数据平滑!$A$61:$AN$114,COLUMN(Python数据平滑!F$61),0)/SUM(Python数据平滑!F$85:F$101)*情景假设!H$201</f>
        <v>2089.5726902611809</v>
      </c>
      <c r="I212" s="14">
        <f>VLOOKUP($A212,Python数据平滑!$A$61:$AN$114,COLUMN(Python数据平滑!G$61),0)/SUM(Python数据平滑!G$85:G$101)*情景假设!I$201</f>
        <v>2076.954496631618</v>
      </c>
      <c r="J212" s="14">
        <f>VLOOKUP($A212,Python数据平滑!$A$61:$AN$114,COLUMN(Python数据平滑!H$61),0)/SUM(Python数据平滑!H$85:H$101)*情景假设!J$201</f>
        <v>2064.7849513041861</v>
      </c>
      <c r="K212" s="14">
        <f>VLOOKUP($A212,Python数据平滑!$A$61:$AN$114,COLUMN(Python数据平滑!I$61),0)/SUM(Python数据平滑!I$85:I$101)*情景假设!K$201</f>
        <v>2053.1503386394602</v>
      </c>
      <c r="L212" s="14">
        <f>VLOOKUP($A212,Python数据平滑!$A$61:$AN$114,COLUMN(Python数据平滑!J$61),0)/SUM(Python数据平滑!J$85:J$101)*情景假设!L$201</f>
        <v>2042.0307207861038</v>
      </c>
      <c r="M212" s="14">
        <f>VLOOKUP($A212,Python数据平滑!$A$61:$AN$114,COLUMN(Python数据平滑!K$61),0)/SUM(Python数据平滑!K$85:K$101)*情景假设!M$201</f>
        <v>2030.641206293004</v>
      </c>
      <c r="N212" s="14">
        <f>VLOOKUP($A212,Python数据平滑!$A$61:$AN$114,COLUMN(Python数据平滑!L$61),0)/SUM(Python数据平滑!L$85:L$101)*情景假设!N$201</f>
        <v>2018.3014739250571</v>
      </c>
      <c r="O212" s="14">
        <f>VLOOKUP($A212,Python数据平滑!$A$61:$AN$114,COLUMN(Python数据平滑!M$61),0)/SUM(Python数据平滑!M$85:M$101)*情景假设!O$201</f>
        <v>2005.134613613787</v>
      </c>
      <c r="P212" s="14">
        <f>VLOOKUP($A212,Python数据平滑!$A$61:$AN$114,COLUMN(Python数据平滑!N$61),0)/SUM(Python数据平滑!N$85:N$101)*情景假设!P$201</f>
        <v>1991.5316949407077</v>
      </c>
      <c r="Q212" s="14">
        <f>VLOOKUP($A212,Python数据平滑!$A$61:$AN$114,COLUMN(Python数据平滑!O$61),0)/SUM(Python数据平滑!O$85:O$101)*情景假设!Q$201</f>
        <v>1978.185421835243</v>
      </c>
      <c r="R212" s="14">
        <f>VLOOKUP($A212,Python数据平滑!$A$61:$AN$114,COLUMN(Python数据平滑!P$61),0)/SUM(Python数据平滑!P$85:P$101)*情景假设!R$201</f>
        <v>1963.4282746371346</v>
      </c>
      <c r="S212" s="14">
        <f>VLOOKUP($A212,Python数据平滑!$A$61:$AN$114,COLUMN(Python数据平滑!Q$61),0)/SUM(Python数据平滑!Q$85:Q$101)*情景假设!S$201</f>
        <v>1945.8439948996663</v>
      </c>
      <c r="T212" s="14">
        <f>VLOOKUP($A212,Python数据平滑!$A$61:$AN$114,COLUMN(Python数据平滑!R$61),0)/SUM(Python数据平滑!R$85:R$101)*情景假设!T$201</f>
        <v>1926.6377600559656</v>
      </c>
      <c r="U212" s="14">
        <f>VLOOKUP($A212,Python数据平滑!$A$61:$AN$114,COLUMN(Python数据平滑!S$61),0)/SUM(Python数据平滑!S$85:S$101)*情景假设!U$201</f>
        <v>1906.9693777110615</v>
      </c>
      <c r="V212" s="14">
        <f>VLOOKUP($A212,Python数据平滑!$A$61:$AN$114,COLUMN(Python数据平滑!T$61),0)/SUM(Python数据平滑!T$85:T$101)*情景假设!V$201</f>
        <v>1887.9476149356633</v>
      </c>
      <c r="W212" s="14">
        <f>VLOOKUP($A212,Python数据平滑!$A$61:$AN$114,COLUMN(Python数据平滑!U$61),0)/SUM(Python数据平滑!U$85:U$101)*情景假设!W$201</f>
        <v>1869.6006897512268</v>
      </c>
      <c r="X212" s="14">
        <f>VLOOKUP($A212,Python数据平滑!$A$61:$AN$114,COLUMN(Python数据平滑!V$61),0)/SUM(Python数据平滑!V$85:V$101)*情景假设!X$201</f>
        <v>1851.2569031628434</v>
      </c>
      <c r="Y212" s="14">
        <f>VLOOKUP($A212,Python数据平滑!$A$61:$AN$114,COLUMN(Python数据平滑!W$61),0)/SUM(Python数据平滑!W$85:W$101)*情景假设!Y$201</f>
        <v>1832.9319069155288</v>
      </c>
      <c r="Z212" s="14">
        <f>VLOOKUP($A212,Python数据平滑!$A$61:$AN$114,COLUMN(Python数据平滑!X$61),0)/SUM(Python数据平滑!X$85:X$101)*情景假设!Z$201</f>
        <v>1814.6351407312266</v>
      </c>
      <c r="AA212" s="14">
        <f>VLOOKUP($A212,Python数据平滑!$A$61:$AN$114,COLUMN(Python数据平滑!Y$61),0)/SUM(Python数据平滑!Y$85:Y$101)*情景假设!AA$201</f>
        <v>1796.3702793413124</v>
      </c>
      <c r="AB212" s="14">
        <f>VLOOKUP($A212,Python数据平滑!$A$61:$AN$114,COLUMN(Python数据平滑!Z$61),0)/SUM(Python数据平滑!Z$85:Z$101)*情景假设!AB$201</f>
        <v>1778.2262859649738</v>
      </c>
      <c r="AC212" s="14">
        <f>VLOOKUP($A212,Python数据平滑!$A$61:$AN$114,COLUMN(Python数据平滑!AA$61),0)/SUM(Python数据平滑!AA$85:AA$101)*情景假设!AC$201</f>
        <v>1760.2114588709676</v>
      </c>
      <c r="AD212" s="14">
        <f>VLOOKUP($A212,Python数据平滑!$A$61:$AN$114,COLUMN(Python数据平滑!AB$61),0)/SUM(Python数据平滑!AB$85:AB$101)*情景假设!AD$201</f>
        <v>1742.2040467351471</v>
      </c>
      <c r="AE212" s="14">
        <f>VLOOKUP($A212,Python数据平滑!$A$61:$AN$114,COLUMN(Python数据平滑!AC$61),0)/SUM(Python数据平滑!AC$85:AC$101)*情景假设!AE$201</f>
        <v>1724.0818536950715</v>
      </c>
      <c r="AF212" s="14">
        <f>VLOOKUP($A212,Python数据平滑!$A$61:$AN$114,COLUMN(Python数据平滑!AD$61),0)/SUM(Python数据平滑!AD$85:AD$101)*情景假设!AF$201</f>
        <v>1705.7222125668013</v>
      </c>
      <c r="AG212" s="14">
        <f>VLOOKUP($A212,Python数据平滑!$A$61:$AN$114,COLUMN(Python数据平滑!AE$61),0)/SUM(Python数据平滑!AE$85:AE$101)*情景假设!AG$201</f>
        <v>1687.0795000643961</v>
      </c>
      <c r="AH212" s="14">
        <f>VLOOKUP($A212,Python数据平滑!$A$61:$AN$114,COLUMN(Python数据平滑!AF$61),0)/SUM(Python数据平滑!AF$85:AF$101)*情景假设!AH$201</f>
        <v>1668.204816255324</v>
      </c>
      <c r="AI212" s="14">
        <f>VLOOKUP($A212,Python数据平滑!$A$61:$AN$114,COLUMN(Python数据平滑!AG$61),0)/SUM(Python数据平滑!AG$85:AG$101)*情景假设!AI$201</f>
        <v>1649.1201336190713</v>
      </c>
      <c r="AJ212" s="14">
        <f>VLOOKUP($A212,Python数据平滑!$A$61:$AN$114,COLUMN(Python数据平滑!AH$61),0)/SUM(Python数据平滑!AH$85:AH$101)*情景假设!AJ$201</f>
        <v>1629.8472437804053</v>
      </c>
      <c r="AK212" s="14">
        <f>VLOOKUP($A212,Python数据平滑!$A$61:$AN$114,COLUMN(Python数据平滑!AI$61),0)/SUM(Python数据平滑!AI$85:AI$101)*情景假设!AK$201</f>
        <v>1610.4076015245</v>
      </c>
      <c r="AL212" s="14">
        <f>VLOOKUP($A212,Python数据平滑!$A$61:$AN$114,COLUMN(Python数据平滑!AJ$61),0)/SUM(Python数据平滑!AJ$85:AJ$101)*情景假设!AL$201</f>
        <v>1590.8568859481845</v>
      </c>
      <c r="AM212" s="14">
        <f>VLOOKUP($A212,Python数据平滑!$A$61:$AN$114,COLUMN(Python数据平滑!AK$61),0)/SUM(Python数据平滑!AK$85:AK$101)*情景假设!AM$201</f>
        <v>1571.2535999793067</v>
      </c>
      <c r="AN212" s="14">
        <f>VLOOKUP($A212,Python数据平滑!$A$61:$AN$114,COLUMN(Python数据平滑!AL$61),0)/SUM(Python数据平滑!AL$85:AL$101)*情景假设!AN$201</f>
        <v>1551.622042954436</v>
      </c>
      <c r="AO212" s="14">
        <f>VLOOKUP($A212,Python数据平滑!$A$61:$AN$114,COLUMN(Python数据平滑!AM$61),0)/SUM(Python数据平滑!AM$85:AM$101)*情景假设!AO$201</f>
        <v>1531.9849664228232</v>
      </c>
      <c r="AP212" s="166">
        <f>VLOOKUP($A212,Python数据平滑!$A$61:$AN$114,COLUMN(Python数据平滑!AN$61),0)/SUM(Python数据平滑!AN$85:AN$101)*情景假设!AP$201</f>
        <v>1512.3633626373362</v>
      </c>
    </row>
    <row r="213" spans="1:42" x14ac:dyDescent="0.25">
      <c r="A213" s="132" t="s">
        <v>245</v>
      </c>
      <c r="B213" s="118">
        <f>VLOOKUP($A213,'高情景（2001-2060, 2020RMB）'!$A$14:$W$70,COLUMN('高情景（2001-2060, 2020RMB）'!U$1),0)</f>
        <v>1364.1405953083029</v>
      </c>
      <c r="C213" s="14">
        <f>VLOOKUP($A213,'高情景（2001-2060, 2020RMB）'!$A$14:$W$70,COLUMN('高情景（2001-2060, 2020RMB）'!V$1),0)</f>
        <v>1526.8532453395294</v>
      </c>
      <c r="D213" s="14">
        <f>VLOOKUP($A213,'高情景（2001-2060, 2020RMB）'!$A$14:$W$70,COLUMN('高情景（2001-2060, 2020RMB）'!W$1),0)</f>
        <v>1532.4140383714741</v>
      </c>
      <c r="E213" s="14">
        <f>VLOOKUP($A213,Python数据平滑!$A$61:$AN$114,COLUMN(Python数据平滑!C$61),0)/SUM(Python数据平滑!C$85:C$101)*情景假设!E$201</f>
        <v>1525.0074895950015</v>
      </c>
      <c r="F213" s="14">
        <f>VLOOKUP($A213,Python数据平滑!$A$61:$AN$114,COLUMN(Python数据平滑!D$61),0)/SUM(Python数据平滑!D$85:D$101)*情景假设!F$201</f>
        <v>1516.8487050356964</v>
      </c>
      <c r="G213" s="14">
        <f>VLOOKUP($A213,Python数据平滑!$A$61:$AN$114,COLUMN(Python数据平滑!E$61),0)/SUM(Python数据平滑!E$85:E$101)*情景假设!G$201</f>
        <v>1507.867031861135</v>
      </c>
      <c r="H213" s="14">
        <f>VLOOKUP($A213,Python数据平滑!$A$61:$AN$114,COLUMN(Python数据平滑!F$61),0)/SUM(Python数据平滑!F$85:F$101)*情景假设!H$201</f>
        <v>1500.2101600764963</v>
      </c>
      <c r="I213" s="14">
        <f>VLOOKUP($A213,Python数据平滑!$A$61:$AN$114,COLUMN(Python数据平滑!G$61),0)/SUM(Python数据平滑!G$85:G$101)*情景假设!I$201</f>
        <v>1492.4961201257745</v>
      </c>
      <c r="J213" s="14">
        <f>VLOOKUP($A213,Python数据平滑!$A$61:$AN$114,COLUMN(Python数据平滑!H$61),0)/SUM(Python数据平滑!H$85:H$101)*情景假设!J$201</f>
        <v>1484.7754022996835</v>
      </c>
      <c r="K213" s="14">
        <f>VLOOKUP($A213,Python数据平滑!$A$61:$AN$114,COLUMN(Python数据平滑!I$61),0)/SUM(Python数据平滑!I$85:I$101)*情景假设!K$201</f>
        <v>1477.0133867441298</v>
      </c>
      <c r="L213" s="14">
        <f>VLOOKUP($A213,Python数据平滑!$A$61:$AN$114,COLUMN(Python数据平滑!J$61),0)/SUM(Python数据平滑!J$85:J$101)*情景假设!L$201</f>
        <v>1469.1010306078458</v>
      </c>
      <c r="M213" s="14">
        <f>VLOOKUP($A213,Python数据平滑!$A$61:$AN$114,COLUMN(Python数据平滑!K$61),0)/SUM(Python数据平滑!K$85:K$101)*情景假设!M$201</f>
        <v>1459.9509529981804</v>
      </c>
      <c r="N213" s="14">
        <f>VLOOKUP($A213,Python数据平滑!$A$61:$AN$114,COLUMN(Python数据平滑!L$61),0)/SUM(Python数据平滑!L$85:L$101)*情景假设!N$201</f>
        <v>1449.0272127088567</v>
      </c>
      <c r="O213" s="14">
        <f>VLOOKUP($A213,Python数据平滑!$A$61:$AN$114,COLUMN(Python数据平滑!M$61),0)/SUM(Python数据平滑!M$85:M$101)*情景假设!O$201</f>
        <v>1437.0300225089891</v>
      </c>
      <c r="P213" s="14">
        <f>VLOOKUP($A213,Python数据平滑!$A$61:$AN$114,COLUMN(Python数据平滑!N$61),0)/SUM(Python数据平滑!N$85:N$101)*情景假设!P$201</f>
        <v>1424.8341635986285</v>
      </c>
      <c r="Q213" s="14">
        <f>VLOOKUP($A213,Python数据平滑!$A$61:$AN$114,COLUMN(Python数据平滑!O$61),0)/SUM(Python数据平滑!O$85:O$101)*情景假设!Q$201</f>
        <v>1413.508703133233</v>
      </c>
      <c r="R213" s="14">
        <f>VLOOKUP($A213,Python数据平滑!$A$61:$AN$114,COLUMN(Python数据平滑!P$61),0)/SUM(Python数据平滑!P$85:P$101)*情景假设!R$201</f>
        <v>1401.9563856799377</v>
      </c>
      <c r="S213" s="14">
        <f>VLOOKUP($A213,Python数据平滑!$A$61:$AN$114,COLUMN(Python数据平滑!Q$61),0)/SUM(Python数据平滑!Q$85:Q$101)*情景假设!S$201</f>
        <v>1388.8482446819064</v>
      </c>
      <c r="T213" s="14">
        <f>VLOOKUP($A213,Python数据平滑!$A$61:$AN$114,COLUMN(Python数据平滑!R$61),0)/SUM(Python数据平滑!R$85:R$101)*情景假设!T$201</f>
        <v>1374.9844629410334</v>
      </c>
      <c r="U213" s="14">
        <f>VLOOKUP($A213,Python数据平滑!$A$61:$AN$114,COLUMN(Python数据平滑!S$61),0)/SUM(Python数据平滑!S$85:S$101)*情景假设!U$201</f>
        <v>1361.1322230502633</v>
      </c>
      <c r="V213" s="14">
        <f>VLOOKUP($A213,Python数据平滑!$A$61:$AN$114,COLUMN(Python数据平滑!T$61),0)/SUM(Python数据平滑!T$85:T$101)*情景假设!V$201</f>
        <v>1348.0240112113354</v>
      </c>
      <c r="W213" s="14">
        <f>VLOOKUP($A213,Python数据平滑!$A$61:$AN$114,COLUMN(Python数据平滑!U$61),0)/SUM(Python数据平滑!U$85:U$101)*情景假设!W$201</f>
        <v>1335.623805263612</v>
      </c>
      <c r="X213" s="14">
        <f>VLOOKUP($A213,Python数据平滑!$A$61:$AN$114,COLUMN(Python数据平滑!V$61),0)/SUM(Python数据平滑!V$85:V$101)*情景假设!X$201</f>
        <v>1323.3977418155864</v>
      </c>
      <c r="Y213" s="14">
        <f>VLOOKUP($A213,Python数据平滑!$A$61:$AN$114,COLUMN(Python数据平滑!W$61),0)/SUM(Python数据平滑!W$85:W$101)*情景假设!Y$201</f>
        <v>1311.3044428879712</v>
      </c>
      <c r="Z213" s="14">
        <f>VLOOKUP($A213,Python数据平滑!$A$61:$AN$114,COLUMN(Python数据平滑!X$61),0)/SUM(Python数据平滑!X$85:X$101)*情景假设!Z$201</f>
        <v>1299.2999149548637</v>
      </c>
      <c r="AA213" s="14">
        <f>VLOOKUP($A213,Python数据平滑!$A$61:$AN$114,COLUMN(Python数据平滑!Y$61),0)/SUM(Python数据平滑!Y$85:Y$101)*情景假设!AA$201</f>
        <v>1287.3378173833351</v>
      </c>
      <c r="AB213" s="14">
        <f>VLOOKUP($A213,Python数据平滑!$A$61:$AN$114,COLUMN(Python数据平滑!Z$61),0)/SUM(Python数据平滑!Z$85:Z$101)*情景假设!AB$201</f>
        <v>1275.4347312101042</v>
      </c>
      <c r="AC213" s="14">
        <f>VLOOKUP($A213,Python数据平滑!$A$61:$AN$114,COLUMN(Python数据平滑!AA$61),0)/SUM(Python数据平滑!AA$85:AA$101)*情景假设!AC$201</f>
        <v>1263.5512753877642</v>
      </c>
      <c r="AD213" s="14">
        <f>VLOOKUP($A213,Python数据平滑!$A$61:$AN$114,COLUMN(Python数据平滑!AB$61),0)/SUM(Python数据平滑!AB$85:AB$101)*情景假设!AD$201</f>
        <v>1251.5563754030456</v>
      </c>
      <c r="AE213" s="14">
        <f>VLOOKUP($A213,Python数据平滑!$A$61:$AN$114,COLUMN(Python数据平滑!AC$61),0)/SUM(Python数据平滑!AC$85:AC$101)*情景假设!AE$201</f>
        <v>1239.3201275115071</v>
      </c>
      <c r="AF213" s="14">
        <f>VLOOKUP($A213,Python数据平滑!$A$61:$AN$114,COLUMN(Python数据平滑!AD$61),0)/SUM(Python数据平滑!AD$85:AD$101)*情景假设!AF$201</f>
        <v>1226.7139234892302</v>
      </c>
      <c r="AG213" s="14">
        <f>VLOOKUP($A213,Python数据平滑!$A$61:$AN$114,COLUMN(Python数据平滑!AE$61),0)/SUM(Python数据平滑!AE$85:AE$101)*情景假设!AG$201</f>
        <v>1213.7774501687156</v>
      </c>
      <c r="AH213" s="14">
        <f>VLOOKUP($A213,Python数据平滑!$A$61:$AN$114,COLUMN(Python数据平滑!AF$61),0)/SUM(Python数据平滑!AF$85:AF$101)*情景假设!AH$201</f>
        <v>1200.647160434557</v>
      </c>
      <c r="AI213" s="14">
        <f>VLOOKUP($A213,Python数据平滑!$A$61:$AN$114,COLUMN(Python数据平滑!AG$61),0)/SUM(Python数据平滑!AG$85:AG$101)*情景假设!AI$201</f>
        <v>1187.3406094619497</v>
      </c>
      <c r="AJ213" s="14">
        <f>VLOOKUP($A213,Python数据平滑!$A$61:$AN$114,COLUMN(Python数据平滑!AH$61),0)/SUM(Python数据平滑!AH$85:AH$101)*情景假设!AJ$201</f>
        <v>1173.8751966143398</v>
      </c>
      <c r="AK213" s="14">
        <f>VLOOKUP($A213,Python数据平滑!$A$61:$AN$114,COLUMN(Python数据平滑!AI$61),0)/SUM(Python数据平滑!AI$85:AI$101)*情景假设!AK$201</f>
        <v>1160.2680489836548</v>
      </c>
      <c r="AL213" s="14">
        <f>VLOOKUP($A213,Python数据平滑!$A$61:$AN$114,COLUMN(Python数据平滑!AJ$61),0)/SUM(Python数据平滑!AJ$85:AJ$101)*情景假设!AL$201</f>
        <v>1146.5609264152326</v>
      </c>
      <c r="AM213" s="14">
        <f>VLOOKUP($A213,Python数据平滑!$A$61:$AN$114,COLUMN(Python数据平滑!AK$61),0)/SUM(Python数据平滑!AK$85:AK$101)*情景假设!AM$201</f>
        <v>1132.7976200008845</v>
      </c>
      <c r="AN213" s="14">
        <f>VLOOKUP($A213,Python数据平滑!$A$61:$AN$114,COLUMN(Python数据平滑!AL$61),0)/SUM(Python数据平滑!AL$85:AL$101)*情景假设!AN$201</f>
        <v>1118.9972475494376</v>
      </c>
      <c r="AO213" s="14">
        <f>VLOOKUP($A213,Python数据平滑!$A$61:$AN$114,COLUMN(Python数据平滑!AM$61),0)/SUM(Python数据平滑!AM$85:AM$101)*情景假设!AO$201</f>
        <v>1105.1777698398917</v>
      </c>
      <c r="AP213" s="166">
        <f>VLOOKUP($A213,Python数据平滑!$A$61:$AN$114,COLUMN(Python数据平滑!AN$61),0)/SUM(Python数据平滑!AN$85:AN$101)*情景假设!AP$201</f>
        <v>1091.3558348757952</v>
      </c>
    </row>
    <row r="214" spans="1:42" x14ac:dyDescent="0.25">
      <c r="A214" s="132" t="s">
        <v>50</v>
      </c>
      <c r="B214" s="118">
        <f>VLOOKUP($A214,'高情景（2001-2060, 2020RMB）'!$A$14:$W$70,COLUMN('高情景（2001-2060, 2020RMB）'!U$1),0)</f>
        <v>935.75183103419295</v>
      </c>
      <c r="C214" s="14">
        <f>VLOOKUP($A214,'高情景（2001-2060, 2020RMB）'!$A$14:$W$70,COLUMN('高情景（2001-2060, 2020RMB）'!V$1),0)</f>
        <v>1028.8553087520027</v>
      </c>
      <c r="D214" s="14">
        <f>VLOOKUP($A214,'高情景（2001-2060, 2020RMB）'!$A$14:$W$70,COLUMN('高情景（2001-2060, 2020RMB）'!W$1),0)</f>
        <v>1144.432816780665</v>
      </c>
      <c r="E214" s="14">
        <f>VLOOKUP($A214,Python数据平滑!$A$61:$AN$114,COLUMN(Python数据平滑!C$61),0)/SUM(Python数据平滑!C$85:C$101)*情景假设!E$201</f>
        <v>1233.4893076687322</v>
      </c>
      <c r="F214" s="14">
        <f>VLOOKUP($A214,Python数据平滑!$A$61:$AN$114,COLUMN(Python数据平滑!D$61),0)/SUM(Python数据平滑!D$85:D$101)*情景假设!F$201</f>
        <v>1325.9505208804503</v>
      </c>
      <c r="G214" s="14">
        <f>VLOOKUP($A214,Python数据平滑!$A$61:$AN$114,COLUMN(Python数据平滑!E$61),0)/SUM(Python数据平滑!E$85:E$101)*情景假设!G$201</f>
        <v>1420.564720068777</v>
      </c>
      <c r="H214" s="14">
        <f>VLOOKUP($A214,Python数据平滑!$A$61:$AN$114,COLUMN(Python数据平滑!F$61),0)/SUM(Python数据平滑!F$85:F$101)*情景假设!H$201</f>
        <v>1519.4767242788469</v>
      </c>
      <c r="I214" s="14">
        <f>VLOOKUP($A214,Python数据平滑!$A$61:$AN$114,COLUMN(Python数据平滑!G$61),0)/SUM(Python数据平滑!G$85:G$101)*情景假设!I$201</f>
        <v>1622.3657991888279</v>
      </c>
      <c r="J214" s="14">
        <f>VLOOKUP($A214,Python数据平滑!$A$61:$AN$114,COLUMN(Python数据平滑!H$61),0)/SUM(Python数据平滑!H$85:H$101)*情景假设!J$201</f>
        <v>1729.1264593296912</v>
      </c>
      <c r="K214" s="14">
        <f>VLOOKUP($A214,Python数据平滑!$A$61:$AN$114,COLUMN(Python数据平滑!I$61),0)/SUM(Python数据平滑!I$85:I$101)*情景假设!K$201</f>
        <v>1839.5211689280009</v>
      </c>
      <c r="L214" s="14">
        <f>VLOOKUP($A214,Python数据平滑!$A$61:$AN$114,COLUMN(Python数据平滑!J$61),0)/SUM(Python数据平滑!J$85:J$101)*情景假设!L$201</f>
        <v>1953.1584661517597</v>
      </c>
      <c r="M214" s="14">
        <f>VLOOKUP($A214,Python数据平滑!$A$61:$AN$114,COLUMN(Python数据平滑!K$61),0)/SUM(Python数据平滑!K$85:K$101)*情景假设!M$201</f>
        <v>2071.1986913391984</v>
      </c>
      <c r="N214" s="14">
        <f>VLOOKUP($A214,Python数据平滑!$A$61:$AN$114,COLUMN(Python数据平滑!L$61),0)/SUM(Python数据平滑!L$85:L$101)*情景假设!N$201</f>
        <v>2193.3944114157985</v>
      </c>
      <c r="O214" s="14">
        <f>VLOOKUP($A214,Python数据平滑!$A$61:$AN$114,COLUMN(Python数据平滑!M$61),0)/SUM(Python数据平滑!M$85:M$101)*情景假设!O$201</f>
        <v>2316.6871093479499</v>
      </c>
      <c r="P214" s="14">
        <f>VLOOKUP($A214,Python数据平滑!$A$61:$AN$114,COLUMN(Python数据平滑!N$61),0)/SUM(Python数据平滑!N$85:N$101)*情景假设!P$201</f>
        <v>2437.6845657367548</v>
      </c>
      <c r="Q214" s="14">
        <f>VLOOKUP($A214,Python数据平滑!$A$61:$AN$114,COLUMN(Python数据平滑!O$61),0)/SUM(Python数据平滑!O$85:O$101)*情景假设!Q$201</f>
        <v>2552.814519725644</v>
      </c>
      <c r="R214" s="14">
        <f>VLOOKUP($A214,Python数据平滑!$A$61:$AN$114,COLUMN(Python数据平滑!P$61),0)/SUM(Python数据平滑!P$85:P$101)*情景假设!R$201</f>
        <v>2661.4760066144636</v>
      </c>
      <c r="S214" s="14">
        <f>VLOOKUP($A214,Python数据平滑!$A$61:$AN$114,COLUMN(Python数据平滑!Q$61),0)/SUM(Python数据平滑!Q$85:Q$101)*情景假设!S$201</f>
        <v>2766.2517246234015</v>
      </c>
      <c r="T214" s="14">
        <f>VLOOKUP($A214,Python数据平滑!$A$61:$AN$114,COLUMN(Python数据平滑!R$61),0)/SUM(Python数据平滑!R$85:R$101)*情景假设!T$201</f>
        <v>2868.4544452795067</v>
      </c>
      <c r="U214" s="14">
        <f>VLOOKUP($A214,Python数据平滑!$A$61:$AN$114,COLUMN(Python数据平滑!S$61),0)/SUM(Python数据平滑!S$85:S$101)*情景假设!U$201</f>
        <v>2969.6891670967075</v>
      </c>
      <c r="V214" s="14">
        <f>VLOOKUP($A214,Python数据平滑!$A$61:$AN$114,COLUMN(Python数据平滑!T$61),0)/SUM(Python数据平滑!T$85:T$101)*情景假设!V$201</f>
        <v>3071.8422429308821</v>
      </c>
      <c r="W214" s="14">
        <f>VLOOKUP($A214,Python数据平滑!$A$61:$AN$114,COLUMN(Python数据平滑!U$61),0)/SUM(Python数据平滑!U$85:U$101)*情景假设!W$201</f>
        <v>3175.3306755716294</v>
      </c>
      <c r="X214" s="14">
        <f>VLOOKUP($A214,Python数据平滑!$A$61:$AN$114,COLUMN(Python数据平滑!V$61),0)/SUM(Python数据平滑!V$85:V$101)*情景假设!X$201</f>
        <v>3279.4007329019801</v>
      </c>
      <c r="Y214" s="14">
        <f>VLOOKUP($A214,Python数据平滑!$A$61:$AN$114,COLUMN(Python数据平滑!W$61),0)/SUM(Python数据平滑!W$85:W$101)*情景假设!Y$201</f>
        <v>3384.4299368756979</v>
      </c>
      <c r="Z214" s="14">
        <f>VLOOKUP($A214,Python数据平滑!$A$61:$AN$114,COLUMN(Python数据平滑!X$61),0)/SUM(Python数据平滑!X$85:X$101)*情景假设!Z$201</f>
        <v>3490.8464131290502</v>
      </c>
      <c r="AA214" s="14">
        <f>VLOOKUP($A214,Python数据平滑!$A$61:$AN$114,COLUMN(Python数据平滑!Y$61),0)/SUM(Python数据平滑!Y$85:Y$101)*情景假设!AA$201</f>
        <v>3599.1295116869401</v>
      </c>
      <c r="AB214" s="14">
        <f>VLOOKUP($A214,Python数据平滑!$A$61:$AN$114,COLUMN(Python数据平滑!Z$61),0)/SUM(Python数据平滑!Z$85:Z$101)*情景假设!AB$201</f>
        <v>3710.0000845253335</v>
      </c>
      <c r="AC214" s="14">
        <f>VLOOKUP($A214,Python数据平滑!$A$61:$AN$114,COLUMN(Python数据平滑!AA$61),0)/SUM(Python数据平滑!AA$85:AA$101)*情景假设!AC$201</f>
        <v>3824.0999958187458</v>
      </c>
      <c r="AD214" s="14">
        <f>VLOOKUP($A214,Python数据平滑!$A$61:$AN$114,COLUMN(Python数据平滑!AB$61),0)/SUM(Python数据平滑!AB$85:AB$101)*情景假设!AD$201</f>
        <v>3941.8515948433474</v>
      </c>
      <c r="AE214" s="14">
        <f>VLOOKUP($A214,Python数据平滑!$A$61:$AN$114,COLUMN(Python数据平滑!AC$61),0)/SUM(Python数据平滑!AC$85:AC$101)*情景假设!AE$201</f>
        <v>4063.7077892767588</v>
      </c>
      <c r="AF214" s="14">
        <f>VLOOKUP($A214,Python数据平滑!$A$61:$AN$114,COLUMN(Python数据平滑!AD$61),0)/SUM(Python数据平滑!AD$85:AD$101)*情景假设!AF$201</f>
        <v>4190.1526909630602</v>
      </c>
      <c r="AG214" s="14">
        <f>VLOOKUP($A214,Python数据平滑!$A$61:$AN$114,COLUMN(Python数据平滑!AE$61),0)/SUM(Python数据平滑!AE$85:AE$101)*情景假设!AG$201</f>
        <v>4320.242191650902</v>
      </c>
      <c r="AH214" s="14">
        <f>VLOOKUP($A214,Python数据平滑!$A$61:$AN$114,COLUMN(Python数据平滑!AF$61),0)/SUM(Python数据平滑!AF$85:AF$101)*情景假设!AH$201</f>
        <v>4452.6722190030196</v>
      </c>
      <c r="AI214" s="14">
        <f>VLOOKUP($A214,Python数据平滑!$A$61:$AN$114,COLUMN(Python数据平滑!AG$61),0)/SUM(Python数据平滑!AG$85:AG$101)*情景假设!AI$201</f>
        <v>4587.4082070632894</v>
      </c>
      <c r="AJ214" s="14">
        <f>VLOOKUP($A214,Python数据平滑!$A$61:$AN$114,COLUMN(Python数据平滑!AH$61),0)/SUM(Python数据平滑!AH$85:AH$101)*情景假设!AJ$201</f>
        <v>4724.4122038874684</v>
      </c>
      <c r="AK214" s="14">
        <f>VLOOKUP($A214,Python数据平滑!$A$61:$AN$114,COLUMN(Python数据平滑!AI$61),0)/SUM(Python数据平滑!AI$85:AI$101)*情景假设!AK$201</f>
        <v>4863.6425411024693</v>
      </c>
      <c r="AL214" s="14">
        <f>VLOOKUP($A214,Python数据平滑!$A$61:$AN$114,COLUMN(Python数据平滑!AJ$61),0)/SUM(Python数据平滑!AJ$85:AJ$101)*情景假设!AL$201</f>
        <v>5005.1626467906108</v>
      </c>
      <c r="AM214" s="14">
        <f>VLOOKUP($A214,Python数据平滑!$A$61:$AN$114,COLUMN(Python数据平滑!AK$61),0)/SUM(Python数据平滑!AK$85:AK$101)*情景假设!AM$201</f>
        <v>5149.0608552514122</v>
      </c>
      <c r="AN214" s="14">
        <f>VLOOKUP($A214,Python数据平滑!$A$61:$AN$114,COLUMN(Python数据平滑!AL$61),0)/SUM(Python数据平滑!AL$85:AL$101)*情景假设!AN$201</f>
        <v>5295.3280054230418</v>
      </c>
      <c r="AO214" s="14">
        <f>VLOOKUP($A214,Python数据平滑!$A$61:$AN$114,COLUMN(Python数据平滑!AM$61),0)/SUM(Python数据平滑!AM$85:AM$101)*情景假设!AO$201</f>
        <v>5443.9517482569963</v>
      </c>
      <c r="AP214" s="166">
        <f>VLOOKUP($A214,Python数据平滑!$A$61:$AN$114,COLUMN(Python数据平滑!AN$61),0)/SUM(Python数据平滑!AN$85:AN$101)*情景假设!AP$201</f>
        <v>5594.9153616831964</v>
      </c>
    </row>
    <row r="215" spans="1:42" x14ac:dyDescent="0.25">
      <c r="A215" s="132" t="s">
        <v>51</v>
      </c>
      <c r="B215" s="118">
        <f>VLOOKUP($A215,'高情景（2001-2060, 2020RMB）'!$A$14:$W$70,COLUMN('高情景（2001-2060, 2020RMB）'!U$1),0)</f>
        <v>7.680442047975407</v>
      </c>
      <c r="C215" s="14">
        <f>VLOOKUP($A215,'高情景（2001-2060, 2020RMB）'!$A$14:$W$70,COLUMN('高情景（2001-2060, 2020RMB）'!V$1),0)</f>
        <v>7.133140363143748</v>
      </c>
      <c r="D215" s="14">
        <f>VLOOKUP($A215,'高情景（2001-2060, 2020RMB）'!$A$14:$W$70,COLUMN('高情景（2001-2060, 2020RMB）'!W$1),0)</f>
        <v>9.2604801376398402</v>
      </c>
      <c r="E215" s="14">
        <f>VLOOKUP($A215,Python数据平滑!$A$61:$AN$114,COLUMN(Python数据平滑!C$61),0)/SUM(Python数据平滑!C$85:C$101)*情景假设!E$201</f>
        <v>9.5929897334563385</v>
      </c>
      <c r="F215" s="14">
        <f>VLOOKUP($A215,Python数据平滑!$A$61:$AN$114,COLUMN(Python数据平滑!D$61),0)/SUM(Python数据平滑!D$85:D$101)*情景假设!F$201</f>
        <v>9.9223369711492566</v>
      </c>
      <c r="G215" s="14">
        <f>VLOOKUP($A215,Python数据平滑!$A$61:$AN$114,COLUMN(Python数据平滑!E$61),0)/SUM(Python数据平滑!E$85:E$101)*情景假设!G$201</f>
        <v>10.243751580984739</v>
      </c>
      <c r="H215" s="14">
        <f>VLOOKUP($A215,Python数据平滑!$A$61:$AN$114,COLUMN(Python数据平滑!F$61),0)/SUM(Python数据平滑!F$85:F$101)*情景假设!H$201</f>
        <v>10.572224279037222</v>
      </c>
      <c r="I215" s="14">
        <f>VLOOKUP($A215,Python数据平滑!$A$61:$AN$114,COLUMN(Python数据平滑!G$61),0)/SUM(Python数据平滑!G$85:G$101)*情景假设!I$201</f>
        <v>10.901534647375149</v>
      </c>
      <c r="J215" s="14">
        <f>VLOOKUP($A215,Python数据平滑!$A$61:$AN$114,COLUMN(Python数据平滑!H$61),0)/SUM(Python数据平滑!H$85:H$101)*情景假设!J$201</f>
        <v>11.231544642442536</v>
      </c>
      <c r="K215" s="14">
        <f>VLOOKUP($A215,Python数据平滑!$A$61:$AN$114,COLUMN(Python数据平滑!I$61),0)/SUM(Python数据平滑!I$85:I$101)*情景假设!K$201</f>
        <v>11.561490406777475</v>
      </c>
      <c r="L215" s="14">
        <f>VLOOKUP($A215,Python数据平滑!$A$61:$AN$114,COLUMN(Python数据平滑!J$61),0)/SUM(Python数据平滑!J$85:J$101)*情景假设!L$201</f>
        <v>11.889958478515078</v>
      </c>
      <c r="M215" s="14">
        <f>VLOOKUP($A215,Python数据平滑!$A$61:$AN$114,COLUMN(Python数据平滑!K$61),0)/SUM(Python数据平滑!K$85:K$101)*情景假设!M$201</f>
        <v>12.220337956130713</v>
      </c>
      <c r="N215" s="14">
        <f>VLOOKUP($A215,Python数据平滑!$A$61:$AN$114,COLUMN(Python数据平滑!L$61),0)/SUM(Python数据平滑!L$85:L$101)*情景假设!N$201</f>
        <v>12.550019353529546</v>
      </c>
      <c r="O215" s="14">
        <f>VLOOKUP($A215,Python数据平滑!$A$61:$AN$114,COLUMN(Python数据平滑!M$61),0)/SUM(Python数据平滑!M$85:M$101)*情景假设!O$201</f>
        <v>12.867594052068517</v>
      </c>
      <c r="P215" s="14">
        <f>VLOOKUP($A215,Python数据平滑!$A$61:$AN$114,COLUMN(Python数据平滑!N$61),0)/SUM(Python数据平滑!N$85:N$101)*情景假设!P$201</f>
        <v>13.162378129881711</v>
      </c>
      <c r="Q215" s="14">
        <f>VLOOKUP($A215,Python数据平滑!$A$61:$AN$114,COLUMN(Python数据平滑!O$61),0)/SUM(Python数据平滑!O$85:O$101)*情景假设!Q$201</f>
        <v>13.42505478896147</v>
      </c>
      <c r="R215" s="14">
        <f>VLOOKUP($A215,Python数据平滑!$A$61:$AN$114,COLUMN(Python数据平滑!P$61),0)/SUM(Python数据平滑!P$85:P$101)*情景假设!R$201</f>
        <v>13.654342637582493</v>
      </c>
      <c r="S215" s="14">
        <f>VLOOKUP($A215,Python数据平滑!$A$61:$AN$114,COLUMN(Python数据平滑!Q$61),0)/SUM(Python数据平滑!Q$85:Q$101)*情景假设!S$201</f>
        <v>13.859382781578301</v>
      </c>
      <c r="T215" s="14">
        <f>VLOOKUP($A215,Python数据平滑!$A$61:$AN$114,COLUMN(Python数据平滑!R$61),0)/SUM(Python数据平滑!R$85:R$101)*情景假设!T$201</f>
        <v>14.047822374413553</v>
      </c>
      <c r="U215" s="14">
        <f>VLOOKUP($A215,Python数据平滑!$A$61:$AN$114,COLUMN(Python数据平滑!S$61),0)/SUM(Python数据平滑!S$85:S$101)*情景假设!U$201</f>
        <v>14.227814792686686</v>
      </c>
      <c r="V215" s="14">
        <f>VLOOKUP($A215,Python数据平滑!$A$61:$AN$114,COLUMN(Python数据平滑!T$61),0)/SUM(Python数据平滑!T$85:T$101)*情景假设!V$201</f>
        <v>14.407942554997843</v>
      </c>
      <c r="W215" s="14">
        <f>VLOOKUP($A215,Python数据平滑!$A$61:$AN$114,COLUMN(Python数据平滑!U$61),0)/SUM(Python数据平滑!U$85:U$101)*情景假设!W$201</f>
        <v>14.589148875908654</v>
      </c>
      <c r="X215" s="14">
        <f>VLOOKUP($A215,Python数据平滑!$A$61:$AN$114,COLUMN(Python数据平滑!V$61),0)/SUM(Python数据平滑!V$85:V$101)*情景假设!X$201</f>
        <v>14.766851326458665</v>
      </c>
      <c r="Y215" s="14">
        <f>VLOOKUP($A215,Python数据平滑!$A$61:$AN$114,COLUMN(Python数据平滑!W$61),0)/SUM(Python数据平滑!W$85:W$101)*情景假设!Y$201</f>
        <v>14.941638616238006</v>
      </c>
      <c r="Z215" s="14">
        <f>VLOOKUP($A215,Python数据平滑!$A$61:$AN$114,COLUMN(Python数据平滑!X$61),0)/SUM(Python数据平滑!X$85:X$101)*情景假设!Z$201</f>
        <v>15.114089627018567</v>
      </c>
      <c r="AA215" s="14">
        <f>VLOOKUP($A215,Python数据平滑!$A$61:$AN$114,COLUMN(Python数据平滑!Y$61),0)/SUM(Python数据平滑!Y$85:Y$101)*情景假设!AA$201</f>
        <v>15.284770941917438</v>
      </c>
      <c r="AB215" s="14">
        <f>VLOOKUP($A215,Python数据平滑!$A$61:$AN$114,COLUMN(Python数据平滑!Z$61),0)/SUM(Python数据平滑!Z$85:Z$101)*情景假设!AB$201</f>
        <v>15.455022360813022</v>
      </c>
      <c r="AC215" s="14">
        <f>VLOOKUP($A215,Python数据平滑!$A$61:$AN$114,COLUMN(Python数据平滑!AA$61),0)/SUM(Python数据平滑!AA$85:AA$101)*情景假设!AC$201</f>
        <v>15.625562450662526</v>
      </c>
      <c r="AD215" s="14">
        <f>VLOOKUP($A215,Python数据平滑!$A$61:$AN$114,COLUMN(Python数据平滑!AB$61),0)/SUM(Python数据平滑!AB$85:AB$101)*情景假设!AD$201</f>
        <v>15.795967247475774</v>
      </c>
      <c r="AE215" s="14">
        <f>VLOOKUP($A215,Python数据平滑!$A$61:$AN$114,COLUMN(Python数据平滑!AC$61),0)/SUM(Python数据平滑!AC$85:AC$101)*情景假设!AE$201</f>
        <v>15.965745066115534</v>
      </c>
      <c r="AF215" s="14">
        <f>VLOOKUP($A215,Python数据平滑!$A$61:$AN$114,COLUMN(Python数据平滑!AD$61),0)/SUM(Python数据平滑!AD$85:AD$101)*情景假设!AF$201</f>
        <v>16.134330653950652</v>
      </c>
      <c r="AG215" s="14">
        <f>VLOOKUP($A215,Python数据平滑!$A$61:$AN$114,COLUMN(Python数据平滑!AE$61),0)/SUM(Python数据平滑!AE$85:AE$101)*情景假设!AG$201</f>
        <v>16.301002219338372</v>
      </c>
      <c r="AH215" s="14">
        <f>VLOOKUP($A215,Python数据平滑!$A$61:$AN$114,COLUMN(Python数据平滑!AF$61),0)/SUM(Python数据平滑!AF$85:AF$101)*情景假设!AH$201</f>
        <v>16.465269541352992</v>
      </c>
      <c r="AI215" s="14">
        <f>VLOOKUP($A215,Python数据平滑!$A$61:$AN$114,COLUMN(Python数据平滑!AG$61),0)/SUM(Python数据平滑!AG$85:AG$101)*情景假设!AI$201</f>
        <v>16.626853040432469</v>
      </c>
      <c r="AJ215" s="14">
        <f>VLOOKUP($A215,Python数据平滑!$A$61:$AN$114,COLUMN(Python数据平滑!AH$61),0)/SUM(Python数据平滑!AH$85:AH$101)*情景假设!AJ$201</f>
        <v>16.785469805424679</v>
      </c>
      <c r="AK215" s="14">
        <f>VLOOKUP($A215,Python数据平滑!$A$61:$AN$114,COLUMN(Python数据平滑!AI$61),0)/SUM(Python数据平滑!AI$85:AI$101)*情景假设!AK$201</f>
        <v>16.940832889229544</v>
      </c>
      <c r="AL215" s="14">
        <f>VLOOKUP($A215,Python数据平滑!$A$61:$AN$114,COLUMN(Python数据平滑!AJ$61),0)/SUM(Python数据平滑!AJ$85:AJ$101)*情景假设!AL$201</f>
        <v>17.093023479693379</v>
      </c>
      <c r="AM215" s="14">
        <f>VLOOKUP($A215,Python数据平滑!$A$61:$AN$114,COLUMN(Python数据平滑!AK$61),0)/SUM(Python数据平滑!AK$85:AK$101)*情景假设!AM$201</f>
        <v>17.242186777964861</v>
      </c>
      <c r="AN215" s="14">
        <f>VLOOKUP($A215,Python数据平滑!$A$61:$AN$114,COLUMN(Python数据平滑!AL$61),0)/SUM(Python数据平滑!AL$85:AL$101)*情景假设!AN$201</f>
        <v>17.38812302205649</v>
      </c>
      <c r="AO215" s="14">
        <f>VLOOKUP($A215,Python数据平滑!$A$61:$AN$114,COLUMN(Python数据平滑!AM$61),0)/SUM(Python数据平滑!AM$85:AM$101)*情景假设!AO$201</f>
        <v>17.530623454766292</v>
      </c>
      <c r="AP215" s="166">
        <f>VLOOKUP($A215,Python数据平滑!$A$61:$AN$114,COLUMN(Python数据平滑!AN$61),0)/SUM(Python数据平滑!AN$85:AN$101)*情景假设!AP$201</f>
        <v>17.669467456663735</v>
      </c>
    </row>
    <row r="216" spans="1:42" x14ac:dyDescent="0.25">
      <c r="A216" s="132" t="s">
        <v>52</v>
      </c>
      <c r="B216" s="118">
        <f>VLOOKUP($A216,'高情景（2001-2060, 2020RMB）'!$A$14:$W$70,COLUMN('高情景（2001-2060, 2020RMB）'!U$1),0)</f>
        <v>726.7325868770115</v>
      </c>
      <c r="C216" s="14">
        <f>VLOOKUP($A216,'高情景（2001-2060, 2020RMB）'!$A$14:$W$70,COLUMN('高情景（2001-2060, 2020RMB）'!V$1),0)</f>
        <v>826.27948832290463</v>
      </c>
      <c r="D216" s="14">
        <f>VLOOKUP($A216,'高情景（2001-2060, 2020RMB）'!$A$14:$W$70,COLUMN('高情景（2001-2060, 2020RMB）'!W$1),0)</f>
        <v>907.3493796355416</v>
      </c>
      <c r="E216" s="14">
        <f>VLOOKUP($A216,Python数据平滑!$A$61:$AN$114,COLUMN(Python数据平滑!C$61),0)/SUM(Python数据平滑!C$85:C$101)*情景假设!E$201</f>
        <v>927.2697161911741</v>
      </c>
      <c r="F216" s="14">
        <f>VLOOKUP($A216,Python数据平滑!$A$61:$AN$114,COLUMN(Python数据平滑!D$61),0)/SUM(Python数据平滑!D$85:D$101)*情景假设!F$201</f>
        <v>946.56250310140604</v>
      </c>
      <c r="G216" s="14">
        <f>VLOOKUP($A216,Python数据平滑!$A$61:$AN$114,COLUMN(Python数据平滑!E$61),0)/SUM(Python数据平滑!E$85:E$101)*情景假设!G$201</f>
        <v>964.9452514659431</v>
      </c>
      <c r="H216" s="14">
        <f>VLOOKUP($A216,Python数据平滑!$A$61:$AN$114,COLUMN(Python数据平滑!F$61),0)/SUM(Python数据平滑!F$85:F$101)*情景假设!H$201</f>
        <v>983.8208971321086</v>
      </c>
      <c r="I216" s="14">
        <f>VLOOKUP($A216,Python数据平滑!$A$61:$AN$114,COLUMN(Python数据平滑!G$61),0)/SUM(Python数据平滑!G$85:G$101)*情景假设!I$201</f>
        <v>1002.4924708538578</v>
      </c>
      <c r="J216" s="14">
        <f>VLOOKUP($A216,Python数据平滑!$A$61:$AN$114,COLUMN(Python数据平滑!H$61),0)/SUM(Python数据平滑!H$85:H$101)*情景假设!J$201</f>
        <v>1020.9830477070467</v>
      </c>
      <c r="K216" s="14">
        <f>VLOOKUP($A216,Python数据平滑!$A$61:$AN$114,COLUMN(Python数据平滑!I$61),0)/SUM(Python数据平滑!I$85:I$101)*情景假设!K$201</f>
        <v>1039.2599292477228</v>
      </c>
      <c r="L216" s="14">
        <f>VLOOKUP($A216,Python数据平滑!$A$61:$AN$114,COLUMN(Python数据平滑!J$61),0)/SUM(Python数据平滑!J$85:J$101)*情景假设!L$201</f>
        <v>1057.2355537530957</v>
      </c>
      <c r="M216" s="14">
        <f>VLOOKUP($A216,Python数据平滑!$A$61:$AN$114,COLUMN(Python数据平滑!K$61),0)/SUM(Python数据平滑!K$85:K$101)*情景假设!M$201</f>
        <v>1074.6006900271886</v>
      </c>
      <c r="N216" s="14">
        <f>VLOOKUP($A216,Python数据平滑!$A$61:$AN$114,COLUMN(Python数据平滑!L$61),0)/SUM(Python数据平滑!L$85:L$101)*情景假设!N$201</f>
        <v>1091.0923051557584</v>
      </c>
      <c r="O216" s="14">
        <f>VLOOKUP($A216,Python数据平滑!$A$61:$AN$114,COLUMN(Python数据平滑!M$61),0)/SUM(Python数据平滑!M$85:M$101)*情景假设!O$201</f>
        <v>1106.6844859179557</v>
      </c>
      <c r="P216" s="14">
        <f>VLOOKUP($A216,Python数据平滑!$A$61:$AN$114,COLUMN(Python数据平滑!N$61),0)/SUM(Python数据平滑!N$85:N$101)*情景假设!P$201</f>
        <v>1121.5065988509446</v>
      </c>
      <c r="Q216" s="14">
        <f>VLOOKUP($A216,Python数据平滑!$A$61:$AN$114,COLUMN(Python数据平滑!O$61),0)/SUM(Python数据平滑!O$85:O$101)*情景假设!Q$201</f>
        <v>1135.877809968069</v>
      </c>
      <c r="R216" s="14">
        <f>VLOOKUP($A216,Python数据平滑!$A$61:$AN$114,COLUMN(Python数据平滑!P$61),0)/SUM(Python数据平滑!P$85:P$101)*情景假设!R$201</f>
        <v>1149.2167324382226</v>
      </c>
      <c r="S216" s="14">
        <f>VLOOKUP($A216,Python数据平滑!$A$61:$AN$114,COLUMN(Python数据平滑!Q$61),0)/SUM(Python数据平滑!Q$85:Q$101)*情景假设!S$201</f>
        <v>1161.046870581064</v>
      </c>
      <c r="T216" s="14">
        <f>VLOOKUP($A216,Python数据平滑!$A$61:$AN$114,COLUMN(Python数据平滑!R$61),0)/SUM(Python数据平滑!R$85:R$101)*情景假设!T$201</f>
        <v>1171.9819330340144</v>
      </c>
      <c r="U216" s="14">
        <f>VLOOKUP($A216,Python数据平滑!$A$61:$AN$114,COLUMN(Python数据平滑!S$61),0)/SUM(Python数据平滑!S$85:S$101)*情景假设!U$201</f>
        <v>1182.6594142450886</v>
      </c>
      <c r="V216" s="14">
        <f>VLOOKUP($A216,Python数据平滑!$A$61:$AN$114,COLUMN(Python数据平滑!T$61),0)/SUM(Python数据平滑!T$85:T$101)*情景假设!V$201</f>
        <v>1193.7373358764726</v>
      </c>
      <c r="W216" s="14">
        <f>VLOOKUP($A216,Python数据平滑!$A$61:$AN$114,COLUMN(Python数据平滑!U$61),0)/SUM(Python数据平滑!U$85:U$101)*情景假设!W$201</f>
        <v>1205.2302617839625</v>
      </c>
      <c r="X216" s="14">
        <f>VLOOKUP($A216,Python数据平滑!$A$61:$AN$114,COLUMN(Python数据平滑!V$61),0)/SUM(Python数据平滑!V$85:V$101)*情景假设!X$201</f>
        <v>1216.6940530430893</v>
      </c>
      <c r="Y216" s="14">
        <f>VLOOKUP($A216,Python数据平滑!$A$61:$AN$114,COLUMN(Python数据平滑!W$61),0)/SUM(Python数据平滑!W$85:W$101)*情景假设!Y$201</f>
        <v>1228.1105896075408</v>
      </c>
      <c r="Z216" s="14">
        <f>VLOOKUP($A216,Python数据平滑!$A$61:$AN$114,COLUMN(Python数据平滑!X$61),0)/SUM(Python数据平滑!X$85:X$101)*情景假设!Z$201</f>
        <v>1239.4572869813576</v>
      </c>
      <c r="AA216" s="14">
        <f>VLOOKUP($A216,Python数据平滑!$A$61:$AN$114,COLUMN(Python数据平滑!Y$61),0)/SUM(Python数据平滑!Y$85:Y$101)*情景假设!AA$201</f>
        <v>1250.707039886727</v>
      </c>
      <c r="AB216" s="14">
        <f>VLOOKUP($A216,Python数据平滑!$A$61:$AN$114,COLUMN(Python数据平滑!Z$61),0)/SUM(Python数据平滑!Z$85:Z$101)*情景假设!AB$201</f>
        <v>1261.8924853671945</v>
      </c>
      <c r="AC216" s="14">
        <f>VLOOKUP($A216,Python数据平滑!$A$61:$AN$114,COLUMN(Python数据平滑!AA$61),0)/SUM(Python数据平滑!AA$85:AA$101)*情景假设!AC$201</f>
        <v>1272.9917999161205</v>
      </c>
      <c r="AD216" s="14">
        <f>VLOOKUP($A216,Python数据平滑!$A$61:$AN$114,COLUMN(Python数据平滑!AB$61),0)/SUM(Python数据平滑!AB$85:AB$101)*情景假设!AD$201</f>
        <v>1283.8869414474786</v>
      </c>
      <c r="AE216" s="14">
        <f>VLOOKUP($A216,Python数据平滑!$A$61:$AN$114,COLUMN(Python数据平滑!AC$61),0)/SUM(Python数据平滑!AC$85:AC$101)*情景假设!AE$201</f>
        <v>1294.4519721747283</v>
      </c>
      <c r="AF216" s="14">
        <f>VLOOKUP($A216,Python数据平滑!$A$61:$AN$114,COLUMN(Python数据平滑!AD$61),0)/SUM(Python数据平滑!AD$85:AD$101)*情景假设!AF$201</f>
        <v>1304.5528789227542</v>
      </c>
      <c r="AG216" s="14">
        <f>VLOOKUP($A216,Python数据平滑!$A$61:$AN$114,COLUMN(Python数据平滑!AE$61),0)/SUM(Python数据平滑!AE$85:AE$101)*情景假设!AG$201</f>
        <v>1314.2803016415044</v>
      </c>
      <c r="AH216" s="14">
        <f>VLOOKUP($A216,Python数据平滑!$A$61:$AN$114,COLUMN(Python数据平滑!AF$61),0)/SUM(Python数据平滑!AF$85:AF$101)*情景假设!AH$201</f>
        <v>1323.8032000300796</v>
      </c>
      <c r="AI216" s="14">
        <f>VLOOKUP($A216,Python数据平滑!$A$61:$AN$114,COLUMN(Python数据平滑!AG$61),0)/SUM(Python数据平滑!AG$85:AG$101)*情景假设!AI$201</f>
        <v>1333.0987638352708</v>
      </c>
      <c r="AJ216" s="14">
        <f>VLOOKUP($A216,Python数据平滑!$A$61:$AN$114,COLUMN(Python数据平滑!AH$61),0)/SUM(Python数据平滑!AH$85:AH$101)*情景假设!AJ$201</f>
        <v>1342.143998927239</v>
      </c>
      <c r="AK216" s="14">
        <f>VLOOKUP($A216,Python数据平滑!$A$61:$AN$114,COLUMN(Python数据平滑!AI$61),0)/SUM(Python数据平滑!AI$85:AI$101)*情景假设!AK$201</f>
        <v>1350.9156719065243</v>
      </c>
      <c r="AL216" s="14">
        <f>VLOOKUP($A216,Python数据平滑!$A$61:$AN$114,COLUMN(Python数据平滑!AJ$61),0)/SUM(Python数据平滑!AJ$85:AJ$101)*情景假设!AL$201</f>
        <v>1359.4199116983843</v>
      </c>
      <c r="AM216" s="14">
        <f>VLOOKUP($A216,Python数据平滑!$A$61:$AN$114,COLUMN(Python数据平滑!AK$61),0)/SUM(Python数据平滑!AK$85:AK$101)*情景假设!AM$201</f>
        <v>1367.6676997728737</v>
      </c>
      <c r="AN216" s="14">
        <f>VLOOKUP($A216,Python数据平滑!$A$61:$AN$114,COLUMN(Python数据平滑!AL$61),0)/SUM(Python数据平滑!AL$85:AL$101)*情景假设!AN$201</f>
        <v>1375.6424582426951</v>
      </c>
      <c r="AO216" s="14">
        <f>VLOOKUP($A216,Python数据平滑!$A$61:$AN$114,COLUMN(Python数据平滑!AM$61),0)/SUM(Python数据平滑!AM$85:AM$101)*情景假设!AO$201</f>
        <v>1383.3269251326103</v>
      </c>
      <c r="AP216" s="166">
        <f>VLOOKUP($A216,Python数据平滑!$A$61:$AN$114,COLUMN(Python数据平滑!AN$61),0)/SUM(Python数据平滑!AN$85:AN$101)*情景假设!AP$201</f>
        <v>1390.7029409463562</v>
      </c>
    </row>
    <row r="217" spans="1:42" x14ac:dyDescent="0.25">
      <c r="A217" s="132" t="s">
        <v>53</v>
      </c>
      <c r="B217" s="118">
        <f>VLOOKUP($A217,'高情景（2001-2060, 2020RMB）'!$A$14:$W$70,COLUMN('高情景（2001-2060, 2020RMB）'!U$1),0)</f>
        <v>878.57955136179089</v>
      </c>
      <c r="C217" s="14">
        <f>VLOOKUP($A217,'高情景（2001-2060, 2020RMB）'!$A$14:$W$70,COLUMN('高情景（2001-2060, 2020RMB）'!V$1),0)</f>
        <v>1191.0274591227624</v>
      </c>
      <c r="D217" s="14">
        <f>VLOOKUP($A217,'高情景（2001-2060, 2020RMB）'!$A$14:$W$70,COLUMN('高情景（2001-2060, 2020RMB）'!W$1),0)</f>
        <v>1483.3175160522719</v>
      </c>
      <c r="E217" s="14">
        <f>VLOOKUP($A217,Python数据平滑!$A$61:$AN$114,COLUMN(Python数据平滑!C$61),0)/SUM(Python数据平滑!C$85:C$101)*情景假设!E$201</f>
        <v>1611.9310521629595</v>
      </c>
      <c r="F217" s="14">
        <f>VLOOKUP($A217,Python数据平滑!$A$61:$AN$114,COLUMN(Python数据平滑!D$61),0)/SUM(Python数据平滑!D$85:D$101)*情景假设!F$201</f>
        <v>1746.6488926710872</v>
      </c>
      <c r="G217" s="14">
        <f>VLOOKUP($A217,Python数据平滑!$A$61:$AN$114,COLUMN(Python数据平滑!E$61),0)/SUM(Python数据平滑!E$85:E$101)*情景假设!G$201</f>
        <v>1885.7152302363218</v>
      </c>
      <c r="H217" s="14">
        <f>VLOOKUP($A217,Python数据平滑!$A$61:$AN$114,COLUMN(Python数据平滑!F$61),0)/SUM(Python数据平滑!F$85:F$101)*情景假设!H$201</f>
        <v>2032.0384145461314</v>
      </c>
      <c r="I217" s="14">
        <f>VLOOKUP($A217,Python数据平滑!$A$61:$AN$114,COLUMN(Python数据平滑!G$61),0)/SUM(Python数据平滑!G$85:G$101)*情景假设!I$201</f>
        <v>2185.394622373416</v>
      </c>
      <c r="J217" s="14">
        <f>VLOOKUP($A217,Python数据平滑!$A$61:$AN$114,COLUMN(Python数据平滑!H$61),0)/SUM(Python数据平滑!H$85:H$101)*情景假设!J$201</f>
        <v>2345.6767812784597</v>
      </c>
      <c r="K217" s="14">
        <f>VLOOKUP($A217,Python数据平滑!$A$61:$AN$114,COLUMN(Python数据平滑!I$61),0)/SUM(Python数据平滑!I$85:I$101)*情景假设!K$201</f>
        <v>2512.5821968515129</v>
      </c>
      <c r="L217" s="14">
        <f>VLOOKUP($A217,Python数据平滑!$A$61:$AN$114,COLUMN(Python数据平滑!J$61),0)/SUM(Python数据平滑!J$85:J$101)*情景假设!L$201</f>
        <v>2685.5759972666769</v>
      </c>
      <c r="M217" s="14">
        <f>VLOOKUP($A217,Python数据平滑!$A$61:$AN$114,COLUMN(Python数据平滑!K$61),0)/SUM(Python数据平滑!K$85:K$101)*情景假设!M$201</f>
        <v>2863.3924634914142</v>
      </c>
      <c r="N217" s="14">
        <f>VLOOKUP($A217,Python数据平滑!$A$61:$AN$114,COLUMN(Python数据平滑!L$61),0)/SUM(Python数据平滑!L$85:L$101)*情景假设!N$201</f>
        <v>3045.2119739535124</v>
      </c>
      <c r="O217" s="14">
        <f>VLOOKUP($A217,Python数据平滑!$A$61:$AN$114,COLUMN(Python数据平滑!M$61),0)/SUM(Python数据平滑!M$85:M$101)*情景假设!O$201</f>
        <v>3231.1300448145753</v>
      </c>
      <c r="P217" s="14">
        <f>VLOOKUP($A217,Python数据平滑!$A$61:$AN$114,COLUMN(Python数据平滑!N$61),0)/SUM(Python数据平滑!N$85:N$101)*情景假设!P$201</f>
        <v>3421.8222359742854</v>
      </c>
      <c r="Q217" s="14">
        <f>VLOOKUP($A217,Python数据平滑!$A$61:$AN$114,COLUMN(Python数据平滑!O$61),0)/SUM(Python数据平滑!O$85:O$101)*情景假设!Q$201</f>
        <v>3618.768030932144</v>
      </c>
      <c r="R217" s="14">
        <f>VLOOKUP($A217,Python数据平滑!$A$61:$AN$114,COLUMN(Python数据平滑!P$61),0)/SUM(Python数据平滑!P$85:P$101)*情景假设!R$201</f>
        <v>3820.2178224766394</v>
      </c>
      <c r="S217" s="14">
        <f>VLOOKUP($A217,Python数据平滑!$A$61:$AN$114,COLUMN(Python数据平滑!Q$61),0)/SUM(Python数据平滑!Q$85:Q$101)*情景假设!S$201</f>
        <v>4024.0889043341776</v>
      </c>
      <c r="T217" s="14">
        <f>VLOOKUP($A217,Python数据平滑!$A$61:$AN$114,COLUMN(Python数据平滑!R$61),0)/SUM(Python数据平滑!R$85:R$101)*情景假设!T$201</f>
        <v>4232.3061402351022</v>
      </c>
      <c r="U217" s="14">
        <f>VLOOKUP($A217,Python数据平滑!$A$61:$AN$114,COLUMN(Python数据平滑!S$61),0)/SUM(Python数据平滑!S$85:S$101)*情景假设!U$201</f>
        <v>4447.265409881119</v>
      </c>
      <c r="V217" s="14">
        <f>VLOOKUP($A217,Python数据平滑!$A$61:$AN$114,COLUMN(Python数据平滑!T$61),0)/SUM(Python数据平滑!T$85:T$101)*情景假设!V$201</f>
        <v>4671.8654446547134</v>
      </c>
      <c r="W217" s="14">
        <f>VLOOKUP($A217,Python数据平滑!$A$61:$AN$114,COLUMN(Python数据平滑!U$61),0)/SUM(Python数据平滑!U$85:U$101)*情景假设!W$201</f>
        <v>4906.8514073194692</v>
      </c>
      <c r="X217" s="14">
        <f>VLOOKUP($A217,Python数据平滑!$A$61:$AN$114,COLUMN(Python数据平滑!V$61),0)/SUM(Python数据平滑!V$85:V$101)*情景假设!X$201</f>
        <v>5151.1105649418241</v>
      </c>
      <c r="Y217" s="14">
        <f>VLOOKUP($A217,Python数据平滑!$A$61:$AN$114,COLUMN(Python数据平滑!W$61),0)/SUM(Python数据平滑!W$85:W$101)*情景假设!Y$201</f>
        <v>5405.1903010691985</v>
      </c>
      <c r="Z217" s="14">
        <f>VLOOKUP($A217,Python数据平滑!$A$61:$AN$114,COLUMN(Python数据平滑!X$61),0)/SUM(Python数据平滑!X$85:X$101)*情景假设!Z$201</f>
        <v>5669.681509220165</v>
      </c>
      <c r="AA217" s="14">
        <f>VLOOKUP($A217,Python数据平滑!$A$61:$AN$114,COLUMN(Python数据平滑!Y$61),0)/SUM(Python数据平滑!Y$85:Y$101)*情景假设!AA$201</f>
        <v>5945.2206641041939</v>
      </c>
      <c r="AB217" s="14">
        <f>VLOOKUP($A217,Python数据平滑!$A$61:$AN$114,COLUMN(Python数据平滑!Z$61),0)/SUM(Python数据平滑!Z$85:Z$101)*情景假设!AB$201</f>
        <v>6232.8096778568179</v>
      </c>
      <c r="AC217" s="14">
        <f>VLOOKUP($A217,Python数据平滑!$A$61:$AN$114,COLUMN(Python数据平滑!AA$61),0)/SUM(Python数据平滑!AA$85:AA$101)*情景假设!AC$201</f>
        <v>6533.294380159251</v>
      </c>
      <c r="AD217" s="14">
        <f>VLOOKUP($A217,Python数据平滑!$A$61:$AN$114,COLUMN(Python数据平滑!AB$61),0)/SUM(Python数据平滑!AB$85:AB$101)*情景假设!AD$201</f>
        <v>6847.0994464947989</v>
      </c>
      <c r="AE217" s="14">
        <f>VLOOKUP($A217,Python数据平滑!$A$61:$AN$114,COLUMN(Python数据平滑!AC$61),0)/SUM(Python数据平滑!AC$85:AC$101)*情景假设!AE$201</f>
        <v>7174.6264185718028</v>
      </c>
      <c r="AF217" s="14">
        <f>VLOOKUP($A217,Python数据平滑!$A$61:$AN$114,COLUMN(Python数据平滑!AD$61),0)/SUM(Python数据平滑!AD$85:AD$101)*情景假设!AF$201</f>
        <v>7516.2452150059235</v>
      </c>
      <c r="AG217" s="14">
        <f>VLOOKUP($A217,Python数据平滑!$A$61:$AN$114,COLUMN(Python数据平滑!AE$61),0)/SUM(Python数据平滑!AE$85:AE$101)*情景假设!AG$201</f>
        <v>7871.6157490981677</v>
      </c>
      <c r="AH217" s="14">
        <f>VLOOKUP($A217,Python数据平滑!$A$61:$AN$114,COLUMN(Python数据平滑!AF$61),0)/SUM(Python数据平滑!AF$85:AF$101)*情景假设!AH$201</f>
        <v>8240.3936823990371</v>
      </c>
      <c r="AI217" s="14">
        <f>VLOOKUP($A217,Python数据平滑!$A$61:$AN$114,COLUMN(Python数据平滑!AG$61),0)/SUM(Python数据平滑!AG$85:AG$101)*情景假设!AI$201</f>
        <v>8622.9146714696726</v>
      </c>
      <c r="AJ217" s="14">
        <f>VLOOKUP($A217,Python数据平滑!$A$61:$AN$114,COLUMN(Python数据平滑!AH$61),0)/SUM(Python数据平滑!AH$85:AH$101)*情景假设!AJ$201</f>
        <v>9019.5165067690887</v>
      </c>
      <c r="AK217" s="14">
        <f>VLOOKUP($A217,Python数据平滑!$A$61:$AN$114,COLUMN(Python数据平滑!AI$61),0)/SUM(Python数据平滑!AI$85:AI$101)*情景假设!AK$201</f>
        <v>9430.5383764535491</v>
      </c>
      <c r="AL217" s="14">
        <f>VLOOKUP($A217,Python数据平滑!$A$61:$AN$114,COLUMN(Python数据平滑!AJ$61),0)/SUM(Python数据平滑!AJ$85:AJ$101)*情景假设!AL$201</f>
        <v>9856.5349995720971</v>
      </c>
      <c r="AM217" s="14">
        <f>VLOOKUP($A217,Python数据平滑!$A$61:$AN$114,COLUMN(Python数据平滑!AK$61),0)/SUM(Python数据平滑!AK$85:AK$101)*情景假设!AM$201</f>
        <v>10298.132808025333</v>
      </c>
      <c r="AN217" s="14">
        <f>VLOOKUP($A217,Python数据平滑!$A$61:$AN$114,COLUMN(Python数据平滑!AL$61),0)/SUM(Python数据平滑!AL$85:AL$101)*情景假设!AN$201</f>
        <v>10755.786119321972</v>
      </c>
      <c r="AO217" s="14">
        <f>VLOOKUP($A217,Python数据平滑!$A$61:$AN$114,COLUMN(Python数据平滑!AM$61),0)/SUM(Python数据平滑!AM$85:AM$101)*情景假设!AO$201</f>
        <v>11229.957319537076</v>
      </c>
      <c r="AP217" s="166">
        <f>VLOOKUP($A217,Python数据平滑!$A$61:$AN$114,COLUMN(Python数据平滑!AN$61),0)/SUM(Python数据平滑!AN$85:AN$101)*情景假设!AP$201</f>
        <v>11721.114525422541</v>
      </c>
    </row>
    <row r="218" spans="1:42" x14ac:dyDescent="0.25">
      <c r="A218" s="180" t="s">
        <v>54</v>
      </c>
      <c r="B218" s="118">
        <f>VLOOKUP($A218,'高情景（2001-2060, 2020RMB）'!$A$14:$W$70,COLUMN('高情景（2001-2060, 2020RMB）'!U$1),0)</f>
        <v>379.09823240746709</v>
      </c>
      <c r="C218" s="14">
        <f>VLOOKUP($A218,'高情景（2001-2060, 2020RMB）'!$A$14:$W$70,COLUMN('高情景（2001-2060, 2020RMB）'!V$1),0)</f>
        <v>416.42224208501489</v>
      </c>
      <c r="D218" s="14">
        <f>VLOOKUP($A218,'高情景（2001-2060, 2020RMB）'!$A$14:$W$70,COLUMN('高情景（2001-2060, 2020RMB）'!W$1),0)</f>
        <v>474.62286420659473</v>
      </c>
      <c r="E218" s="14">
        <f>VLOOKUP($A218,Python数据平滑!$A$61:$AN$114,COLUMN(Python数据平滑!C$61),0)/SUM(Python数据平滑!C$85:C$101)*情景假设!E$201</f>
        <v>500.51131959795754</v>
      </c>
      <c r="F218" s="14">
        <f>VLOOKUP($A218,Python数据平滑!$A$61:$AN$114,COLUMN(Python数据平滑!D$61),0)/SUM(Python数据平滑!D$85:D$101)*情景假设!F$201</f>
        <v>526.73860220345682</v>
      </c>
      <c r="G218" s="14">
        <f>VLOOKUP($A218,Python数据平滑!$A$61:$AN$114,COLUMN(Python数据平滑!E$61),0)/SUM(Python数据平滑!E$85:E$101)*情景假设!G$201</f>
        <v>552.92908449233585</v>
      </c>
      <c r="H218" s="14">
        <f>VLOOKUP($A218,Python数据平滑!$A$61:$AN$114,COLUMN(Python数据平滑!F$61),0)/SUM(Python数据平滑!F$85:F$101)*情景假设!H$201</f>
        <v>579.89618391392003</v>
      </c>
      <c r="I218" s="14">
        <f>VLOOKUP($A218,Python数据平滑!$A$61:$AN$114,COLUMN(Python数据平滑!G$61),0)/SUM(Python数据平滑!G$85:G$101)*情景假设!I$201</f>
        <v>607.38898826177433</v>
      </c>
      <c r="J218" s="14">
        <f>VLOOKUP($A218,Python数据平滑!$A$61:$AN$114,COLUMN(Python数据平滑!H$61),0)/SUM(Python数据平滑!H$85:H$101)*情景假设!J$201</f>
        <v>635.37419660155592</v>
      </c>
      <c r="K218" s="14">
        <f>VLOOKUP($A218,Python数据平滑!$A$61:$AN$114,COLUMN(Python数据平滑!I$61),0)/SUM(Python数据平滑!I$85:I$101)*情景假设!K$201</f>
        <v>663.77922343552461</v>
      </c>
      <c r="L218" s="14">
        <f>VLOOKUP($A218,Python数据平滑!$A$61:$AN$114,COLUMN(Python数据平滑!J$61),0)/SUM(Python数据平滑!J$85:J$101)*情景假设!L$201</f>
        <v>692.48817874124302</v>
      </c>
      <c r="M218" s="14">
        <f>VLOOKUP($A218,Python数据平滑!$A$61:$AN$114,COLUMN(Python数据平滑!K$61),0)/SUM(Python数据平滑!K$85:K$101)*情景假设!M$201</f>
        <v>721.21176987744479</v>
      </c>
      <c r="N218" s="14">
        <f>VLOOKUP($A218,Python数据平滑!$A$61:$AN$114,COLUMN(Python数据平滑!L$61),0)/SUM(Python数据平滑!L$85:L$101)*情景假设!N$201</f>
        <v>749.74448330037831</v>
      </c>
      <c r="O218" s="14">
        <f>VLOOKUP($A218,Python数据平滑!$A$61:$AN$114,COLUMN(Python数据平滑!M$61),0)/SUM(Python数据平滑!M$85:M$101)*情景假设!O$201</f>
        <v>778.09198198269439</v>
      </c>
      <c r="P218" s="14">
        <f>VLOOKUP($A218,Python数据平滑!$A$61:$AN$114,COLUMN(Python数据平滑!N$61),0)/SUM(Python数据平滑!N$85:N$101)*情景假设!P$201</f>
        <v>806.3837145907745</v>
      </c>
      <c r="Q218" s="14">
        <f>VLOOKUP($A218,Python数据平滑!$A$61:$AN$114,COLUMN(Python数据平滑!O$61),0)/SUM(Python数据平滑!O$85:O$101)*情景假设!Q$201</f>
        <v>834.91068558796178</v>
      </c>
      <c r="R218" s="14">
        <f>VLOOKUP($A218,Python数据平滑!$A$61:$AN$114,COLUMN(Python数据平滑!P$61),0)/SUM(Python数据平滑!P$85:P$101)*情景假设!R$201</f>
        <v>863.22059021186431</v>
      </c>
      <c r="S218" s="14">
        <f>VLOOKUP($A218,Python数据平滑!$A$61:$AN$114,COLUMN(Python数据平滑!Q$61),0)/SUM(Python数据平滑!Q$85:Q$101)*情景假设!S$201</f>
        <v>890.84964616646403</v>
      </c>
      <c r="T218" s="14">
        <f>VLOOKUP($A218,Python数据平滑!$A$61:$AN$114,COLUMN(Python数据平滑!R$61),0)/SUM(Python数据平滑!R$85:R$101)*情景假设!T$201</f>
        <v>918.23044135206317</v>
      </c>
      <c r="U218" s="14">
        <f>VLOOKUP($A218,Python数据平滑!$A$61:$AN$114,COLUMN(Python数据平滑!S$61),0)/SUM(Python数据平滑!S$85:S$101)*情景假设!U$201</f>
        <v>945.85771742408861</v>
      </c>
      <c r="V218" s="14">
        <f>VLOOKUP($A218,Python数据平滑!$A$61:$AN$114,COLUMN(Python数据平滑!T$61),0)/SUM(Python数据平滑!T$85:T$101)*情景假设!V$201</f>
        <v>974.28815120826403</v>
      </c>
      <c r="W218" s="14">
        <f>VLOOKUP($A218,Python数据平滑!$A$61:$AN$114,COLUMN(Python数据平滑!U$61),0)/SUM(Python数据平滑!U$85:U$101)*情景假设!W$201</f>
        <v>1003.5899666315565</v>
      </c>
      <c r="X218" s="14">
        <f>VLOOKUP($A218,Python数据平滑!$A$61:$AN$114,COLUMN(Python数据平滑!V$61),0)/SUM(Python数据平滑!V$85:V$101)*情景假设!X$201</f>
        <v>1033.4473595134616</v>
      </c>
      <c r="Y218" s="14">
        <f>VLOOKUP($A218,Python数据平滑!$A$61:$AN$114,COLUMN(Python数据平滑!W$61),0)/SUM(Python数据平滑!W$85:W$101)*情景假设!Y$201</f>
        <v>1063.8885436650032</v>
      </c>
      <c r="Z218" s="14">
        <f>VLOOKUP($A218,Python数据平滑!$A$61:$AN$114,COLUMN(Python数据平滑!X$61),0)/SUM(Python数据平滑!X$85:X$101)*情景假设!Z$201</f>
        <v>1094.9412829237344</v>
      </c>
      <c r="AA218" s="14">
        <f>VLOOKUP($A218,Python数据平滑!$A$61:$AN$114,COLUMN(Python数据平滑!Y$61),0)/SUM(Python数据平滑!Y$85:Y$101)*情景假设!AA$201</f>
        <v>1126.6326537334037</v>
      </c>
      <c r="AB218" s="14">
        <f>VLOOKUP($A218,Python数据平滑!$A$61:$AN$114,COLUMN(Python数据平滑!Z$61),0)/SUM(Python数据平滑!Z$85:Z$101)*情景假设!AB$201</f>
        <v>1159.0478676844029</v>
      </c>
      <c r="AC218" s="14">
        <f>VLOOKUP($A218,Python数据平滑!$A$61:$AN$114,COLUMN(Python数据平滑!AA$61),0)/SUM(Python数据平滑!AA$85:AA$101)*情景假设!AC$201</f>
        <v>1192.2288962009618</v>
      </c>
      <c r="AD218" s="14">
        <f>VLOOKUP($A218,Python数据平滑!$A$61:$AN$114,COLUMN(Python数据平滑!AB$61),0)/SUM(Python数据平滑!AB$85:AB$101)*情景假设!AD$201</f>
        <v>1226.1299971867904</v>
      </c>
      <c r="AE218" s="14">
        <f>VLOOKUP($A218,Python数据平滑!$A$61:$AN$114,COLUMN(Python数据平滑!AC$61),0)/SUM(Python数据平滑!AC$85:AC$101)*情景假设!AE$201</f>
        <v>1260.6948904468125</v>
      </c>
      <c r="AF218" s="14">
        <f>VLOOKUP($A218,Python数据平滑!$A$61:$AN$114,COLUMN(Python数据平滑!AD$61),0)/SUM(Python数据平滑!AD$85:AD$101)*情景假设!AF$201</f>
        <v>1295.8555961701372</v>
      </c>
      <c r="AG218" s="14">
        <f>VLOOKUP($A218,Python数据平滑!$A$61:$AN$114,COLUMN(Python数据平滑!AE$61),0)/SUM(Python数据平滑!AE$85:AE$101)*情景假设!AG$201</f>
        <v>1331.5564196278674</v>
      </c>
      <c r="AH218" s="14">
        <f>VLOOKUP($A218,Python数据平滑!$A$61:$AN$114,COLUMN(Python数据平滑!AF$61),0)/SUM(Python数据平滑!AF$85:AF$101)*情景假设!AH$201</f>
        <v>1367.7853873810222</v>
      </c>
      <c r="AI218" s="14">
        <f>VLOOKUP($A218,Python数据平滑!$A$61:$AN$114,COLUMN(Python数据平滑!AG$61),0)/SUM(Python数据平滑!AG$85:AG$101)*情景假设!AI$201</f>
        <v>1404.5299486170954</v>
      </c>
      <c r="AJ218" s="14">
        <f>VLOOKUP($A218,Python数据平滑!$A$61:$AN$114,COLUMN(Python数据平滑!AH$61),0)/SUM(Python数据平滑!AH$85:AH$101)*情景假设!AJ$201</f>
        <v>1441.7767023666818</v>
      </c>
      <c r="AK218" s="14">
        <f>VLOOKUP($A218,Python数据平滑!$A$61:$AN$114,COLUMN(Python数据平滑!AI$61),0)/SUM(Python数据平滑!AI$85:AI$101)*情景假设!AK$201</f>
        <v>1479.5113009491106</v>
      </c>
      <c r="AL218" s="14">
        <f>VLOOKUP($A218,Python数据平滑!$A$61:$AN$114,COLUMN(Python数据平滑!AJ$61),0)/SUM(Python数据平滑!AJ$85:AJ$101)*情景假设!AL$201</f>
        <v>1517.7514511870452</v>
      </c>
      <c r="AM218" s="14">
        <f>VLOOKUP($A218,Python数据平滑!$A$61:$AN$114,COLUMN(Python数据平滑!AK$61),0)/SUM(Python数据平滑!AK$85:AK$101)*情景假设!AM$201</f>
        <v>1556.5221641060173</v>
      </c>
      <c r="AN218" s="14">
        <f>VLOOKUP($A218,Python数据平滑!$A$61:$AN$114,COLUMN(Python数据平滑!AL$61),0)/SUM(Python数据平滑!AL$85:AL$101)*情景假设!AN$201</f>
        <v>1595.8187560185368</v>
      </c>
      <c r="AO218" s="14">
        <f>VLOOKUP($A218,Python数据平滑!$A$61:$AN$114,COLUMN(Python数据平滑!AM$61),0)/SUM(Python数据平滑!AM$85:AM$101)*情景假设!AO$201</f>
        <v>1635.6356360115176</v>
      </c>
      <c r="AP218" s="166">
        <f>VLOOKUP($A218,Python数据平滑!$A$61:$AN$114,COLUMN(Python数据平滑!AN$61),0)/SUM(Python数据平滑!AN$85:AN$101)*情景假设!AP$201</f>
        <v>1675.9659575339542</v>
      </c>
    </row>
    <row r="219" spans="1:42" x14ac:dyDescent="0.25">
      <c r="A219" s="188" t="s">
        <v>243</v>
      </c>
      <c r="B219" s="218">
        <f t="shared" ref="B219:AP219" si="133">B65</f>
        <v>14171.804811655176</v>
      </c>
      <c r="C219" s="219">
        <f t="shared" si="133"/>
        <v>16363.884569742619</v>
      </c>
      <c r="D219" s="219">
        <f t="shared" si="133"/>
        <v>17470.728074872739</v>
      </c>
      <c r="E219" s="219">
        <f t="shared" si="133"/>
        <v>18889.449195731715</v>
      </c>
      <c r="F219" s="219">
        <f t="shared" si="133"/>
        <v>20363.493155215234</v>
      </c>
      <c r="G219" s="219">
        <f t="shared" si="133"/>
        <v>21867.210389720167</v>
      </c>
      <c r="H219" s="219">
        <f t="shared" si="133"/>
        <v>23490.722136100772</v>
      </c>
      <c r="I219" s="219">
        <f t="shared" si="133"/>
        <v>25246.086432843993</v>
      </c>
      <c r="J219" s="219">
        <f t="shared" si="133"/>
        <v>27045.484428559463</v>
      </c>
      <c r="K219" s="219">
        <f t="shared" si="133"/>
        <v>28772.793376152222</v>
      </c>
      <c r="L219" s="219">
        <f t="shared" si="133"/>
        <v>30284.277333983133</v>
      </c>
      <c r="M219" s="219">
        <f t="shared" si="133"/>
        <v>31539.786267406966</v>
      </c>
      <c r="N219" s="219">
        <f t="shared" si="133"/>
        <v>32641.918875682415</v>
      </c>
      <c r="O219" s="219">
        <f t="shared" si="133"/>
        <v>33654.325000627789</v>
      </c>
      <c r="P219" s="219">
        <f t="shared" si="133"/>
        <v>34656.429183146567</v>
      </c>
      <c r="Q219" s="219">
        <f t="shared" si="133"/>
        <v>35743.774683966069</v>
      </c>
      <c r="R219" s="219">
        <f t="shared" si="133"/>
        <v>36908.711591069557</v>
      </c>
      <c r="S219" s="219">
        <f t="shared" si="133"/>
        <v>38081.829776998689</v>
      </c>
      <c r="T219" s="219">
        <f t="shared" si="133"/>
        <v>39279.478754488286</v>
      </c>
      <c r="U219" s="219">
        <f t="shared" si="133"/>
        <v>40520.066184127398</v>
      </c>
      <c r="V219" s="219">
        <f t="shared" si="133"/>
        <v>41824.201000611145</v>
      </c>
      <c r="W219" s="219">
        <f t="shared" si="133"/>
        <v>43191.12550442943</v>
      </c>
      <c r="X219" s="219">
        <f t="shared" si="133"/>
        <v>44602.959107727322</v>
      </c>
      <c r="Y219" s="219">
        <f t="shared" si="133"/>
        <v>46055.89900391853</v>
      </c>
      <c r="Z219" s="219">
        <f t="shared" si="133"/>
        <v>47545.415925815352</v>
      </c>
      <c r="AA219" s="219">
        <f t="shared" si="133"/>
        <v>49066.201090015085</v>
      </c>
      <c r="AB219" s="219">
        <f t="shared" si="133"/>
        <v>50614.69880471049</v>
      </c>
      <c r="AC219" s="219">
        <f t="shared" si="133"/>
        <v>52184.671895572785</v>
      </c>
      <c r="AD219" s="219">
        <f t="shared" si="133"/>
        <v>53765.205643109271</v>
      </c>
      <c r="AE219" s="219">
        <f t="shared" si="133"/>
        <v>55344.063600421607</v>
      </c>
      <c r="AF219" s="219">
        <f t="shared" si="133"/>
        <v>56907.669913062135</v>
      </c>
      <c r="AG219" s="219">
        <f t="shared" si="133"/>
        <v>58464.953475959301</v>
      </c>
      <c r="AH219" s="219">
        <f t="shared" si="133"/>
        <v>60033.665985160907</v>
      </c>
      <c r="AI219" s="219">
        <f t="shared" si="133"/>
        <v>61612.425168671238</v>
      </c>
      <c r="AJ219" s="219">
        <f t="shared" si="133"/>
        <v>63199.796725068794</v>
      </c>
      <c r="AK219" s="219">
        <f t="shared" si="133"/>
        <v>64794.291416795677</v>
      </c>
      <c r="AL219" s="219">
        <f t="shared" si="133"/>
        <v>66395.810377034984</v>
      </c>
      <c r="AM219" s="219">
        <f t="shared" si="133"/>
        <v>68004.556459744301</v>
      </c>
      <c r="AN219" s="219">
        <f t="shared" si="133"/>
        <v>69619.417189773099</v>
      </c>
      <c r="AO219" s="219">
        <f t="shared" si="133"/>
        <v>71239.228353356695</v>
      </c>
      <c r="AP219" s="220">
        <f t="shared" si="133"/>
        <v>72862.760932054458</v>
      </c>
    </row>
    <row r="220" spans="1:42" x14ac:dyDescent="0.25">
      <c r="A220" s="176" t="s">
        <v>310</v>
      </c>
      <c r="B220" s="294">
        <f>B66</f>
        <v>0</v>
      </c>
      <c r="C220" s="295">
        <f t="shared" ref="C220:AP220" si="134">C66</f>
        <v>0</v>
      </c>
      <c r="D220" s="295">
        <f t="shared" si="134"/>
        <v>1</v>
      </c>
      <c r="E220" s="295">
        <f t="shared" si="134"/>
        <v>19.776807225449897</v>
      </c>
      <c r="F220" s="295">
        <f t="shared" si="134"/>
        <v>235.53599964120082</v>
      </c>
      <c r="G220" s="295">
        <f t="shared" si="134"/>
        <v>833.03658627505399</v>
      </c>
      <c r="H220" s="295">
        <f t="shared" si="134"/>
        <v>1180.4172874659341</v>
      </c>
      <c r="I220" s="295">
        <f t="shared" si="134"/>
        <v>1491.7989694362434</v>
      </c>
      <c r="J220" s="295">
        <f t="shared" si="134"/>
        <v>1763.6993673192665</v>
      </c>
      <c r="K220" s="295">
        <f t="shared" si="134"/>
        <v>2045.9256985917875</v>
      </c>
      <c r="L220" s="295">
        <f t="shared" si="134"/>
        <v>2442.2804301599299</v>
      </c>
      <c r="M220" s="295">
        <f t="shared" si="134"/>
        <v>3042.4809690960988</v>
      </c>
      <c r="N220" s="295">
        <f t="shared" si="134"/>
        <v>3831.0936676376118</v>
      </c>
      <c r="O220" s="295">
        <f t="shared" si="134"/>
        <v>4773.5281840839816</v>
      </c>
      <c r="P220" s="295">
        <f t="shared" si="134"/>
        <v>5762.273762416241</v>
      </c>
      <c r="Q220" s="295">
        <f t="shared" si="134"/>
        <v>6598.8507108860431</v>
      </c>
      <c r="R220" s="295">
        <f t="shared" si="134"/>
        <v>7276.2163546283691</v>
      </c>
      <c r="S220" s="295">
        <f t="shared" si="134"/>
        <v>7956.0683274610401</v>
      </c>
      <c r="T220" s="295">
        <f t="shared" si="134"/>
        <v>8635.5725364473419</v>
      </c>
      <c r="U220" s="295">
        <f t="shared" si="134"/>
        <v>9313.794123364527</v>
      </c>
      <c r="V220" s="295">
        <f t="shared" si="134"/>
        <v>9991.8786158178063</v>
      </c>
      <c r="W220" s="295">
        <f t="shared" si="134"/>
        <v>10667.301382981974</v>
      </c>
      <c r="X220" s="295">
        <f t="shared" si="134"/>
        <v>11334.109408082504</v>
      </c>
      <c r="Y220" s="295">
        <f t="shared" si="134"/>
        <v>11990.613689106029</v>
      </c>
      <c r="Z220" s="295">
        <f t="shared" si="134"/>
        <v>12636.056203927001</v>
      </c>
      <c r="AA220" s="295">
        <f t="shared" si="134"/>
        <v>13270.64443339864</v>
      </c>
      <c r="AB220" s="295">
        <f t="shared" si="134"/>
        <v>13896.27639912322</v>
      </c>
      <c r="AC220" s="295">
        <f t="shared" si="134"/>
        <v>14515.368897160533</v>
      </c>
      <c r="AD220" s="295">
        <f t="shared" si="134"/>
        <v>15130.263375809585</v>
      </c>
      <c r="AE220" s="295">
        <f t="shared" si="134"/>
        <v>15744.127475376821</v>
      </c>
      <c r="AF220" s="295">
        <f t="shared" si="134"/>
        <v>16360.955100005363</v>
      </c>
      <c r="AG220" s="295">
        <f t="shared" si="134"/>
        <v>16982.169569690068</v>
      </c>
      <c r="AH220" s="295">
        <f t="shared" si="134"/>
        <v>17602.665104186639</v>
      </c>
      <c r="AI220" s="295">
        <f t="shared" si="134"/>
        <v>18216.828985061347</v>
      </c>
      <c r="AJ220" s="295">
        <f t="shared" si="134"/>
        <v>18818.483820515754</v>
      </c>
      <c r="AK220" s="295">
        <f t="shared" si="134"/>
        <v>19400.921409154846</v>
      </c>
      <c r="AL220" s="295">
        <f t="shared" si="134"/>
        <v>19957.391614181481</v>
      </c>
      <c r="AM220" s="295">
        <f t="shared" si="134"/>
        <v>20480.854549365798</v>
      </c>
      <c r="AN220" s="295">
        <f t="shared" si="134"/>
        <v>20963.582609395078</v>
      </c>
      <c r="AO220" s="295">
        <f t="shared" si="134"/>
        <v>21397.652326112977</v>
      </c>
      <c r="AP220" s="296">
        <f t="shared" si="134"/>
        <v>21775.077979694437</v>
      </c>
    </row>
    <row r="222" spans="1:42" x14ac:dyDescent="0.25">
      <c r="A222" s="152" t="s">
        <v>246</v>
      </c>
      <c r="B222" s="212">
        <f>B73</f>
        <v>111371.5</v>
      </c>
      <c r="C222" s="213">
        <f>C73</f>
        <v>122702.13348739067</v>
      </c>
      <c r="D222" s="213">
        <f>D73</f>
        <v>123782.32854860832</v>
      </c>
      <c r="E222" s="213">
        <f t="shared" ref="E222:AP222" si="135">E73</f>
        <v>131112.45192870716</v>
      </c>
      <c r="F222" s="213">
        <f t="shared" si="135"/>
        <v>138818.81407967227</v>
      </c>
      <c r="G222" s="213">
        <f t="shared" si="135"/>
        <v>146918.56365241468</v>
      </c>
      <c r="H222" s="213">
        <f t="shared" si="135"/>
        <v>155666.30839624908</v>
      </c>
      <c r="I222" s="213">
        <f t="shared" si="135"/>
        <v>165116.90288630448</v>
      </c>
      <c r="J222" s="213">
        <f t="shared" si="135"/>
        <v>174930.52758787281</v>
      </c>
      <c r="K222" s="213">
        <f t="shared" si="135"/>
        <v>184683.54014600889</v>
      </c>
      <c r="L222" s="213">
        <f t="shared" si="135"/>
        <v>193866.53621476411</v>
      </c>
      <c r="M222" s="213">
        <f t="shared" si="135"/>
        <v>202361.839695195</v>
      </c>
      <c r="N222" s="213">
        <f t="shared" si="135"/>
        <v>210497.23636668114</v>
      </c>
      <c r="O222" s="213">
        <f t="shared" si="135"/>
        <v>218392.47585036932</v>
      </c>
      <c r="P222" s="213">
        <f t="shared" si="135"/>
        <v>226194.02064178706</v>
      </c>
      <c r="Q222" s="213">
        <f t="shared" si="135"/>
        <v>234073.88452662496</v>
      </c>
      <c r="R222" s="213">
        <f t="shared" si="135"/>
        <v>241944.172534966</v>
      </c>
      <c r="S222" s="213">
        <f t="shared" si="135"/>
        <v>249659.88338466911</v>
      </c>
      <c r="T222" s="213">
        <f t="shared" si="135"/>
        <v>257339.74571209608</v>
      </c>
      <c r="U222" s="213">
        <f t="shared" si="135"/>
        <v>265120.15425965458</v>
      </c>
      <c r="V222" s="213">
        <f t="shared" si="135"/>
        <v>273155.41379206826</v>
      </c>
      <c r="W222" s="213">
        <f t="shared" si="135"/>
        <v>281463.65715865046</v>
      </c>
      <c r="X222" s="213">
        <f t="shared" si="135"/>
        <v>289956.09001665667</v>
      </c>
      <c r="Y222" s="213">
        <f t="shared" si="135"/>
        <v>298641.20493053552</v>
      </c>
      <c r="Z222" s="213">
        <f t="shared" si="135"/>
        <v>307528.33743201813</v>
      </c>
      <c r="AA222" s="213">
        <f t="shared" si="135"/>
        <v>316627.71590881038</v>
      </c>
      <c r="AB222" s="213">
        <f t="shared" si="135"/>
        <v>325967.13437406439</v>
      </c>
      <c r="AC222" s="213">
        <f t="shared" si="135"/>
        <v>335563.63468080049</v>
      </c>
      <c r="AD222" s="213">
        <f t="shared" si="135"/>
        <v>345411.11924048135</v>
      </c>
      <c r="AE222" s="213">
        <f t="shared" si="135"/>
        <v>355502.21499619464</v>
      </c>
      <c r="AF222" s="213">
        <f t="shared" si="135"/>
        <v>365828.17250878719</v>
      </c>
      <c r="AG222" s="213">
        <f t="shared" si="135"/>
        <v>376383.45507988293</v>
      </c>
      <c r="AH222" s="213">
        <f t="shared" si="135"/>
        <v>387169.4724987573</v>
      </c>
      <c r="AI222" s="213">
        <f t="shared" si="135"/>
        <v>398186.51444534789</v>
      </c>
      <c r="AJ222" s="213">
        <f t="shared" si="135"/>
        <v>409434.46814165456</v>
      </c>
      <c r="AK222" s="213">
        <f t="shared" si="135"/>
        <v>420912.79191470391</v>
      </c>
      <c r="AL222" s="213">
        <f t="shared" si="135"/>
        <v>432629.93560361594</v>
      </c>
      <c r="AM222" s="213">
        <f t="shared" si="135"/>
        <v>444596.39611070603</v>
      </c>
      <c r="AN222" s="213">
        <f t="shared" si="135"/>
        <v>456814.20761124761</v>
      </c>
      <c r="AO222" s="213">
        <f t="shared" si="135"/>
        <v>469285.18208764767</v>
      </c>
      <c r="AP222" s="213">
        <f t="shared" si="135"/>
        <v>482010.89281718485</v>
      </c>
    </row>
    <row r="223" spans="1:42" x14ac:dyDescent="0.25">
      <c r="A223" s="195" t="s">
        <v>247</v>
      </c>
      <c r="B223" s="206">
        <f>VLOOKUP($A223,'高情景（2001-2060, 2020RMB）'!$A$57:$W$70,COLUMN('高情景（2001-2060, 2020RMB）'!U$1),0)</f>
        <v>96086.1</v>
      </c>
      <c r="C223" s="163">
        <f>VLOOKUP($A223,'高情景（2001-2060, 2020RMB）'!$A$57:$W$70,COLUMN('高情景（2001-2060, 2020RMB）'!V$1),0)</f>
        <v>105634.48778242921</v>
      </c>
      <c r="D223" s="163">
        <f>VLOOKUP($A223,'高情景（2001-2060, 2020RMB）'!$A$57:$W$70,COLUMN('高情景（2001-2060, 2020RMB）'!W$1),0)</f>
        <v>107085.79216328831</v>
      </c>
      <c r="E223" s="14">
        <f>VLOOKUP($A223,Python数据平滑!$A$61:$AN$114,COLUMN(Python数据平滑!C$61),0)/SUM(Python数据平滑!C$102:C$103)*情景假设!E$222</f>
        <v>113770.95596998044</v>
      </c>
      <c r="F223" s="14">
        <f>VLOOKUP($A223,Python数据平滑!$A$61:$AN$114,COLUMN(Python数据平滑!D$61),0)/SUM(Python数据平滑!D$102:D$103)*情景假设!F$222</f>
        <v>120805.51073305539</v>
      </c>
      <c r="G223" s="14">
        <f>VLOOKUP($A223,Python数据平滑!$A$61:$AN$114,COLUMN(Python数据平滑!E$61),0)/SUM(Python数据平滑!E$102:E$103)*情景假设!G$222</f>
        <v>128202.46588856782</v>
      </c>
      <c r="H223" s="14">
        <f>VLOOKUP($A223,Python数据平滑!$A$61:$AN$114,COLUMN(Python数据平滑!F$61),0)/SUM(Python数据平滑!F$102:F$103)*情景假设!H$222</f>
        <v>136185.23117452237</v>
      </c>
      <c r="I223" s="14">
        <f>VLOOKUP($A223,Python数据平滑!$A$61:$AN$114,COLUMN(Python数据平滑!G$61),0)/SUM(Python数据平滑!G$102:G$103)*情景假设!I$222</f>
        <v>144806.95553220579</v>
      </c>
      <c r="J223" s="14">
        <f>VLOOKUP($A223,Python数据平滑!$A$61:$AN$114,COLUMN(Python数据平滑!H$61),0)/SUM(Python数据平滑!H$102:H$103)*情景假设!J$222</f>
        <v>153772.65545253878</v>
      </c>
      <c r="K223" s="14">
        <f>VLOOKUP($A223,Python数据平滑!$A$61:$AN$114,COLUMN(Python数据平滑!I$61),0)/SUM(Python数据平滑!I$102:I$103)*情景假设!K$222</f>
        <v>162710.78645352556</v>
      </c>
      <c r="L223" s="14">
        <f>VLOOKUP($A223,Python数据平滑!$A$61:$AN$114,COLUMN(Python数据平滑!J$61),0)/SUM(Python数据平滑!J$102:J$103)*情景假设!L$222</f>
        <v>171171.01790998832</v>
      </c>
      <c r="M223" s="14">
        <f>VLOOKUP($A223,Python数据平滑!$A$61:$AN$114,COLUMN(Python数据平滑!K$61),0)/SUM(Python数据平滑!K$102:K$103)*情景假设!M$222</f>
        <v>179039.59511603927</v>
      </c>
      <c r="N223" s="14">
        <f>VLOOKUP($A223,Python数据平滑!$A$61:$AN$114,COLUMN(Python数据平滑!L$61),0)/SUM(Python数据平滑!L$102:L$103)*情景假设!N$222</f>
        <v>186598.34115892911</v>
      </c>
      <c r="O223" s="14">
        <f>VLOOKUP($A223,Python数据平滑!$A$61:$AN$114,COLUMN(Python数据平滑!M$61),0)/SUM(Python数据平滑!M$102:M$103)*情景假设!O$222</f>
        <v>193954.38138132147</v>
      </c>
      <c r="P223" s="14">
        <f>VLOOKUP($A223,Python数据平滑!$A$61:$AN$114,COLUMN(Python数据平滑!N$61),0)/SUM(Python数据平滑!N$102:N$103)*情景假设!P$222</f>
        <v>201240.018367857</v>
      </c>
      <c r="Q223" s="14">
        <f>VLOOKUP($A223,Python数据平滑!$A$61:$AN$114,COLUMN(Python数据平滑!O$61),0)/SUM(Python数据平滑!O$102:O$103)*情景假设!Q$222</f>
        <v>208611.75704345512</v>
      </c>
      <c r="R223" s="14">
        <f>VLOOKUP($A223,Python数据平滑!$A$61:$AN$114,COLUMN(Python数据平滑!P$61),0)/SUM(Python数据平滑!P$102:P$103)*情景假设!R$222</f>
        <v>215991.54857269858</v>
      </c>
      <c r="S223" s="14">
        <f>VLOOKUP($A223,Python数据平滑!$A$61:$AN$114,COLUMN(Python数据平滑!Q$61),0)/SUM(Python数据平滑!Q$102:Q$103)*情景假设!S$222</f>
        <v>223246.90661872126</v>
      </c>
      <c r="T223" s="14">
        <f>VLOOKUP($A223,Python数据平滑!$A$61:$AN$114,COLUMN(Python数据平滑!R$61),0)/SUM(Python数据平滑!R$102:R$103)*情景假设!T$222</f>
        <v>230483.25248287577</v>
      </c>
      <c r="U223" s="14">
        <f>VLOOKUP($A223,Python数据平滑!$A$61:$AN$114,COLUMN(Python数据平滑!S$61),0)/SUM(Python数据平滑!S$102:S$103)*情景假设!U$222</f>
        <v>237822.60755088445</v>
      </c>
      <c r="V223" s="14">
        <f>VLOOKUP($A223,Python数据平滑!$A$61:$AN$114,COLUMN(Python数据平滑!T$61),0)/SUM(Python数据平滑!T$102:T$103)*情景假设!V$222</f>
        <v>245403.88812252064</v>
      </c>
      <c r="W223" s="14">
        <f>VLOOKUP($A223,Python数据平滑!$A$61:$AN$114,COLUMN(Python数据平滑!U$61),0)/SUM(Python数据平滑!U$102:U$103)*情景假设!W$222</f>
        <v>253244.34701482329</v>
      </c>
      <c r="X223" s="14">
        <f>VLOOKUP($A223,Python数据平滑!$A$61:$AN$114,COLUMN(Python数据平滑!V$61),0)/SUM(Python数据平滑!V$102:V$103)*情景假设!X$222</f>
        <v>261264.99018905638</v>
      </c>
      <c r="Y223" s="14">
        <f>VLOOKUP($A223,Python数据平滑!$A$61:$AN$114,COLUMN(Python数据平滑!W$61),0)/SUM(Python数据平滑!W$102:W$103)*情景假设!Y$222</f>
        <v>269474.1581169953</v>
      </c>
      <c r="Z223" s="14">
        <f>VLOOKUP($A223,Python数据平滑!$A$61:$AN$114,COLUMN(Python数据平滑!X$61),0)/SUM(Python数据平滑!X$102:X$103)*情景假设!Z$222</f>
        <v>277881.01663660142</v>
      </c>
      <c r="AA223" s="14">
        <f>VLOOKUP($A223,Python数据平滑!$A$61:$AN$114,COLUMN(Python数据平滑!Y$61),0)/SUM(Python数据平滑!Y$102:Y$103)*情景假设!AA$222</f>
        <v>286495.606625746</v>
      </c>
      <c r="AB223" s="14">
        <f>VLOOKUP($A223,Python数据平滑!$A$61:$AN$114,COLUMN(Python数据平滑!Z$61),0)/SUM(Python数据平滑!Z$102:Z$103)*情景假设!AB$222</f>
        <v>295343.95519507106</v>
      </c>
      <c r="AC223" s="14">
        <f>VLOOKUP($A223,Python数据平滑!$A$61:$AN$114,COLUMN(Python数据平滑!AA$61),0)/SUM(Python数据平滑!AA$102:AA$103)*情景假设!AC$222</f>
        <v>304442.48912945658</v>
      </c>
      <c r="AD223" s="14">
        <f>VLOOKUP($A223,Python数据平滑!$A$61:$AN$114,COLUMN(Python数据平滑!AB$61),0)/SUM(Python数据平滑!AB$102:AB$103)*情景假设!AD$222</f>
        <v>313786.71466445382</v>
      </c>
      <c r="AE223" s="14">
        <f>VLOOKUP($A223,Python数据平滑!$A$61:$AN$114,COLUMN(Python数据平滑!AC$61),0)/SUM(Python数据平滑!AC$102:AC$103)*情景假设!AE$222</f>
        <v>323370.96859387768</v>
      </c>
      <c r="AF223" s="14">
        <f>VLOOKUP($A223,Python数据平滑!$A$61:$AN$114,COLUMN(Python数据平滑!AD$61),0)/SUM(Python数据平滑!AD$102:AD$103)*情景假设!AF$222</f>
        <v>333188.32110059942</v>
      </c>
      <c r="AG223" s="14">
        <f>VLOOKUP($A223,Python数据平滑!$A$61:$AN$114,COLUMN(Python数据平滑!AE$61),0)/SUM(Python数据平滑!AE$102:AE$103)*情景假设!AG$222</f>
        <v>343232.8806312696</v>
      </c>
      <c r="AH223" s="14">
        <f>VLOOKUP($A223,Python数据平滑!$A$61:$AN$114,COLUMN(Python数据平滑!AF$61),0)/SUM(Python数据平滑!AF$102:AF$103)*情景假设!AH$222</f>
        <v>353504.64622632321</v>
      </c>
      <c r="AI223" s="14">
        <f>VLOOKUP($A223,Python数据平滑!$A$61:$AN$114,COLUMN(Python数据平滑!AG$61),0)/SUM(Python数据平滑!AG$102:AG$103)*情景假设!AI$222</f>
        <v>364004.24749043095</v>
      </c>
      <c r="AJ223" s="14">
        <f>VLOOKUP($A223,Python数据平滑!$A$61:$AN$114,COLUMN(Python数据平滑!AH$61),0)/SUM(Python数据平滑!AH$102:AH$103)*情景假设!AJ$222</f>
        <v>374731.9386072121</v>
      </c>
      <c r="AK223" s="14">
        <f>VLOOKUP($A223,Python数据平滑!$A$61:$AN$114,COLUMN(Python数据平滑!AI$61),0)/SUM(Python数据平滑!AI$102:AI$103)*情景假设!AK$222</f>
        <v>385687.57248712925</v>
      </c>
      <c r="AL223" s="14">
        <f>VLOOKUP($A223,Python数据平滑!$A$61:$AN$114,COLUMN(Python数据平滑!AJ$61),0)/SUM(Python数据平滑!AJ$102:AJ$103)*情景假设!AL$222</f>
        <v>396879.24102456891</v>
      </c>
      <c r="AM223" s="14">
        <f>VLOOKUP($A223,Python数据平滑!$A$61:$AN$114,COLUMN(Python数据平滑!AK$61),0)/SUM(Python数据平滑!AK$102:AK$103)*情景假设!AM$222</f>
        <v>408316.94445839128</v>
      </c>
      <c r="AN223" s="14">
        <f>VLOOKUP($A223,Python数据平滑!$A$61:$AN$114,COLUMN(Python数据平滑!AL$61),0)/SUM(Python数据平滑!AL$102:AL$103)*情景假设!AN$222</f>
        <v>420002.93799621746</v>
      </c>
      <c r="AO223" s="14">
        <f>VLOOKUP($A223,Python数据平滑!$A$61:$AN$114,COLUMN(Python数据平滑!AM$61),0)/SUM(Python数据平滑!AM$102:AM$103)*情景假设!AO$222</f>
        <v>431939.27296771039</v>
      </c>
      <c r="AP223" s="166">
        <f>VLOOKUP($A223,Python数据平滑!$A$61:$AN$114,COLUMN(Python数据平滑!AN$61),0)/SUM(Python数据平滑!AN$102:AN$103)*情景假设!AP$222</f>
        <v>444127.78071759117</v>
      </c>
    </row>
    <row r="224" spans="1:42" x14ac:dyDescent="0.25">
      <c r="A224" s="179" t="s">
        <v>248</v>
      </c>
      <c r="B224" s="206">
        <f>VLOOKUP($A224,'高情景（2001-2060, 2020RMB）'!$A$57:$W$70,COLUMN('高情景（2001-2060, 2020RMB）'!U$1),0)</f>
        <v>15285.4</v>
      </c>
      <c r="C224" s="163">
        <f>VLOOKUP($A224,'高情景（2001-2060, 2020RMB）'!$A$57:$W$70,COLUMN('高情景（2001-2060, 2020RMB）'!V$1),0)</f>
        <v>17067.645704961466</v>
      </c>
      <c r="D224" s="163">
        <f>VLOOKUP($A224,'高情景（2001-2060, 2020RMB）'!$A$57:$W$70,COLUMN('高情景（2001-2060, 2020RMB）'!W$1),0)</f>
        <v>16696.536385320014</v>
      </c>
      <c r="E224" s="14">
        <f>VLOOKUP($A224,Python数据平滑!$A$61:$AN$114,COLUMN(Python数据平滑!C$61),0)/SUM(Python数据平滑!C$102:C$103)*情景假设!E$222</f>
        <v>17341.495958726733</v>
      </c>
      <c r="F224" s="14">
        <f>VLOOKUP($A224,Python数据平滑!$A$61:$AN$114,COLUMN(Python数据平滑!D$61),0)/SUM(Python数据平滑!D$102:D$103)*情景假设!F$222</f>
        <v>18013.303346616896</v>
      </c>
      <c r="G224" s="14">
        <f>VLOOKUP($A224,Python数据平滑!$A$61:$AN$114,COLUMN(Python数据平滑!E$61),0)/SUM(Python数据平滑!E$102:E$103)*情景假设!G$222</f>
        <v>18716.097763846858</v>
      </c>
      <c r="H224" s="14">
        <f>VLOOKUP($A224,Python数据平滑!$A$61:$AN$114,COLUMN(Python数据平滑!F$61),0)/SUM(Python数据平滑!F$102:F$103)*情景假设!H$222</f>
        <v>19481.077221726711</v>
      </c>
      <c r="I224" s="14">
        <f>VLOOKUP($A224,Python数据平滑!$A$61:$AN$114,COLUMN(Python数据平滑!G$61),0)/SUM(Python数据平滑!G$102:G$103)*情景假设!I$222</f>
        <v>20309.947354098676</v>
      </c>
      <c r="J224" s="14">
        <f>VLOOKUP($A224,Python数据平滑!$A$61:$AN$114,COLUMN(Python数据平滑!H$61),0)/SUM(Python数据平滑!H$102:H$103)*情景假设!J$222</f>
        <v>21157.872135334015</v>
      </c>
      <c r="K224" s="14">
        <f>VLOOKUP($A224,Python数据平滑!$A$61:$AN$114,COLUMN(Python数据平滑!I$61),0)/SUM(Python数据平滑!I$102:I$103)*情景假设!K$222</f>
        <v>21972.753692483348</v>
      </c>
      <c r="L224" s="14">
        <f>VLOOKUP($A224,Python数据平滑!$A$61:$AN$114,COLUMN(Python数据平滑!J$61),0)/SUM(Python数据平滑!J$102:J$103)*情景假设!L$222</f>
        <v>22695.518304775793</v>
      </c>
      <c r="M224" s="14">
        <f>VLOOKUP($A224,Python数据平滑!$A$61:$AN$114,COLUMN(Python数据平滑!K$61),0)/SUM(Python数据平滑!K$102:K$103)*情景假设!M$222</f>
        <v>23322.244579155729</v>
      </c>
      <c r="N224" s="14">
        <f>VLOOKUP($A224,Python数据平滑!$A$61:$AN$114,COLUMN(Python数据平滑!L$61),0)/SUM(Python数据平滑!L$102:L$103)*情景假设!N$222</f>
        <v>23898.895207752048</v>
      </c>
      <c r="O224" s="14">
        <f>VLOOKUP($A224,Python数据平滑!$A$61:$AN$114,COLUMN(Python数据平滑!M$61),0)/SUM(Python数据平滑!M$102:M$103)*情景假设!O$222</f>
        <v>24438.094469047854</v>
      </c>
      <c r="P224" s="14">
        <f>VLOOKUP($A224,Python数据平滑!$A$61:$AN$114,COLUMN(Python数据平滑!N$61),0)/SUM(Python数据平滑!N$102:N$103)*情景假设!P$222</f>
        <v>24954.002273930062</v>
      </c>
      <c r="Q224" s="14">
        <f>VLOOKUP($A224,Python数据平滑!$A$61:$AN$114,COLUMN(Python数据平滑!O$61),0)/SUM(Python数据平滑!O$102:O$103)*情景假设!Q$222</f>
        <v>25462.127483169814</v>
      </c>
      <c r="R224" s="14">
        <f>VLOOKUP($A224,Python数据平滑!$A$61:$AN$114,COLUMN(Python数据平滑!P$61),0)/SUM(Python数据平滑!P$102:P$103)*情景假设!R$222</f>
        <v>25952.623962267407</v>
      </c>
      <c r="S224" s="14">
        <f>VLOOKUP($A224,Python数据平滑!$A$61:$AN$114,COLUMN(Python数据平滑!Q$61),0)/SUM(Python数据平滑!Q$102:Q$103)*情景假设!S$222</f>
        <v>26412.976765947886</v>
      </c>
      <c r="T224" s="14">
        <f>VLOOKUP($A224,Python数据平滑!$A$61:$AN$114,COLUMN(Python数据平滑!R$61),0)/SUM(Python数据平滑!R$102:R$103)*情景假设!T$222</f>
        <v>26856.493229220312</v>
      </c>
      <c r="U224" s="14">
        <f>VLOOKUP($A224,Python数据平滑!$A$61:$AN$114,COLUMN(Python数据平滑!S$61),0)/SUM(Python数据平滑!S$102:S$103)*情景假设!U$222</f>
        <v>27297.546708770144</v>
      </c>
      <c r="V224" s="14">
        <f>VLOOKUP($A224,Python数据平滑!$A$61:$AN$114,COLUMN(Python数据平滑!T$61),0)/SUM(Python数据平滑!T$102:T$103)*情景假设!V$222</f>
        <v>27751.525669547627</v>
      </c>
      <c r="W224" s="14">
        <f>VLOOKUP($A224,Python数据平滑!$A$61:$AN$114,COLUMN(Python数据平滑!U$61),0)/SUM(Python数据平滑!U$102:U$103)*情景假设!W$222</f>
        <v>28219.310143827206</v>
      </c>
      <c r="X224" s="14">
        <f>VLOOKUP($A224,Python数据平滑!$A$61:$AN$114,COLUMN(Python数据平滑!V$61),0)/SUM(Python数据平滑!V$102:V$103)*情景假设!X$222</f>
        <v>28691.099827600301</v>
      </c>
      <c r="Y224" s="14">
        <f>VLOOKUP($A224,Python数据平滑!$A$61:$AN$114,COLUMN(Python数据平滑!W$61),0)/SUM(Python数据平滑!W$102:W$103)*情景假设!Y$222</f>
        <v>29167.046813540204</v>
      </c>
      <c r="Z224" s="14">
        <f>VLOOKUP($A224,Python数据平滑!$A$61:$AN$114,COLUMN(Python数据平滑!X$61),0)/SUM(Python数据平滑!X$102:X$103)*情景假设!Z$222</f>
        <v>29647.320795416734</v>
      </c>
      <c r="AA224" s="14">
        <f>VLOOKUP($A224,Python数据平滑!$A$61:$AN$114,COLUMN(Python数据平滑!Y$61),0)/SUM(Python数据平滑!Y$102:Y$103)*情景假设!AA$222</f>
        <v>30132.109283064401</v>
      </c>
      <c r="AB224" s="14">
        <f>VLOOKUP($A224,Python数据平滑!$A$61:$AN$114,COLUMN(Python数据平滑!Z$61),0)/SUM(Python数据平滑!Z$102:Z$103)*情景假设!AB$222</f>
        <v>30623.17917899333</v>
      </c>
      <c r="AC224" s="14">
        <f>VLOOKUP($A224,Python数据平滑!$A$61:$AN$114,COLUMN(Python数据平滑!AA$61),0)/SUM(Python数据平滑!AA$102:AA$103)*情景假设!AC$222</f>
        <v>31121.14555134391</v>
      </c>
      <c r="AD224" s="14">
        <f>VLOOKUP($A224,Python数据平滑!$A$61:$AN$114,COLUMN(Python数据平滑!AB$61),0)/SUM(Python数据平滑!AB$102:AB$103)*情景假设!AD$222</f>
        <v>31624.404576027515</v>
      </c>
      <c r="AE224" s="14">
        <f>VLOOKUP($A224,Python数据平滑!$A$61:$AN$114,COLUMN(Python数据平滑!AC$61),0)/SUM(Python数据平滑!AC$102:AC$103)*情景假设!AE$222</f>
        <v>32131.24640231692</v>
      </c>
      <c r="AF224" s="14">
        <f>VLOOKUP($A224,Python数据平滑!$A$61:$AN$114,COLUMN(Python数据平滑!AD$61),0)/SUM(Python数据平滑!AD$102:AD$103)*情景假设!AF$222</f>
        <v>32639.851408187751</v>
      </c>
      <c r="AG224" s="14">
        <f>VLOOKUP($A224,Python数据平滑!$A$61:$AN$114,COLUMN(Python数据平滑!AE$61),0)/SUM(Python数据平滑!AE$102:AE$103)*情景假设!AG$222</f>
        <v>33150.574448613363</v>
      </c>
      <c r="AH224" s="14">
        <f>VLOOKUP($A224,Python数据平滑!$A$61:$AN$114,COLUMN(Python数据平滑!AF$61),0)/SUM(Python数据平滑!AF$102:AF$103)*情景假设!AH$222</f>
        <v>33664.826272434097</v>
      </c>
      <c r="AI224" s="14">
        <f>VLOOKUP($A224,Python数据平滑!$A$61:$AN$114,COLUMN(Python数据平滑!AG$61),0)/SUM(Python数据平滑!AG$102:AG$103)*情景假设!AI$222</f>
        <v>34182.266954916951</v>
      </c>
      <c r="AJ224" s="14">
        <f>VLOOKUP($A224,Python数据平滑!$A$61:$AN$114,COLUMN(Python数据平滑!AH$61),0)/SUM(Python数据平滑!AH$102:AH$103)*情景假设!AJ$222</f>
        <v>34702.529534442438</v>
      </c>
      <c r="AK224" s="14">
        <f>VLOOKUP($A224,Python数据平滑!$A$61:$AN$114,COLUMN(Python数据平滑!AI$61),0)/SUM(Python数据平滑!AI$102:AI$103)*情景假设!AK$222</f>
        <v>35225.219427574666</v>
      </c>
      <c r="AL224" s="14">
        <f>VLOOKUP($A224,Python数据平滑!$A$61:$AN$114,COLUMN(Python数据平滑!AJ$61),0)/SUM(Python数据平滑!AJ$102:AJ$103)*情景假设!AL$222</f>
        <v>35750.694579047049</v>
      </c>
      <c r="AM224" s="14">
        <f>VLOOKUP($A224,Python数据平滑!$A$61:$AN$114,COLUMN(Python数据平滑!AK$61),0)/SUM(Python数据平滑!AK$102:AK$103)*情景假设!AM$222</f>
        <v>36279.451652314783</v>
      </c>
      <c r="AN224" s="14">
        <f>VLOOKUP($A224,Python数据平滑!$A$61:$AN$114,COLUMN(Python数据平滑!AL$61),0)/SUM(Python数据平滑!AL$102:AL$103)*情景假设!AN$222</f>
        <v>36811.269615030193</v>
      </c>
      <c r="AO224" s="14">
        <f>VLOOKUP($A224,Python数据平滑!$A$61:$AN$114,COLUMN(Python数据平滑!AM$61),0)/SUM(Python数据平滑!AM$102:AM$103)*情景假设!AO$222</f>
        <v>37345.909119937292</v>
      </c>
      <c r="AP224" s="166">
        <f>VLOOKUP($A224,Python数据平滑!$A$61:$AN$114,COLUMN(Python数据平滑!AN$61),0)/SUM(Python数据平滑!AN$102:AN$103)*情景假设!AP$222</f>
        <v>37883.11209959368</v>
      </c>
    </row>
    <row r="225" spans="1:42" x14ac:dyDescent="0.25">
      <c r="A225" s="196" t="s">
        <v>57</v>
      </c>
      <c r="B225" s="222">
        <f t="shared" ref="B225:D225" si="136">B72</f>
        <v>40582.9</v>
      </c>
      <c r="C225" s="223">
        <f t="shared" si="136"/>
        <v>44991.98369146973</v>
      </c>
      <c r="D225" s="223">
        <f t="shared" si="136"/>
        <v>46450.003049149032</v>
      </c>
      <c r="E225" s="216">
        <f t="shared" ref="E225:AP225" si="137">E72</f>
        <v>49494.866405339242</v>
      </c>
      <c r="F225" s="216">
        <f t="shared" si="137"/>
        <v>52653.187985679695</v>
      </c>
      <c r="G225" s="216">
        <f t="shared" si="137"/>
        <v>55900.721779943146</v>
      </c>
      <c r="H225" s="216">
        <f t="shared" si="137"/>
        <v>59319.393752837263</v>
      </c>
      <c r="I225" s="216">
        <f t="shared" si="137"/>
        <v>62942.04426922019</v>
      </c>
      <c r="J225" s="216">
        <f t="shared" si="137"/>
        <v>66646.257423661969</v>
      </c>
      <c r="K225" s="216">
        <f t="shared" si="137"/>
        <v>70281.421949150201</v>
      </c>
      <c r="L225" s="216">
        <f t="shared" si="137"/>
        <v>73669.283761610364</v>
      </c>
      <c r="M225" s="216">
        <f t="shared" si="137"/>
        <v>76785.161812578575</v>
      </c>
      <c r="N225" s="216">
        <f t="shared" si="137"/>
        <v>79751.11060376656</v>
      </c>
      <c r="O225" s="216">
        <f t="shared" si="137"/>
        <v>82596.354381169498</v>
      </c>
      <c r="P225" s="216">
        <f t="shared" si="137"/>
        <v>85357.766652017381</v>
      </c>
      <c r="Q225" s="216">
        <f t="shared" si="137"/>
        <v>88079.348301255784</v>
      </c>
      <c r="R225" s="216">
        <f t="shared" si="137"/>
        <v>90737.532556565071</v>
      </c>
      <c r="S225" s="216">
        <f t="shared" si="137"/>
        <v>93302.78780084294</v>
      </c>
      <c r="T225" s="216">
        <f t="shared" si="137"/>
        <v>95820.017720597651</v>
      </c>
      <c r="U225" s="216">
        <f t="shared" si="137"/>
        <v>98340.222303849077</v>
      </c>
      <c r="V225" s="216">
        <f t="shared" si="137"/>
        <v>100920.39290900549</v>
      </c>
      <c r="W225" s="216">
        <f t="shared" si="137"/>
        <v>103566.62318833088</v>
      </c>
      <c r="X225" s="216">
        <f t="shared" si="137"/>
        <v>106245.82208309941</v>
      </c>
      <c r="Y225" s="216">
        <f t="shared" si="137"/>
        <v>108961.06381922952</v>
      </c>
      <c r="Z225" s="216">
        <f t="shared" si="137"/>
        <v>111715.81112270837</v>
      </c>
      <c r="AA225" s="216">
        <f t="shared" si="137"/>
        <v>114513.93057864605</v>
      </c>
      <c r="AB225" s="216">
        <f t="shared" si="137"/>
        <v>117365.69324188575</v>
      </c>
      <c r="AC225" s="216">
        <f t="shared" si="137"/>
        <v>120277.48783895893</v>
      </c>
      <c r="AD225" s="216">
        <f t="shared" si="137"/>
        <v>123247.49423292093</v>
      </c>
      <c r="AE225" s="216">
        <f t="shared" si="137"/>
        <v>126273.64498917607</v>
      </c>
      <c r="AF225" s="216">
        <f t="shared" si="137"/>
        <v>129353.60795890819</v>
      </c>
      <c r="AG225" s="216">
        <f t="shared" si="137"/>
        <v>132481.40384309023</v>
      </c>
      <c r="AH225" s="216">
        <f t="shared" si="137"/>
        <v>135651.97650256642</v>
      </c>
      <c r="AI225" s="216">
        <f t="shared" si="137"/>
        <v>138864.06363497445</v>
      </c>
      <c r="AJ225" s="216">
        <f t="shared" si="137"/>
        <v>142116.25809945044</v>
      </c>
      <c r="AK225" s="216">
        <f t="shared" si="137"/>
        <v>145407.00263386132</v>
      </c>
      <c r="AL225" s="216">
        <f t="shared" si="137"/>
        <v>148737.83270794243</v>
      </c>
      <c r="AM225" s="216">
        <f t="shared" si="137"/>
        <v>152110.92628030185</v>
      </c>
      <c r="AN225" s="216">
        <f t="shared" si="137"/>
        <v>155525.50828737367</v>
      </c>
      <c r="AO225" s="216">
        <f t="shared" si="137"/>
        <v>158980.71322004151</v>
      </c>
      <c r="AP225" s="217">
        <f t="shared" si="137"/>
        <v>162475.58184848927</v>
      </c>
    </row>
    <row r="226" spans="1:42" x14ac:dyDescent="0.25">
      <c r="A226" s="152" t="s">
        <v>249</v>
      </c>
      <c r="B226" s="222">
        <f>B74</f>
        <v>394868.30000000005</v>
      </c>
      <c r="C226" s="223">
        <f>C74</f>
        <v>415244.29217540642</v>
      </c>
      <c r="D226" s="223">
        <f>D74</f>
        <v>421311.10404089559</v>
      </c>
      <c r="E226" s="216">
        <f t="shared" ref="E226:AP226" si="138">E74</f>
        <v>450597.16795334604</v>
      </c>
      <c r="F226" s="216">
        <f t="shared" si="138"/>
        <v>481454.43013597792</v>
      </c>
      <c r="G226" s="216">
        <f t="shared" si="138"/>
        <v>513856.63482332363</v>
      </c>
      <c r="H226" s="216">
        <f t="shared" si="138"/>
        <v>548494.85858589283</v>
      </c>
      <c r="I226" s="216">
        <f t="shared" si="138"/>
        <v>585613.51016135584</v>
      </c>
      <c r="J226" s="216">
        <f t="shared" si="138"/>
        <v>624330.83641276555</v>
      </c>
      <c r="K226" s="216">
        <f t="shared" si="138"/>
        <v>663520.02343311149</v>
      </c>
      <c r="L226" s="216">
        <f t="shared" si="138"/>
        <v>701796.86109744606</v>
      </c>
      <c r="M226" s="216">
        <f t="shared" si="138"/>
        <v>738801.52285694692</v>
      </c>
      <c r="N226" s="216">
        <f t="shared" si="138"/>
        <v>775325.32322777784</v>
      </c>
      <c r="O226" s="216">
        <f t="shared" si="138"/>
        <v>811573.24466626206</v>
      </c>
      <c r="P226" s="216">
        <f t="shared" si="138"/>
        <v>847820.62145371863</v>
      </c>
      <c r="Q226" s="216">
        <f t="shared" si="138"/>
        <v>884413.18225781503</v>
      </c>
      <c r="R226" s="216">
        <f t="shared" si="138"/>
        <v>921154.69080808084</v>
      </c>
      <c r="S226" s="216">
        <f t="shared" si="138"/>
        <v>957822.35600857332</v>
      </c>
      <c r="T226" s="216">
        <f t="shared" si="138"/>
        <v>994832.17666910437</v>
      </c>
      <c r="U226" s="216">
        <f t="shared" si="138"/>
        <v>1032677.450730335</v>
      </c>
      <c r="V226" s="216">
        <f t="shared" si="138"/>
        <v>1071932.156745269</v>
      </c>
      <c r="W226" s="216">
        <f t="shared" si="138"/>
        <v>1112643.9002732679</v>
      </c>
      <c r="X226" s="216">
        <f t="shared" si="138"/>
        <v>1154430.0356819455</v>
      </c>
      <c r="Y226" s="216">
        <f t="shared" si="138"/>
        <v>1197280.9376629442</v>
      </c>
      <c r="Z226" s="216">
        <f t="shared" si="138"/>
        <v>1241184.0098131245</v>
      </c>
      <c r="AA226" s="216">
        <f t="shared" si="138"/>
        <v>1286123.541178914</v>
      </c>
      <c r="AB226" s="216">
        <f t="shared" si="138"/>
        <v>1332148.487263629</v>
      </c>
      <c r="AC226" s="216">
        <f t="shared" si="138"/>
        <v>1379257.6624207299</v>
      </c>
      <c r="AD226" s="216">
        <f t="shared" si="138"/>
        <v>1427346.6313055812</v>
      </c>
      <c r="AE226" s="216">
        <f t="shared" si="138"/>
        <v>1476295.5330102451</v>
      </c>
      <c r="AF226" s="216">
        <f t="shared" si="138"/>
        <v>1525968.3438902448</v>
      </c>
      <c r="AG226" s="216">
        <f t="shared" si="138"/>
        <v>1576374.4039748169</v>
      </c>
      <c r="AH226" s="216">
        <f t="shared" si="138"/>
        <v>1627601.0363927272</v>
      </c>
      <c r="AI226" s="216">
        <f t="shared" si="138"/>
        <v>1679614.1962774505</v>
      </c>
      <c r="AJ226" s="216">
        <f t="shared" si="138"/>
        <v>1732376.4632693627</v>
      </c>
      <c r="AK226" s="216">
        <f t="shared" si="138"/>
        <v>1785846.9583261872</v>
      </c>
      <c r="AL226" s="216">
        <f t="shared" si="138"/>
        <v>1840021.4492659671</v>
      </c>
      <c r="AM226" s="216">
        <f t="shared" si="138"/>
        <v>1894903.2273258322</v>
      </c>
      <c r="AN226" s="216">
        <f t="shared" si="138"/>
        <v>1950458.2652343235</v>
      </c>
      <c r="AO226" s="216">
        <f t="shared" si="138"/>
        <v>2006650.1172297003</v>
      </c>
      <c r="AP226" s="217">
        <f t="shared" si="138"/>
        <v>2063439.8894758138</v>
      </c>
    </row>
    <row r="227" spans="1:42" x14ac:dyDescent="0.25">
      <c r="A227" s="197" t="s">
        <v>60</v>
      </c>
      <c r="B227" s="206">
        <f>VLOOKUP($A227,'高情景（2001-2060, 2020RMB）'!$A$57:$W$70,COLUMN('高情景（2001-2060, 2020RMB）'!U$1),0)</f>
        <v>83617.7</v>
      </c>
      <c r="C227" s="163">
        <f>VLOOKUP($A227,'高情景（2001-2060, 2020RMB）'!$A$57:$W$70,COLUMN('高情景（2001-2060, 2020RMB）'!V$1),0)</f>
        <v>87195.415071666503</v>
      </c>
      <c r="D227" s="163">
        <f>VLOOKUP($A227,'高情景（2001-2060, 2020RMB）'!$A$57:$W$70,COLUMN('高情景（2001-2060, 2020RMB）'!W$1),0)</f>
        <v>90528.212015436089</v>
      </c>
      <c r="E227" s="14">
        <f>VLOOKUP($A227,Python数据平滑!$A$61:$AN$114,COLUMN(Python数据平滑!C$61),0)/SUM(Python数据平滑!C$104:C$114)*情景假设!E$226</f>
        <v>96166.493215607756</v>
      </c>
      <c r="F227" s="14">
        <f>VLOOKUP($A227,Python数据平滑!$A$61:$AN$114,COLUMN(Python数据平滑!D$61),0)/SUM(Python数据平滑!D$104:D$114)*情景假设!F$226</f>
        <v>102061.27363447704</v>
      </c>
      <c r="G227" s="14">
        <f>VLOOKUP($A227,Python数据平滑!$A$61:$AN$114,COLUMN(Python数据平滑!E$61),0)/SUM(Python数据平滑!E$104:E$114)*情景假设!G$226</f>
        <v>108211.23018891214</v>
      </c>
      <c r="H227" s="14">
        <f>VLOOKUP($A227,Python数据平滑!$A$61:$AN$114,COLUMN(Python数据平滑!F$61),0)/SUM(Python数据平滑!F$104:F$114)*情景假设!H$226</f>
        <v>114755.80910381622</v>
      </c>
      <c r="I227" s="14">
        <f>VLOOKUP($A227,Python数据平滑!$A$61:$AN$114,COLUMN(Python数据平滑!G$61),0)/SUM(Python数据平滑!G$104:G$114)*情景假设!I$226</f>
        <v>121731.56497569312</v>
      </c>
      <c r="J227" s="14">
        <f>VLOOKUP($A227,Python数据平滑!$A$61:$AN$114,COLUMN(Python数据平滑!H$61),0)/SUM(Python数据平滑!H$104:H$114)*情景假设!J$226</f>
        <v>128950.30649553843</v>
      </c>
      <c r="K227" s="14">
        <f>VLOOKUP($A227,Python数据平滑!$A$61:$AN$114,COLUMN(Python数据平滑!I$61),0)/SUM(Python数据平滑!I$104:I$114)*情景假设!K$226</f>
        <v>136178.92451788066</v>
      </c>
      <c r="L227" s="14">
        <f>VLOOKUP($A227,Python数据平滑!$A$61:$AN$114,COLUMN(Python数据平滑!J$61),0)/SUM(Python数据平滑!J$104:J$114)*情景假设!L$226</f>
        <v>143138.26989773047</v>
      </c>
      <c r="M227" s="14">
        <f>VLOOKUP($A227,Python数据平滑!$A$61:$AN$114,COLUMN(Python数据平滑!K$61),0)/SUM(Python数据平滑!K$104:K$114)*情景假设!M$226</f>
        <v>149751.42303427099</v>
      </c>
      <c r="N227" s="14">
        <f>VLOOKUP($A227,Python数据平滑!$A$61:$AN$114,COLUMN(Python数据平滑!L$61),0)/SUM(Python数据平滑!L$104:L$114)*情景假设!N$226</f>
        <v>156182.98857026212</v>
      </c>
      <c r="O227" s="14">
        <f>VLOOKUP($A227,Python数据平滑!$A$61:$AN$114,COLUMN(Python数据平滑!M$61),0)/SUM(Python数据平滑!M$104:M$114)*情景假设!O$226</f>
        <v>162496.04114322364</v>
      </c>
      <c r="P227" s="14">
        <f>VLOOKUP($A227,Python数据平滑!$A$61:$AN$114,COLUMN(Python数据平滑!N$61),0)/SUM(Python数据平滑!N$104:N$114)*情景假设!P$226</f>
        <v>168770.83979607094</v>
      </c>
      <c r="Q227" s="14">
        <f>VLOOKUP($A227,Python数据平滑!$A$61:$AN$114,COLUMN(Python数据平滑!O$61),0)/SUM(Python数据平滑!O$104:O$114)*情景假设!Q$226</f>
        <v>175104.5560013935</v>
      </c>
      <c r="R227" s="14">
        <f>VLOOKUP($A227,Python数据平滑!$A$61:$AN$114,COLUMN(Python数据平滑!P$61),0)/SUM(Python数据平滑!P$104:P$114)*情景假设!R$226</f>
        <v>181453.0893250618</v>
      </c>
      <c r="S227" s="14">
        <f>VLOOKUP($A227,Python数据平滑!$A$61:$AN$114,COLUMN(Python数据平滑!Q$61),0)/SUM(Python数据平滑!Q$104:Q$114)*情景假设!S$226</f>
        <v>187747.49210425088</v>
      </c>
      <c r="T227" s="14">
        <f>VLOOKUP($A227,Python数据平滑!$A$61:$AN$114,COLUMN(Python数据平滑!R$61),0)/SUM(Python数据平滑!R$104:R$114)*情景假设!T$226</f>
        <v>194069.86829030787</v>
      </c>
      <c r="U227" s="14">
        <f>VLOOKUP($A227,Python数据平滑!$A$61:$AN$114,COLUMN(Python数据平滑!S$61),0)/SUM(Python数据平滑!S$104:S$114)*情景假设!U$226</f>
        <v>200515.11879658431</v>
      </c>
      <c r="V227" s="14">
        <f>VLOOKUP($A227,Python数据平滑!$A$61:$AN$114,COLUMN(Python数据平滑!T$61),0)/SUM(Python数据平滑!T$104:T$114)*情景假设!V$226</f>
        <v>207191.34415071766</v>
      </c>
      <c r="W227" s="14">
        <f>VLOOKUP($A227,Python数据平滑!$A$61:$AN$114,COLUMN(Python数据平滑!U$61),0)/SUM(Python数据平滑!U$104:U$114)*情景假设!W$226</f>
        <v>214102.76109136373</v>
      </c>
      <c r="X227" s="14">
        <f>VLOOKUP($A227,Python数据平滑!$A$61:$AN$114,COLUMN(Python数据平滑!V$61),0)/SUM(Python数据平滑!V$104:V$114)*情景假设!X$226</f>
        <v>221170.38973869593</v>
      </c>
      <c r="Y227" s="14">
        <f>VLOOKUP($A227,Python数据平滑!$A$61:$AN$114,COLUMN(Python数据平滑!W$61),0)/SUM(Python数据平滑!W$104:W$114)*情景假设!Y$226</f>
        <v>228386.9988990532</v>
      </c>
      <c r="Z227" s="14">
        <f>VLOOKUP($A227,Python数据平滑!$A$61:$AN$114,COLUMN(Python数据平滑!X$61),0)/SUM(Python数据平滑!X$104:X$114)*情景假设!Z$226</f>
        <v>235744.04938637445</v>
      </c>
      <c r="AA227" s="14">
        <f>VLOOKUP($A227,Python数据平滑!$A$61:$AN$114,COLUMN(Python数据平滑!Y$61),0)/SUM(Python数据平滑!Y$104:Y$114)*情景假设!AA$226</f>
        <v>243231.61492971354</v>
      </c>
      <c r="AB227" s="14">
        <f>VLOOKUP($A227,Python数据平滑!$A$61:$AN$114,COLUMN(Python数据平滑!Z$61),0)/SUM(Python数据平滑!Z$104:Z$114)*情景假设!AB$226</f>
        <v>250851.09299017917</v>
      </c>
      <c r="AC227" s="14">
        <f>VLOOKUP($A227,Python数据平滑!$A$61:$AN$114,COLUMN(Python数据平滑!AA$61),0)/SUM(Python数据平滑!AA$104:AA$114)*情景假设!AC$226</f>
        <v>258593.34862260849</v>
      </c>
      <c r="AD227" s="14">
        <f>VLOOKUP($A227,Python数据平滑!$A$61:$AN$114,COLUMN(Python数据平滑!AB$61),0)/SUM(Python数据平滑!AB$104:AB$114)*情景假设!AD$226</f>
        <v>266428.93509936816</v>
      </c>
      <c r="AE227" s="14">
        <f>VLOOKUP($A227,Python数据平滑!$A$61:$AN$114,COLUMN(Python数据平滑!AC$61),0)/SUM(Python数据平滑!AC$104:AC$114)*情景假设!AE$226</f>
        <v>274324.77294781851</v>
      </c>
      <c r="AF227" s="14">
        <f>VLOOKUP($A227,Python数据平滑!$A$61:$AN$114,COLUMN(Python数据平滑!AD$61),0)/SUM(Python数据平滑!AD$104:AD$114)*情景假设!AF$226</f>
        <v>282244.02133355517</v>
      </c>
      <c r="AG227" s="14">
        <f>VLOOKUP($A227,Python数据平滑!$A$61:$AN$114,COLUMN(Python数据平滑!AE$61),0)/SUM(Python数据平滑!AE$104:AE$114)*情景假设!AG$226</f>
        <v>290198.61461523647</v>
      </c>
      <c r="AH227" s="14">
        <f>VLOOKUP($A227,Python数据平滑!$A$61:$AN$114,COLUMN(Python数据平滑!AF$61),0)/SUM(Python数据平滑!AF$104:AF$114)*情景假设!AH$226</f>
        <v>298221.86349164933</v>
      </c>
      <c r="AI227" s="14">
        <f>VLOOKUP($A227,Python数据平滑!$A$61:$AN$114,COLUMN(Python数据平滑!AG$61),0)/SUM(Python数据平滑!AG$104:AG$114)*情景假设!AI$226</f>
        <v>306305.71548898995</v>
      </c>
      <c r="AJ227" s="14">
        <f>VLOOKUP($A227,Python数据平滑!$A$61:$AN$114,COLUMN(Python数据平滑!AH$61),0)/SUM(Python数据平滑!AH$104:AH$114)*情景假设!AJ$226</f>
        <v>314441.58682735363</v>
      </c>
      <c r="AK227" s="14">
        <f>VLOOKUP($A227,Python数据平滑!$A$61:$AN$114,COLUMN(Python数据平滑!AI$61),0)/SUM(Python数据平滑!AI$104:AI$114)*情景假设!AK$226</f>
        <v>322620.35714139172</v>
      </c>
      <c r="AL227" s="14">
        <f>VLOOKUP($A227,Python数据平滑!$A$61:$AN$114,COLUMN(Python数据平滑!AJ$61),0)/SUM(Python数据平滑!AJ$104:AJ$114)*情景假设!AL$226</f>
        <v>330839.59059877106</v>
      </c>
      <c r="AM227" s="14">
        <f>VLOOKUP($A227,Python数据平滑!$A$61:$AN$114,COLUMN(Python数据平滑!AK$61),0)/SUM(Python数据平滑!AK$104:AK$114)*情景假设!AM$226</f>
        <v>339098.16393139673</v>
      </c>
      <c r="AN227" s="14">
        <f>VLOOKUP($A227,Python数据平滑!$A$61:$AN$114,COLUMN(Python数据平滑!AL$61),0)/SUM(Python数据平滑!AL$104:AL$114)*情景假设!AN$226</f>
        <v>347388.24440044875</v>
      </c>
      <c r="AO227" s="14">
        <f>VLOOKUP($A227,Python数据平滑!$A$61:$AN$114,COLUMN(Python数据平滑!AM$61),0)/SUM(Python数据平滑!AM$104:AM$114)*情景假设!AO$226</f>
        <v>355701.63042975042</v>
      </c>
      <c r="AP227" s="166">
        <f>VLOOKUP($A227,Python数据平滑!$A$61:$AN$114,COLUMN(Python数据平滑!AN$61),0)/SUM(Python数据平滑!AN$104:AN$114)*情景假设!AP$226</f>
        <v>364029.75242758082</v>
      </c>
    </row>
    <row r="228" spans="1:42" x14ac:dyDescent="0.25">
      <c r="A228" s="197" t="s">
        <v>61</v>
      </c>
      <c r="B228" s="206">
        <f>VLOOKUP($A228,'高情景（2001-2060, 2020RMB）'!$A$57:$W$70,COLUMN('高情景（2001-2060, 2020RMB）'!U$1),0)</f>
        <v>73425.3</v>
      </c>
      <c r="C228" s="163">
        <f>VLOOKUP($A228,'高情景（2001-2060, 2020RMB）'!$A$57:$W$70,COLUMN('高情景（2001-2060, 2020RMB）'!V$1),0)</f>
        <v>74150.558181630418</v>
      </c>
      <c r="D228" s="163">
        <f>VLOOKUP($A228,'高情景（2001-2060, 2020RMB）'!$A$57:$W$70,COLUMN('高情景（2001-2060, 2020RMB）'!W$1),0)</f>
        <v>69030.48514791824</v>
      </c>
      <c r="E228" s="14">
        <f>VLOOKUP($A228,Python数据平滑!$A$61:$AN$114,COLUMN(Python数据平滑!C$61),0)/SUM(Python数据平滑!C$104:C$114)*情景假设!E$226</f>
        <v>72592.987856493462</v>
      </c>
      <c r="F228" s="14">
        <f>VLOOKUP($A228,Python数据平滑!$A$61:$AN$114,COLUMN(Python数据平滑!D$61),0)/SUM(Python数据平滑!D$104:D$114)*情景假设!F$226</f>
        <v>76294.380045366182</v>
      </c>
      <c r="G228" s="14">
        <f>VLOOKUP($A228,Python数据平滑!$A$61:$AN$114,COLUMN(Python数据平滑!E$61),0)/SUM(Python数据平滑!E$104:E$114)*情景假设!G$226</f>
        <v>80140.580460102414</v>
      </c>
      <c r="H228" s="14">
        <f>VLOOKUP($A228,Python数据平滑!$A$61:$AN$114,COLUMN(Python数据平滑!F$61),0)/SUM(Python数据平滑!F$104:F$114)*情景假设!H$226</f>
        <v>84231.166805408342</v>
      </c>
      <c r="I228" s="14">
        <f>VLOOKUP($A228,Python数据平滑!$A$61:$AN$114,COLUMN(Python数据平滑!G$61),0)/SUM(Python数据平滑!G$104:G$114)*情景假设!I$226</f>
        <v>88581.309768306324</v>
      </c>
      <c r="J228" s="14">
        <f>VLOOKUP($A228,Python数据平滑!$A$61:$AN$114,COLUMN(Python数据平滑!H$61),0)/SUM(Python数据平滑!H$104:H$114)*情景假设!J$226</f>
        <v>93051.579895918214</v>
      </c>
      <c r="K228" s="14">
        <f>VLOOKUP($A228,Python数据平滑!$A$61:$AN$114,COLUMN(Python数据平滑!I$61),0)/SUM(Python数据平滑!I$104:I$114)*情景假设!K$226</f>
        <v>97475.267864698457</v>
      </c>
      <c r="L228" s="14">
        <f>VLOOKUP($A228,Python数据平滑!$A$61:$AN$114,COLUMN(Python数据平滑!J$61),0)/SUM(Python数据平滑!J$104:J$114)*情景假设!L$226</f>
        <v>101658.36226994303</v>
      </c>
      <c r="M228" s="14">
        <f>VLOOKUP($A228,Python数据平滑!$A$61:$AN$114,COLUMN(Python数据平滑!K$61),0)/SUM(Python数据平滑!K$104:K$114)*情景假设!M$226</f>
        <v>105546.6841013284</v>
      </c>
      <c r="N228" s="14">
        <f>VLOOKUP($A228,Python数据平滑!$A$61:$AN$114,COLUMN(Python数据平滑!L$61),0)/SUM(Python数据平滑!L$104:L$114)*情景假设!N$226</f>
        <v>109263.72098790831</v>
      </c>
      <c r="O228" s="14">
        <f>VLOOKUP($A228,Python数据平滑!$A$61:$AN$114,COLUMN(Python数据平滑!M$61),0)/SUM(Python数据平滑!M$104:M$114)*情景假设!O$226</f>
        <v>112872.32406339973</v>
      </c>
      <c r="P228" s="14">
        <f>VLOOKUP($A228,Python数据平滑!$A$61:$AN$114,COLUMN(Python数据平滑!N$61),0)/SUM(Python数据平滑!N$104:N$114)*情景假设!P$226</f>
        <v>116447.3995114448</v>
      </c>
      <c r="Q228" s="14">
        <f>VLOOKUP($A228,Python数据平滑!$A$61:$AN$114,COLUMN(Python数据平滑!O$61),0)/SUM(Python数据平滑!O$104:O$114)*情景假设!Q$226</f>
        <v>120075.46496009031</v>
      </c>
      <c r="R228" s="14">
        <f>VLOOKUP($A228,Python数据平滑!$A$61:$AN$114,COLUMN(Python数据平滑!P$61),0)/SUM(Python数据平滑!P$104:P$114)*情景假设!R$226</f>
        <v>123720.50334103219</v>
      </c>
      <c r="S228" s="14">
        <f>VLOOKUP($A228,Python数据平滑!$A$61:$AN$114,COLUMN(Python数据平滑!Q$61),0)/SUM(Python数据平滑!Q$104:Q$114)*情景假设!S$226</f>
        <v>127316.71905318392</v>
      </c>
      <c r="T228" s="14">
        <f>VLOOKUP($A228,Python数据平滑!$A$61:$AN$114,COLUMN(Python数据平滑!R$61),0)/SUM(Python数据平滑!R$104:R$114)*情景假设!T$226</f>
        <v>130919.89178457377</v>
      </c>
      <c r="U228" s="14">
        <f>VLOOKUP($A228,Python数据平滑!$A$61:$AN$114,COLUMN(Python数据平滑!S$61),0)/SUM(Python数据平滑!S$104:S$114)*情景假设!U$226</f>
        <v>134592.81675788653</v>
      </c>
      <c r="V228" s="14">
        <f>VLOOKUP($A228,Python数据平滑!$A$61:$AN$114,COLUMN(Python数据平滑!T$61),0)/SUM(Python数据平滑!T$104:T$114)*情景假设!V$226</f>
        <v>138405.49899918318</v>
      </c>
      <c r="W228" s="14">
        <f>VLOOKUP($A228,Python数据平滑!$A$61:$AN$114,COLUMN(Python数据平滑!U$61),0)/SUM(Python数据平滑!U$104:U$114)*情景假设!W$226</f>
        <v>142357.21436109053</v>
      </c>
      <c r="X228" s="14">
        <f>VLOOKUP($A228,Python数据平滑!$A$61:$AN$114,COLUMN(Python数据平滑!V$61),0)/SUM(Python数据平滑!V$104:V$114)*情景假设!X$226</f>
        <v>146391.855958662</v>
      </c>
      <c r="Y228" s="14">
        <f>VLOOKUP($A228,Python数据平滑!$A$61:$AN$114,COLUMN(Python数据平滑!W$61),0)/SUM(Python数据平滑!W$104:W$114)*情景假设!Y$226</f>
        <v>150501.22167197705</v>
      </c>
      <c r="Z228" s="14">
        <f>VLOOKUP($A228,Python数据平滑!$A$61:$AN$114,COLUMN(Python数据平滑!X$61),0)/SUM(Python数据平滑!X$104:X$114)*情景假设!Z$226</f>
        <v>154675.96805142928</v>
      </c>
      <c r="AA228" s="14">
        <f>VLOOKUP($A228,Python数据平滑!$A$61:$AN$114,COLUMN(Python数据平滑!Y$61),0)/SUM(Python数据平滑!Y$104:Y$114)*情景假设!AA$226</f>
        <v>158905.55290174804</v>
      </c>
      <c r="AB228" s="14">
        <f>VLOOKUP($A228,Python数据平滑!$A$61:$AN$114,COLUMN(Python数据平滑!Z$61),0)/SUM(Python数据平滑!Z$104:Z$114)*情景假设!AB$226</f>
        <v>163186.50243065416</v>
      </c>
      <c r="AC228" s="14">
        <f>VLOOKUP($A228,Python数据平滑!$A$61:$AN$114,COLUMN(Python数据平滑!AA$61),0)/SUM(Python数据平滑!AA$104:AA$114)*情景假设!AC$226</f>
        <v>167508.08007786877</v>
      </c>
      <c r="AD228" s="14">
        <f>VLOOKUP($A228,Python数据平滑!$A$61:$AN$114,COLUMN(Python数据平滑!AB$61),0)/SUM(Python数据平滑!AB$104:AB$114)*情景假设!AD$226</f>
        <v>171846.11197972766</v>
      </c>
      <c r="AE228" s="14">
        <f>VLOOKUP($A228,Python数据平滑!$A$61:$AN$114,COLUMN(Python数据平滑!AC$61),0)/SUM(Python数据平滑!AC$104:AC$114)*情景假设!AE$226</f>
        <v>176173.97210004114</v>
      </c>
      <c r="AF228" s="14">
        <f>VLOOKUP($A228,Python数据平滑!$A$61:$AN$114,COLUMN(Python数据平滑!AD$61),0)/SUM(Python数据平滑!AD$104:AD$114)*情景假设!AF$226</f>
        <v>180462.55382899515</v>
      </c>
      <c r="AG228" s="14">
        <f>VLOOKUP($A228,Python数据平滑!$A$61:$AN$114,COLUMN(Python数据平滑!AE$61),0)/SUM(Python数据平滑!AE$104:AE$114)*情景假设!AG$226</f>
        <v>184728.41775077407</v>
      </c>
      <c r="AH228" s="14">
        <f>VLOOKUP($A228,Python数据平滑!$A$61:$AN$114,COLUMN(Python数据平滑!AF$61),0)/SUM(Python数据平滑!AF$104:AF$114)*情景假设!AH$226</f>
        <v>189005.41985638705</v>
      </c>
      <c r="AI228" s="14">
        <f>VLOOKUP($A228,Python数据平滑!$A$61:$AN$114,COLUMN(Python数据平滑!AG$61),0)/SUM(Python数据平滑!AG$104:AG$114)*情景假设!AI$226</f>
        <v>193288.3263218448</v>
      </c>
      <c r="AJ228" s="14">
        <f>VLOOKUP($A228,Python数据平滑!$A$61:$AN$114,COLUMN(Python数据平滑!AH$61),0)/SUM(Python数据平滑!AH$104:AH$114)*情景假设!AJ$226</f>
        <v>197571.62110395491</v>
      </c>
      <c r="AK228" s="14">
        <f>VLOOKUP($A228,Python数据平滑!$A$61:$AN$114,COLUMN(Python数据平滑!AI$61),0)/SUM(Python数据平滑!AI$104:AI$114)*情景假设!AK$226</f>
        <v>201849.50649777616</v>
      </c>
      <c r="AL228" s="14">
        <f>VLOOKUP($A228,Python数据平滑!$A$61:$AN$114,COLUMN(Python数据平滑!AJ$61),0)/SUM(Python数据平滑!AJ$104:AJ$114)*情景假设!AL$226</f>
        <v>206120.40600650155</v>
      </c>
      <c r="AM228" s="14">
        <f>VLOOKUP($A228,Python数据平滑!$A$61:$AN$114,COLUMN(Python数据平滑!AK$61),0)/SUM(Python数据平滑!AK$104:AK$114)*情景假设!AM$226</f>
        <v>210383.54153389129</v>
      </c>
      <c r="AN228" s="14">
        <f>VLOOKUP($A228,Python数据平滑!$A$61:$AN$114,COLUMN(Python数据平滑!AL$61),0)/SUM(Python数据平滑!AL$104:AL$114)*情景假设!AN$226</f>
        <v>214633.95951573944</v>
      </c>
      <c r="AO228" s="14">
        <f>VLOOKUP($A228,Python数据平滑!$A$61:$AN$114,COLUMN(Python数据平滑!AM$61),0)/SUM(Python数据平滑!AM$104:AM$114)*情景假设!AO$226</f>
        <v>218866.51749959015</v>
      </c>
      <c r="AP228" s="166">
        <f>VLOOKUP($A228,Python数据平滑!$A$61:$AN$114,COLUMN(Python数据平滑!AN$61),0)/SUM(Python数据平滑!AN$104:AN$114)*情景假设!AP$226</f>
        <v>223075.88735075895</v>
      </c>
    </row>
    <row r="229" spans="1:42" x14ac:dyDescent="0.25">
      <c r="A229" s="198" t="s">
        <v>121</v>
      </c>
      <c r="B229" s="206">
        <f>VLOOKUP($A229,'高情景（2001-2060, 2020RMB）'!$A$57:$W$70,COLUMN('高情景（2001-2060, 2020RMB）'!U$1),0)</f>
        <v>38244.1</v>
      </c>
      <c r="C229" s="163">
        <f>VLOOKUP($A229,'高情景（2001-2060, 2020RMB）'!$A$57:$W$70,COLUMN('高情景（2001-2060, 2020RMB）'!V$1),0)</f>
        <v>40828.762535731257</v>
      </c>
      <c r="D229" s="163">
        <f>VLOOKUP($A229,'高情景（2001-2060, 2020RMB）'!$A$57:$W$70,COLUMN('高情景（2001-2060, 2020RMB）'!W$1),0)</f>
        <v>42091.75905114122</v>
      </c>
      <c r="E229" s="14">
        <f>VLOOKUP($A229,Python数据平滑!$A$61:$AN$114,COLUMN(Python数据平滑!C$61),0)/SUM(Python数据平滑!C$104:C$114)*情景假设!E$226</f>
        <v>46573.81987975345</v>
      </c>
      <c r="F229" s="14">
        <f>VLOOKUP($A229,Python数据平滑!$A$61:$AN$114,COLUMN(Python数据平滑!D$61),0)/SUM(Python数据平滑!D$104:D$114)*情景假设!F$226</f>
        <v>51416.633204728612</v>
      </c>
      <c r="G229" s="14">
        <f>VLOOKUP($A229,Python数据平滑!$A$61:$AN$114,COLUMN(Python数据平滑!E$61),0)/SUM(Python数据平滑!E$104:E$114)*情景假设!G$226</f>
        <v>56609.004127433298</v>
      </c>
      <c r="H229" s="14">
        <f>VLOOKUP($A229,Python数据平滑!$A$61:$AN$114,COLUMN(Python数据平滑!F$61),0)/SUM(Python数据平滑!F$104:F$114)*情景假设!H$226</f>
        <v>62243.289046561316</v>
      </c>
      <c r="I229" s="14">
        <f>VLOOKUP($A229,Python数据平滑!$A$61:$AN$114,COLUMN(Python数据平滑!G$61),0)/SUM(Python数据平滑!G$104:G$114)*情景假设!I$226</f>
        <v>68384.346597776021</v>
      </c>
      <c r="J229" s="14">
        <f>VLOOKUP($A229,Python数据平滑!$A$61:$AN$114,COLUMN(Python数据平滑!H$61),0)/SUM(Python数据平滑!H$104:H$114)*情景假设!J$226</f>
        <v>74943.120358003129</v>
      </c>
      <c r="K229" s="14">
        <f>VLOOKUP($A229,Python数据平滑!$A$61:$AN$114,COLUMN(Python数据平滑!I$61),0)/SUM(Python数据平滑!I$104:I$114)*情景假设!K$226</f>
        <v>81787.084935669365</v>
      </c>
      <c r="L229" s="14">
        <f>VLOOKUP($A229,Python数据平滑!$A$61:$AN$114,COLUMN(Python数据平滑!J$61),0)/SUM(Python数据平滑!J$104:J$114)*情景假设!L$226</f>
        <v>88734.979851604163</v>
      </c>
      <c r="M229" s="14">
        <f>VLOOKUP($A229,Python数据平滑!$A$61:$AN$114,COLUMN(Python数据平滑!K$61),0)/SUM(Python数据平滑!K$104:K$114)*情景假设!M$226</f>
        <v>95751.893404568764</v>
      </c>
      <c r="N229" s="14">
        <f>VLOOKUP($A229,Python数据平滑!$A$61:$AN$114,COLUMN(Python数据平滑!L$61),0)/SUM(Python数据平滑!L$104:L$114)*情景假设!N$226</f>
        <v>102931.88990705209</v>
      </c>
      <c r="O229" s="14">
        <f>VLOOKUP($A229,Python数据平滑!$A$61:$AN$114,COLUMN(Python数据平滑!M$61),0)/SUM(Python数据平滑!M$104:M$114)*情景假设!O$226</f>
        <v>110248.67196557824</v>
      </c>
      <c r="P229" s="14">
        <f>VLOOKUP($A229,Python数据平滑!$A$61:$AN$114,COLUMN(Python数据平滑!N$61),0)/SUM(Python数据平滑!N$104:N$114)*情景假设!P$226</f>
        <v>117676.29588646606</v>
      </c>
      <c r="Q229" s="14">
        <f>VLOOKUP($A229,Python数据平滑!$A$61:$AN$114,COLUMN(Python数据平滑!O$61),0)/SUM(Python数据平滑!O$104:O$114)*情景假设!Q$226</f>
        <v>125189.73688274861</v>
      </c>
      <c r="R229" s="14">
        <f>VLOOKUP($A229,Python数据平滑!$A$61:$AN$114,COLUMN(Python数据平滑!P$61),0)/SUM(Python数据平滑!P$104:P$114)*情景假设!R$226</f>
        <v>132773.67304671049</v>
      </c>
      <c r="S229" s="14">
        <f>VLOOKUP($A229,Python数据平滑!$A$61:$AN$114,COLUMN(Python数据平滑!Q$61),0)/SUM(Python数据平滑!Q$104:Q$114)*情景假设!S$226</f>
        <v>140460.31388529527</v>
      </c>
      <c r="T229" s="14">
        <f>VLOOKUP($A229,Python数据平滑!$A$61:$AN$114,COLUMN(Python数据平滑!R$61),0)/SUM(Python数据平滑!R$104:R$114)*情景假设!T$226</f>
        <v>148309.39836828527</v>
      </c>
      <c r="U229" s="14">
        <f>VLOOKUP($A229,Python数据平滑!$A$61:$AN$114,COLUMN(Python数据平滑!S$61),0)/SUM(Python数据平滑!S$104:S$114)*情景假设!U$226</f>
        <v>156398.13251101016</v>
      </c>
      <c r="V229" s="14">
        <f>VLOOKUP($A229,Python数据平滑!$A$61:$AN$114,COLUMN(Python数据平滑!T$61),0)/SUM(Python数据平滑!T$104:T$114)*情景假设!V$226</f>
        <v>164822.44397069016</v>
      </c>
      <c r="W229" s="14">
        <f>VLOOKUP($A229,Python数据平滑!$A$61:$AN$114,COLUMN(Python数据平滑!U$61),0)/SUM(Python数据平滑!U$104:U$114)*情景假设!W$226</f>
        <v>173603.05277619287</v>
      </c>
      <c r="X229" s="14">
        <f>VLOOKUP($A229,Python数据平滑!$A$61:$AN$114,COLUMN(Python数据平滑!V$61),0)/SUM(Python数据平滑!V$104:V$114)*情景假设!X$226</f>
        <v>182694.75835299067</v>
      </c>
      <c r="Y229" s="14">
        <f>VLOOKUP($A229,Python数据平滑!$A$61:$AN$114,COLUMN(Python数据平滑!W$61),0)/SUM(Python数据平滑!W$104:W$114)*情景假设!Y$226</f>
        <v>192110.80077313966</v>
      </c>
      <c r="Z229" s="14">
        <f>VLOOKUP($A229,Python数据平滑!$A$61:$AN$114,COLUMN(Python数据平滑!X$61),0)/SUM(Python数据平滑!X$104:X$114)*情景假设!Z$226</f>
        <v>201866.0804973926</v>
      </c>
      <c r="AA229" s="14">
        <f>VLOOKUP($A229,Python数据平滑!$A$61:$AN$114,COLUMN(Python数据平滑!Y$61),0)/SUM(Python数据平滑!Y$104:Y$114)*情景假设!AA$226</f>
        <v>211977.30609961381</v>
      </c>
      <c r="AB229" s="14">
        <f>VLOOKUP($A229,Python数据平滑!$A$61:$AN$114,COLUMN(Python数据平滑!Z$61),0)/SUM(Python数据平滑!Z$104:Z$114)*情景假设!AB$226</f>
        <v>222474.49205903526</v>
      </c>
      <c r="AC229" s="14">
        <f>VLOOKUP($A229,Python数据平滑!$A$61:$AN$114,COLUMN(Python数据平滑!AA$61),0)/SUM(Python数据平滑!AA$104:AA$114)*情景假设!AC$226</f>
        <v>233382.4660532416</v>
      </c>
      <c r="AD229" s="14">
        <f>VLOOKUP($A229,Python数据平滑!$A$61:$AN$114,COLUMN(Python数据平滑!AB$61),0)/SUM(Python数据平滑!AB$104:AB$114)*情景假设!AD$226</f>
        <v>244711.45504216722</v>
      </c>
      <c r="AE229" s="14">
        <f>VLOOKUP($A229,Python数据平滑!$A$61:$AN$114,COLUMN(Python数据平滑!AC$61),0)/SUM(Python数据平滑!AC$104:AC$114)*情景假设!AE$226</f>
        <v>256471.42369434956</v>
      </c>
      <c r="AF229" s="14">
        <f>VLOOKUP($A229,Python数据平滑!$A$61:$AN$114,COLUMN(Python数据平滑!AD$61),0)/SUM(Python数据平滑!AD$104:AD$114)*情景假设!AF$226</f>
        <v>268671.98091916443</v>
      </c>
      <c r="AG229" s="14">
        <f>VLOOKUP($A229,Python数据平滑!$A$61:$AN$114,COLUMN(Python数据平滑!AE$61),0)/SUM(Python数据平滑!AE$104:AE$114)*情景假设!AG$226</f>
        <v>281289.28446160717</v>
      </c>
      <c r="AH229" s="14">
        <f>VLOOKUP($A229,Python数据平滑!$A$61:$AN$114,COLUMN(Python数据平滑!AF$61),0)/SUM(Python数据平滑!AF$104:AF$114)*情景假设!AH$226</f>
        <v>294293.7552402275</v>
      </c>
      <c r="AI229" s="14">
        <f>VLOOKUP($A229,Python数据平滑!$A$61:$AN$114,COLUMN(Python数据平滑!AG$61),0)/SUM(Python数据平滑!AG$104:AG$114)*情景假设!AI$226</f>
        <v>307685.47401058197</v>
      </c>
      <c r="AJ229" s="14">
        <f>VLOOKUP($A229,Python数据平滑!$A$61:$AN$114,COLUMN(Python数据平滑!AH$61),0)/SUM(Python数据平滑!AH$104:AH$114)*情景假设!AJ$226</f>
        <v>321463.69796981965</v>
      </c>
      <c r="AK229" s="14">
        <f>VLOOKUP($A229,Python数据平滑!$A$61:$AN$114,COLUMN(Python数据平滑!AI$61),0)/SUM(Python数据平滑!AI$104:AI$114)*情景假设!AK$226</f>
        <v>335626.81617844634</v>
      </c>
      <c r="AL229" s="14">
        <f>VLOOKUP($A229,Python数据平滑!$A$61:$AN$114,COLUMN(Python数据平滑!AJ$61),0)/SUM(Python数据平滑!AJ$104:AJ$114)*情景假设!AL$226</f>
        <v>350179.95217425429</v>
      </c>
      <c r="AM229" s="14">
        <f>VLOOKUP($A229,Python数据平滑!$A$61:$AN$114,COLUMN(Python数据平滑!AK$61),0)/SUM(Python数据平滑!AK$104:AK$114)*情景假设!AM$226</f>
        <v>365129.79876324383</v>
      </c>
      <c r="AN229" s="14">
        <f>VLOOKUP($A229,Python数据平滑!$A$61:$AN$114,COLUMN(Python数据平滑!AL$61),0)/SUM(Python数据平滑!AL$104:AL$114)*情景假设!AN$226</f>
        <v>380475.97176845541</v>
      </c>
      <c r="AO229" s="14">
        <f>VLOOKUP($A229,Python数据平滑!$A$61:$AN$114,COLUMN(Python数据平滑!AM$61),0)/SUM(Python数据平滑!AM$104:AM$114)*情景假设!AO$226</f>
        <v>396217.46853210282</v>
      </c>
      <c r="AP229" s="166">
        <f>VLOOKUP($A229,Python数据平滑!$A$61:$AN$114,COLUMN(Python数据平滑!AN$61),0)/SUM(Python数据平滑!AN$104:AN$114)*情景假设!AP$226</f>
        <v>412352.64413140039</v>
      </c>
    </row>
    <row r="230" spans="1:42" x14ac:dyDescent="0.25">
      <c r="A230" s="198" t="s">
        <v>104</v>
      </c>
      <c r="B230" s="206">
        <f>VLOOKUP($A230,'高情景（2001-2060, 2020RMB）'!$A$57:$W$70,COLUMN('高情景（2001-2060, 2020RMB）'!U$1),0)</f>
        <v>32467.599999999999</v>
      </c>
      <c r="C230" s="163">
        <f>VLOOKUP($A230,'高情景（2001-2060, 2020RMB）'!$A$57:$W$70,COLUMN('高情景（2001-2060, 2020RMB）'!V$1),0)</f>
        <v>34661.867595396638</v>
      </c>
      <c r="D230" s="163">
        <f>VLOOKUP($A230,'高情景（2001-2060, 2020RMB）'!$A$57:$W$70,COLUMN('高情景（2001-2060, 2020RMB）'!W$1),0)</f>
        <v>35734.097446895939</v>
      </c>
      <c r="E230" s="14">
        <f>VLOOKUP($A230,Python数据平滑!$A$61:$AN$114,COLUMN(Python数据平滑!C$61),0)/SUM(Python数据平滑!C$104:C$114)*情景假设!E$226</f>
        <v>38428.863989616373</v>
      </c>
      <c r="F230" s="14">
        <f>VLOOKUP($A230,Python数据平滑!$A$61:$AN$114,COLUMN(Python数据平滑!D$61),0)/SUM(Python数据平滑!D$104:D$114)*情景假设!F$226</f>
        <v>41271.736910194952</v>
      </c>
      <c r="G230" s="14">
        <f>VLOOKUP($A230,Python数据平滑!$A$61:$AN$114,COLUMN(Python数据平滑!E$61),0)/SUM(Python数据平滑!E$104:E$114)*情景假设!G$226</f>
        <v>44258.177210761205</v>
      </c>
      <c r="H230" s="14">
        <f>VLOOKUP($A230,Python数据平滑!$A$61:$AN$114,COLUMN(Python数据平滑!F$61),0)/SUM(Python数据平滑!F$104:F$114)*情景假设!H$226</f>
        <v>47448.423715787605</v>
      </c>
      <c r="I230" s="14">
        <f>VLOOKUP($A230,Python数据平滑!$A$61:$AN$114,COLUMN(Python数据平滑!G$61),0)/SUM(Python数据平滑!G$104:G$114)*情景假设!I$226</f>
        <v>50866.434146050044</v>
      </c>
      <c r="J230" s="14">
        <f>VLOOKUP($A230,Python数据平滑!$A$61:$AN$114,COLUMN(Python数据平滑!H$61),0)/SUM(Python数据平滑!H$104:H$114)*情景假设!J$226</f>
        <v>54435.858685480729</v>
      </c>
      <c r="K230" s="14">
        <f>VLOOKUP($A230,Python数据平滑!$A$61:$AN$114,COLUMN(Python数据平滑!I$61),0)/SUM(Python数据平滑!I$104:I$114)*情景假设!K$226</f>
        <v>58057.645286229301</v>
      </c>
      <c r="L230" s="14">
        <f>VLOOKUP($A230,Python数据平滑!$A$61:$AN$114,COLUMN(Python数据平滑!J$61),0)/SUM(Python数据平滑!J$104:J$114)*情景假设!L$226</f>
        <v>61608.818772732324</v>
      </c>
      <c r="M230" s="14">
        <f>VLOOKUP($A230,Python数据平滑!$A$61:$AN$114,COLUMN(Python数据平滑!K$61),0)/SUM(Python数据平滑!K$104:K$114)*情景假设!M$226</f>
        <v>65057.248062792234</v>
      </c>
      <c r="N230" s="14">
        <f>VLOOKUP($A230,Python数据平滑!$A$61:$AN$114,COLUMN(Python数据平滑!L$61),0)/SUM(Python数据平滑!L$104:L$114)*情景假设!N$226</f>
        <v>68470.271619820385</v>
      </c>
      <c r="O230" s="14">
        <f>VLOOKUP($A230,Python数据平滑!$A$61:$AN$114,COLUMN(Python数据平滑!M$61),0)/SUM(Python数据平滑!M$104:M$114)*情景假设!O$226</f>
        <v>71861.182827938741</v>
      </c>
      <c r="P230" s="14">
        <f>VLOOKUP($A230,Python数据平滑!$A$61:$AN$114,COLUMN(Python数据平滑!N$61),0)/SUM(Python数据平滑!N$104:N$114)*情景假设!P$226</f>
        <v>75249.841587255316</v>
      </c>
      <c r="Q230" s="14">
        <f>VLOOKUP($A230,Python数据平滑!$A$61:$AN$114,COLUMN(Python数据平滑!O$61),0)/SUM(Python数据平滑!O$104:O$114)*情景假设!Q$226</f>
        <v>78662.774095585293</v>
      </c>
      <c r="R230" s="14">
        <f>VLOOKUP($A230,Python数据平滑!$A$61:$AN$114,COLUMN(Python数据平滑!P$61),0)/SUM(Python数据平滑!P$104:P$114)*情景假设!R$226</f>
        <v>82084.086697065708</v>
      </c>
      <c r="S230" s="14">
        <f>VLOOKUP($A230,Python数据平滑!$A$61:$AN$114,COLUMN(Python数据平滑!Q$61),0)/SUM(Python数据平滑!Q$104:Q$114)*情景假设!S$226</f>
        <v>85497.99785526155</v>
      </c>
      <c r="T230" s="14">
        <f>VLOOKUP($A230,Python数据平滑!$A$61:$AN$114,COLUMN(Python数据平滑!R$61),0)/SUM(Python数据平滑!R$104:R$114)*情景假设!T$226</f>
        <v>88941.587375085204</v>
      </c>
      <c r="U230" s="14">
        <f>VLOOKUP($A230,Python数据平滑!$A$61:$AN$114,COLUMN(Python数据平滑!S$61),0)/SUM(Python数据平滑!S$104:S$114)*情景假设!U$226</f>
        <v>92459.168926966624</v>
      </c>
      <c r="V230" s="14">
        <f>VLOOKUP($A230,Python数据平滑!$A$61:$AN$114,COLUMN(Python数据平滑!T$61),0)/SUM(Python数据平滑!T$104:T$114)*情景假设!V$226</f>
        <v>96102.583085642822</v>
      </c>
      <c r="W230" s="14">
        <f>VLOOKUP($A230,Python数据平滑!$A$61:$AN$114,COLUMN(Python数据平滑!U$61),0)/SUM(Python数据平滑!U$104:U$114)*情景假设!W$226</f>
        <v>99876.696926378907</v>
      </c>
      <c r="X230" s="14">
        <f>VLOOKUP($A230,Python数据平滑!$A$61:$AN$114,COLUMN(Python数据平滑!V$61),0)/SUM(Python数据平滑!V$104:V$114)*情景假设!X$226</f>
        <v>103747.71928602007</v>
      </c>
      <c r="Y230" s="14">
        <f>VLOOKUP($A230,Python数据平滑!$A$61:$AN$114,COLUMN(Python数据平滑!W$61),0)/SUM(Python数据平滑!W$104:W$114)*情景假设!Y$226</f>
        <v>107715.25403876728</v>
      </c>
      <c r="Z230" s="14">
        <f>VLOOKUP($A230,Python数据平滑!$A$61:$AN$114,COLUMN(Python数据平滑!X$61),0)/SUM(Python数据平滑!X$104:X$114)*情景假设!Z$226</f>
        <v>111778.62871737304</v>
      </c>
      <c r="AA230" s="14">
        <f>VLOOKUP($A230,Python数据平滑!$A$61:$AN$114,COLUMN(Python数据平滑!Y$61),0)/SUM(Python数据平滑!Y$104:Y$114)*情景假设!AA$226</f>
        <v>115936.87224670911</v>
      </c>
      <c r="AB230" s="14">
        <f>VLOOKUP($A230,Python数据平滑!$A$61:$AN$114,COLUMN(Python数据平滑!Z$61),0)/SUM(Python数据平滑!Z$104:Z$114)*情景假设!AB$226</f>
        <v>120194.81901270557</v>
      </c>
      <c r="AC230" s="14">
        <f>VLOOKUP($A230,Python数据平滑!$A$61:$AN$114,COLUMN(Python数据平滑!AA$61),0)/SUM(Python数据平滑!AA$104:AA$114)*情景假设!AC$226</f>
        <v>124552.75349877153</v>
      </c>
      <c r="AD230" s="14">
        <f>VLOOKUP($A230,Python数据平滑!$A$61:$AN$114,COLUMN(Python数据平滑!AB$61),0)/SUM(Python数据平滑!AB$104:AB$114)*情景假设!AD$226</f>
        <v>129001.57330845193</v>
      </c>
      <c r="AE230" s="14">
        <f>VLOOKUP($A230,Python数据平滑!$A$61:$AN$114,COLUMN(Python数据平滑!AC$61),0)/SUM(Python数据平滑!AC$104:AC$114)*情景假设!AE$226</f>
        <v>133530.67594625271</v>
      </c>
      <c r="AF230" s="14">
        <f>VLOOKUP($A230,Python数据平滑!$A$61:$AN$114,COLUMN(Python数据平滑!AD$61),0)/SUM(Python数据平滑!AD$104:AD$114)*情景假设!AF$226</f>
        <v>138127.86542560096</v>
      </c>
      <c r="AG230" s="14">
        <f>VLOOKUP($A230,Python数据平滑!$A$61:$AN$114,COLUMN(Python数据平滑!AE$61),0)/SUM(Python数据平滑!AE$104:AE$114)*情景假设!AG$226</f>
        <v>142791.94536057647</v>
      </c>
      <c r="AH230" s="14">
        <f>VLOOKUP($A230,Python数据平滑!$A$61:$AN$114,COLUMN(Python数据平滑!AF$61),0)/SUM(Python数据平滑!AF$104:AF$114)*情景假设!AH$226</f>
        <v>147528.50661721424</v>
      </c>
      <c r="AI230" s="14">
        <f>VLOOKUP($A230,Python数据平滑!$A$61:$AN$114,COLUMN(Python数据平滑!AG$61),0)/SUM(Python数据平滑!AG$104:AG$114)*情景假设!AI$226</f>
        <v>152334.05019559973</v>
      </c>
      <c r="AJ230" s="14">
        <f>VLOOKUP($A230,Python数据平滑!$A$61:$AN$114,COLUMN(Python数据平滑!AH$61),0)/SUM(Python数据平滑!AH$104:AH$114)*情景假设!AJ$226</f>
        <v>157204.75815635326</v>
      </c>
      <c r="AK230" s="14">
        <f>VLOOKUP($A230,Python数据平滑!$A$61:$AN$114,COLUMN(Python数据平滑!AI$61),0)/SUM(Python数据平滑!AI$104:AI$114)*情景假设!AK$226</f>
        <v>162136.48642088464</v>
      </c>
      <c r="AL230" s="14">
        <f>VLOOKUP($A230,Python数据平滑!$A$61:$AN$114,COLUMN(Python数据平滑!AJ$61),0)/SUM(Python数据平滑!AJ$104:AJ$114)*情景假设!AL$226</f>
        <v>167128.40795000151</v>
      </c>
      <c r="AM230" s="14">
        <f>VLOOKUP($A230,Python数据平滑!$A$61:$AN$114,COLUMN(Python数据平滑!AK$61),0)/SUM(Python数据平滑!AK$104:AK$114)*情景假设!AM$226</f>
        <v>172180.3740199809</v>
      </c>
      <c r="AN230" s="14">
        <f>VLOOKUP($A230,Python数据平滑!$A$61:$AN$114,COLUMN(Python数据平滑!AL$61),0)/SUM(Python数据平滑!AL$104:AL$114)*情景假设!AN$226</f>
        <v>177288.83875187155</v>
      </c>
      <c r="AO230" s="14">
        <f>VLOOKUP($A230,Python数据平滑!$A$61:$AN$114,COLUMN(Python数据平滑!AM$61),0)/SUM(Python数据平滑!AM$104:AM$114)*情景假设!AO$226</f>
        <v>182450.02624641414</v>
      </c>
      <c r="AP230" s="166">
        <f>VLOOKUP($A230,Python数据平滑!$A$61:$AN$114,COLUMN(Python数据平滑!AN$61),0)/SUM(Python数据平滑!AN$104:AN$114)*情景假设!AP$226</f>
        <v>187659.92803869996</v>
      </c>
    </row>
    <row r="231" spans="1:42" x14ac:dyDescent="0.25">
      <c r="A231" s="198" t="s">
        <v>122</v>
      </c>
      <c r="B231" s="206">
        <f>VLOOKUP($A231,'高情景（2001-2060, 2020RMB）'!$A$57:$W$70,COLUMN('高情景（2001-2060, 2020RMB）'!U$1),0)</f>
        <v>24166.2</v>
      </c>
      <c r="C231" s="163">
        <f>VLOOKUP($A231,'高情景（2001-2060, 2020RMB）'!$A$57:$W$70,COLUMN('高情景（2001-2060, 2020RMB）'!V$1),0)</f>
        <v>25799.431577445641</v>
      </c>
      <c r="D231" s="163">
        <f>VLOOKUP($A231,'高情景（2001-2060, 2020RMB）'!$A$57:$W$70,COLUMN('高情景（2001-2060, 2020RMB）'!W$1),0)</f>
        <v>26597.51092538951</v>
      </c>
      <c r="E231" s="14">
        <f>VLOOKUP($A231,Python数据平滑!$A$61:$AN$114,COLUMN(Python数据平滑!C$61),0)/SUM(Python数据平滑!C$104:C$114)*情景假设!E$226</f>
        <v>28733.926385864572</v>
      </c>
      <c r="F231" s="14">
        <f>VLOOKUP($A231,Python数据平滑!$A$61:$AN$114,COLUMN(Python数据平滑!D$61),0)/SUM(Python数据平滑!D$104:D$114)*情景假设!F$226</f>
        <v>30995.899333365029</v>
      </c>
      <c r="G231" s="14">
        <f>VLOOKUP($A231,Python数据平滑!$A$61:$AN$114,COLUMN(Python数据平滑!E$61),0)/SUM(Python数据平滑!E$104:E$114)*情景假设!G$226</f>
        <v>33379.089866168215</v>
      </c>
      <c r="H231" s="14">
        <f>VLOOKUP($A231,Python数据平滑!$A$61:$AN$114,COLUMN(Python数据平滑!F$61),0)/SUM(Python数据平滑!F$104:F$114)*情景假设!H$226</f>
        <v>35930.013754515647</v>
      </c>
      <c r="I231" s="14">
        <f>VLOOKUP($A231,Python数据平滑!$A$61:$AN$114,COLUMN(Python数据平滑!G$61),0)/SUM(Python数据平滑!G$104:G$114)*情景假设!I$226</f>
        <v>38669.510014836385</v>
      </c>
      <c r="J231" s="14">
        <f>VLOOKUP($A231,Python数据平滑!$A$61:$AN$114,COLUMN(Python数据平滑!H$61),0)/SUM(Python数据平滑!H$104:H$114)*情景假设!J$226</f>
        <v>41540.36931502002</v>
      </c>
      <c r="K231" s="14">
        <f>VLOOKUP($A231,Python数据平滑!$A$61:$AN$114,COLUMN(Python数据平滑!I$61),0)/SUM(Python数据平滑!I$104:I$114)*情景假设!K$226</f>
        <v>44466.98412808749</v>
      </c>
      <c r="L231" s="14">
        <f>VLOOKUP($A231,Python数据平滑!$A$61:$AN$114,COLUMN(Python数据平滑!J$61),0)/SUM(Python数据平滑!J$104:J$114)*情景假设!L$226</f>
        <v>47354.163456795293</v>
      </c>
      <c r="M231" s="14">
        <f>VLOOKUP($A231,Python数据平滑!$A$61:$AN$114,COLUMN(Python数据平滑!K$61),0)/SUM(Python数据平滑!K$104:K$114)*情景假设!M$226</f>
        <v>50177.759577650111</v>
      </c>
      <c r="N231" s="14">
        <f>VLOOKUP($A231,Python数据平滑!$A$61:$AN$114,COLUMN(Python数据平滑!L$61),0)/SUM(Python数据平滑!L$104:L$114)*情景假设!N$226</f>
        <v>52988.817919177251</v>
      </c>
      <c r="O231" s="14">
        <f>VLOOKUP($A231,Python数据平滑!$A$61:$AN$114,COLUMN(Python数据平滑!M$61),0)/SUM(Python数据平滑!M$104:M$114)*情景假设!O$226</f>
        <v>55793.572813461287</v>
      </c>
      <c r="P231" s="14">
        <f>VLOOKUP($A231,Python数据平滑!$A$61:$AN$114,COLUMN(Python数据平滑!N$61),0)/SUM(Python数据平滑!N$104:N$114)*情景假设!P$226</f>
        <v>58602.855285088641</v>
      </c>
      <c r="Q231" s="14">
        <f>VLOOKUP($A231,Python数据平滑!$A$61:$AN$114,COLUMN(Python数据平滑!O$61),0)/SUM(Python数据平滑!O$104:O$114)*情景假设!Q$226</f>
        <v>61432.229857630446</v>
      </c>
      <c r="R231" s="14">
        <f>VLOOKUP($A231,Python数据平滑!$A$61:$AN$114,COLUMN(Python数据平滑!P$61),0)/SUM(Python数据平滑!P$104:P$114)*情景假设!R$226</f>
        <v>64270.263074751863</v>
      </c>
      <c r="S231" s="14">
        <f>VLOOKUP($A231,Python数据平滑!$A$61:$AN$114,COLUMN(Python数据平滑!Q$61),0)/SUM(Python数据平滑!Q$104:Q$114)*情景假设!S$226</f>
        <v>67109.082174265306</v>
      </c>
      <c r="T231" s="14">
        <f>VLOOKUP($A231,Python数据平滑!$A$61:$AN$114,COLUMN(Python数据平滑!R$61),0)/SUM(Python数据平滑!R$104:R$114)*情景假设!T$226</f>
        <v>69977.679339454786</v>
      </c>
      <c r="U231" s="14">
        <f>VLOOKUP($A231,Python数据平滑!$A$61:$AN$114,COLUMN(Python数据平滑!S$61),0)/SUM(Python数据平滑!S$104:S$114)*情景假设!U$226</f>
        <v>72911.142778547059</v>
      </c>
      <c r="V231" s="14">
        <f>VLOOKUP($A231,Python数据平滑!$A$61:$AN$114,COLUMN(Python数据平滑!T$61),0)/SUM(Python数据平滑!T$104:T$114)*情景假设!V$226</f>
        <v>75950.929315703761</v>
      </c>
      <c r="W231" s="14">
        <f>VLOOKUP($A231,Python数据平滑!$A$61:$AN$114,COLUMN(Python数据平滑!U$61),0)/SUM(Python数据平滑!U$104:U$114)*情景假设!W$226</f>
        <v>79101.744521517074</v>
      </c>
      <c r="X231" s="14">
        <f>VLOOKUP($A231,Python数据平滑!$A$61:$AN$114,COLUMN(Python数据平滑!V$61),0)/SUM(Python数据平滑!V$104:V$114)*情景假设!X$226</f>
        <v>82337.741929853641</v>
      </c>
      <c r="Y231" s="14">
        <f>VLOOKUP($A231,Python数据平滑!$A$61:$AN$114,COLUMN(Python数据平滑!W$61),0)/SUM(Python数据平滑!W$104:W$114)*情景假设!Y$226</f>
        <v>85659.522505033805</v>
      </c>
      <c r="Z231" s="14">
        <f>VLOOKUP($A231,Python数据平滑!$A$61:$AN$114,COLUMN(Python数据平滑!X$61),0)/SUM(Python数据平滑!X$104:X$114)*情景假设!Z$226</f>
        <v>89067.589561165863</v>
      </c>
      <c r="AA231" s="14">
        <f>VLOOKUP($A231,Python数据平滑!$A$61:$AN$114,COLUMN(Python数据平滑!Y$61),0)/SUM(Python数据平滑!Y$104:Y$114)*情景假设!AA$226</f>
        <v>92562.338538607277</v>
      </c>
      <c r="AB231" s="14">
        <f>VLOOKUP($A231,Python数据平滑!$A$61:$AN$114,COLUMN(Python数据平滑!Z$61),0)/SUM(Python数据平滑!Z$104:Z$114)*情景假设!AB$226</f>
        <v>96148.947394738745</v>
      </c>
      <c r="AC231" s="14">
        <f>VLOOKUP($A231,Python数据平滑!$A$61:$AN$114,COLUMN(Python数据平滑!AA$61),0)/SUM(Python数据平滑!AA$104:AA$114)*情景假设!AC$226</f>
        <v>99829.13185981891</v>
      </c>
      <c r="AD231" s="14">
        <f>VLOOKUP($A231,Python数据平滑!$A$61:$AN$114,COLUMN(Python数据平滑!AB$61),0)/SUM(Python数据平滑!AB$104:AB$114)*情景假设!AD$226</f>
        <v>103597.23580433962</v>
      </c>
      <c r="AE231" s="14">
        <f>VLOOKUP($A231,Python数据平滑!$A$61:$AN$114,COLUMN(Python数据平滑!AC$61),0)/SUM(Python数据平滑!AC$104:AC$114)*情景假设!AE$226</f>
        <v>107446.5135534013</v>
      </c>
      <c r="AF231" s="14">
        <f>VLOOKUP($A231,Python数据平滑!$A$61:$AN$114,COLUMN(Python数据平滑!AD$61),0)/SUM(Python数据平滑!AD$104:AD$114)*情景假设!AF$226</f>
        <v>111369.05077565648</v>
      </c>
      <c r="AG231" s="14">
        <f>VLOOKUP($A231,Python数据平滑!$A$61:$AN$114,COLUMN(Python数据平滑!AE$61),0)/SUM(Python数据平滑!AE$104:AE$114)*情景假设!AG$226</f>
        <v>115362.05406257289</v>
      </c>
      <c r="AH231" s="14">
        <f>VLOOKUP($A231,Python数据平滑!$A$61:$AN$114,COLUMN(Python数据平滑!AF$61),0)/SUM(Python数据平滑!AF$104:AF$114)*情景假设!AH$226</f>
        <v>119427.03687031768</v>
      </c>
      <c r="AI231" s="14">
        <f>VLOOKUP($A231,Python数据平滑!$A$61:$AN$114,COLUMN(Python数据平滑!AG$61),0)/SUM(Python数据平滑!AG$104:AG$114)*情景假设!AI$226</f>
        <v>123561.41979294475</v>
      </c>
      <c r="AJ231" s="14">
        <f>VLOOKUP($A231,Python数据平滑!$A$61:$AN$114,COLUMN(Python数据平滑!AH$61),0)/SUM(Python数据平滑!AH$104:AH$114)*情景假设!AJ$226</f>
        <v>127762.34870264091</v>
      </c>
      <c r="AK231" s="14">
        <f>VLOOKUP($A231,Python数据平滑!$A$61:$AN$114,COLUMN(Python数据平滑!AI$61),0)/SUM(Python数据平滑!AI$104:AI$114)*情景假设!AK$226</f>
        <v>132026.68730451973</v>
      </c>
      <c r="AL231" s="14">
        <f>VLOOKUP($A231,Python数据平滑!$A$61:$AN$114,COLUMN(Python数据平滑!AJ$61),0)/SUM(Python数据平滑!AJ$104:AJ$114)*情景假设!AL$226</f>
        <v>136353.98784652216</v>
      </c>
      <c r="AM231" s="14">
        <f>VLOOKUP($A231,Python数据平滑!$A$61:$AN$114,COLUMN(Python数据平滑!AK$61),0)/SUM(Python数据平滑!AK$104:AK$114)*情景假设!AM$226</f>
        <v>140744.36096472526</v>
      </c>
      <c r="AN231" s="14">
        <f>VLOOKUP($A231,Python数据平滑!$A$61:$AN$114,COLUMN(Python数据平滑!AL$61),0)/SUM(Python数据平滑!AL$104:AL$114)*情景假设!AN$226</f>
        <v>145195.14380690726</v>
      </c>
      <c r="AO231" s="14">
        <f>VLOOKUP($A231,Python数据平滑!$A$61:$AN$114,COLUMN(Python数据平滑!AM$61),0)/SUM(Python数据平滑!AM$104:AM$114)*情景假设!AO$226</f>
        <v>149703.47302766202</v>
      </c>
      <c r="AP231" s="166">
        <f>VLOOKUP($A231,Python数据平滑!$A$61:$AN$114,COLUMN(Python数据平滑!AN$61),0)/SUM(Python数据平滑!AN$104:AN$114)*情景假设!AP$226</f>
        <v>154266.28170931022</v>
      </c>
    </row>
    <row r="232" spans="1:42" x14ac:dyDescent="0.25">
      <c r="A232" s="198" t="s">
        <v>106</v>
      </c>
      <c r="B232" s="206">
        <f>VLOOKUP($A232,'高情景（2001-2060, 2020RMB）'!$A$57:$W$70,COLUMN('高情景（2001-2060, 2020RMB）'!U$1),0)</f>
        <v>5863.1</v>
      </c>
      <c r="C232" s="163">
        <f>VLOOKUP($A232,'高情景（2001-2060, 2020RMB）'!$A$57:$W$70,COLUMN('高情景（2001-2060, 2020RMB）'!V$1),0)</f>
        <v>6259.3476542328353</v>
      </c>
      <c r="D232" s="163">
        <f>VLOOKUP($A232,'高情景（2001-2060, 2020RMB）'!$A$57:$W$70,COLUMN('高情景（2001-2060, 2020RMB）'!W$1),0)</f>
        <v>6452.974249433144</v>
      </c>
      <c r="E232" s="14">
        <f>VLOOKUP($A232,Python数据平滑!$A$61:$AN$114,COLUMN(Python数据平滑!C$61),0)/SUM(Python数据平滑!C$104:C$114)*情景假设!E$226</f>
        <v>6840.160234808628</v>
      </c>
      <c r="F232" s="14">
        <f>VLOOKUP($A232,Python数据平滑!$A$61:$AN$114,COLUMN(Python数据平滑!D$61),0)/SUM(Python数据平滑!D$104:D$114)*情景假设!F$226</f>
        <v>7244.3782999291916</v>
      </c>
      <c r="G232" s="14">
        <f>VLOOKUP($A232,Python数据平滑!$A$61:$AN$114,COLUMN(Python数据平滑!E$61),0)/SUM(Python数据平滑!E$104:E$114)*情景假设!G$226</f>
        <v>7665.6703525565281</v>
      </c>
      <c r="H232" s="14">
        <f>VLOOKUP($A232,Python数据平滑!$A$61:$AN$114,COLUMN(Python数据平滑!F$61),0)/SUM(Python数据平滑!F$104:F$114)*情景假设!H$226</f>
        <v>8113.8325325163596</v>
      </c>
      <c r="I232" s="14">
        <f>VLOOKUP($A232,Python数据平滑!$A$61:$AN$114,COLUMN(Python数据平滑!G$61),0)/SUM(Python数据平滑!G$104:G$114)*情景假设!I$226</f>
        <v>8591.2020183238055</v>
      </c>
      <c r="J232" s="14">
        <f>VLOOKUP($A232,Python数据平滑!$A$61:$AN$114,COLUMN(Python数据平滑!H$61),0)/SUM(Python数据平滑!H$104:H$114)*情景假设!J$226</f>
        <v>9084.4421697202688</v>
      </c>
      <c r="K232" s="14">
        <f>VLOOKUP($A232,Python数据平滑!$A$61:$AN$114,COLUMN(Python数据平滑!I$61),0)/SUM(Python数据平滑!I$104:I$114)*情景假设!K$226</f>
        <v>9577.1595691419461</v>
      </c>
      <c r="L232" s="14">
        <f>VLOOKUP($A232,Python数据平滑!$A$61:$AN$114,COLUMN(Python数据平滑!J$61),0)/SUM(Python数据平滑!J$104:J$114)*情景假设!L$226</f>
        <v>10049.843206916245</v>
      </c>
      <c r="M232" s="14">
        <f>VLOOKUP($A232,Python数据平滑!$A$61:$AN$114,COLUMN(Python数据平滑!K$61),0)/SUM(Python数据平滑!K$104:K$114)*情景假设!M$226</f>
        <v>10497.08802212541</v>
      </c>
      <c r="N232" s="14">
        <f>VLOOKUP($A232,Python数据平滑!$A$61:$AN$114,COLUMN(Python数据平滑!L$61),0)/SUM(Python数据平滑!L$104:L$114)*情景假设!N$226</f>
        <v>10930.575540678548</v>
      </c>
      <c r="O232" s="14">
        <f>VLOOKUP($A232,Python数据平滑!$A$61:$AN$114,COLUMN(Python数据平滑!M$61),0)/SUM(Python数据平滑!M$104:M$114)*情景假设!O$226</f>
        <v>11355.122106557526</v>
      </c>
      <c r="P232" s="14">
        <f>VLOOKUP($A232,Python数据平滑!$A$61:$AN$114,COLUMN(Python数据平滑!N$61),0)/SUM(Python数据平滑!N$104:N$114)*情景假设!P$226</f>
        <v>11776.756656598907</v>
      </c>
      <c r="Q232" s="14">
        <f>VLOOKUP($A232,Python数据平滑!$A$61:$AN$114,COLUMN(Python数据平滑!O$61),0)/SUM(Python数据平滑!O$104:O$114)*情景假设!Q$226</f>
        <v>12202.695823678319</v>
      </c>
      <c r="R232" s="14">
        <f>VLOOKUP($A232,Python数据平滑!$A$61:$AN$114,COLUMN(Python数据平滑!P$61),0)/SUM(Python数据平滑!P$104:P$114)*情景假设!R$226</f>
        <v>12629.747555786294</v>
      </c>
      <c r="S232" s="14">
        <f>VLOOKUP($A232,Python数据平滑!$A$61:$AN$114,COLUMN(Python数据平滑!Q$61),0)/SUM(Python数据平滑!Q$104:Q$114)*情景假设!S$226</f>
        <v>13052.700735849181</v>
      </c>
      <c r="T232" s="14">
        <f>VLOOKUP($A232,Python数据平滑!$A$61:$AN$114,COLUMN(Python数据平滑!R$61),0)/SUM(Python数据平滑!R$104:R$114)*情景假设!T$226</f>
        <v>13477.268482138095</v>
      </c>
      <c r="U232" s="14">
        <f>VLOOKUP($A232,Python数据平滑!$A$61:$AN$114,COLUMN(Python数据平滑!S$61),0)/SUM(Python数据平滑!S$104:S$114)*情景假设!U$226</f>
        <v>13910.01680506897</v>
      </c>
      <c r="V232" s="14">
        <f>VLOOKUP($A232,Python数据平滑!$A$61:$AN$114,COLUMN(Python数据平滑!T$61),0)/SUM(Python数据平滑!T$104:T$114)*情景假设!V$226</f>
        <v>14358.39046842021</v>
      </c>
      <c r="W232" s="14">
        <f>VLOOKUP($A232,Python数据平滑!$A$61:$AN$114,COLUMN(Python数据平滑!U$61),0)/SUM(Python数据平滑!U$104:U$114)*情景假设!W$226</f>
        <v>14822.604795255802</v>
      </c>
      <c r="X232" s="14">
        <f>VLOOKUP($A232,Python数据平滑!$A$61:$AN$114,COLUMN(Python数据平滑!V$61),0)/SUM(Python数据平滑!V$104:V$114)*情景假设!X$226</f>
        <v>15297.112941445092</v>
      </c>
      <c r="Y232" s="14">
        <f>VLOOKUP($A232,Python数据平滑!$A$61:$AN$114,COLUMN(Python数据平滑!W$61),0)/SUM(Python数据平滑!W$104:W$114)*情景假设!Y$226</f>
        <v>15781.338843108706</v>
      </c>
      <c r="Z232" s="14">
        <f>VLOOKUP($A232,Python数据平滑!$A$61:$AN$114,COLUMN(Python数据平滑!X$61),0)/SUM(Python数据平滑!X$104:X$114)*情景假设!Z$226</f>
        <v>16274.608931951709</v>
      </c>
      <c r="AA232" s="14">
        <f>VLOOKUP($A232,Python数据平滑!$A$61:$AN$114,COLUMN(Python数据平滑!Y$61),0)/SUM(Python数据平滑!Y$104:Y$114)*情景假设!AA$226</f>
        <v>16776.146473224584</v>
      </c>
      <c r="AB232" s="14">
        <f>VLOOKUP($A232,Python数据平滑!$A$61:$AN$114,COLUMN(Python数据平滑!Z$61),0)/SUM(Python数据平滑!Z$104:Z$114)*情景假设!AB$226</f>
        <v>17285.947326492151</v>
      </c>
      <c r="AC232" s="14">
        <f>VLOOKUP($A232,Python数据平滑!$A$61:$AN$114,COLUMN(Python数据平滑!AA$61),0)/SUM(Python数据平滑!AA$104:AA$114)*情景假设!AC$226</f>
        <v>17803.271183170422</v>
      </c>
      <c r="AD232" s="14">
        <f>VLOOKUP($A232,Python数据平滑!$A$61:$AN$114,COLUMN(Python数据平滑!AB$61),0)/SUM(Python数据平滑!AB$104:AB$114)*情景假设!AD$226</f>
        <v>18325.971768844</v>
      </c>
      <c r="AE232" s="14">
        <f>VLOOKUP($A232,Python数据平滑!$A$61:$AN$114,COLUMN(Python数据平滑!AC$61),0)/SUM(Python数据平滑!AC$104:AC$114)*情景假设!AE$226</f>
        <v>18851.64910020868</v>
      </c>
      <c r="AF232" s="14">
        <f>VLOOKUP($A232,Python数据平滑!$A$61:$AN$114,COLUMN(Python数据平滑!AD$61),0)/SUM(Python数据平滑!AD$104:AD$114)*情景假设!AF$226</f>
        <v>19377.641730361163</v>
      </c>
      <c r="AG232" s="14">
        <f>VLOOKUP($A232,Python数据平滑!$A$61:$AN$114,COLUMN(Python数据平滑!AE$61),0)/SUM(Python数据平滑!AE$104:AE$114)*情景假设!AG$226</f>
        <v>19904.961536107356</v>
      </c>
      <c r="AH232" s="14">
        <f>VLOOKUP($A232,Python数据平滑!$A$61:$AN$114,COLUMN(Python数据平滑!AF$61),0)/SUM(Python数据平滑!AF$104:AF$114)*情景假设!AH$226</f>
        <v>20436.173482961502</v>
      </c>
      <c r="AI232" s="14">
        <f>VLOOKUP($A232,Python数据平滑!$A$61:$AN$114,COLUMN(Python数据平滑!AG$61),0)/SUM(Python数据平滑!AG$104:AG$114)*情景假设!AI$226</f>
        <v>20970.72021174974</v>
      </c>
      <c r="AJ232" s="14">
        <f>VLOOKUP($A232,Python数据平滑!$A$61:$AN$114,COLUMN(Python数据平滑!AH$61),0)/SUM(Python数据平滑!AH$104:AH$114)*情景假设!AJ$226</f>
        <v>21508.009269202921</v>
      </c>
      <c r="AK232" s="14">
        <f>VLOOKUP($A232,Python数据平滑!$A$61:$AN$114,COLUMN(Python数据平滑!AI$61),0)/SUM(Python数据平滑!AI$104:AI$114)*情景假设!AK$226</f>
        <v>22047.412842574417</v>
      </c>
      <c r="AL232" s="14">
        <f>VLOOKUP($A232,Python数据平滑!$A$61:$AN$114,COLUMN(Python数据平滑!AJ$61),0)/SUM(Python数据平滑!AJ$104:AJ$114)*情景假设!AL$226</f>
        <v>22588.76089427825</v>
      </c>
      <c r="AM232" s="14">
        <f>VLOOKUP($A232,Python数据平滑!$A$61:$AN$114,COLUMN(Python数据平滑!AK$61),0)/SUM(Python数据平滑!AK$104:AK$114)*情景假设!AM$226</f>
        <v>23131.972606154737</v>
      </c>
      <c r="AN232" s="14">
        <f>VLOOKUP($A232,Python数据平滑!$A$61:$AN$114,COLUMN(Python数据平滑!AL$61),0)/SUM(Python数据平滑!AL$104:AL$114)*情景假设!AN$226</f>
        <v>23676.509212335041</v>
      </c>
      <c r="AO232" s="14">
        <f>VLOOKUP($A232,Python数据平滑!$A$61:$AN$114,COLUMN(Python数据平滑!AM$61),0)/SUM(Python数据平滑!AM$104:AM$114)*情景假设!AO$226</f>
        <v>24221.807764851284</v>
      </c>
      <c r="AP232" s="166">
        <f>VLOOKUP($A232,Python数据平滑!$A$61:$AN$114,COLUMN(Python数据平滑!AN$61),0)/SUM(Python数据平滑!AN$104:AN$114)*情景假设!AP$226</f>
        <v>24767.281254147747</v>
      </c>
    </row>
    <row r="233" spans="1:42" x14ac:dyDescent="0.25">
      <c r="A233" s="198" t="s">
        <v>107</v>
      </c>
      <c r="B233" s="206">
        <f>VLOOKUP($A233,'高情景（2001-2060, 2020RMB）'!$A$57:$W$70,COLUMN('高情景（2001-2060, 2020RMB）'!U$1),0)</f>
        <v>16353.2</v>
      </c>
      <c r="C233" s="163">
        <f>VLOOKUP($A233,'高情景（2001-2060, 2020RMB）'!$A$57:$W$70,COLUMN('高情景（2001-2060, 2020RMB）'!V$1),0)</f>
        <v>17458.40324388129</v>
      </c>
      <c r="D233" s="163">
        <f>VLOOKUP($A233,'高情景（2001-2060, 2020RMB）'!$A$57:$W$70,COLUMN('高情景（2001-2060, 2020RMB）'!W$1),0)</f>
        <v>17998.461308152702</v>
      </c>
      <c r="E233" s="14">
        <f>VLOOKUP($A233,Python数据平滑!$A$61:$AN$114,COLUMN(Python数据平滑!C$61),0)/SUM(Python数据平滑!C$104:C$114)*情景假设!E$226</f>
        <v>19075.503954726624</v>
      </c>
      <c r="F233" s="14">
        <f>VLOOKUP($A233,Python数据平滑!$A$61:$AN$114,COLUMN(Python数据平滑!D$61),0)/SUM(Python数据平滑!D$104:D$114)*情景假设!F$226</f>
        <v>20199.813398375645</v>
      </c>
      <c r="G233" s="14">
        <f>VLOOKUP($A233,Python数据平滑!$A$61:$AN$114,COLUMN(Python数据平滑!E$61),0)/SUM(Python数据平滑!E$104:E$114)*情景假设!G$226</f>
        <v>21371.533431457276</v>
      </c>
      <c r="H233" s="14">
        <f>VLOOKUP($A233,Python数据平滑!$A$61:$AN$114,COLUMN(Python数据平滑!F$61),0)/SUM(Python数据平滑!F$104:F$114)*情景假设!H$226</f>
        <v>22617.959521523262</v>
      </c>
      <c r="I233" s="14">
        <f>VLOOKUP($A233,Python数据平滑!$A$61:$AN$114,COLUMN(Python数据平滑!G$61),0)/SUM(Python数据平滑!G$104:G$114)*情景假设!I$226</f>
        <v>23945.558689680423</v>
      </c>
      <c r="J233" s="14">
        <f>VLOOKUP($A233,Python数据平滑!$A$61:$AN$114,COLUMN(Python数据平滑!H$61),0)/SUM(Python数据平滑!H$104:H$114)*情景假设!J$226</f>
        <v>25317.148284722949</v>
      </c>
      <c r="K233" s="14">
        <f>VLOOKUP($A233,Python数据平滑!$A$61:$AN$114,COLUMN(Python数据平滑!I$61),0)/SUM(Python数据平滑!I$104:I$114)*情景假设!K$226</f>
        <v>26687.047878767818</v>
      </c>
      <c r="L233" s="14">
        <f>VLOOKUP($A233,Python数据平滑!$A$61:$AN$114,COLUMN(Python数据平滑!J$61),0)/SUM(Python数据平滑!J$104:J$114)*情景假设!L$226</f>
        <v>28000.913253808201</v>
      </c>
      <c r="M233" s="14">
        <f>VLOOKUP($A233,Python数据平滑!$A$61:$AN$114,COLUMN(Python数据平滑!K$61),0)/SUM(Python数据平滑!K$104:K$114)*情景假设!M$226</f>
        <v>29243.684686205132</v>
      </c>
      <c r="N233" s="14">
        <f>VLOOKUP($A233,Python数据平滑!$A$61:$AN$114,COLUMN(Python数据平滑!L$61),0)/SUM(Python数据平滑!L$104:L$114)*情景假设!N$226</f>
        <v>30447.934478186697</v>
      </c>
      <c r="O233" s="14">
        <f>VLOOKUP($A233,Python数据平滑!$A$61:$AN$114,COLUMN(Python数据平滑!M$61),0)/SUM(Python数据平滑!M$104:M$114)*情景假设!O$226</f>
        <v>31627.157631221089</v>
      </c>
      <c r="P233" s="14">
        <f>VLOOKUP($A233,Python数据平滑!$A$61:$AN$114,COLUMN(Python数据平滑!N$61),0)/SUM(Python数据平滑!N$104:N$114)*情景假设!P$226</f>
        <v>32798.228333955696</v>
      </c>
      <c r="Q233" s="14">
        <f>VLOOKUP($A233,Python数据平滑!$A$61:$AN$114,COLUMN(Python数据平滑!O$61),0)/SUM(Python数据平滑!O$104:O$114)*情景假设!Q$226</f>
        <v>33981.329481209563</v>
      </c>
      <c r="R233" s="14">
        <f>VLOOKUP($A233,Python数据平滑!$A$61:$AN$114,COLUMN(Python数据平滑!P$61),0)/SUM(Python数据平滑!P$104:P$114)*情景假设!R$226</f>
        <v>35167.548387907962</v>
      </c>
      <c r="S233" s="14">
        <f>VLOOKUP($A233,Python数据平滑!$A$61:$AN$114,COLUMN(Python数据平滑!Q$61),0)/SUM(Python数据平滑!Q$104:Q$114)*情景假设!S$226</f>
        <v>36342.294084001733</v>
      </c>
      <c r="T233" s="14">
        <f>VLOOKUP($A233,Python数据平滑!$A$61:$AN$114,COLUMN(Python数据平滑!R$61),0)/SUM(Python数据平滑!R$104:R$114)*情景假设!T$226</f>
        <v>37521.474304850468</v>
      </c>
      <c r="U233" s="14">
        <f>VLOOKUP($A233,Python数据平滑!$A$61:$AN$114,COLUMN(Python数据平滑!S$61),0)/SUM(Python数据平滑!S$104:S$114)*情景假设!U$226</f>
        <v>38723.364289645237</v>
      </c>
      <c r="V233" s="14">
        <f>VLOOKUP($A233,Python数据平滑!$A$61:$AN$114,COLUMN(Python数据平滑!T$61),0)/SUM(Python数据平滑!T$104:T$114)*情景假设!V$226</f>
        <v>39968.678392236754</v>
      </c>
      <c r="W233" s="14">
        <f>VLOOKUP($A233,Python数据平滑!$A$61:$AN$114,COLUMN(Python数据平滑!U$61),0)/SUM(Python数据平滑!U$104:U$114)*情景假设!W$226</f>
        <v>41258.00087491719</v>
      </c>
      <c r="X233" s="14">
        <f>VLOOKUP($A233,Python数据平滑!$A$61:$AN$114,COLUMN(Python数据平滑!V$61),0)/SUM(Python数据平滑!V$104:V$114)*情景假设!X$226</f>
        <v>42575.876875979593</v>
      </c>
      <c r="Y233" s="14">
        <f>VLOOKUP($A233,Python数据平滑!$A$61:$AN$114,COLUMN(Python数据平滑!W$61),0)/SUM(Python数据平滑!W$104:W$114)*情景假设!Y$226</f>
        <v>43920.688200090946</v>
      </c>
      <c r="Z233" s="14">
        <f>VLOOKUP($A233,Python数据平滑!$A$61:$AN$114,COLUMN(Python数据平滑!X$61),0)/SUM(Python数据平滑!X$104:X$114)*情景假设!Z$226</f>
        <v>45290.543944497374</v>
      </c>
      <c r="AA233" s="14">
        <f>VLOOKUP($A233,Python数据平滑!$A$61:$AN$114,COLUMN(Python数据平滑!Y$61),0)/SUM(Python数据平滑!Y$104:Y$114)*情景假设!AA$226</f>
        <v>46683.264707540075</v>
      </c>
      <c r="AB233" s="14">
        <f>VLOOKUP($A233,Python数据平滑!$A$61:$AN$114,COLUMN(Python数据平滑!Z$61),0)/SUM(Python数据平滑!Z$104:Z$114)*情景假设!AB$226</f>
        <v>48098.819407070201</v>
      </c>
      <c r="AC233" s="14">
        <f>VLOOKUP($A233,Python数据平滑!$A$61:$AN$114,COLUMN(Python数据平滑!AA$61),0)/SUM(Python数据平滑!AA$104:AA$114)*情景假设!AC$226</f>
        <v>49535.126574262329</v>
      </c>
      <c r="AD233" s="14">
        <f>VLOOKUP($A233,Python数据平滑!$A$61:$AN$114,COLUMN(Python数据平滑!AB$61),0)/SUM(Python数据平滑!AB$104:AB$114)*情景假设!AD$226</f>
        <v>50986.191424720586</v>
      </c>
      <c r="AE233" s="14">
        <f>VLOOKUP($A233,Python数据平滑!$A$61:$AN$114,COLUMN(Python数据平滑!AC$61),0)/SUM(Python数据平滑!AC$104:AC$114)*情景假设!AE$226</f>
        <v>52445.312637120318</v>
      </c>
      <c r="AF233" s="14">
        <f>VLOOKUP($A233,Python数据平滑!$A$61:$AN$114,COLUMN(Python数据平滑!AD$61),0)/SUM(Python数据平滑!AD$104:AD$114)*情景假设!AF$226</f>
        <v>53905.061000849884</v>
      </c>
      <c r="AG233" s="14">
        <f>VLOOKUP($A233,Python数据平滑!$A$61:$AN$114,COLUMN(Python数据平滑!AE$61),0)/SUM(Python数据平滑!AE$104:AE$114)*情景假设!AG$226</f>
        <v>55368.289701299647</v>
      </c>
      <c r="AH233" s="14">
        <f>VLOOKUP($A233,Python数据平滑!$A$61:$AN$114,COLUMN(Python数据平滑!AF$61),0)/SUM(Python数据平滑!AF$104:AF$114)*情景假设!AH$226</f>
        <v>56842.188922989051</v>
      </c>
      <c r="AI233" s="14">
        <f>VLOOKUP($A233,Python数据平滑!$A$61:$AN$114,COLUMN(Python数据平滑!AG$61),0)/SUM(Python数据平滑!AG$104:AG$114)*情景假设!AI$226</f>
        <v>58325.207475257048</v>
      </c>
      <c r="AJ233" s="14">
        <f>VLOOKUP($A233,Python数据平滑!$A$61:$AN$114,COLUMN(Python数据平滑!AH$61),0)/SUM(Python数据平滑!AH$104:AH$114)*情景假设!AJ$226</f>
        <v>59815.696809528905</v>
      </c>
      <c r="AK233" s="14">
        <f>VLOOKUP($A233,Python数据平滑!$A$61:$AN$114,COLUMN(Python数据平滑!AI$61),0)/SUM(Python数据平滑!AI$104:AI$114)*情景假设!AK$226</f>
        <v>61311.910299630654</v>
      </c>
      <c r="AL233" s="14">
        <f>VLOOKUP($A233,Python数据平滑!$A$61:$AN$114,COLUMN(Python数据平滑!AJ$61),0)/SUM(Python数据平滑!AJ$104:AJ$114)*情景假设!AL$226</f>
        <v>62813.374537682132</v>
      </c>
      <c r="AM233" s="14">
        <f>VLOOKUP($A233,Python数据平滑!$A$61:$AN$114,COLUMN(Python数据平滑!AK$61),0)/SUM(Python数据平滑!AK$104:AK$114)*情景假设!AM$226</f>
        <v>64319.86413098326</v>
      </c>
      <c r="AN233" s="14">
        <f>VLOOKUP($A233,Python数据平滑!$A$61:$AN$114,COLUMN(Python数据平滑!AL$61),0)/SUM(Python数据平滑!AL$104:AL$114)*情景假设!AN$226</f>
        <v>65829.880283576611</v>
      </c>
      <c r="AO233" s="14">
        <f>VLOOKUP($A233,Python数据平滑!$A$61:$AN$114,COLUMN(Python数据平滑!AM$61),0)/SUM(Python数据平滑!AM$104:AM$114)*情景假设!AO$226</f>
        <v>67341.857149214236</v>
      </c>
      <c r="AP233" s="166">
        <f>VLOOKUP($A233,Python数据平滑!$A$61:$AN$114,COLUMN(Python数据平滑!AN$61),0)/SUM(Python数据平滑!AN$104:AN$114)*情景假设!AP$226</f>
        <v>68854.16217894532</v>
      </c>
    </row>
    <row r="234" spans="1:42" x14ac:dyDescent="0.25">
      <c r="A234" s="198" t="s">
        <v>108</v>
      </c>
      <c r="B234" s="206">
        <f>VLOOKUP($A234,'高情景（2001-2060, 2020RMB）'!$A$57:$W$70,COLUMN('高情景（2001-2060, 2020RMB）'!U$1),0)</f>
        <v>40091.9</v>
      </c>
      <c r="C234" s="163">
        <f>VLOOKUP($A234,'高情景（2001-2060, 2020RMB）'!$A$57:$W$70,COLUMN('高情景（2001-2060, 2020RMB）'!V$1),0)</f>
        <v>42801.442959993416</v>
      </c>
      <c r="D234" s="163">
        <f>VLOOKUP($A234,'高情景（2001-2060, 2020RMB）'!$A$57:$W$70,COLUMN('高情景（2001-2060, 2020RMB）'!W$1),0)</f>
        <v>44125.462351119488</v>
      </c>
      <c r="E234" s="14">
        <f>VLOOKUP($A234,Python数据平滑!$A$61:$AN$114,COLUMN(Python数据平滑!C$61),0)/SUM(Python数据平滑!C$104:C$114)*情景假设!E$226</f>
        <v>47346.815905465483</v>
      </c>
      <c r="F234" s="14">
        <f>VLOOKUP($A234,Python数据平滑!$A$61:$AN$114,COLUMN(Python数据平滑!D$61),0)/SUM(Python数据平滑!D$104:D$114)*情景假设!F$226</f>
        <v>50739.349756441014</v>
      </c>
      <c r="G234" s="14">
        <f>VLOOKUP($A234,Python数据平滑!$A$61:$AN$114,COLUMN(Python数据平滑!E$61),0)/SUM(Python数据平滑!E$104:E$114)*情景假设!G$226</f>
        <v>54298.301107273131</v>
      </c>
      <c r="H234" s="14">
        <f>VLOOKUP($A234,Python数据平滑!$A$61:$AN$114,COLUMN(Python数据平滑!F$61),0)/SUM(Python数据平滑!F$104:F$114)*情景假设!H$226</f>
        <v>58096.772212280302</v>
      </c>
      <c r="I234" s="14">
        <f>VLOOKUP($A234,Python数据平滑!$A$61:$AN$114,COLUMN(Python数据平滑!G$61),0)/SUM(Python数据平滑!G$104:G$114)*情景假设!I$226</f>
        <v>62162.025661587235</v>
      </c>
      <c r="J234" s="14">
        <f>VLOOKUP($A234,Python数据平滑!$A$61:$AN$114,COLUMN(Python数据平滑!H$61),0)/SUM(Python数据平滑!H$104:H$114)*情景假设!J$226</f>
        <v>66400.166335797374</v>
      </c>
      <c r="K234" s="14">
        <f>VLOOKUP($A234,Python数据平滑!$A$61:$AN$114,COLUMN(Python数据平滑!I$61),0)/SUM(Python数据平滑!I$104:I$114)*情景假设!K$226</f>
        <v>70690.447091273527</v>
      </c>
      <c r="L234" s="14">
        <f>VLOOKUP($A234,Python数据平滑!$A$61:$AN$114,COLUMN(Python数据平滑!J$61),0)/SUM(Python数据平滑!J$104:J$114)*情景假设!L$226</f>
        <v>74883.965241709011</v>
      </c>
      <c r="M234" s="14">
        <f>VLOOKUP($A234,Python数据平滑!$A$61:$AN$114,COLUMN(Python数据平滑!K$61),0)/SUM(Python数据平滑!K$104:K$114)*情景假设!M$226</f>
        <v>78941.324905550035</v>
      </c>
      <c r="N234" s="14">
        <f>VLOOKUP($A234,Python数据平滑!$A$61:$AN$114,COLUMN(Python数据平滑!L$61),0)/SUM(Python数据平滑!L$104:L$114)*情景假设!N$226</f>
        <v>82945.020509690919</v>
      </c>
      <c r="O234" s="14">
        <f>VLOOKUP($A234,Python数据平滑!$A$61:$AN$114,COLUMN(Python数据平滑!M$61),0)/SUM(Python数据平滑!M$104:M$114)*情景假设!O$226</f>
        <v>86914.305790905375</v>
      </c>
      <c r="P234" s="14">
        <f>VLOOKUP($A234,Python数据平滑!$A$61:$AN$114,COLUMN(Python数据平滑!N$61),0)/SUM(Python数据平滑!N$104:N$114)*情景假设!P$226</f>
        <v>90876.697745815123</v>
      </c>
      <c r="Q234" s="14">
        <f>VLOOKUP($A234,Python数据平滑!$A$61:$AN$114,COLUMN(Python数据平滑!O$61),0)/SUM(Python数据平滑!O$104:O$114)*情景假设!Q$226</f>
        <v>94868.049553161341</v>
      </c>
      <c r="R234" s="14">
        <f>VLOOKUP($A234,Python数据平滑!$A$61:$AN$114,COLUMN(Python数据平滑!P$61),0)/SUM(Python数据平滑!P$104:P$114)*情景假设!R$226</f>
        <v>98868.402584233816</v>
      </c>
      <c r="S234" s="14">
        <f>VLOOKUP($A234,Python数据平滑!$A$61:$AN$114,COLUMN(Python数据平滑!Q$61),0)/SUM(Python数据平滑!Q$104:Q$114)*情景假设!S$226</f>
        <v>102855.35608304608</v>
      </c>
      <c r="T234" s="14">
        <f>VLOOKUP($A234,Python数据平滑!$A$61:$AN$114,COLUMN(Python数据平滑!R$61),0)/SUM(Python数据平滑!R$104:R$114)*情景假设!T$226</f>
        <v>106873.59850927227</v>
      </c>
      <c r="U234" s="14">
        <f>VLOOKUP($A234,Python数据平滑!$A$61:$AN$114,COLUMN(Python数据平滑!S$61),0)/SUM(Python数据平滑!S$104:S$114)*情景假设!U$226</f>
        <v>110976.20811210494</v>
      </c>
      <c r="V234" s="14">
        <f>VLOOKUP($A234,Python数据平滑!$A$61:$AN$114,COLUMN(Python数据平滑!T$61),0)/SUM(Python数据平滑!T$104:T$114)*情景假设!V$226</f>
        <v>115224.97668704747</v>
      </c>
      <c r="W234" s="14">
        <f>VLOOKUP($A234,Python数据平滑!$A$61:$AN$114,COLUMN(Python数据平滑!U$61),0)/SUM(Python数据平滑!U$104:U$114)*情景假设!W$226</f>
        <v>119625.10301820148</v>
      </c>
      <c r="X234" s="14">
        <f>VLOOKUP($A234,Python数据平滑!$A$61:$AN$114,COLUMN(Python数据平滑!V$61),0)/SUM(Python数据平滑!V$104:V$114)*情景假设!X$226</f>
        <v>124135.44148751411</v>
      </c>
      <c r="Y234" s="14">
        <f>VLOOKUP($A234,Python数据平滑!$A$61:$AN$114,COLUMN(Python数据平滑!W$61),0)/SUM(Python数据平滑!W$104:W$114)*情景假设!Y$226</f>
        <v>128754.85180217796</v>
      </c>
      <c r="Z234" s="14">
        <f>VLOOKUP($A234,Python数据平滑!$A$61:$AN$114,COLUMN(Python数据平滑!X$61),0)/SUM(Python数据平滑!X$104:X$114)*情景假设!Z$226</f>
        <v>133481.77957296226</v>
      </c>
      <c r="AA234" s="14">
        <f>VLOOKUP($A234,Python数据平滑!$A$61:$AN$114,COLUMN(Python数据平滑!Y$61),0)/SUM(Python数据平滑!Y$104:Y$114)*情景假设!AA$226</f>
        <v>138314.22515736785</v>
      </c>
      <c r="AB234" s="14">
        <f>VLOOKUP($A234,Python数据平滑!$A$61:$AN$114,COLUMN(Python数据平滑!Z$61),0)/SUM(Python数据平滑!Z$104:Z$114)*情景假设!AB$226</f>
        <v>143257.01453859272</v>
      </c>
      <c r="AC234" s="14">
        <f>VLOOKUP($A234,Python数据平滑!$A$61:$AN$114,COLUMN(Python数据平滑!AA$61),0)/SUM(Python数据平滑!AA$104:AA$114)*情景假设!AC$226</f>
        <v>148309.42984262249</v>
      </c>
      <c r="AD234" s="14">
        <f>VLOOKUP($A234,Python数据平滑!$A$61:$AN$114,COLUMN(Python数据平滑!AB$61),0)/SUM(Python数据平滑!AB$104:AB$114)*情景假设!AD$226</f>
        <v>153459.47526105138</v>
      </c>
      <c r="AE234" s="14">
        <f>VLOOKUP($A234,Python数据平滑!$A$61:$AN$114,COLUMN(Python数据平滑!AC$61),0)/SUM(Python数据平滑!AC$104:AC$114)*情景假设!AE$226</f>
        <v>158693.29806319729</v>
      </c>
      <c r="AF234" s="14">
        <f>VLOOKUP($A234,Python数据平滑!$A$61:$AN$114,COLUMN(Python数据平滑!AD$61),0)/SUM(Python数据平滑!AD$104:AD$114)*情景假设!AF$226</f>
        <v>163995.08212335128</v>
      </c>
      <c r="AG234" s="14">
        <f>VLOOKUP($A234,Python数据平滑!$A$61:$AN$114,COLUMN(Python数据平滑!AE$61),0)/SUM(Python数据平滑!AE$104:AE$114)*情景假设!AG$226</f>
        <v>169364.8116063746</v>
      </c>
      <c r="AH234" s="14">
        <f>VLOOKUP($A234,Python数据平滑!$A$61:$AN$114,COLUMN(Python数据平滑!AF$61),0)/SUM(Python数据平滑!AF$104:AF$114)*情景假设!AH$226</f>
        <v>174811.35357810534</v>
      </c>
      <c r="AI234" s="14">
        <f>VLOOKUP($A234,Python数据平滑!$A$61:$AN$114,COLUMN(Python数据平滑!AG$61),0)/SUM(Python数据平滑!AG$104:AG$114)*情景假设!AI$226</f>
        <v>180330.41376390922</v>
      </c>
      <c r="AJ234" s="14">
        <f>VLOOKUP($A234,Python数据平滑!$A$61:$AN$114,COLUMN(Python数据平滑!AH$61),0)/SUM(Python数据平滑!AH$104:AH$114)*情景假设!AJ$226</f>
        <v>185917.33212223693</v>
      </c>
      <c r="AK234" s="14">
        <f>VLOOKUP($A234,Python数据平滑!$A$61:$AN$114,COLUMN(Python数据平滑!AI$61),0)/SUM(Python数据平滑!AI$104:AI$114)*情景假设!AK$226</f>
        <v>191567.07540475522</v>
      </c>
      <c r="AL234" s="14">
        <f>VLOOKUP($A234,Python数据平滑!$A$61:$AN$114,COLUMN(Python数据平滑!AJ$61),0)/SUM(Python数据平滑!AJ$104:AJ$114)*情景假设!AL$226</f>
        <v>197278.53866214296</v>
      </c>
      <c r="AM234" s="14">
        <f>VLOOKUP($A234,Python数据平滑!$A$61:$AN$114,COLUMN(Python数据平滑!AK$61),0)/SUM(Python数据平滑!AK$104:AK$114)*情景假设!AM$226</f>
        <v>203051.41434576572</v>
      </c>
      <c r="AN234" s="14">
        <f>VLOOKUP($A234,Python数据平滑!$A$61:$AN$114,COLUMN(Python数据平滑!AL$61),0)/SUM(Python数据平滑!AL$104:AL$114)*情景假设!AN$226</f>
        <v>208881.38652233218</v>
      </c>
      <c r="AO234" s="14">
        <f>VLOOKUP($A234,Python数据平滑!$A$61:$AN$114,COLUMN(Python数据平滑!AM$61),0)/SUM(Python数据平滑!AM$104:AM$114)*情景假设!AO$226</f>
        <v>214763.87713141675</v>
      </c>
      <c r="AP234" s="166">
        <f>VLOOKUP($A234,Python数据平滑!$A$61:$AN$114,COLUMN(Python数据平滑!AN$61),0)/SUM(Python数据平滑!AN$104:AN$114)*情景假设!AP$226</f>
        <v>220694.04366103458</v>
      </c>
    </row>
    <row r="235" spans="1:42" x14ac:dyDescent="0.25">
      <c r="A235" s="198" t="s">
        <v>109</v>
      </c>
      <c r="B235" s="206">
        <f>VLOOKUP($A235,'高情景（2001-2060, 2020RMB）'!$A$57:$W$70,COLUMN('高情景（2001-2060, 2020RMB）'!U$1),0)</f>
        <v>24396.1</v>
      </c>
      <c r="C235" s="163">
        <f>VLOOKUP($A235,'高情景（2001-2060, 2020RMB）'!$A$57:$W$70,COLUMN('高情景（2001-2060, 2020RMB）'!V$1),0)</f>
        <v>26044.86897842944</v>
      </c>
      <c r="D235" s="163">
        <f>VLOOKUP($A235,'高情景（2001-2060, 2020RMB）'!$A$57:$W$70,COLUMN('高情景（2001-2060, 2020RMB）'!W$1),0)</f>
        <v>26850.540684381289</v>
      </c>
      <c r="E235" s="14">
        <f>VLOOKUP($A235,Python数据平滑!$A$61:$AN$114,COLUMN(Python数据平滑!C$61),0)/SUM(Python数据平滑!C$104:C$114)*情景假设!E$226</f>
        <v>28730.797431609695</v>
      </c>
      <c r="F235" s="14">
        <f>VLOOKUP($A235,Python数据平滑!$A$61:$AN$114,COLUMN(Python数据平滑!D$61),0)/SUM(Python数据平滑!D$104:D$114)*情景假设!F$226</f>
        <v>30706.82201163534</v>
      </c>
      <c r="G235" s="14">
        <f>VLOOKUP($A235,Python数据平滑!$A$61:$AN$114,COLUMN(Python数据平滑!E$61),0)/SUM(Python数据平滑!E$104:E$114)*情景假设!G$226</f>
        <v>32776.379032308301</v>
      </c>
      <c r="H235" s="14">
        <f>VLOOKUP($A235,Python数据平滑!$A$61:$AN$114,COLUMN(Python数据平滑!F$61),0)/SUM(Python数据平滑!F$104:F$114)*情景假设!H$226</f>
        <v>34983.02875943714</v>
      </c>
      <c r="I235" s="14">
        <f>VLOOKUP($A235,Python数据平滑!$A$61:$AN$114,COLUMN(Python数据平滑!G$61),0)/SUM(Python数据平滑!G$104:G$114)*情景假设!I$226</f>
        <v>37341.678095230833</v>
      </c>
      <c r="J235" s="14">
        <f>VLOOKUP($A235,Python数据平滑!$A$61:$AN$114,COLUMN(Python数据平滑!H$61),0)/SUM(Python数据平滑!H$104:H$114)*情景假设!J$226</f>
        <v>39795.516009300736</v>
      </c>
      <c r="K235" s="14">
        <f>VLOOKUP($A235,Python数据平滑!$A$61:$AN$114,COLUMN(Python数据平滑!I$61),0)/SUM(Python数据平滑!I$104:I$114)*情景假设!K$226</f>
        <v>42272.259865739434</v>
      </c>
      <c r="L235" s="14">
        <f>VLOOKUP($A235,Python数据平滑!$A$61:$AN$114,COLUMN(Python数据平滑!J$61),0)/SUM(Python数据平滑!J$104:J$114)*情景假设!L$226</f>
        <v>44683.504880890665</v>
      </c>
      <c r="M235" s="14">
        <f>VLOOKUP($A235,Python数据平滑!$A$61:$AN$114,COLUMN(Python数据平滑!K$61),0)/SUM(Python数据平滑!K$104:K$114)*情景假设!M$226</f>
        <v>47005.536996685842</v>
      </c>
      <c r="N235" s="14">
        <f>VLOOKUP($A235,Python数据平滑!$A$61:$AN$114,COLUMN(Python数据平滑!L$61),0)/SUM(Python数据平滑!L$104:L$114)*情景假设!N$226</f>
        <v>49288.108310150463</v>
      </c>
      <c r="O235" s="14">
        <f>VLOOKUP($A235,Python数据平滑!$A$61:$AN$114,COLUMN(Python数据平滑!M$61),0)/SUM(Python数据平滑!M$104:M$114)*情景假设!O$226</f>
        <v>51544.993269597675</v>
      </c>
      <c r="P235" s="14">
        <f>VLOOKUP($A235,Python数据平滑!$A$61:$AN$114,COLUMN(Python数据平滑!N$61),0)/SUM(Python数据平滑!N$104:N$114)*情景假设!P$226</f>
        <v>53795.068854704354</v>
      </c>
      <c r="Q235" s="14">
        <f>VLOOKUP($A235,Python数据平滑!$A$61:$AN$114,COLUMN(Python数据平滑!O$61),0)/SUM(Python数据平滑!O$104:O$114)*情景假设!Q$226</f>
        <v>56062.32199483132</v>
      </c>
      <c r="R235" s="14">
        <f>VLOOKUP($A235,Python数据平滑!$A$61:$AN$114,COLUMN(Python数据平滑!P$61),0)/SUM(Python数据平滑!P$104:P$114)*情景假设!R$226</f>
        <v>58334.352577396545</v>
      </c>
      <c r="S235" s="14">
        <f>VLOOKUP($A235,Python数据平滑!$A$61:$AN$114,COLUMN(Python数据平滑!Q$61),0)/SUM(Python数据平滑!Q$104:Q$114)*情景假设!S$226</f>
        <v>60595.462614548596</v>
      </c>
      <c r="T235" s="14">
        <f>VLOOKUP($A235,Python数据平滑!$A$61:$AN$114,COLUMN(Python数据平滑!R$61),0)/SUM(Python数据平滑!R$104:R$114)*情景假设!T$226</f>
        <v>62872.035062912713</v>
      </c>
      <c r="U235" s="14">
        <f>VLOOKUP($A235,Python数据平滑!$A$61:$AN$114,COLUMN(Python数据平滑!S$61),0)/SUM(Python数据平滑!S$104:S$114)*情景假设!U$226</f>
        <v>65195.168546936475</v>
      </c>
      <c r="V235" s="14">
        <f>VLOOKUP($A235,Python数据平滑!$A$61:$AN$114,COLUMN(Python数据平滑!T$61),0)/SUM(Python数据平滑!T$104:T$114)*情景假设!V$226</f>
        <v>67600.84882248989</v>
      </c>
      <c r="W235" s="14">
        <f>VLOOKUP($A235,Python数据平滑!$A$61:$AN$114,COLUMN(Python数据平滑!U$61),0)/SUM(Python数据平滑!U$104:U$114)*情景假设!W$226</f>
        <v>70091.663659947139</v>
      </c>
      <c r="X235" s="14">
        <f>VLOOKUP($A235,Python数据平滑!$A$61:$AN$114,COLUMN(Python数据平滑!V$61),0)/SUM(Python数据平滑!V$104:V$114)*情景假设!X$226</f>
        <v>72643.018859661199</v>
      </c>
      <c r="Y235" s="14">
        <f>VLOOKUP($A235,Python数据平滑!$A$61:$AN$114,COLUMN(Python数据平滑!W$61),0)/SUM(Python数据平滑!W$104:W$114)*情景假设!Y$226</f>
        <v>75253.768997345775</v>
      </c>
      <c r="Z235" s="14">
        <f>VLOOKUP($A235,Python数据平滑!$A$61:$AN$114,COLUMN(Python数据平滑!X$61),0)/SUM(Python数据平滑!X$104:X$114)*情景假设!Z$226</f>
        <v>77922.46935058193</v>
      </c>
      <c r="AA235" s="14">
        <f>VLOOKUP($A235,Python数据平滑!$A$61:$AN$114,COLUMN(Python数据平滑!Y$61),0)/SUM(Python数据平滑!Y$104:Y$114)*情景假设!AA$226</f>
        <v>80647.354885727385</v>
      </c>
      <c r="AB235" s="14">
        <f>VLOOKUP($A235,Python数据平滑!$A$61:$AN$114,COLUMN(Python数据平滑!Z$61),0)/SUM(Python数据平滑!Z$104:Z$114)*情景假设!AB$226</f>
        <v>83430.572064772408</v>
      </c>
      <c r="AC235" s="14">
        <f>VLOOKUP($A235,Python数据平滑!$A$61:$AN$114,COLUMN(Python数据平滑!AA$61),0)/SUM(Python数据平滑!AA$104:AA$114)*情景假设!AC$226</f>
        <v>86270.956084833204</v>
      </c>
      <c r="AD235" s="14">
        <f>VLOOKUP($A235,Python数据平滑!$A$61:$AN$114,COLUMN(Python数据平滑!AB$61),0)/SUM(Python数据平滑!AB$104:AB$114)*情景假设!AD$226</f>
        <v>89160.714542322254</v>
      </c>
      <c r="AE235" s="14">
        <f>VLOOKUP($A235,Python数据平滑!$A$61:$AN$114,COLUMN(Python数据平滑!AC$61),0)/SUM(Python数据平滑!AC$104:AC$114)*情景假设!AE$226</f>
        <v>92090.929930470578</v>
      </c>
      <c r="AF235" s="14">
        <f>VLOOKUP($A235,Python数据平滑!$A$61:$AN$114,COLUMN(Python数据平滑!AD$61),0)/SUM(Python数据平滑!AD$104:AD$114)*情景假设!AF$226</f>
        <v>95051.501919651491</v>
      </c>
      <c r="AG235" s="14">
        <f>VLOOKUP($A235,Python数据平滑!$A$61:$AN$114,COLUMN(Python数据平滑!AE$61),0)/SUM(Python数据平滑!AE$104:AE$114)*情景假设!AG$226</f>
        <v>98043.473581303391</v>
      </c>
      <c r="AH235" s="14">
        <f>VLOOKUP($A235,Python数据平滑!$A$61:$AN$114,COLUMN(Python数据平滑!AF$61),0)/SUM(Python数据平滑!AF$104:AF$114)*情景假设!AH$226</f>
        <v>101073.6188694931</v>
      </c>
      <c r="AI235" s="14">
        <f>VLOOKUP($A235,Python数据平滑!$A$61:$AN$114,COLUMN(Python数据平滑!AG$61),0)/SUM(Python数据平滑!AG$104:AG$114)*情景假设!AI$226</f>
        <v>104139.36526533669</v>
      </c>
      <c r="AJ235" s="14">
        <f>VLOOKUP($A235,Python数据平滑!$A$61:$AN$114,COLUMN(Python数据平滑!AH$61),0)/SUM(Python数据平滑!AH$104:AH$114)*情景假设!AJ$226</f>
        <v>107237.93753185742</v>
      </c>
      <c r="AK235" s="14">
        <f>VLOOKUP($A235,Python数据平滑!$A$61:$AN$114,COLUMN(Python数据平滑!AI$61),0)/SUM(Python数据平滑!AI$104:AI$114)*情景假设!AK$226</f>
        <v>110366.35415775051</v>
      </c>
      <c r="AL235" s="14">
        <f>VLOOKUP($A235,Python数据平滑!$A$61:$AN$114,COLUMN(Python数据平滑!AJ$61),0)/SUM(Python数据平滑!AJ$104:AJ$114)*情景假设!AL$226</f>
        <v>113523.90340653637</v>
      </c>
      <c r="AM235" s="14">
        <f>VLOOKUP($A235,Python数据平滑!$A$61:$AN$114,COLUMN(Python数据平滑!AK$61),0)/SUM(Python数据平滑!AK$104:AK$114)*情景假设!AM$226</f>
        <v>116710.33011669968</v>
      </c>
      <c r="AN235" s="14">
        <f>VLOOKUP($A235,Python数据平滑!$A$61:$AN$114,COLUMN(Python数据平滑!AL$61),0)/SUM(Python数据平滑!AL$104:AL$114)*情景假设!AN$226</f>
        <v>119923.07373094138</v>
      </c>
      <c r="AO235" s="14">
        <f>VLOOKUP($A235,Python数据平滑!$A$61:$AN$114,COLUMN(Python数据平滑!AM$61),0)/SUM(Python数据平滑!AM$104:AM$114)*情景假设!AO$226</f>
        <v>123159.42961048195</v>
      </c>
      <c r="AP235" s="166">
        <f>VLOOKUP($A235,Python数据平滑!$A$61:$AN$114,COLUMN(Python数据平滑!AN$61),0)/SUM(Python数据平滑!AN$104:AN$114)*情景假设!AP$226</f>
        <v>126416.54816635765</v>
      </c>
    </row>
    <row r="236" spans="1:42" x14ac:dyDescent="0.25">
      <c r="A236" s="198" t="s">
        <v>110</v>
      </c>
      <c r="B236" s="206">
        <f>VLOOKUP($A236,'高情景（2001-2060, 2020RMB）'!$A$57:$W$70,COLUMN('高情景（2001-2060, 2020RMB）'!U$1),0)</f>
        <v>6981.2</v>
      </c>
      <c r="C236" s="163">
        <f>VLOOKUP($A236,'高情景（2001-2060, 2020RMB）'!$A$57:$W$70,COLUMN('高情景（2001-2060, 2020RMB）'!V$1),0)</f>
        <v>7453.0125434889851</v>
      </c>
      <c r="D236" s="163">
        <f>VLOOKUP($A236,'高情景（2001-2060, 2020RMB）'!$A$57:$W$70,COLUMN('高情景（2001-2060, 2020RMB）'!W$1),0)</f>
        <v>7683.5639559520841</v>
      </c>
      <c r="E236" s="14">
        <f>VLOOKUP($A236,Python数据平滑!$A$61:$AN$114,COLUMN(Python数据平滑!C$61),0)/SUM(Python数据平滑!C$104:C$114)*情景假设!E$226</f>
        <v>8080.6176252833402</v>
      </c>
      <c r="F236" s="14">
        <f>VLOOKUP($A236,Python数据平滑!$A$61:$AN$114,COLUMN(Python数据平滑!D$61),0)/SUM(Python数据平滑!D$104:D$114)*情景假设!F$226</f>
        <v>8493.1655286496043</v>
      </c>
      <c r="G236" s="14">
        <f>VLOOKUP($A236,Python数据平滑!$A$61:$AN$114,COLUMN(Python数据平滑!E$61),0)/SUM(Python数据平滑!E$104:E$114)*情景假设!G$226</f>
        <v>8921.8615094782072</v>
      </c>
      <c r="H236" s="14">
        <f>VLOOKUP($A236,Python数据平滑!$A$61:$AN$114,COLUMN(Python数据平滑!F$61),0)/SUM(Python数据平滑!F$104:F$114)*情景假设!H$226</f>
        <v>9377.7936576279517</v>
      </c>
      <c r="I236" s="14">
        <f>VLOOKUP($A236,Python数据平滑!$A$61:$AN$114,COLUMN(Python数据平滑!G$61),0)/SUM(Python数据平滑!G$104:G$114)*情景假设!I$226</f>
        <v>9862.6589467514841</v>
      </c>
      <c r="J236" s="14">
        <f>VLOOKUP($A236,Python数据平滑!$A$61:$AN$114,COLUMN(Python数据平滑!H$61),0)/SUM(Python数据平滑!H$104:H$114)*情景假设!J$226</f>
        <v>10360.934945352965</v>
      </c>
      <c r="K236" s="14">
        <f>VLOOKUP($A236,Python数据平滑!$A$61:$AN$114,COLUMN(Python数据平滑!I$61),0)/SUM(Python数据平滑!I$104:I$114)*情景假设!K$226</f>
        <v>10854.058095918341</v>
      </c>
      <c r="L236" s="14">
        <f>VLOOKUP($A236,Python数据平滑!$A$61:$AN$114,COLUMN(Python数据平滑!J$61),0)/SUM(Python数据平滑!J$104:J$114)*情景假设!L$226</f>
        <v>11320.420759919216</v>
      </c>
      <c r="M236" s="14">
        <f>VLOOKUP($A236,Python数据平滑!$A$61:$AN$114,COLUMN(Python数据平滑!K$61),0)/SUM(Python数据平滑!K$104:K$114)*情景假设!M$226</f>
        <v>11753.988746021272</v>
      </c>
      <c r="N236" s="14">
        <f>VLOOKUP($A236,Python数据平滑!$A$61:$AN$114,COLUMN(Python数据平滑!L$61),0)/SUM(Python数据平滑!L$104:L$114)*情景假设!N$226</f>
        <v>12168.508006150783</v>
      </c>
      <c r="O236" s="14">
        <f>VLOOKUP($A236,Python数据平滑!$A$61:$AN$114,COLUMN(Python数据平滑!M$61),0)/SUM(Python数据平滑!M$104:M$114)*情景假设!O$226</f>
        <v>12570.965013003959</v>
      </c>
      <c r="P236" s="14">
        <f>VLOOKUP($A236,Python数据平滑!$A$61:$AN$114,COLUMN(Python数据平滑!N$61),0)/SUM(Python数据平滑!N$104:N$114)*情景假设!P$226</f>
        <v>12969.689152259465</v>
      </c>
      <c r="Q236" s="14">
        <f>VLOOKUP($A236,Python数据平滑!$A$61:$AN$114,COLUMN(Python数据平滑!O$61),0)/SUM(Python数据平滑!O$104:O$114)*情景假设!Q$226</f>
        <v>13374.303475278441</v>
      </c>
      <c r="R236" s="14">
        <f>VLOOKUP($A236,Python数据平滑!$A$61:$AN$114,COLUMN(Python数据平滑!P$61),0)/SUM(Python数据平滑!P$104:P$114)*情景假设!R$226</f>
        <v>13780.800667227863</v>
      </c>
      <c r="S236" s="14">
        <f>VLOOKUP($A236,Python数据平滑!$A$61:$AN$114,COLUMN(Python数据平滑!Q$61),0)/SUM(Python数据平滑!Q$104:Q$114)*情景假设!S$226</f>
        <v>14181.865164255711</v>
      </c>
      <c r="T236" s="14">
        <f>VLOOKUP($A236,Python数据平滑!$A$61:$AN$114,COLUMN(Python数据平滑!R$61),0)/SUM(Python数据平滑!R$104:R$114)*情景假设!T$226</f>
        <v>14583.710348167231</v>
      </c>
      <c r="U236" s="14">
        <f>VLOOKUP($A236,Python数据平滑!$A$61:$AN$114,COLUMN(Python数据平滑!S$61),0)/SUM(Python数据平滑!S$104:S$114)*情景假设!U$226</f>
        <v>14993.332228118992</v>
      </c>
      <c r="V236" s="14">
        <f>VLOOKUP($A236,Python数据平滑!$A$61:$AN$114,COLUMN(Python数据平滑!T$61),0)/SUM(Python数据平滑!T$104:T$114)*情景假设!V$226</f>
        <v>15418.531119839718</v>
      </c>
      <c r="W236" s="14">
        <f>VLOOKUP($A236,Python数据平滑!$A$61:$AN$114,COLUMN(Python数据平滑!U$61),0)/SUM(Python数据平滑!U$104:U$114)*情景假设!W$226</f>
        <v>15859.228945472081</v>
      </c>
      <c r="X236" s="14">
        <f>VLOOKUP($A236,Python数据平滑!$A$61:$AN$114,COLUMN(Python数据平滑!V$61),0)/SUM(Python数据平滑!V$104:V$114)*情景假设!X$226</f>
        <v>16309.177751693269</v>
      </c>
      <c r="Y236" s="14">
        <f>VLOOKUP($A236,Python数据平滑!$A$61:$AN$114,COLUMN(Python数据平滑!W$61),0)/SUM(Python数据平滑!W$104:W$114)*情景假设!Y$226</f>
        <v>16767.466211735496</v>
      </c>
      <c r="Z236" s="14">
        <f>VLOOKUP($A236,Python数据平滑!$A$61:$AN$114,COLUMN(Python数据平滑!X$61),0)/SUM(Python数据平滑!X$104:X$114)*情景假设!Z$226</f>
        <v>17233.056005823921</v>
      </c>
      <c r="AA236" s="14">
        <f>VLOOKUP($A236,Python数据平滑!$A$61:$AN$114,COLUMN(Python数据平滑!Y$61),0)/SUM(Python数据平滑!Y$104:Y$114)*情景假设!AA$226</f>
        <v>17704.775425388318</v>
      </c>
      <c r="AB236" s="14">
        <f>VLOOKUP($A236,Python数据平滑!$A$61:$AN$114,COLUMN(Python数据平滑!Z$61),0)/SUM(Python数据平滑!Z$104:Z$114)*情景假设!AB$226</f>
        <v>18182.240496507206</v>
      </c>
      <c r="AC236" s="14">
        <f>VLOOKUP($A236,Python数据平滑!$A$61:$AN$114,COLUMN(Python数据平滑!AA$61),0)/SUM(Python数据平滑!AA$104:AA$114)*情景假设!AC$226</f>
        <v>18664.258276867029</v>
      </c>
      <c r="AD236" s="14">
        <f>VLOOKUP($A236,Python数据平滑!$A$61:$AN$114,COLUMN(Python数据平滑!AB$61),0)/SUM(Python数据平滑!AB$104:AB$114)*情景假设!AD$226</f>
        <v>19148.138750506252</v>
      </c>
      <c r="AE236" s="14">
        <f>VLOOKUP($A236,Python数据平滑!$A$61:$AN$114,COLUMN(Python数据平滑!AC$61),0)/SUM(Python数据平滑!AC$104:AC$114)*情景假设!AE$226</f>
        <v>19630.918690280138</v>
      </c>
      <c r="AF236" s="14">
        <f>VLOOKUP($A236,Python数据平滑!$A$61:$AN$114,COLUMN(Python数据平滑!AD$61),0)/SUM(Python数据平滑!AD$104:AD$114)*情景假设!AF$226</f>
        <v>20109.358448846397</v>
      </c>
      <c r="AG236" s="14">
        <f>VLOOKUP($A236,Python数据平滑!$A$61:$AN$114,COLUMN(Python数据平滑!AE$61),0)/SUM(Python数据平滑!AE$104:AE$114)*情景假设!AG$226</f>
        <v>20585.296562634885</v>
      </c>
      <c r="AH236" s="14">
        <f>VLOOKUP($A236,Python数据平滑!$A$61:$AN$114,COLUMN(Python数据平滑!AF$61),0)/SUM(Python数据平滑!AF$104:AF$114)*情景假设!AH$226</f>
        <v>21062.496346202344</v>
      </c>
      <c r="AI236" s="14">
        <f>VLOOKUP($A236,Python数据平滑!$A$61:$AN$114,COLUMN(Python数据平滑!AG$61),0)/SUM(Python数据平滑!AG$104:AG$114)*情景假设!AI$226</f>
        <v>21540.374555724346</v>
      </c>
      <c r="AJ236" s="14">
        <f>VLOOKUP($A236,Python数据平滑!$A$61:$AN$114,COLUMN(Python数据平滑!AH$61),0)/SUM(Python数据平滑!AH$104:AH$114)*情景假设!AJ$226</f>
        <v>22018.316461103201</v>
      </c>
      <c r="AK236" s="14">
        <f>VLOOKUP($A236,Python数据平滑!$A$61:$AN$114,COLUMN(Python数据平滑!AI$61),0)/SUM(Python数据平滑!AI$104:AI$114)*情景假设!AK$226</f>
        <v>22495.675905533284</v>
      </c>
      <c r="AL236" s="14">
        <f>VLOOKUP($A236,Python数据平滑!$A$61:$AN$114,COLUMN(Python数据平滑!AJ$61),0)/SUM(Python数据平滑!AJ$104:AJ$114)*情景假设!AL$226</f>
        <v>22972.277151165868</v>
      </c>
      <c r="AM236" s="14">
        <f>VLOOKUP($A236,Python数据平滑!$A$61:$AN$114,COLUMN(Python数据平滑!AK$61),0)/SUM(Python数据平滑!AK$104:AK$114)*情景假设!AM$226</f>
        <v>23448.033458712718</v>
      </c>
      <c r="AN236" s="14">
        <f>VLOOKUP($A236,Python数据平滑!$A$61:$AN$114,COLUMN(Python数据平滑!AL$61),0)/SUM(Python数据平滑!AL$104:AL$114)*情景假设!AN$226</f>
        <v>23922.39272854133</v>
      </c>
      <c r="AO236" s="14">
        <f>VLOOKUP($A236,Python数据平滑!$A$61:$AN$114,COLUMN(Python数据平滑!AM$61),0)/SUM(Python数据平滑!AM$104:AM$114)*情景假设!AO$226</f>
        <v>24394.781782178245</v>
      </c>
      <c r="AP236" s="166">
        <f>VLOOKUP($A236,Python数据平滑!$A$61:$AN$114,COLUMN(Python数据平滑!AN$61),0)/SUM(Python数据平滑!AN$104:AN$114)*情景假设!AP$226</f>
        <v>24864.606717732542</v>
      </c>
    </row>
    <row r="237" spans="1:42" x14ac:dyDescent="0.25">
      <c r="A237" s="199" t="s">
        <v>111</v>
      </c>
      <c r="B237" s="221">
        <f>VLOOKUP($A237,'高情景（2001-2060, 2020RMB）'!$A$57:$W$70,COLUMN('高情景（2001-2060, 2020RMB）'!U$1),0)</f>
        <v>49261.9</v>
      </c>
      <c r="C237" s="171">
        <f>VLOOKUP($A237,'高情景（2001-2060, 2020RMB）'!$A$57:$W$70,COLUMN('高情景（2001-2060, 2020RMB）'!V$1),0)</f>
        <v>52591.181833510003</v>
      </c>
      <c r="D237" s="171">
        <f>VLOOKUP($A237,'高情景（2001-2060, 2020RMB）'!$A$57:$W$70,COLUMN('高情景（2001-2060, 2020RMB）'!W$1),0)</f>
        <v>54218.036905075918</v>
      </c>
      <c r="E237" s="18">
        <f>VLOOKUP($A237,Python数据平滑!$A$61:$AN$114,COLUMN(Python数据平滑!C$61),0)/SUM(Python数据平滑!C$104:C$114)*情景假设!E$226</f>
        <v>58027.181474116667</v>
      </c>
      <c r="F237" s="18">
        <f>VLOOKUP($A237,Python数据平滑!$A$61:$AN$114,COLUMN(Python数据平滑!D$61),0)/SUM(Python数据平滑!D$104:D$114)*情景假设!F$226</f>
        <v>62030.978012815256</v>
      </c>
      <c r="G237" s="18">
        <f>VLOOKUP($A237,Python数据平滑!$A$61:$AN$114,COLUMN(Python数据平滑!E$61),0)/SUM(Python数据平滑!E$104:E$114)*情景假设!G$226</f>
        <v>66224.807536872991</v>
      </c>
      <c r="H237" s="18">
        <f>VLOOKUP($A237,Python数据平滑!$A$61:$AN$114,COLUMN(Python数据平滑!F$61),0)/SUM(Python数据平滑!F$104:F$114)*情景假设!H$226</f>
        <v>70696.769476418762</v>
      </c>
      <c r="I237" s="18">
        <f>VLOOKUP($A237,Python数据平滑!$A$61:$AN$114,COLUMN(Python数据平滑!G$61),0)/SUM(Python数据平滑!G$104:G$114)*情景假设!I$226</f>
        <v>75477.221247120149</v>
      </c>
      <c r="J237" s="18">
        <f>VLOOKUP($A237,Python数据平滑!$A$61:$AN$114,COLUMN(Python数据平滑!H$61),0)/SUM(Python数据平滑!H$104:H$114)*情景假设!J$226</f>
        <v>80451.393917910711</v>
      </c>
      <c r="K237" s="18">
        <f>VLOOKUP($A237,Python数据平滑!$A$61:$AN$114,COLUMN(Python数据平滑!I$61),0)/SUM(Python数据平滑!I$104:I$114)*情景假设!K$226</f>
        <v>85473.144199705028</v>
      </c>
      <c r="L237" s="18">
        <f>VLOOKUP($A237,Python数据平滑!$A$61:$AN$114,COLUMN(Python数据平滑!J$61),0)/SUM(Python数据平滑!J$104:J$114)*情景假设!L$226</f>
        <v>90363.619505397553</v>
      </c>
      <c r="M237" s="18">
        <f>VLOOKUP($A237,Python数据平滑!$A$61:$AN$114,COLUMN(Python数据平滑!K$61),0)/SUM(Python数据平滑!K$104:K$114)*情景假设!M$226</f>
        <v>95074.891319748815</v>
      </c>
      <c r="N237" s="18">
        <f>VLOOKUP($A237,Python数据平滑!$A$61:$AN$114,COLUMN(Python数据平滑!L$61),0)/SUM(Python数据平滑!L$104:L$114)*情景假设!N$226</f>
        <v>99707.487378700316</v>
      </c>
      <c r="O237" s="18">
        <f>VLOOKUP($A237,Python数据平滑!$A$61:$AN$114,COLUMN(Python数据平滑!M$61),0)/SUM(Python数据平滑!M$104:M$114)*情景假设!O$226</f>
        <v>104288.90804137483</v>
      </c>
      <c r="P237" s="18">
        <f>VLOOKUP($A237,Python数据平滑!$A$61:$AN$114,COLUMN(Python数据平滑!N$61),0)/SUM(Python数据平滑!N$104:N$114)*情景假设!P$226</f>
        <v>108856.94864405923</v>
      </c>
      <c r="Q237" s="18">
        <f>VLOOKUP($A237,Python数据平滑!$A$61:$AN$114,COLUMN(Python数据平滑!O$61),0)/SUM(Python数据平滑!O$104:O$114)*情景假设!Q$226</f>
        <v>113459.72013220801</v>
      </c>
      <c r="R237" s="18">
        <f>VLOOKUP($A237,Python数据平滑!$A$61:$AN$114,COLUMN(Python数据平滑!P$61),0)/SUM(Python数据平滑!P$104:P$114)*情景假设!R$226</f>
        <v>118072.22355090613</v>
      </c>
      <c r="S237" s="18">
        <f>VLOOKUP($A237,Python数据平滑!$A$61:$AN$114,COLUMN(Python数据平滑!Q$61),0)/SUM(Python数据平滑!Q$104:Q$114)*情景假设!S$226</f>
        <v>122663.07225461495</v>
      </c>
      <c r="T237" s="18">
        <f>VLOOKUP($A237,Python数据平滑!$A$61:$AN$114,COLUMN(Python数据平滑!R$61),0)/SUM(Python数据平滑!R$104:R$114)*情景假设!T$226</f>
        <v>127285.66480405652</v>
      </c>
      <c r="U237" s="18">
        <f>VLOOKUP($A237,Python数据平滑!$A$61:$AN$114,COLUMN(Python数据平滑!S$61),0)/SUM(Python数据平滑!S$104:S$114)*情景假设!U$226</f>
        <v>132002.98097746572</v>
      </c>
      <c r="V237" s="18">
        <f>VLOOKUP($A237,Python数据平滑!$A$61:$AN$114,COLUMN(Python数据平滑!T$61),0)/SUM(Python数据平滑!T$104:T$114)*情景假设!V$226</f>
        <v>136887.93173329748</v>
      </c>
      <c r="W237" s="18">
        <f>VLOOKUP($A237,Python数据平滑!$A$61:$AN$114,COLUMN(Python数据平滑!U$61),0)/SUM(Python数据平滑!U$104:U$114)*情景假设!W$226</f>
        <v>141945.8293029312</v>
      </c>
      <c r="X237" s="18">
        <f>VLOOKUP($A237,Python数据平滑!$A$61:$AN$114,COLUMN(Python数据平滑!V$61),0)/SUM(Python数据平滑!V$104:V$114)*情景假设!X$226</f>
        <v>147126.94249942995</v>
      </c>
      <c r="Y237" s="18">
        <f>VLOOKUP($A237,Python数据平滑!$A$61:$AN$114,COLUMN(Python数据平滑!W$61),0)/SUM(Python数据平滑!W$104:W$114)*情景假设!Y$226</f>
        <v>152429.02572051439</v>
      </c>
      <c r="Z237" s="18">
        <f>VLOOKUP($A237,Python数据平滑!$A$61:$AN$114,COLUMN(Python数据平滑!X$61),0)/SUM(Python数据平滑!X$104:X$114)*情景假设!Z$226</f>
        <v>157849.23579357218</v>
      </c>
      <c r="AA237" s="18">
        <f>VLOOKUP($A237,Python数据平滑!$A$61:$AN$114,COLUMN(Python数据平滑!Y$61),0)/SUM(Python数据平滑!Y$104:Y$114)*情景假设!AA$226</f>
        <v>163384.08981327416</v>
      </c>
      <c r="AB237" s="18">
        <f>VLOOKUP($A237,Python数据平滑!$A$61:$AN$114,COLUMN(Python数据平滑!Z$61),0)/SUM(Python数据平滑!Z$104:Z$114)*情景假设!AB$226</f>
        <v>169038.03954288125</v>
      </c>
      <c r="AC237" s="18">
        <f>VLOOKUP($A237,Python数据平滑!$A$61:$AN$114,COLUMN(Python数据平滑!AA$61),0)/SUM(Python数据平滑!AA$104:AA$114)*情景假设!AC$226</f>
        <v>174808.84034666501</v>
      </c>
      <c r="AD237" s="18">
        <f>VLOOKUP($A237,Python数据平滑!$A$61:$AN$114,COLUMN(Python数据平滑!AB$61),0)/SUM(Python数据平滑!AB$104:AB$114)*情景假设!AD$226</f>
        <v>180680.82832408205</v>
      </c>
      <c r="AE237" s="18">
        <f>VLOOKUP($A237,Python数据平滑!$A$61:$AN$114,COLUMN(Python数据平滑!AC$61),0)/SUM(Python数据平滑!AC$104:AC$114)*情景假设!AE$226</f>
        <v>186636.06634710505</v>
      </c>
      <c r="AF237" s="18">
        <f>VLOOKUP($A237,Python数据平滑!$A$61:$AN$114,COLUMN(Python数据平滑!AD$61),0)/SUM(Python数据平滑!AD$104:AD$114)*情景假设!AF$226</f>
        <v>192654.22638421215</v>
      </c>
      <c r="AG237" s="18">
        <f>VLOOKUP($A237,Python数据平滑!$A$61:$AN$114,COLUMN(Python数据平滑!AE$61),0)/SUM(Python数据平滑!AE$104:AE$114)*情景假设!AG$226</f>
        <v>198737.25473632992</v>
      </c>
      <c r="AH237" s="18">
        <f>VLOOKUP($A237,Python数据平滑!$A$61:$AN$114,COLUMN(Python数据平滑!AF$61),0)/SUM(Python数据平滑!AF$104:AF$114)*情景假设!AH$226</f>
        <v>204898.6231171801</v>
      </c>
      <c r="AI237" s="18">
        <f>VLOOKUP($A237,Python数据平滑!$A$61:$AN$114,COLUMN(Python数据平滑!AG$61),0)/SUM(Python数据平滑!AG$104:AG$114)*情景假设!AI$226</f>
        <v>211133.12919551248</v>
      </c>
      <c r="AJ237" s="18">
        <f>VLOOKUP($A237,Python数据平滑!$A$61:$AN$114,COLUMN(Python数据平滑!AH$61),0)/SUM(Python数据平滑!AH$104:AH$114)*情景假设!AJ$226</f>
        <v>217435.15831531092</v>
      </c>
      <c r="AK237" s="18">
        <f>VLOOKUP($A237,Python数据平滑!$A$61:$AN$114,COLUMN(Python数据平滑!AI$61),0)/SUM(Python数据平滑!AI$104:AI$114)*情景假设!AK$226</f>
        <v>223798.67617292452</v>
      </c>
      <c r="AL237" s="18">
        <f>VLOOKUP($A237,Python数据平滑!$A$61:$AN$114,COLUMN(Python数据平滑!AJ$61),0)/SUM(Python数据平滑!AJ$104:AJ$114)*情景假设!AL$226</f>
        <v>230222.25003811085</v>
      </c>
      <c r="AM237" s="18">
        <f>VLOOKUP($A237,Python数据平滑!$A$61:$AN$114,COLUMN(Python数据平滑!AK$61),0)/SUM(Python数据平滑!AK$104:AK$114)*情景假设!AM$226</f>
        <v>236705.37345427816</v>
      </c>
      <c r="AN237" s="18">
        <f>VLOOKUP($A237,Python数据平滑!$A$61:$AN$114,COLUMN(Python数据平滑!AL$61),0)/SUM(Python数据平滑!AL$104:AL$114)*情景假设!AN$226</f>
        <v>243242.86451317417</v>
      </c>
      <c r="AO237" s="18">
        <f>VLOOKUP($A237,Python数据平滑!$A$61:$AN$114,COLUMN(Python数据平滑!AM$61),0)/SUM(Python数据平滑!AM$104:AM$114)*情景假设!AO$226</f>
        <v>249829.24805603802</v>
      </c>
      <c r="AP237" s="168">
        <f>VLOOKUP($A237,Python数据平滑!$A$61:$AN$114,COLUMN(Python数据平滑!AN$61),0)/SUM(Python数据平滑!AN$104:AN$114)*情景假设!AP$226</f>
        <v>256458.75383984618</v>
      </c>
    </row>
    <row r="241" spans="1:46" x14ac:dyDescent="0.25">
      <c r="A241" s="22" t="s">
        <v>259</v>
      </c>
      <c r="C241" s="227" t="s">
        <v>265</v>
      </c>
    </row>
    <row r="242" spans="1:46" ht="30" x14ac:dyDescent="0.25">
      <c r="A242" s="144"/>
      <c r="B242" s="146" t="s">
        <v>231</v>
      </c>
      <c r="C242" s="148" t="s">
        <v>244</v>
      </c>
      <c r="D242" s="147" t="s">
        <v>260</v>
      </c>
      <c r="E242" s="147" t="s">
        <v>261</v>
      </c>
      <c r="F242" s="147" t="s">
        <v>262</v>
      </c>
      <c r="G242" s="147" t="s">
        <v>329</v>
      </c>
      <c r="H242" s="148" t="s">
        <v>336</v>
      </c>
      <c r="I242" s="147" t="s">
        <v>232</v>
      </c>
      <c r="J242" s="147" t="s">
        <v>233</v>
      </c>
      <c r="K242" s="147" t="s">
        <v>234</v>
      </c>
      <c r="L242" s="147" t="s">
        <v>331</v>
      </c>
      <c r="M242" s="148" t="s">
        <v>332</v>
      </c>
      <c r="N242" s="147" t="s">
        <v>235</v>
      </c>
      <c r="O242" s="147" t="s">
        <v>236</v>
      </c>
      <c r="P242" s="147" t="s">
        <v>237</v>
      </c>
      <c r="Q242" s="147" t="s">
        <v>333</v>
      </c>
      <c r="R242" s="148" t="s">
        <v>238</v>
      </c>
      <c r="S242" s="226" t="s">
        <v>250</v>
      </c>
      <c r="T242" s="224" t="s">
        <v>239</v>
      </c>
      <c r="U242" s="224" t="s">
        <v>240</v>
      </c>
      <c r="V242" s="224" t="s">
        <v>241</v>
      </c>
      <c r="W242" s="224" t="s">
        <v>334</v>
      </c>
      <c r="X242" s="225" t="s">
        <v>242</v>
      </c>
      <c r="Y242" s="145"/>
      <c r="Z242" s="145"/>
      <c r="AA242" s="145"/>
      <c r="AB242" s="145"/>
      <c r="AC242" s="145"/>
      <c r="AD242" s="145"/>
      <c r="AE242" s="145"/>
      <c r="AF242" s="145"/>
      <c r="AG242" s="145"/>
      <c r="AH242" s="145"/>
      <c r="AI242" s="145"/>
      <c r="AJ242" s="145"/>
      <c r="AK242" s="145"/>
      <c r="AL242" s="145"/>
      <c r="AM242" s="145"/>
      <c r="AN242" s="145"/>
      <c r="AO242" s="145"/>
      <c r="AP242" s="145"/>
      <c r="AQ242" s="145"/>
      <c r="AR242" s="145"/>
      <c r="AS242" s="145"/>
      <c r="AT242" s="145"/>
    </row>
    <row r="243" spans="1:46" x14ac:dyDescent="0.25">
      <c r="A243" s="152" t="s">
        <v>14</v>
      </c>
      <c r="B243" s="164"/>
      <c r="C243" s="153"/>
      <c r="D243" s="153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153"/>
      <c r="Q243" s="153"/>
      <c r="R243" s="153"/>
      <c r="S243" s="153"/>
      <c r="T243" s="153"/>
      <c r="U243" s="153"/>
      <c r="V243" s="153"/>
      <c r="W243" s="153"/>
      <c r="X243" s="154"/>
    </row>
    <row r="244" spans="1:46" x14ac:dyDescent="0.25">
      <c r="A244" s="129" t="s">
        <v>15</v>
      </c>
      <c r="B244" s="165">
        <f>(VLOOKUP(A244,'高情景（2001-2060, 2020RMB）'!$A$14:$W$54,20,0)/VLOOKUP(A244,'高情景（2001-2060, 2020RMB）'!$A$14:$W$54,17,0))^(1/3)-1</f>
        <v>8.507076768611288E-3</v>
      </c>
      <c r="C244" s="156">
        <f>(VLOOKUP(A244,'高情景（2001-2060, 2020RMB）'!$A$14:$W$54,23,0)/VLOOKUP(A244,'高情景（2001-2060, 2020RMB）'!$A$14:$W$54,20,0))^(1/3)-1</f>
        <v>6.2061126117941567E-2</v>
      </c>
      <c r="D244" s="1">
        <v>0.8</v>
      </c>
      <c r="E244" s="1">
        <v>0.6</v>
      </c>
      <c r="F244" s="1">
        <v>0.5</v>
      </c>
      <c r="G244" s="1">
        <f>H244+0.01</f>
        <v>0.11</v>
      </c>
      <c r="H244" s="1">
        <v>0.1</v>
      </c>
      <c r="I244" s="155">
        <f>AVERAGE($B244:$C244)*D244</f>
        <v>2.8227281154621142E-2</v>
      </c>
      <c r="J244" s="155">
        <f>AVERAGE($B244:$C244)*E244</f>
        <v>2.1170460865965857E-2</v>
      </c>
      <c r="K244" s="155">
        <f>AVERAGE($B244:$C244)*F244</f>
        <v>1.7642050721638214E-2</v>
      </c>
      <c r="L244" s="155">
        <f t="shared" ref="L244:M244" si="139">AVERAGE($B244:$C244)*G244</f>
        <v>3.8812511587604072E-3</v>
      </c>
      <c r="M244" s="155">
        <f t="shared" si="139"/>
        <v>3.5284101443276428E-3</v>
      </c>
      <c r="N244" s="14">
        <f>VLOOKUP($A244,'低情景（2001-2060, 2020RMB）'!$A$14:$W$54,23,0)*(1+情景假设!I244)^3</f>
        <v>19569.944919039062</v>
      </c>
      <c r="O244" s="14">
        <f>N244*(1+情景假设!J244)^5</f>
        <v>21731.055514413958</v>
      </c>
      <c r="P244" s="14">
        <f>O244*(1+情景假设!K244)^5</f>
        <v>23716.797397589296</v>
      </c>
      <c r="Q244" s="14">
        <f>P244*(1+情景假设!L244)^15</f>
        <v>25135.712058148689</v>
      </c>
      <c r="R244" s="14">
        <f>Q244*(1+情景假设!M244)^10</f>
        <v>26036.818310592033</v>
      </c>
      <c r="S244" s="14">
        <f>VLOOKUP($A244,'低情景（2001-2060, 2020RMB）'!$A$14:$W$70,23,0)</f>
        <v>18002.06128553487</v>
      </c>
      <c r="T244" s="14">
        <f>N244/SUM(N$244:N$248)*$G$90</f>
        <v>18940.31200923655</v>
      </c>
      <c r="U244" s="14">
        <f>O244/SUM(O$244:O$248)*$L$90</f>
        <v>19624.4583119536</v>
      </c>
      <c r="V244" s="14">
        <f>P244/SUM(P$244:P$248)*$Q$90</f>
        <v>19720.834986513106</v>
      </c>
      <c r="W244" s="14">
        <f>Q244/SUM(Q$244:Q$248)*$AF$90</f>
        <v>18227.908960940644</v>
      </c>
      <c r="X244" s="166">
        <f>R244/SUM(R$244:R$248)*$AP$90</f>
        <v>16587.896025322454</v>
      </c>
    </row>
    <row r="245" spans="1:46" x14ac:dyDescent="0.25">
      <c r="A245" s="130" t="s">
        <v>16</v>
      </c>
      <c r="B245" s="165">
        <f>(VLOOKUP(A245,'高情景（2001-2060, 2020RMB）'!$A$14:$W$54,20,0)/VLOOKUP(A245,'高情景（2001-2060, 2020RMB）'!$A$14:$W$54,17,0))^(1/3)-1</f>
        <v>3.2675207571886133E-5</v>
      </c>
      <c r="C245" s="156">
        <f>(VLOOKUP(A245,'高情景（2001-2060, 2020RMB）'!$A$14:$W$54,23,0)/VLOOKUP(A245,'高情景（2001-2060, 2020RMB）'!$A$14:$W$54,20,0))^(1/3)-1</f>
        <v>4.1028013857423495E-2</v>
      </c>
      <c r="D245" s="1">
        <v>0.8</v>
      </c>
      <c r="E245" s="1">
        <v>0.7</v>
      </c>
      <c r="F245" s="1">
        <v>0.6</v>
      </c>
      <c r="G245" s="1">
        <f t="shared" ref="G245:G305" si="140">H245+0.01</f>
        <v>0.41000000000000003</v>
      </c>
      <c r="H245" s="1">
        <v>0.4</v>
      </c>
      <c r="I245" s="155">
        <f t="shared" ref="I245:J248" si="141">AVERAGE($B245:$C245)*D245</f>
        <v>1.6424275625998155E-2</v>
      </c>
      <c r="J245" s="155">
        <f t="shared" si="141"/>
        <v>1.4371241172748383E-2</v>
      </c>
      <c r="K245" s="155">
        <f t="shared" ref="K245:K248" si="142">AVERAGE($B245:$C245)*F245</f>
        <v>1.2318206719498613E-2</v>
      </c>
      <c r="L245" s="155">
        <f t="shared" ref="L245:L248" si="143">AVERAGE($B245:$C245)*G245</f>
        <v>8.4174412583240543E-3</v>
      </c>
      <c r="M245" s="155">
        <f t="shared" ref="M245:M248" si="144">AVERAGE($B245:$C245)*H245</f>
        <v>8.2121378129990773E-3</v>
      </c>
      <c r="N245" s="14">
        <f>VLOOKUP($A245,'低情景（2001-2060, 2020RMB）'!$A$14:$W$54,23,0)*(1+情景假设!I245)^3</f>
        <v>12920.435534597742</v>
      </c>
      <c r="O245" s="14">
        <f>N245*(1+情景假设!J245)^5</f>
        <v>13875.920176972766</v>
      </c>
      <c r="P245" s="14">
        <f>O245*(1+情景假设!K245)^5</f>
        <v>14751.868478745</v>
      </c>
      <c r="Q245" s="14">
        <f>P245*(1+情景假设!L245)^15</f>
        <v>16728.317357843607</v>
      </c>
      <c r="R245" s="14">
        <f>Q245*(1+情景假设!M245)^10</f>
        <v>18153.964206892098</v>
      </c>
      <c r="S245" s="14">
        <f>VLOOKUP($A245,'低情景（2001-2060, 2020RMB）'!$A$14:$W$70,23,0)</f>
        <v>12304.162743704102</v>
      </c>
      <c r="T245" s="14">
        <f>N245/SUM(N$244:N$248)*$G$90</f>
        <v>12504.740372694137</v>
      </c>
      <c r="U245" s="14">
        <f>O245/SUM(O$244:O$248)*$L$90</f>
        <v>12530.795702600801</v>
      </c>
      <c r="V245" s="14">
        <f>P245/SUM(P$244:P$248)*$Q$90</f>
        <v>12266.37640551101</v>
      </c>
      <c r="W245" s="14">
        <f>Q245/SUM(Q$244:Q$248)*$AF$90</f>
        <v>12131.03671632984</v>
      </c>
      <c r="X245" s="166">
        <f>R245/SUM(R$244:R$248)*$AP$90</f>
        <v>11565.778395774512</v>
      </c>
    </row>
    <row r="246" spans="1:46" x14ac:dyDescent="0.25">
      <c r="A246" s="130" t="s">
        <v>17</v>
      </c>
      <c r="B246" s="165">
        <f>(VLOOKUP(A246,'高情景（2001-2060, 2020RMB）'!$A$14:$W$54,20,0)/VLOOKUP(A246,'高情景（2001-2060, 2020RMB）'!$A$14:$W$54,17,0))^(1/3)-1</f>
        <v>4.3953138286075832E-2</v>
      </c>
      <c r="C246" s="156">
        <f>(VLOOKUP(A246,'高情景（2001-2060, 2020RMB）'!$A$14:$W$54,23,0)/VLOOKUP(A246,'高情景（2001-2060, 2020RMB）'!$A$14:$W$54,20,0))^(1/3)-1</f>
        <v>-4.8253326651807038E-3</v>
      </c>
      <c r="D246" s="1">
        <v>0.7</v>
      </c>
      <c r="E246" s="1">
        <v>0.5</v>
      </c>
      <c r="F246" s="1">
        <v>0.3</v>
      </c>
      <c r="G246" s="1">
        <f t="shared" si="140"/>
        <v>0.11</v>
      </c>
      <c r="H246" s="1">
        <v>0.1</v>
      </c>
      <c r="I246" s="155">
        <f t="shared" si="141"/>
        <v>1.3694731967313294E-2</v>
      </c>
      <c r="J246" s="155">
        <f t="shared" si="141"/>
        <v>9.7819514052237821E-3</v>
      </c>
      <c r="K246" s="155">
        <f t="shared" si="142"/>
        <v>5.8691708431342689E-3</v>
      </c>
      <c r="L246" s="155">
        <f t="shared" si="143"/>
        <v>2.152029309149232E-3</v>
      </c>
      <c r="M246" s="155">
        <f t="shared" si="144"/>
        <v>1.9563902810447566E-3</v>
      </c>
      <c r="N246" s="14">
        <f>VLOOKUP($A246,'低情景（2001-2060, 2020RMB）'!$A$14:$W$54,23,0)*(1+情景假设!I246)^3</f>
        <v>6483.6559051743197</v>
      </c>
      <c r="O246" s="14">
        <f>N246*(1+情景假设!J246)^5</f>
        <v>6807.0349128077778</v>
      </c>
      <c r="P246" s="14">
        <f>O246*(1+情景假设!K246)^5</f>
        <v>7009.1518002878083</v>
      </c>
      <c r="Q246" s="14">
        <f>P246*(1+情景假设!L246)^15</f>
        <v>7238.8506974956999</v>
      </c>
      <c r="R246" s="14">
        <f>Q246*(1+情景假设!M246)^10</f>
        <v>7381.7241853463056</v>
      </c>
      <c r="S246" s="14">
        <f>VLOOKUP($A246,'低情景（2001-2060, 2020RMB）'!$A$14:$W$70,23,0)</f>
        <v>6224.4128368227912</v>
      </c>
      <c r="T246" s="14">
        <f>N246/SUM(N$244:N$248)*$G$90</f>
        <v>6275.0542381475734</v>
      </c>
      <c r="U246" s="14">
        <f>O246/SUM(O$244:O$248)*$L$90</f>
        <v>6147.1644939567695</v>
      </c>
      <c r="V246" s="14">
        <f>P246/SUM(P$244:P$248)*$Q$90</f>
        <v>5828.2036875243193</v>
      </c>
      <c r="W246" s="14">
        <f>Q246/SUM(Q$244:Q$248)*$AF$90</f>
        <v>5249.4678165688574</v>
      </c>
      <c r="X246" s="166">
        <f>R246/SUM(R$244:R$248)*$AP$90</f>
        <v>4702.8508557944606</v>
      </c>
    </row>
    <row r="247" spans="1:46" x14ac:dyDescent="0.25">
      <c r="A247" s="130" t="s">
        <v>18</v>
      </c>
      <c r="B247" s="165">
        <f>(VLOOKUP(A247,'高情景（2001-2060, 2020RMB）'!$A$14:$W$54,20,0)/VLOOKUP(A247,'高情景（2001-2060, 2020RMB）'!$A$14:$W$54,17,0))^(1/3)-1</f>
        <v>0.12785054008628594</v>
      </c>
      <c r="C247" s="156">
        <f>(VLOOKUP(A247,'高情景（2001-2060, 2020RMB）'!$A$14:$W$54,23,0)/VLOOKUP(A247,'高情景（2001-2060, 2020RMB）'!$A$14:$W$54,20,0))^(1/3)-1</f>
        <v>8.7030245339022816E-2</v>
      </c>
      <c r="D247" s="1">
        <v>0.8</v>
      </c>
      <c r="E247" s="1">
        <v>0.7</v>
      </c>
      <c r="F247" s="1">
        <v>0.6</v>
      </c>
      <c r="G247" s="1">
        <f t="shared" si="140"/>
        <v>0.41000000000000003</v>
      </c>
      <c r="H247" s="1">
        <v>0.4</v>
      </c>
      <c r="I247" s="155">
        <f t="shared" si="141"/>
        <v>8.5952314170123501E-2</v>
      </c>
      <c r="J247" s="155">
        <f t="shared" si="141"/>
        <v>7.5208274898858063E-2</v>
      </c>
      <c r="K247" s="155">
        <f t="shared" si="142"/>
        <v>6.4464235627592625E-2</v>
      </c>
      <c r="L247" s="155">
        <f t="shared" si="143"/>
        <v>4.4050561012188294E-2</v>
      </c>
      <c r="M247" s="155">
        <f t="shared" si="144"/>
        <v>4.297615708506175E-2</v>
      </c>
      <c r="N247" s="14">
        <f>VLOOKUP($A247,'低情景（2001-2060, 2020RMB）'!$A$14:$W$54,23,0)*(1+情景假设!I247)^3</f>
        <v>3156.803645202192</v>
      </c>
      <c r="O247" s="14">
        <f>N247*(1+情景假设!J247)^5</f>
        <v>4536.3918325319773</v>
      </c>
      <c r="P247" s="14">
        <f>O247*(1+情景假设!K247)^5</f>
        <v>6199.6322932024013</v>
      </c>
      <c r="Q247" s="14">
        <f>P247*(1+情景假设!L247)^15</f>
        <v>11835.562358345296</v>
      </c>
      <c r="R247" s="14">
        <f>Q247*(1+情景假设!M247)^10</f>
        <v>18027.38366483456</v>
      </c>
      <c r="S247" s="14">
        <f>VLOOKUP($A247,'低情景（2001-2060, 2020RMB）'!$A$14:$W$70,23,0)</f>
        <v>2464.9908072284757</v>
      </c>
      <c r="T247" s="14">
        <f>N247/SUM(N$244:N$248)*$G$90</f>
        <v>3055.2383381445247</v>
      </c>
      <c r="U247" s="14">
        <f>O247/SUM(O$244:O$248)*$L$90</f>
        <v>4096.6363711676058</v>
      </c>
      <c r="V247" s="14">
        <f>P247/SUM(P$244:P$248)*$Q$90</f>
        <v>5155.077364860811</v>
      </c>
      <c r="W247" s="14">
        <f>Q247/SUM(Q$244:Q$248)*$AF$90</f>
        <v>8582.9099517996165</v>
      </c>
      <c r="X247" s="166">
        <f>R247/SUM(R$244:R$248)*$AP$90</f>
        <v>11485.134714759723</v>
      </c>
    </row>
    <row r="248" spans="1:46" x14ac:dyDescent="0.25">
      <c r="A248" s="130" t="s">
        <v>19</v>
      </c>
      <c r="B248" s="167">
        <f>(VLOOKUP(A248,'高情景（2001-2060, 2020RMB）'!$A$14:$W$54,20,0)/VLOOKUP(A248,'高情景（2001-2060, 2020RMB）'!$A$14:$W$54,17,0))^(1/3)-1</f>
        <v>6.7720746545205213E-2</v>
      </c>
      <c r="C248" s="158">
        <f>(VLOOKUP(A248,'高情景（2001-2060, 2020RMB）'!$A$14:$W$54,23,0)/VLOOKUP(A248,'高情景（2001-2060, 2020RMB）'!$A$14:$W$54,20,0))^(1/3)-1</f>
        <v>6.4716352530419963E-2</v>
      </c>
      <c r="D248" s="151">
        <v>0.9</v>
      </c>
      <c r="E248" s="151">
        <v>0.8</v>
      </c>
      <c r="F248" s="151">
        <v>0.7</v>
      </c>
      <c r="G248" s="151">
        <f t="shared" si="140"/>
        <v>0.51</v>
      </c>
      <c r="H248" s="151">
        <v>0.5</v>
      </c>
      <c r="I248" s="157">
        <f t="shared" si="141"/>
        <v>5.9596694584031329E-2</v>
      </c>
      <c r="J248" s="157">
        <f t="shared" si="141"/>
        <v>5.297483963025007E-2</v>
      </c>
      <c r="K248" s="157">
        <f t="shared" si="142"/>
        <v>4.6352984676468811E-2</v>
      </c>
      <c r="L248" s="157">
        <f t="shared" si="143"/>
        <v>3.3771460264284417E-2</v>
      </c>
      <c r="M248" s="157">
        <f t="shared" si="144"/>
        <v>3.3109274768906294E-2</v>
      </c>
      <c r="N248" s="18">
        <f>VLOOKUP($A248,'低情景（2001-2060, 2020RMB）'!$A$14:$W$54,23,0)*(1+情景假设!I248)^3</f>
        <v>1544.8857921581634</v>
      </c>
      <c r="O248" s="18">
        <f>N248*(1+情景假设!J248)^5</f>
        <v>1999.7990111283668</v>
      </c>
      <c r="P248" s="18">
        <f>O248*(1+情景假设!K248)^5</f>
        <v>2508.2882086555214</v>
      </c>
      <c r="Q248" s="18">
        <f>P248*(1+情景假设!L248)^15</f>
        <v>4128.055337153829</v>
      </c>
      <c r="R248" s="18">
        <f>Q248*(1+情景假设!M248)^10</f>
        <v>5717.5255625575355</v>
      </c>
      <c r="S248" s="18">
        <f>VLOOKUP($A248,'低情景（2001-2060, 2020RMB）'!$A$14:$W$70,23,0)</f>
        <v>1298.5975960878834</v>
      </c>
      <c r="T248" s="18">
        <f>N248/SUM(N$244:N$248)*$G$90</f>
        <v>1495.181465413596</v>
      </c>
      <c r="U248" s="18">
        <f>O248/SUM(O$244:O$248)*$L$90</f>
        <v>1805.9395366296833</v>
      </c>
      <c r="V248" s="18">
        <f>P248/SUM(P$244:P$248)*$Q$90</f>
        <v>2085.6752719294232</v>
      </c>
      <c r="W248" s="18">
        <f>Q248/SUM(Q$244:Q$248)*$AF$90</f>
        <v>2993.5820675098544</v>
      </c>
      <c r="X248" s="168">
        <f>R248/SUM(R$244:R$248)*$AP$90</f>
        <v>3642.6001987825503</v>
      </c>
    </row>
    <row r="249" spans="1:46" x14ac:dyDescent="0.25">
      <c r="A249" s="152" t="s">
        <v>219</v>
      </c>
      <c r="B249" s="170"/>
      <c r="C249" s="170"/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72"/>
      <c r="O249" s="172"/>
      <c r="P249" s="172"/>
      <c r="Q249" s="172"/>
      <c r="R249" s="172"/>
      <c r="S249" s="172"/>
      <c r="T249" s="153"/>
      <c r="U249" s="153"/>
      <c r="V249" s="153"/>
      <c r="W249" s="153"/>
      <c r="X249" s="154"/>
    </row>
    <row r="250" spans="1:46" x14ac:dyDescent="0.25">
      <c r="A250" s="129" t="s">
        <v>20</v>
      </c>
      <c r="B250" s="169">
        <f>(VLOOKUP(A250,'高情景（2001-2060, 2020RMB）'!$A$14:$W$54,20,0)/VLOOKUP(A250,'高情景（2001-2060, 2020RMB）'!$A$14:$W$54,17,0))^(1/3)-1</f>
        <v>1.1202932590575365E-2</v>
      </c>
      <c r="C250" s="169">
        <f>(VLOOKUP(A250,'高情景（2001-2060, 2020RMB）'!$A$14:$W$54,23,0)/VLOOKUP(A250,'高情景（2001-2060, 2020RMB）'!$A$14:$W$54,20,0))^(1/3)-1</f>
        <v>5.4812951575273772E-3</v>
      </c>
      <c r="D250" s="150">
        <v>0.6</v>
      </c>
      <c r="E250" s="150">
        <v>0.5</v>
      </c>
      <c r="F250" s="150">
        <v>0.35</v>
      </c>
      <c r="G250" s="150">
        <f t="shared" si="140"/>
        <v>0.21000000000000002</v>
      </c>
      <c r="H250" s="150">
        <v>0.2</v>
      </c>
      <c r="I250" s="173">
        <f>AVERAGE($B250:$C250)*D250</f>
        <v>5.0052683244308227E-3</v>
      </c>
      <c r="J250" s="173">
        <f>AVERAGE($B250:$C250)*E250</f>
        <v>4.1710569370256856E-3</v>
      </c>
      <c r="K250" s="173">
        <f>AVERAGE($B250:$C250)*F250</f>
        <v>2.9197398559179799E-3</v>
      </c>
      <c r="L250" s="173">
        <f t="shared" ref="L250:M250" si="145">AVERAGE($B250:$C250)*G250</f>
        <v>1.7518439135507881E-3</v>
      </c>
      <c r="M250" s="173">
        <f t="shared" si="145"/>
        <v>1.6684227748102742E-3</v>
      </c>
      <c r="N250" s="10">
        <f>VLOOKUP($A250,'低情景（2001-2060, 2020RMB）'!$A$14:$W$54,23,0)*(1+情景假设!I250)^3</f>
        <v>8242.3733083779152</v>
      </c>
      <c r="O250" s="10">
        <f>N250*(1+情景假设!J250)^5</f>
        <v>8415.7103286190304</v>
      </c>
      <c r="P250" s="10">
        <f>O250*(1+情景假设!K250)^5</f>
        <v>8539.2882799735107</v>
      </c>
      <c r="Q250" s="10">
        <f>P250*(1+情景假设!L250)^15</f>
        <v>8766.4534867345192</v>
      </c>
      <c r="R250" s="10">
        <f>Q250*(1+情景假设!M250)^10</f>
        <v>8913.8180103352861</v>
      </c>
      <c r="S250" s="10">
        <f>VLOOKUP($A250,'低情景（2001-2060, 2020RMB）'!$A$14:$W$70,23,0)</f>
        <v>8119.836142530613</v>
      </c>
      <c r="T250" s="10">
        <f t="shared" ref="T250:T258" si="146">N250/SUM(N$250:N$258)*$G$93</f>
        <v>8181.6574595331676</v>
      </c>
      <c r="U250" s="10">
        <f t="shared" ref="U250:U258" si="147">O250/SUM(O$250:O$258)*$L$93</f>
        <v>8358.7174708544444</v>
      </c>
      <c r="V250" s="10">
        <f t="shared" ref="V250:V258" si="148">P250/SUM(P$250:P$258)*$Q$93</f>
        <v>8392.2171963591427</v>
      </c>
      <c r="W250" s="10">
        <f t="shared" ref="W250:W258" si="149">Q250/SUM(Q$250:Q$258)*$AF$93</f>
        <v>8904.1839135660539</v>
      </c>
      <c r="X250" s="174">
        <f t="shared" ref="X250:X258" si="150">R250/SUM(R$250:R$258)*$AP$93</f>
        <v>9184.267559080412</v>
      </c>
    </row>
    <row r="251" spans="1:46" x14ac:dyDescent="0.25">
      <c r="A251" s="130" t="s">
        <v>21</v>
      </c>
      <c r="B251" s="156">
        <f>(VLOOKUP(A251,'高情景（2001-2060, 2020RMB）'!$A$14:$W$54,20,0)/VLOOKUP(A251,'高情景（2001-2060, 2020RMB）'!$A$14:$W$54,17,0))^(1/3)-1</f>
        <v>2.69344232492299E-2</v>
      </c>
      <c r="C251" s="156">
        <f>(VLOOKUP(A251,'高情景（2001-2060, 2020RMB）'!$A$14:$W$54,23,0)/VLOOKUP(A251,'高情景（2001-2060, 2020RMB）'!$A$14:$W$54,20,0))^(1/3)-1</f>
        <v>-3.0027664574899804E-3</v>
      </c>
      <c r="D251" s="1">
        <v>0.6</v>
      </c>
      <c r="E251" s="1">
        <v>0.5</v>
      </c>
      <c r="F251" s="1">
        <v>0.35</v>
      </c>
      <c r="G251" s="1">
        <f t="shared" si="140"/>
        <v>0.21000000000000002</v>
      </c>
      <c r="H251" s="1">
        <v>0.2</v>
      </c>
      <c r="I251" s="162">
        <f t="shared" ref="I251:J258" si="151">AVERAGE($B251:$C251)*D251</f>
        <v>7.1794970375219751E-3</v>
      </c>
      <c r="J251" s="162">
        <f t="shared" si="151"/>
        <v>5.9829141979349798E-3</v>
      </c>
      <c r="K251" s="162">
        <f t="shared" ref="K251:K258" si="152">AVERAGE($B251:$C251)*F251</f>
        <v>4.1880399385544852E-3</v>
      </c>
      <c r="L251" s="162">
        <f t="shared" ref="L251:L258" si="153">AVERAGE($B251:$C251)*G251</f>
        <v>2.5128239631326916E-3</v>
      </c>
      <c r="M251" s="162">
        <f t="shared" ref="M251:M258" si="154">AVERAGE($B251:$C251)*H251</f>
        <v>2.3931656791739923E-3</v>
      </c>
      <c r="N251" s="14">
        <f>VLOOKUP($A251,'低情景（2001-2060, 2020RMB）'!$A$14:$W$54,23,0)*(1+情景假设!I251)^3</f>
        <v>5255.8410488755435</v>
      </c>
      <c r="O251" s="14">
        <f>N251*(1+情景假设!J251)^5</f>
        <v>5414.9599107522445</v>
      </c>
      <c r="P251" s="14">
        <f>O251*(1+情景假设!K251)^5</f>
        <v>5529.3040051690277</v>
      </c>
      <c r="Q251" s="14">
        <f>P251*(1+情景假设!L251)^15</f>
        <v>5741.4226674654292</v>
      </c>
      <c r="R251" s="14">
        <f>Q251*(1+情景假设!M251)^10</f>
        <v>5880.3136203576787</v>
      </c>
      <c r="S251" s="14">
        <f>VLOOKUP($A251,'低情景（2001-2060, 2020RMB）'!$A$14:$W$70,23,0)</f>
        <v>5144.2443998897388</v>
      </c>
      <c r="T251" s="14">
        <f t="shared" si="146"/>
        <v>5217.1249123046373</v>
      </c>
      <c r="U251" s="14">
        <f t="shared" si="147"/>
        <v>5378.2887293612994</v>
      </c>
      <c r="V251" s="14">
        <f t="shared" si="148"/>
        <v>5434.0735005869756</v>
      </c>
      <c r="W251" s="14">
        <f t="shared" si="149"/>
        <v>5831.626601793816</v>
      </c>
      <c r="X251" s="166">
        <f t="shared" si="150"/>
        <v>6058.7251790479741</v>
      </c>
    </row>
    <row r="252" spans="1:46" x14ac:dyDescent="0.25">
      <c r="A252" s="130" t="s">
        <v>22</v>
      </c>
      <c r="B252" s="156">
        <f>(VLOOKUP(A252,'高情景（2001-2060, 2020RMB）'!$A$14:$W$54,20,0)/VLOOKUP(A252,'高情景（2001-2060, 2020RMB）'!$A$14:$W$54,17,0))^(1/3)-1</f>
        <v>2.1415721542173971E-2</v>
      </c>
      <c r="C252" s="156">
        <f>(VLOOKUP(A252,'高情景（2001-2060, 2020RMB）'!$A$14:$W$54,23,0)/VLOOKUP(A252,'高情景（2001-2060, 2020RMB）'!$A$14:$W$54,20,0))^(1/3)-1</f>
        <v>3.0419244367445586E-2</v>
      </c>
      <c r="D252" s="1">
        <v>0.6</v>
      </c>
      <c r="E252" s="1">
        <v>0.5</v>
      </c>
      <c r="F252" s="1">
        <v>0.35</v>
      </c>
      <c r="G252" s="1">
        <f t="shared" si="140"/>
        <v>0.21000000000000002</v>
      </c>
      <c r="H252" s="1">
        <v>0.2</v>
      </c>
      <c r="I252" s="162">
        <f t="shared" si="151"/>
        <v>1.5550489772885867E-2</v>
      </c>
      <c r="J252" s="162">
        <f t="shared" si="151"/>
        <v>1.2958741477404889E-2</v>
      </c>
      <c r="K252" s="162">
        <f t="shared" si="152"/>
        <v>9.0711190341834225E-3</v>
      </c>
      <c r="L252" s="162">
        <f t="shared" si="153"/>
        <v>5.4426714205100543E-3</v>
      </c>
      <c r="M252" s="162">
        <f t="shared" si="154"/>
        <v>5.1834965909619557E-3</v>
      </c>
      <c r="N252" s="14">
        <f>VLOOKUP($A252,'低情景（2001-2060, 2020RMB）'!$A$14:$W$54,23,0)*(1+情景假设!I252)^3</f>
        <v>4288.0465000529648</v>
      </c>
      <c r="O252" s="14">
        <f>N252*(1+情景假设!J252)^5</f>
        <v>4573.1797234512742</v>
      </c>
      <c r="P252" s="14">
        <f>O252*(1+情景假设!K252)^5</f>
        <v>4784.3963519161134</v>
      </c>
      <c r="Q252" s="14">
        <f>P252*(1+情景假设!L252)^15</f>
        <v>5190.2328786649523</v>
      </c>
      <c r="R252" s="14">
        <f>Q252*(1+情景假设!M252)^10</f>
        <v>5465.6314099102565</v>
      </c>
      <c r="S252" s="14">
        <f>VLOOKUP($A252,'低情景（2001-2060, 2020RMB）'!$A$14:$W$70,23,0)</f>
        <v>4094.0668183633061</v>
      </c>
      <c r="T252" s="14">
        <f t="shared" si="146"/>
        <v>4256.4594348478704</v>
      </c>
      <c r="U252" s="14">
        <f t="shared" si="147"/>
        <v>4542.2092442720896</v>
      </c>
      <c r="V252" s="14">
        <f t="shared" si="148"/>
        <v>4701.9952977712219</v>
      </c>
      <c r="W252" s="14">
        <f t="shared" si="149"/>
        <v>5271.7770277116924</v>
      </c>
      <c r="X252" s="166">
        <f t="shared" si="150"/>
        <v>5631.4613098143727</v>
      </c>
    </row>
    <row r="253" spans="1:46" x14ac:dyDescent="0.25">
      <c r="A253" s="130" t="s">
        <v>23</v>
      </c>
      <c r="B253" s="156">
        <f>(VLOOKUP(A253,'高情景（2001-2060, 2020RMB）'!$A$14:$W$54,20,0)/VLOOKUP(A253,'高情景（2001-2060, 2020RMB）'!$A$14:$W$54,17,0))^(1/3)-1</f>
        <v>3.0429296625402502E-2</v>
      </c>
      <c r="C253" s="156">
        <f>(VLOOKUP(A253,'高情景（2001-2060, 2020RMB）'!$A$14:$W$54,23,0)/VLOOKUP(A253,'高情景（2001-2060, 2020RMB）'!$A$14:$W$54,20,0))^(1/3)-1</f>
        <v>6.6952428340167458E-2</v>
      </c>
      <c r="D253" s="1">
        <v>0.7</v>
      </c>
      <c r="E253" s="1">
        <v>0.5</v>
      </c>
      <c r="F253" s="1">
        <v>0.4</v>
      </c>
      <c r="G253" s="1">
        <f t="shared" si="140"/>
        <v>0.21000000000000002</v>
      </c>
      <c r="H253" s="1">
        <v>0.2</v>
      </c>
      <c r="I253" s="162">
        <f t="shared" si="151"/>
        <v>3.4083603737949483E-2</v>
      </c>
      <c r="J253" s="162">
        <f t="shared" si="151"/>
        <v>2.434543124139249E-2</v>
      </c>
      <c r="K253" s="162">
        <f t="shared" si="152"/>
        <v>1.9476344993113993E-2</v>
      </c>
      <c r="L253" s="162">
        <f t="shared" si="153"/>
        <v>1.0225081121384847E-2</v>
      </c>
      <c r="M253" s="162">
        <f t="shared" si="154"/>
        <v>9.7381724965569967E-3</v>
      </c>
      <c r="N253" s="14">
        <f>VLOOKUP($A253,'低情景（2001-2060, 2020RMB）'!$A$14:$W$54,23,0)*(1+情景假设!I253)^3</f>
        <v>26594.836504551084</v>
      </c>
      <c r="O253" s="14">
        <f>N253*(1+情景假设!J253)^5</f>
        <v>29993.662376274875</v>
      </c>
      <c r="P253" s="14">
        <f>O253*(1+情景假设!K253)^5</f>
        <v>33030.508892136611</v>
      </c>
      <c r="Q253" s="14">
        <f>P253*(1+情景假设!L253)^15</f>
        <v>38475.782814014572</v>
      </c>
      <c r="R253" s="14">
        <f>Q253*(1+情景假设!M253)^10</f>
        <v>42391.15137622202</v>
      </c>
      <c r="S253" s="14">
        <f>VLOOKUP($A253,'低情景（2001-2060, 2020RMB）'!$A$14:$W$70,23,0)</f>
        <v>24050.846611769</v>
      </c>
      <c r="T253" s="14">
        <f t="shared" si="146"/>
        <v>26398.930785063734</v>
      </c>
      <c r="U253" s="14">
        <f t="shared" si="147"/>
        <v>29790.539351966774</v>
      </c>
      <c r="V253" s="14">
        <f t="shared" si="148"/>
        <v>32461.628608929263</v>
      </c>
      <c r="W253" s="14">
        <f t="shared" si="149"/>
        <v>39080.278805200818</v>
      </c>
      <c r="X253" s="166">
        <f t="shared" si="150"/>
        <v>43677.319407383591</v>
      </c>
    </row>
    <row r="254" spans="1:46" x14ac:dyDescent="0.25">
      <c r="A254" s="130" t="s">
        <v>24</v>
      </c>
      <c r="B254" s="156">
        <f>(VLOOKUP(A254,'高情景（2001-2060, 2020RMB）'!$A$14:$W$54,20,0)/VLOOKUP(A254,'高情景（2001-2060, 2020RMB）'!$A$14:$W$54,17,0))^(1/3)-1</f>
        <v>7.3724697676555095E-2</v>
      </c>
      <c r="C254" s="156">
        <f>(VLOOKUP(A254,'高情景（2001-2060, 2020RMB）'!$A$14:$W$54,23,0)/VLOOKUP(A254,'高情景（2001-2060, 2020RMB）'!$A$14:$W$54,20,0))^(1/3)-1</f>
        <v>4.2588314219098589E-2</v>
      </c>
      <c r="D254" s="1">
        <v>0.7</v>
      </c>
      <c r="E254" s="1">
        <v>0.5</v>
      </c>
      <c r="F254" s="1">
        <v>0.4</v>
      </c>
      <c r="G254" s="1">
        <f t="shared" si="140"/>
        <v>0.21000000000000002</v>
      </c>
      <c r="H254" s="1">
        <v>0.2</v>
      </c>
      <c r="I254" s="162">
        <f t="shared" si="151"/>
        <v>4.0709554163478788E-2</v>
      </c>
      <c r="J254" s="162">
        <f t="shared" si="151"/>
        <v>2.9078252973913421E-2</v>
      </c>
      <c r="K254" s="162">
        <f t="shared" si="152"/>
        <v>2.3262602379130738E-2</v>
      </c>
      <c r="L254" s="162">
        <f t="shared" si="153"/>
        <v>1.2212866249043637E-2</v>
      </c>
      <c r="M254" s="162">
        <f t="shared" si="154"/>
        <v>1.1631301189565369E-2</v>
      </c>
      <c r="N254" s="14">
        <f>VLOOKUP($A254,'低情景（2001-2060, 2020RMB）'!$A$14:$W$54,23,0)*(1+情景假设!I254)^3</f>
        <v>2093.4000175542765</v>
      </c>
      <c r="O254" s="14">
        <f>N254*(1+情景假设!J254)^5</f>
        <v>2415.9849592926898</v>
      </c>
      <c r="P254" s="14">
        <f>O254*(1+情景假设!K254)^5</f>
        <v>2710.3772079327973</v>
      </c>
      <c r="Q254" s="14">
        <f>P254*(1+情景假设!L254)^15</f>
        <v>3251.6780288696996</v>
      </c>
      <c r="R254" s="14">
        <f>Q254*(1+情景假设!M254)^10</f>
        <v>3650.3131397056432</v>
      </c>
      <c r="S254" s="14">
        <f>VLOOKUP($A254,'低情景（2001-2060, 2020RMB）'!$A$14:$W$70,23,0)</f>
        <v>1857.221055664822</v>
      </c>
      <c r="T254" s="14">
        <f t="shared" si="146"/>
        <v>2077.9793912028558</v>
      </c>
      <c r="U254" s="14">
        <f t="shared" si="147"/>
        <v>2399.6234304651002</v>
      </c>
      <c r="V254" s="14">
        <f t="shared" si="148"/>
        <v>2663.6967235756629</v>
      </c>
      <c r="W254" s="14">
        <f t="shared" si="149"/>
        <v>3302.7653931627569</v>
      </c>
      <c r="X254" s="166">
        <f t="shared" si="150"/>
        <v>3761.0654054875035</v>
      </c>
    </row>
    <row r="255" spans="1:46" x14ac:dyDescent="0.25">
      <c r="A255" s="130" t="s">
        <v>25</v>
      </c>
      <c r="B255" s="156">
        <f>(VLOOKUP(A255,'高情景（2001-2060, 2020RMB）'!$A$14:$W$54,20,0)/VLOOKUP(A255,'高情景（2001-2060, 2020RMB）'!$A$14:$W$54,17,0))^(1/3)-1</f>
        <v>3.7627999851762794E-2</v>
      </c>
      <c r="C255" s="156">
        <f>(VLOOKUP(A255,'高情景（2001-2060, 2020RMB）'!$A$14:$W$54,23,0)/VLOOKUP(A255,'高情景（2001-2060, 2020RMB）'!$A$14:$W$54,20,0))^(1/3)-1</f>
        <v>2.8280067481713189E-2</v>
      </c>
      <c r="D255" s="1">
        <v>0.7</v>
      </c>
      <c r="E255" s="1">
        <v>0.5</v>
      </c>
      <c r="F255" s="1">
        <v>0.4</v>
      </c>
      <c r="G255" s="1">
        <f t="shared" si="140"/>
        <v>0.21000000000000002</v>
      </c>
      <c r="H255" s="1">
        <v>0.2</v>
      </c>
      <c r="I255" s="162">
        <f t="shared" si="151"/>
        <v>2.3067823566716592E-2</v>
      </c>
      <c r="J255" s="162">
        <f t="shared" si="151"/>
        <v>1.6477016833368996E-2</v>
      </c>
      <c r="K255" s="162">
        <f t="shared" si="152"/>
        <v>1.3181613466695198E-2</v>
      </c>
      <c r="L255" s="162">
        <f t="shared" si="153"/>
        <v>6.9203470700149794E-3</v>
      </c>
      <c r="M255" s="162">
        <f t="shared" si="154"/>
        <v>6.5908067333475991E-3</v>
      </c>
      <c r="N255" s="14">
        <f>VLOOKUP($A255,'低情景（2001-2060, 2020RMB）'!$A$14:$W$54,23,0)*(1+情景假设!I255)^3</f>
        <v>8250.9287030264768</v>
      </c>
      <c r="O255" s="14">
        <f>N255*(1+情景假设!J255)^5</f>
        <v>8953.4549231227429</v>
      </c>
      <c r="P255" s="14">
        <f>O255*(1+情景假设!K255)^5</f>
        <v>9559.3233251192414</v>
      </c>
      <c r="Q255" s="14">
        <f>P255*(1+情景假设!L255)^15</f>
        <v>10601.17255350575</v>
      </c>
      <c r="R255" s="14">
        <f>Q255*(1+情景假设!M255)^10</f>
        <v>11320.966359183045</v>
      </c>
      <c r="S255" s="14">
        <f>VLOOKUP($A255,'低情景（2001-2060, 2020RMB）'!$A$14:$W$70,23,0)</f>
        <v>7705.3000762763377</v>
      </c>
      <c r="T255" s="14">
        <f t="shared" si="146"/>
        <v>8190.1498325217226</v>
      </c>
      <c r="U255" s="14">
        <f t="shared" si="147"/>
        <v>8892.8203524199162</v>
      </c>
      <c r="V255" s="14">
        <f t="shared" si="148"/>
        <v>9394.68430674314</v>
      </c>
      <c r="W255" s="14">
        <f t="shared" si="149"/>
        <v>10767.728393095676</v>
      </c>
      <c r="X255" s="166">
        <f t="shared" si="150"/>
        <v>11664.449952818208</v>
      </c>
    </row>
    <row r="256" spans="1:46" x14ac:dyDescent="0.25">
      <c r="A256" s="282" t="s">
        <v>26</v>
      </c>
      <c r="B256" s="283">
        <f>(VLOOKUP(A256,'高情景（2001-2060, 2020RMB）'!$A$14:$W$54,20,0)/VLOOKUP(A256,'高情景（2001-2060, 2020RMB）'!$A$14:$W$54,17,0))^(1/3)-1</f>
        <v>4.7039440342731886E-2</v>
      </c>
      <c r="C256" s="283">
        <f>(VLOOKUP(A256,'高情景（2001-2060, 2020RMB）'!$A$14:$W$54,23,0)/VLOOKUP(A256,'高情景（2001-2060, 2020RMB）'!$A$14:$W$54,20,0))^(1/3)-1</f>
        <v>3.8161551876011446E-2</v>
      </c>
      <c r="D256" s="284">
        <v>0.1</v>
      </c>
      <c r="E256" s="284">
        <v>-0.1</v>
      </c>
      <c r="F256" s="284">
        <v>-0.25</v>
      </c>
      <c r="G256" s="284">
        <v>-0.3</v>
      </c>
      <c r="H256" s="284">
        <f>-0.45</f>
        <v>-0.45</v>
      </c>
      <c r="I256" s="285">
        <f t="shared" si="151"/>
        <v>4.2600496109371664E-3</v>
      </c>
      <c r="J256" s="285">
        <f t="shared" si="151"/>
        <v>-4.2600496109371664E-3</v>
      </c>
      <c r="K256" s="285">
        <f t="shared" si="152"/>
        <v>-1.0650124027342917E-2</v>
      </c>
      <c r="L256" s="285">
        <f t="shared" si="153"/>
        <v>-1.27801488328115E-2</v>
      </c>
      <c r="M256" s="285">
        <f t="shared" si="154"/>
        <v>-1.9170223249217251E-2</v>
      </c>
      <c r="N256" s="15">
        <f>VLOOKUP($A256,'低情景（2001-2060, 2020RMB）'!$A$14:$W$54,23,0)*(1+情景假设!I256)^3</f>
        <v>16331.322405675703</v>
      </c>
      <c r="O256" s="15">
        <f>N256*(1+情景假设!J256)^5</f>
        <v>15986.412400353322</v>
      </c>
      <c r="P256" s="15">
        <f>O256*(1+情景假设!K256)^5</f>
        <v>15153.066548807925</v>
      </c>
      <c r="Q256" s="15">
        <f>P256*(1+情景假设!L256)^15</f>
        <v>12494.207810892263</v>
      </c>
      <c r="R256" s="15">
        <f>Q256*(1+情景假设!M256)^10</f>
        <v>10295.445528440943</v>
      </c>
      <c r="S256" s="15">
        <f>VLOOKUP($A256,'低情景（2001-2060, 2020RMB）'!$A$14:$W$70,23,0)</f>
        <v>16124.371416167727</v>
      </c>
      <c r="T256" s="15">
        <f t="shared" si="146"/>
        <v>16211.020877763836</v>
      </c>
      <c r="U256" s="15">
        <f t="shared" si="147"/>
        <v>15878.149248162714</v>
      </c>
      <c r="V256" s="15">
        <f t="shared" si="148"/>
        <v>14892.087197327273</v>
      </c>
      <c r="W256" s="15">
        <f t="shared" si="149"/>
        <v>12690.505273408899</v>
      </c>
      <c r="X256" s="16">
        <f t="shared" si="150"/>
        <v>10607.814324176781</v>
      </c>
      <c r="Y256" s="284">
        <f>X256/S256</f>
        <v>0.65787459556658712</v>
      </c>
    </row>
    <row r="257" spans="1:25" x14ac:dyDescent="0.25">
      <c r="A257" s="282" t="s">
        <v>27</v>
      </c>
      <c r="B257" s="283">
        <f>(VLOOKUP(A257,'高情景（2001-2060, 2020RMB）'!$A$14:$W$54,20,0)/VLOOKUP(A257,'高情景（2001-2060, 2020RMB）'!$A$14:$W$54,17,0))^(1/3)-1</f>
        <v>4.6512456367293176E-2</v>
      </c>
      <c r="C257" s="283">
        <f>(VLOOKUP(A257,'高情景（2001-2060, 2020RMB）'!$A$14:$W$54,23,0)/VLOOKUP(A257,'高情景（2001-2060, 2020RMB）'!$A$14:$W$54,20,0))^(1/3)-1</f>
        <v>3.7900502191664298E-2</v>
      </c>
      <c r="D257" s="284">
        <v>0.2</v>
      </c>
      <c r="E257" s="284">
        <v>-0.05</v>
      </c>
      <c r="F257" s="284">
        <v>-0.2</v>
      </c>
      <c r="G257" s="284">
        <v>-0.3</v>
      </c>
      <c r="H257" s="284">
        <v>-0.35</v>
      </c>
      <c r="I257" s="285">
        <f t="shared" si="151"/>
        <v>8.4412958558957481E-3</v>
      </c>
      <c r="J257" s="285">
        <f t="shared" si="151"/>
        <v>-2.110323963973937E-3</v>
      </c>
      <c r="K257" s="285">
        <f t="shared" si="152"/>
        <v>-8.4412958558957481E-3</v>
      </c>
      <c r="L257" s="285">
        <f t="shared" si="153"/>
        <v>-1.266194378384362E-2</v>
      </c>
      <c r="M257" s="285">
        <f t="shared" si="154"/>
        <v>-1.4772267747817557E-2</v>
      </c>
      <c r="N257" s="15">
        <f>VLOOKUP($A257,'低情景（2001-2060, 2020RMB）'!$A$14:$W$54,23,0)*(1+情景假设!I257)^3</f>
        <v>22051.902136421209</v>
      </c>
      <c r="O257" s="15">
        <f>N257*(1+情景假设!J257)^5</f>
        <v>21820.198852699701</v>
      </c>
      <c r="P257" s="15">
        <f>O257*(1+情景假设!K257)^5</f>
        <v>20914.662475455982</v>
      </c>
      <c r="Q257" s="15">
        <f>P257*(1+情景假设!L257)^15</f>
        <v>17275.833656090872</v>
      </c>
      <c r="R257" s="15">
        <f>Q257*(1+情景假设!M257)^10</f>
        <v>14886.935015079616</v>
      </c>
      <c r="S257" s="15">
        <f>VLOOKUP($A257,'低情景（2001-2060, 2020RMB）'!$A$14:$W$70,23,0)</f>
        <v>21502.759178911721</v>
      </c>
      <c r="T257" s="15">
        <f t="shared" si="146"/>
        <v>21889.461064322084</v>
      </c>
      <c r="U257" s="15">
        <f t="shared" si="147"/>
        <v>21672.428142795652</v>
      </c>
      <c r="V257" s="15">
        <f t="shared" si="148"/>
        <v>20554.451884965925</v>
      </c>
      <c r="W257" s="15">
        <f t="shared" si="149"/>
        <v>17547.255611038167</v>
      </c>
      <c r="X257" s="16">
        <f t="shared" si="150"/>
        <v>15338.611822072768</v>
      </c>
      <c r="Y257" s="284">
        <f>X257/S257</f>
        <v>0.71333226096470992</v>
      </c>
    </row>
    <row r="258" spans="1:25" x14ac:dyDescent="0.25">
      <c r="A258" s="130" t="s">
        <v>28</v>
      </c>
      <c r="B258" s="158">
        <f>(VLOOKUP(A258,'高情景（2001-2060, 2020RMB）'!$A$14:$W$54,20,0)/VLOOKUP(A258,'高情景（2001-2060, 2020RMB）'!$A$14:$W$54,17,0))^(1/3)-1</f>
        <v>5.1040412039642602E-2</v>
      </c>
      <c r="C258" s="158">
        <f>(VLOOKUP(A258,'高情景（2001-2060, 2020RMB）'!$A$14:$W$54,23,0)/VLOOKUP(A258,'高情景（2001-2060, 2020RMB）'!$A$14:$W$54,20,0))^(1/3)-1</f>
        <v>4.6563598012598018E-2</v>
      </c>
      <c r="D258" s="151">
        <v>0.7</v>
      </c>
      <c r="E258" s="151">
        <v>0.6</v>
      </c>
      <c r="F258" s="151">
        <v>0.45</v>
      </c>
      <c r="G258" s="151">
        <f t="shared" si="140"/>
        <v>0.31</v>
      </c>
      <c r="H258" s="151">
        <v>0.3</v>
      </c>
      <c r="I258" s="157">
        <f t="shared" si="151"/>
        <v>3.4161403518284214E-2</v>
      </c>
      <c r="J258" s="157">
        <f t="shared" si="151"/>
        <v>2.9281203015672184E-2</v>
      </c>
      <c r="K258" s="157">
        <f t="shared" si="152"/>
        <v>2.196090226175414E-2</v>
      </c>
      <c r="L258" s="157">
        <f t="shared" si="153"/>
        <v>1.5128621558097296E-2</v>
      </c>
      <c r="M258" s="157">
        <f t="shared" si="154"/>
        <v>1.4640601507836092E-2</v>
      </c>
      <c r="N258" s="18">
        <f>VLOOKUP($A258,'低情景（2001-2060, 2020RMB）'!$A$14:$W$54,23,0)*(1+情景假设!I258)^3</f>
        <v>14604.363296335459</v>
      </c>
      <c r="O258" s="18">
        <f>N258*(1+情景假设!J258)^5</f>
        <v>16871.466586132068</v>
      </c>
      <c r="P258" s="18">
        <f>O258*(1+情景假设!K258)^5</f>
        <v>18807.204266088069</v>
      </c>
      <c r="Q258" s="18">
        <f>P258*(1+情景假设!L258)^15</f>
        <v>23558.104002238586</v>
      </c>
      <c r="R258" s="18">
        <f>Q258*(1+情景假设!M258)^10</f>
        <v>27243.48762516255</v>
      </c>
      <c r="S258" s="18">
        <f>VLOOKUP($A258,'低情景（2001-2060, 2020RMB）'!$A$14:$W$70,23,0)</f>
        <v>13204.368998026079</v>
      </c>
      <c r="T258" s="18">
        <f t="shared" si="146"/>
        <v>14496.783078696835</v>
      </c>
      <c r="U258" s="18">
        <f t="shared" si="147"/>
        <v>16757.209671638058</v>
      </c>
      <c r="V258" s="18">
        <f t="shared" si="148"/>
        <v>18483.290162185851</v>
      </c>
      <c r="W258" s="18">
        <f t="shared" si="149"/>
        <v>23928.227191106227</v>
      </c>
      <c r="X258" s="168">
        <f t="shared" si="150"/>
        <v>28070.068213404946</v>
      </c>
    </row>
    <row r="259" spans="1:25" x14ac:dyDescent="0.25">
      <c r="A259" s="176" t="s">
        <v>29</v>
      </c>
      <c r="B259" s="170"/>
      <c r="C259" s="170"/>
      <c r="D259" s="153"/>
      <c r="E259" s="153"/>
      <c r="F259" s="153"/>
      <c r="G259" s="153"/>
      <c r="H259" s="153"/>
      <c r="I259" s="177"/>
      <c r="J259" s="177"/>
      <c r="K259" s="177"/>
      <c r="L259" s="177"/>
      <c r="M259" s="177"/>
      <c r="N259" s="172"/>
      <c r="O259" s="172"/>
      <c r="P259" s="172"/>
      <c r="Q259" s="172"/>
      <c r="R259" s="172"/>
      <c r="S259" s="172"/>
      <c r="T259" s="172"/>
      <c r="U259" s="172"/>
      <c r="V259" s="172"/>
      <c r="W259" s="172"/>
      <c r="X259" s="178"/>
    </row>
    <row r="260" spans="1:25" x14ac:dyDescent="0.25">
      <c r="A260" s="129" t="s">
        <v>30</v>
      </c>
      <c r="B260" s="156">
        <f>(VLOOKUP(A260,'高情景（2001-2060, 2020RMB）'!$A$14:$W$54,20,0)/VLOOKUP(A260,'高情景（2001-2060, 2020RMB）'!$A$14:$W$54,17,0))^(1/3)-1</f>
        <v>4.3911486408383826E-2</v>
      </c>
      <c r="C260" s="156">
        <f>(VLOOKUP(A260,'高情景（2001-2060, 2020RMB）'!$A$14:$W$54,23,0)/VLOOKUP(A260,'高情景（2001-2060, 2020RMB）'!$A$14:$W$54,20,0))^(1/3)-1</f>
        <v>7.5370857891373655E-2</v>
      </c>
      <c r="D260" s="1">
        <v>0.8</v>
      </c>
      <c r="E260" s="1">
        <v>0.7</v>
      </c>
      <c r="F260" s="1">
        <v>0.6</v>
      </c>
      <c r="G260" s="1">
        <f t="shared" si="140"/>
        <v>0.51</v>
      </c>
      <c r="H260" s="1">
        <v>0.5</v>
      </c>
      <c r="I260" s="155">
        <f>AVERAGE($B260:$C260)*D260</f>
        <v>4.7712937719902995E-2</v>
      </c>
      <c r="J260" s="155">
        <f>AVERAGE($B260:$C260)*E260</f>
        <v>4.1748820504915116E-2</v>
      </c>
      <c r="K260" s="155">
        <f>AVERAGE($B260:$C260)*F260</f>
        <v>3.5784703289927243E-2</v>
      </c>
      <c r="L260" s="155">
        <f t="shared" ref="L260:M260" si="155">AVERAGE($B260:$C260)*G260</f>
        <v>3.041699779643816E-2</v>
      </c>
      <c r="M260" s="155">
        <f t="shared" si="155"/>
        <v>2.982058607493937E-2</v>
      </c>
      <c r="N260" s="14">
        <f>VLOOKUP($A260,'低情景（2001-2060, 2020RMB）'!$A$14:$W$54,23,0)*(1+情景假设!I260)^3</f>
        <v>17457.395744319903</v>
      </c>
      <c r="O260" s="14">
        <f>N260*(1+情景假设!J260)^5</f>
        <v>21418.770831544822</v>
      </c>
      <c r="P260" s="14">
        <f>O260*(1+情景假设!K260)^5</f>
        <v>25535.361413267965</v>
      </c>
      <c r="Q260" s="14">
        <f>P260*(1+情景假设!L260)^15</f>
        <v>40025.542056946149</v>
      </c>
      <c r="R260" s="14">
        <f>Q260*(1+情景假设!M260)^10</f>
        <v>53697.357389110424</v>
      </c>
      <c r="S260" s="14">
        <f>VLOOKUP($A260,'低情景（2001-2060, 2020RMB）'!$A$14:$W$70,23,0)</f>
        <v>15179.327689922766</v>
      </c>
      <c r="T260" s="14">
        <f t="shared" ref="T260:T265" si="156">N260/SUM(N$260:N$265)*$G$94</f>
        <v>16317.740467373589</v>
      </c>
      <c r="U260" s="14">
        <f t="shared" ref="U260:U265" si="157">O260/SUM(O$260:O$265)*$L$94</f>
        <v>18262.547258172701</v>
      </c>
      <c r="V260" s="14">
        <f t="shared" ref="V260:V265" si="158">P260/SUM(P$260:P$265)*$Q$94</f>
        <v>20460.544588627123</v>
      </c>
      <c r="W260" s="14">
        <f t="shared" ref="W260:W265" si="159">Q260/SUM(Q$260:Q$265)*$AF$94</f>
        <v>26240.91736396349</v>
      </c>
      <c r="X260" s="166">
        <f t="shared" ref="X260:X265" si="160">R260/SUM(R$260:R$265)*$AP$94</f>
        <v>30317.036556472387</v>
      </c>
    </row>
    <row r="261" spans="1:25" x14ac:dyDescent="0.25">
      <c r="A261" s="130" t="s">
        <v>31</v>
      </c>
      <c r="B261" s="156">
        <f>(VLOOKUP(A261,'高情景（2001-2060, 2020RMB）'!$A$14:$W$54,20,0)/VLOOKUP(A261,'高情景（2001-2060, 2020RMB）'!$A$14:$W$54,17,0))^(1/3)-1</f>
        <v>6.2830620842833751E-2</v>
      </c>
      <c r="C261" s="156">
        <f>(VLOOKUP(A261,'高情景（2001-2060, 2020RMB）'!$A$14:$W$54,23,0)/VLOOKUP(A261,'高情景（2001-2060, 2020RMB）'!$A$14:$W$54,20,0))^(1/3)-1</f>
        <v>6.0936109817283146E-2</v>
      </c>
      <c r="D261" s="1">
        <v>0.8</v>
      </c>
      <c r="E261" s="1">
        <v>0.7</v>
      </c>
      <c r="F261" s="1">
        <v>0.6</v>
      </c>
      <c r="G261" s="1">
        <f t="shared" si="140"/>
        <v>0.51</v>
      </c>
      <c r="H261" s="1">
        <v>0.5</v>
      </c>
      <c r="I261" s="155">
        <f t="shared" ref="I261:J265" si="161">AVERAGE($B261:$C261)*D261</f>
        <v>4.9506692264046762E-2</v>
      </c>
      <c r="J261" s="155">
        <f t="shared" si="161"/>
        <v>4.3318355731040911E-2</v>
      </c>
      <c r="K261" s="155">
        <f t="shared" ref="K261:K265" si="162">AVERAGE($B261:$C261)*F261</f>
        <v>3.7130019198035068E-2</v>
      </c>
      <c r="L261" s="155">
        <f t="shared" ref="L261:L265" si="163">AVERAGE($B261:$C261)*G261</f>
        <v>3.1560516318329811E-2</v>
      </c>
      <c r="M261" s="155">
        <f t="shared" ref="M261:M265" si="164">AVERAGE($B261:$C261)*H261</f>
        <v>3.0941682665029224E-2</v>
      </c>
      <c r="N261" s="14">
        <f>VLOOKUP($A261,'低情景（2001-2060, 2020RMB）'!$A$14:$W$54,23,0)*(1+情景假设!I261)^3</f>
        <v>18256.884353539455</v>
      </c>
      <c r="O261" s="14">
        <f>N261*(1+情景假设!J261)^5</f>
        <v>22568.926690594119</v>
      </c>
      <c r="P261" s="14">
        <f>O261*(1+情景假设!K261)^5</f>
        <v>27081.762818265517</v>
      </c>
      <c r="Q261" s="14">
        <f>P261*(1+情景假设!L261)^15</f>
        <v>43161.605727056696</v>
      </c>
      <c r="R261" s="14">
        <f>Q261*(1+情景假设!M261)^10</f>
        <v>58538.09503905171</v>
      </c>
      <c r="S261" s="14">
        <f>VLOOKUP($A261,'低情景（2001-2060, 2020RMB）'!$A$14:$W$70,23,0)</f>
        <v>15793.232462385689</v>
      </c>
      <c r="T261" s="14">
        <f t="shared" si="156"/>
        <v>17065.036789398644</v>
      </c>
      <c r="U261" s="14">
        <f t="shared" si="157"/>
        <v>19243.218646617497</v>
      </c>
      <c r="V261" s="14">
        <f t="shared" si="158"/>
        <v>21699.619077795232</v>
      </c>
      <c r="W261" s="14">
        <f t="shared" si="159"/>
        <v>28296.934181884822</v>
      </c>
      <c r="X261" s="166">
        <f t="shared" si="160"/>
        <v>33050.072732351757</v>
      </c>
    </row>
    <row r="262" spans="1:25" x14ac:dyDescent="0.25">
      <c r="A262" s="130" t="s">
        <v>32</v>
      </c>
      <c r="B262" s="156">
        <f>(VLOOKUP(A262,'高情景（2001-2060, 2020RMB）'!$A$14:$W$54,20,0)/VLOOKUP(A262,'高情景（2001-2060, 2020RMB）'!$A$14:$W$54,17,0))^(1/3)-1</f>
        <v>8.8012669513386932E-2</v>
      </c>
      <c r="C262" s="156">
        <f>(VLOOKUP(A262,'高情景（2001-2060, 2020RMB）'!$A$14:$W$54,23,0)/VLOOKUP(A262,'高情景（2001-2060, 2020RMB）'!$A$14:$W$54,20,0))^(1/3)-1</f>
        <v>8.2574294780134005E-2</v>
      </c>
      <c r="D262" s="1">
        <v>0.8</v>
      </c>
      <c r="E262" s="1">
        <v>0.7</v>
      </c>
      <c r="F262" s="1">
        <v>0.6</v>
      </c>
      <c r="G262" s="1">
        <f t="shared" si="140"/>
        <v>0.51</v>
      </c>
      <c r="H262" s="1">
        <v>0.5</v>
      </c>
      <c r="I262" s="155">
        <f t="shared" si="161"/>
        <v>6.8234785717408375E-2</v>
      </c>
      <c r="J262" s="155">
        <f t="shared" si="161"/>
        <v>5.9705437502732321E-2</v>
      </c>
      <c r="K262" s="155">
        <f t="shared" si="162"/>
        <v>5.1176089288056281E-2</v>
      </c>
      <c r="L262" s="155">
        <f t="shared" si="163"/>
        <v>4.3499675894847843E-2</v>
      </c>
      <c r="M262" s="155">
        <f t="shared" si="164"/>
        <v>4.2646741073380234E-2</v>
      </c>
      <c r="N262" s="14">
        <f>VLOOKUP($A262,'低情景（2001-2060, 2020RMB）'!$A$14:$W$54,23,0)*(1+情景假设!I262)^3</f>
        <v>14877.235066101335</v>
      </c>
      <c r="O262" s="14">
        <f>N262*(1+情景假设!J262)^5</f>
        <v>19881.449250089703</v>
      </c>
      <c r="P262" s="14">
        <f>O262*(1+情景假设!K262)^5</f>
        <v>25516.752834859311</v>
      </c>
      <c r="Q262" s="14">
        <f>P262*(1+情景假设!L262)^15</f>
        <v>48329.264356404885</v>
      </c>
      <c r="R262" s="14">
        <f>Q262*(1+情景假设!M262)^10</f>
        <v>73380.739794331326</v>
      </c>
      <c r="S262" s="14">
        <f>VLOOKUP($A262,'低情景（2001-2060, 2020RMB）'!$A$14:$W$70,23,0)</f>
        <v>12204.55859303716</v>
      </c>
      <c r="T262" s="14">
        <f t="shared" si="156"/>
        <v>13906.018070291995</v>
      </c>
      <c r="U262" s="14">
        <f t="shared" si="157"/>
        <v>16951.762047707474</v>
      </c>
      <c r="V262" s="14">
        <f t="shared" si="158"/>
        <v>20445.634220134612</v>
      </c>
      <c r="W262" s="14">
        <f t="shared" si="159"/>
        <v>31684.873384930932</v>
      </c>
      <c r="X262" s="166">
        <f t="shared" si="160"/>
        <v>41430.094124834664</v>
      </c>
    </row>
    <row r="263" spans="1:25" x14ac:dyDescent="0.25">
      <c r="A263" s="130" t="s">
        <v>33</v>
      </c>
      <c r="B263" s="156">
        <f>(VLOOKUP(A263,'高情景（2001-2060, 2020RMB）'!$A$14:$W$54,20,0)/VLOOKUP(A263,'高情景（2001-2060, 2020RMB）'!$A$14:$W$54,17,0))^(1/3)-1</f>
        <v>5.201591196057076E-2</v>
      </c>
      <c r="C263" s="156">
        <f>(VLOOKUP(A263,'高情景（2001-2060, 2020RMB）'!$A$14:$W$54,23,0)/VLOOKUP(A263,'高情景（2001-2060, 2020RMB）'!$A$14:$W$54,20,0))^(1/3)-1</f>
        <v>6.945262358549531E-2</v>
      </c>
      <c r="D263" s="1">
        <v>0.8</v>
      </c>
      <c r="E263" s="1">
        <v>0.7</v>
      </c>
      <c r="F263" s="1">
        <v>0.6</v>
      </c>
      <c r="G263" s="1">
        <f t="shared" si="140"/>
        <v>0.51</v>
      </c>
      <c r="H263" s="1">
        <v>0.5</v>
      </c>
      <c r="I263" s="155">
        <f t="shared" si="161"/>
        <v>4.8587414218426432E-2</v>
      </c>
      <c r="J263" s="155">
        <f t="shared" si="161"/>
        <v>4.251398744112312E-2</v>
      </c>
      <c r="K263" s="155">
        <f t="shared" si="162"/>
        <v>3.6440560663819822E-2</v>
      </c>
      <c r="L263" s="155">
        <f t="shared" si="163"/>
        <v>3.0974476564246848E-2</v>
      </c>
      <c r="M263" s="155">
        <f t="shared" si="164"/>
        <v>3.0367133886516517E-2</v>
      </c>
      <c r="N263" s="14">
        <f>VLOOKUP($A263,'低情景（2001-2060, 2020RMB）'!$A$14:$W$54,23,0)*(1+情景假设!I263)^3</f>
        <v>27928.415410198733</v>
      </c>
      <c r="O263" s="14">
        <f>N263*(1+情景假设!J263)^5</f>
        <v>34391.866692654286</v>
      </c>
      <c r="P263" s="14">
        <f>O263*(1+情景假设!K263)^5</f>
        <v>41131.803428661085</v>
      </c>
      <c r="Q263" s="14">
        <f>P263*(1+情景假设!L263)^15</f>
        <v>64997.470857122389</v>
      </c>
      <c r="R263" s="14">
        <f>Q263*(1+情景假设!M263)^10</f>
        <v>87663.020661305491</v>
      </c>
      <c r="S263" s="14">
        <f>VLOOKUP($A263,'低情景（2001-2060, 2020RMB）'!$A$14:$W$70,23,0)</f>
        <v>24223.247878201622</v>
      </c>
      <c r="T263" s="14">
        <f t="shared" si="156"/>
        <v>26105.190086952116</v>
      </c>
      <c r="U263" s="14">
        <f t="shared" si="157"/>
        <v>29323.95587548635</v>
      </c>
      <c r="V263" s="14">
        <f t="shared" si="158"/>
        <v>32957.39913144477</v>
      </c>
      <c r="W263" s="14">
        <f t="shared" si="159"/>
        <v>42612.621190782353</v>
      </c>
      <c r="X263" s="166">
        <f t="shared" si="160"/>
        <v>49493.739194297079</v>
      </c>
    </row>
    <row r="264" spans="1:25" x14ac:dyDescent="0.25">
      <c r="A264" s="130" t="s">
        <v>34</v>
      </c>
      <c r="B264" s="156">
        <f>(VLOOKUP(A264,'高情景（2001-2060, 2020RMB）'!$A$14:$W$54,20,0)/VLOOKUP(A264,'高情景（2001-2060, 2020RMB）'!$A$14:$W$54,17,0))^(1/3)-1</f>
        <v>5.2856842755794275E-2</v>
      </c>
      <c r="C264" s="156">
        <f>(VLOOKUP(A264,'高情景（2001-2060, 2020RMB）'!$A$14:$W$54,23,0)/VLOOKUP(A264,'高情景（2001-2060, 2020RMB）'!$A$14:$W$54,20,0))^(1/3)-1</f>
        <v>4.2290324652889622E-2</v>
      </c>
      <c r="D264" s="1">
        <v>0.8</v>
      </c>
      <c r="E264" s="1">
        <v>0.7</v>
      </c>
      <c r="F264" s="1">
        <v>0.6</v>
      </c>
      <c r="G264" s="1">
        <f t="shared" si="140"/>
        <v>0.51</v>
      </c>
      <c r="H264" s="1">
        <v>0.5</v>
      </c>
      <c r="I264" s="155">
        <f t="shared" si="161"/>
        <v>3.8058866963473562E-2</v>
      </c>
      <c r="J264" s="155">
        <f t="shared" si="161"/>
        <v>3.3301508593039361E-2</v>
      </c>
      <c r="K264" s="155">
        <f t="shared" si="162"/>
        <v>2.8544150222605168E-2</v>
      </c>
      <c r="L264" s="155">
        <f t="shared" si="163"/>
        <v>2.4262527689214393E-2</v>
      </c>
      <c r="M264" s="155">
        <f t="shared" si="164"/>
        <v>2.3786791852170974E-2</v>
      </c>
      <c r="N264" s="14">
        <f>VLOOKUP($A264,'低情景（2001-2060, 2020RMB）'!$A$14:$W$54,23,0)*(1+情景假设!I264)^3</f>
        <v>7395.9908003448209</v>
      </c>
      <c r="O264" s="14">
        <f>N264*(1+情景假设!J264)^5</f>
        <v>8712.2770903434266</v>
      </c>
      <c r="P264" s="14">
        <f>O264*(1+情景假设!K264)^5</f>
        <v>10028.73999757698</v>
      </c>
      <c r="Q264" s="14">
        <f>P264*(1+情景假设!L264)^15</f>
        <v>14368.639188808258</v>
      </c>
      <c r="R264" s="14">
        <f>Q264*(1+情景假设!M264)^10</f>
        <v>18176.525177085612</v>
      </c>
      <c r="S264" s="14">
        <f>VLOOKUP($A264,'低情景（2001-2060, 2020RMB）'!$A$14:$W$70,23,0)</f>
        <v>6611.9630030332355</v>
      </c>
      <c r="T264" s="14">
        <f t="shared" si="156"/>
        <v>6913.1650646332464</v>
      </c>
      <c r="U264" s="14">
        <f t="shared" si="157"/>
        <v>7428.4548511235234</v>
      </c>
      <c r="V264" s="14">
        <f t="shared" si="158"/>
        <v>8035.6599841017023</v>
      </c>
      <c r="W264" s="14">
        <f t="shared" si="159"/>
        <v>9420.1415948267258</v>
      </c>
      <c r="X264" s="166">
        <f t="shared" si="160"/>
        <v>10262.299767755374</v>
      </c>
    </row>
    <row r="265" spans="1:25" x14ac:dyDescent="0.25">
      <c r="A265" s="130" t="s">
        <v>35</v>
      </c>
      <c r="B265" s="158">
        <f>(VLOOKUP(A265,'高情景（2001-2060, 2020RMB）'!$A$14:$W$54,20,0)/VLOOKUP(A265,'高情景（2001-2060, 2020RMB）'!$A$14:$W$54,17,0))^(1/3)-1</f>
        <v>8.4803532887303135E-2</v>
      </c>
      <c r="C265" s="158">
        <f>(VLOOKUP(A265,'高情景（2001-2060, 2020RMB）'!$A$14:$W$54,23,0)/VLOOKUP(A265,'高情景（2001-2060, 2020RMB）'!$A$14:$W$54,20,0))^(1/3)-1</f>
        <v>0.13348082333262457</v>
      </c>
      <c r="D265" s="151">
        <v>0.9</v>
      </c>
      <c r="E265" s="151">
        <v>0.8</v>
      </c>
      <c r="F265" s="151">
        <v>0.6</v>
      </c>
      <c r="G265" s="151">
        <f t="shared" si="140"/>
        <v>0.41000000000000003</v>
      </c>
      <c r="H265" s="151">
        <v>0.4</v>
      </c>
      <c r="I265" s="157">
        <f t="shared" si="161"/>
        <v>9.8227960298967465E-2</v>
      </c>
      <c r="J265" s="157">
        <f t="shared" si="161"/>
        <v>8.731374248797108E-2</v>
      </c>
      <c r="K265" s="157">
        <f t="shared" si="162"/>
        <v>6.548530686597831E-2</v>
      </c>
      <c r="L265" s="157">
        <f t="shared" si="163"/>
        <v>4.4748293025085178E-2</v>
      </c>
      <c r="M265" s="157">
        <f t="shared" si="164"/>
        <v>4.365687124398554E-2</v>
      </c>
      <c r="N265" s="18">
        <f>VLOOKUP($A265,'低情景（2001-2060, 2020RMB）'!$A$14:$W$54,23,0)*(1+情景假设!I265)^3</f>
        <v>36451.554687681244</v>
      </c>
      <c r="O265" s="18">
        <f>N265*(1+情景假设!J265)^5</f>
        <v>55397.535119726956</v>
      </c>
      <c r="P265" s="18">
        <f>O265*(1+情景假设!K265)^5</f>
        <v>76072.51371067288</v>
      </c>
      <c r="Q265" s="18">
        <f>P265*(1+情景假设!L265)^15</f>
        <v>146690.78097098204</v>
      </c>
      <c r="R265" s="18">
        <f>Q265*(1+情景假设!M265)^10</f>
        <v>224895.20112196187</v>
      </c>
      <c r="S265" s="18">
        <f>VLOOKUP($A265,'低情景（2001-2060, 2020RMB）'!$A$14:$W$70,23,0)</f>
        <v>27519.375031440293</v>
      </c>
      <c r="T265" s="18">
        <f t="shared" si="156"/>
        <v>34071.921020601796</v>
      </c>
      <c r="U265" s="18">
        <f t="shared" si="157"/>
        <v>47234.274602737634</v>
      </c>
      <c r="V265" s="18">
        <f t="shared" si="158"/>
        <v>60954.103353220358</v>
      </c>
      <c r="W265" s="18">
        <f t="shared" si="159"/>
        <v>96171.106341001796</v>
      </c>
      <c r="X265" s="168">
        <f t="shared" si="160"/>
        <v>126973.77236616897</v>
      </c>
    </row>
    <row r="266" spans="1:25" x14ac:dyDescent="0.25">
      <c r="A266" s="152" t="s">
        <v>36</v>
      </c>
      <c r="B266" s="170"/>
      <c r="C266" s="170"/>
      <c r="D266" s="153"/>
      <c r="E266" s="153"/>
      <c r="F266" s="153"/>
      <c r="G266" s="153"/>
      <c r="H266" s="153"/>
      <c r="I266" s="177"/>
      <c r="J266" s="177"/>
      <c r="K266" s="177"/>
      <c r="L266" s="177"/>
      <c r="M266" s="177"/>
      <c r="N266" s="172"/>
      <c r="O266" s="172"/>
      <c r="P266" s="172"/>
      <c r="Q266" s="172"/>
      <c r="R266" s="172"/>
      <c r="S266" s="172"/>
      <c r="T266" s="172"/>
      <c r="U266" s="172"/>
      <c r="V266" s="172"/>
      <c r="W266" s="172"/>
      <c r="X266" s="178"/>
    </row>
    <row r="267" spans="1:25" x14ac:dyDescent="0.25">
      <c r="A267" s="129" t="s">
        <v>37</v>
      </c>
      <c r="B267" s="169">
        <f>(VLOOKUP(A267,'高情景（2001-2060, 2020RMB）'!$A$14:$W$54,20,0)/VLOOKUP(A267,'高情景（2001-2060, 2020RMB）'!$A$14:$W$54,17,0))^(1/3)-1</f>
        <v>0.10983549551460459</v>
      </c>
      <c r="C267" s="169">
        <f>(VLOOKUP(A267,'高情景（2001-2060, 2020RMB）'!$A$14:$W$54,23,0)/VLOOKUP(A267,'高情景（2001-2060, 2020RMB）'!$A$14:$W$54,20,0))^(1/3)-1</f>
        <v>0.11113719350225448</v>
      </c>
      <c r="D267" s="150">
        <v>0.8</v>
      </c>
      <c r="E267" s="150">
        <v>0.7</v>
      </c>
      <c r="F267" s="150">
        <v>0.6</v>
      </c>
      <c r="G267" s="150">
        <f t="shared" si="140"/>
        <v>0.41000000000000003</v>
      </c>
      <c r="H267" s="150">
        <v>0.4</v>
      </c>
      <c r="I267" s="175">
        <f>AVERAGE($B267:$C267)*D267</f>
        <v>8.8389075606743639E-2</v>
      </c>
      <c r="J267" s="175">
        <f>AVERAGE($B267:$C267)*E267</f>
        <v>7.7340441155900663E-2</v>
      </c>
      <c r="K267" s="175">
        <f>AVERAGE($B267:$C267)*F267</f>
        <v>6.6291806705057715E-2</v>
      </c>
      <c r="L267" s="175">
        <f t="shared" ref="L267:M267" si="165">AVERAGE($B267:$C267)*G267</f>
        <v>4.5299401248456113E-2</v>
      </c>
      <c r="M267" s="175">
        <f t="shared" si="165"/>
        <v>4.4194537803371819E-2</v>
      </c>
      <c r="N267" s="10">
        <f>VLOOKUP($A267,'低情景（2001-2060, 2020RMB）'!$A$14:$W$54,23,0)*(1+情景假设!I267)^3</f>
        <v>51635.257220785155</v>
      </c>
      <c r="O267" s="10">
        <f>N267*(1+情景假设!J267)^5</f>
        <v>74939.563336998181</v>
      </c>
      <c r="P267" s="10">
        <f>O267*(1+情景假设!K267)^5</f>
        <v>103297.90625147852</v>
      </c>
      <c r="Q267" s="10">
        <f>P267*(1+情景假设!L267)^15</f>
        <v>200771.49058750842</v>
      </c>
      <c r="R267" s="10">
        <f>Q267*(1+情景假设!M267)^10</f>
        <v>309397.08249212673</v>
      </c>
      <c r="S267" s="10">
        <f>VLOOKUP($A267,'低情景（2001-2060, 2020RMB）'!$A$14:$W$70,23,0)</f>
        <v>40049.197919647981</v>
      </c>
      <c r="T267" s="10">
        <f>N267/SUM(N$267:N$269)*$G$95</f>
        <v>47590.167197823757</v>
      </c>
      <c r="U267" s="10">
        <f>O267/SUM(O$267:O$269)*$L$95</f>
        <v>62734.842183859153</v>
      </c>
      <c r="V267" s="10">
        <f>P267/SUM(P$267:P$269)*$Q$95</f>
        <v>77292.320985737242</v>
      </c>
      <c r="W267" s="10">
        <f>Q267/SUM(Q$267:Q$269)*$AF$95</f>
        <v>122127.86749637761</v>
      </c>
      <c r="X267" s="174">
        <f>R267/SUM(R$267:R$269)*$AP$95</f>
        <v>162433.29255323115</v>
      </c>
    </row>
    <row r="268" spans="1:25" x14ac:dyDescent="0.25">
      <c r="A268" s="130" t="s">
        <v>38</v>
      </c>
      <c r="B268" s="156">
        <f>(VLOOKUP(A268,'高情景（2001-2060, 2020RMB）'!$A$14:$W$54,20,0)/VLOOKUP(A268,'高情景（2001-2060, 2020RMB）'!$A$14:$W$54,17,0))^(1/3)-1</f>
        <v>8.6584169191379345E-2</v>
      </c>
      <c r="C268" s="156">
        <f>(VLOOKUP(A268,'高情景（2001-2060, 2020RMB）'!$A$14:$W$54,23,0)/VLOOKUP(A268,'高情景（2001-2060, 2020RMB）'!$A$14:$W$54,20,0))^(1/3)-1</f>
        <v>7.4164155276645882E-2</v>
      </c>
      <c r="D268" s="1">
        <v>0.8</v>
      </c>
      <c r="E268" s="1">
        <v>0.7</v>
      </c>
      <c r="F268" s="1">
        <v>0.6</v>
      </c>
      <c r="G268" s="1">
        <f t="shared" si="140"/>
        <v>0.51</v>
      </c>
      <c r="H268" s="1">
        <v>0.5</v>
      </c>
      <c r="I268" s="155">
        <f>AVERAGE($B268:$C268)*D268</f>
        <v>6.4299329787210091E-2</v>
      </c>
      <c r="J268" s="155">
        <f>AVERAGE($B268:$C268)*E268</f>
        <v>5.6261913563808823E-2</v>
      </c>
      <c r="K268" s="155">
        <f t="shared" ref="K268:K269" si="166">AVERAGE($B268:$C268)*F268</f>
        <v>4.8224497340407568E-2</v>
      </c>
      <c r="L268" s="155">
        <f t="shared" ref="L268:L269" si="167">AVERAGE($B268:$C268)*G268</f>
        <v>4.0990822739346434E-2</v>
      </c>
      <c r="M268" s="155">
        <f t="shared" ref="M268:M269" si="168">AVERAGE($B268:$C268)*H268</f>
        <v>4.0187081117006307E-2</v>
      </c>
      <c r="N268" s="14">
        <f>VLOOKUP($A268,'低情景（2001-2060, 2020RMB）'!$A$14:$W$54,23,0)*(1+情景假设!I268)^3</f>
        <v>3887.7760818657689</v>
      </c>
      <c r="O268" s="14">
        <f>N268*(1+情景假设!J268)^5</f>
        <v>5111.6292372655316</v>
      </c>
      <c r="P268" s="14">
        <f>O268*(1+情景假设!K268)^5</f>
        <v>6468.9064547280595</v>
      </c>
      <c r="Q268" s="14">
        <f>P268*(1+情景假设!L268)^15</f>
        <v>11817.738709416417</v>
      </c>
      <c r="R268" s="14">
        <f>Q268*(1+情景假设!M268)^10</f>
        <v>17524.633325934308</v>
      </c>
      <c r="S268" s="14">
        <f>VLOOKUP($A268,'低情景（2001-2060, 2020RMB）'!$A$14:$W$70,23,0)</f>
        <v>3224.8526645654251</v>
      </c>
      <c r="T268" s="14">
        <f>N268/SUM(N$267:N$269)*$G$95</f>
        <v>3583.2089103879694</v>
      </c>
      <c r="U268" s="14">
        <f>O268/SUM(O$267:O$269)*$L$95</f>
        <v>4279.1449432416539</v>
      </c>
      <c r="V268" s="14">
        <f>P268/SUM(P$267:P$269)*$Q$95</f>
        <v>4840.3381275541797</v>
      </c>
      <c r="W268" s="14">
        <f>Q268/SUM(Q$267:Q$269)*$AF$95</f>
        <v>7188.6462713756355</v>
      </c>
      <c r="X268" s="166">
        <f>R268/SUM(R$267:R$269)*$AP$95</f>
        <v>9200.4225411273201</v>
      </c>
    </row>
    <row r="269" spans="1:25" x14ac:dyDescent="0.25">
      <c r="A269" s="130" t="s">
        <v>39</v>
      </c>
      <c r="B269" s="158">
        <f>(VLOOKUP(A269,'高情景（2001-2060, 2020RMB）'!$A$14:$W$54,20,0)/VLOOKUP(A269,'高情景（2001-2060, 2020RMB）'!$A$14:$W$54,17,0))^(1/3)-1</f>
        <v>8.499311454124503E-2</v>
      </c>
      <c r="C269" s="158">
        <f>(VLOOKUP(A269,'高情景（2001-2060, 2020RMB）'!$A$14:$W$54,23,0)/VLOOKUP(A269,'高情景（2001-2060, 2020RMB）'!$A$14:$W$54,20,0))^(1/3)-1</f>
        <v>9.3141707414592156E-2</v>
      </c>
      <c r="D269" s="151">
        <v>0.8</v>
      </c>
      <c r="E269" s="151">
        <v>0.7</v>
      </c>
      <c r="F269" s="151">
        <v>0.6</v>
      </c>
      <c r="G269" s="151">
        <f t="shared" si="140"/>
        <v>0.51</v>
      </c>
      <c r="H269" s="151">
        <v>0.5</v>
      </c>
      <c r="I269" s="157">
        <f>AVERAGE($B269:$C269)*D269</f>
        <v>7.1253928782334872E-2</v>
      </c>
      <c r="J269" s="157">
        <f>AVERAGE($B269:$C269)*E269</f>
        <v>6.2347187684543011E-2</v>
      </c>
      <c r="K269" s="157">
        <f t="shared" si="166"/>
        <v>5.3440446586751157E-2</v>
      </c>
      <c r="L269" s="157">
        <f t="shared" si="167"/>
        <v>4.5424379598738483E-2</v>
      </c>
      <c r="M269" s="157">
        <f t="shared" si="168"/>
        <v>4.4533705488959296E-2</v>
      </c>
      <c r="N269" s="18">
        <f>VLOOKUP($A269,'低情景（2001-2060, 2020RMB）'!$A$14:$W$54,23,0)*(1+情景假设!I269)^3</f>
        <v>14171.433044547777</v>
      </c>
      <c r="O269" s="18">
        <f>N269*(1+情景假设!J269)^5</f>
        <v>19175.475051386857</v>
      </c>
      <c r="P269" s="18">
        <f>O269*(1+情景假设!K269)^5</f>
        <v>24876.889482506991</v>
      </c>
      <c r="Q269" s="18">
        <f>P269*(1+情景假设!L269)^15</f>
        <v>48437.914142750531</v>
      </c>
      <c r="R269" s="18">
        <f>Q269*(1+情景假设!M269)^10</f>
        <v>74887.618293354797</v>
      </c>
      <c r="S269" s="18">
        <f>VLOOKUP($A269,'低情景（2001-2060, 2020RMB）'!$A$14:$W$70,23,0)</f>
        <v>11527.535972617879</v>
      </c>
      <c r="T269" s="18">
        <f>N269/SUM(N$267:N$269)*$G$95</f>
        <v>13061.247378686694</v>
      </c>
      <c r="U269" s="18">
        <f>O269/SUM(O$267:O$269)*$L$95</f>
        <v>16052.540842006321</v>
      </c>
      <c r="V269" s="18">
        <f>P269/SUM(P$267:P$269)*$Q$95</f>
        <v>18614.051308335402</v>
      </c>
      <c r="W269" s="18">
        <f>Q269/SUM(Q$267:Q$269)*$AF$95</f>
        <v>29464.438117763366</v>
      </c>
      <c r="X269" s="168">
        <f>R269/SUM(R$267:R$269)*$AP$95</f>
        <v>39315.957063585913</v>
      </c>
    </row>
    <row r="270" spans="1:25" x14ac:dyDescent="0.25">
      <c r="A270" s="181" t="s">
        <v>49</v>
      </c>
      <c r="B270" s="182"/>
      <c r="C270" s="183"/>
      <c r="D270" s="184"/>
      <c r="E270" s="184"/>
      <c r="F270" s="184"/>
      <c r="G270" s="184"/>
      <c r="H270" s="184"/>
      <c r="I270" s="185"/>
      <c r="J270" s="185"/>
      <c r="K270" s="185"/>
      <c r="L270" s="185"/>
      <c r="M270" s="185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7"/>
    </row>
    <row r="271" spans="1:25" x14ac:dyDescent="0.25">
      <c r="A271" s="131" t="s">
        <v>40</v>
      </c>
      <c r="B271" s="165">
        <f>(VLOOKUP(A271,'高情景（2001-2060, 2020RMB）'!$A$14:$W$54,20,0)/VLOOKUP(A271,'高情景（2001-2060, 2020RMB）'!$A$14:$W$54,17,0))^(1/3)-1</f>
        <v>3.8478237653810199E-2</v>
      </c>
      <c r="C271" s="156">
        <f>(VLOOKUP(A271,'高情景（2001-2060, 2020RMB）'!$A$14:$W$54,23,0)/VLOOKUP(A271,'高情景（2001-2060, 2020RMB）'!$A$14:$W$54,20,0))^(1/3)-1</f>
        <v>3.0088112665055178E-2</v>
      </c>
      <c r="D271" s="1">
        <v>0.7</v>
      </c>
      <c r="E271" s="1">
        <v>0.6</v>
      </c>
      <c r="F271" s="1">
        <v>0.5</v>
      </c>
      <c r="G271" s="1">
        <f t="shared" si="140"/>
        <v>0.41000000000000003</v>
      </c>
      <c r="H271" s="1">
        <v>0.4</v>
      </c>
      <c r="I271" s="155">
        <f>AVERAGE($B271:$C271)*D271</f>
        <v>2.3998222611602879E-2</v>
      </c>
      <c r="J271" s="155">
        <f>AVERAGE($B271:$C271)*E271</f>
        <v>2.0569905095659612E-2</v>
      </c>
      <c r="K271" s="155">
        <f>AVERAGE($B271:$C271)*F271</f>
        <v>1.7141587579716344E-2</v>
      </c>
      <c r="L271" s="155">
        <f t="shared" ref="L271:M271" si="169">AVERAGE($B271:$C271)*G271</f>
        <v>1.4056101815367403E-2</v>
      </c>
      <c r="M271" s="155">
        <f t="shared" si="169"/>
        <v>1.3713270063773077E-2</v>
      </c>
      <c r="N271" s="14">
        <f>VLOOKUP($A271,'低情景（2001-2060, 2020RMB）'!$A$14:$W$54,23,0)*(1+情景假设!I271)^3</f>
        <v>12865.168475545936</v>
      </c>
      <c r="O271" s="14">
        <f>N271*(1+情景假设!J271)^5</f>
        <v>14243.911468614675</v>
      </c>
      <c r="P271" s="14">
        <f>O271*(1+情景假设!K271)^5</f>
        <v>15507.304811337654</v>
      </c>
      <c r="Q271" s="14">
        <f>P271*(1+情景假设!L271)^15</f>
        <v>19119.039177698447</v>
      </c>
      <c r="R271" s="14">
        <f>Q271*(1+情景假设!M271)^10</f>
        <v>21908.738917619503</v>
      </c>
      <c r="S271" s="14">
        <f>VLOOKUP($A271,'低情景（2001-2060, 2020RMB）'!$A$14:$W$70,23,0)</f>
        <v>11981.684218336073</v>
      </c>
      <c r="T271" s="14">
        <f t="shared" ref="T271:T287" si="170">N271/SUM(N$271:N$287)*$G$96</f>
        <v>12289.500137236017</v>
      </c>
      <c r="U271" s="14">
        <f t="shared" ref="U271:U287" si="171">O271/SUM(O$271:O$287)*$L$96</f>
        <v>12938.659488130679</v>
      </c>
      <c r="V271" s="14">
        <f t="shared" ref="V271:V287" si="172">P271/SUM(P$271:P$287)*$Q$96</f>
        <v>12992.556356562711</v>
      </c>
      <c r="W271" s="14">
        <f t="shared" ref="W271:W287" si="173">Q271/SUM(Q$271:Q$287)*$AF$96</f>
        <v>12777.235820732012</v>
      </c>
      <c r="X271" s="166">
        <f t="shared" ref="X271:X287" si="174">R271/SUM(R$271:R$287)*$AP$96</f>
        <v>12291.548758571349</v>
      </c>
    </row>
    <row r="272" spans="1:25" x14ac:dyDescent="0.25">
      <c r="A272" s="132" t="s">
        <v>41</v>
      </c>
      <c r="B272" s="165">
        <f>(VLOOKUP(A272,'高情景（2001-2060, 2020RMB）'!$A$14:$W$54,20,0)/VLOOKUP(A272,'高情景（2001-2060, 2020RMB）'!$A$14:$W$54,17,0))^(1/3)-1</f>
        <v>6.0041288590014119E-2</v>
      </c>
      <c r="C272" s="156">
        <f>(VLOOKUP(A272,'高情景（2001-2060, 2020RMB）'!$A$14:$W$54,23,0)/VLOOKUP(A272,'高情景（2001-2060, 2020RMB）'!$A$14:$W$54,20,0))^(1/3)-1</f>
        <v>4.6893213334837647E-2</v>
      </c>
      <c r="D272" s="1">
        <v>0.7</v>
      </c>
      <c r="E272" s="1">
        <v>0.6</v>
      </c>
      <c r="F272" s="1">
        <v>0.5</v>
      </c>
      <c r="G272" s="1">
        <f t="shared" si="140"/>
        <v>0.41000000000000003</v>
      </c>
      <c r="H272" s="1">
        <v>0.4</v>
      </c>
      <c r="I272" s="155">
        <f t="shared" ref="I272:I287" si="175">AVERAGE($B272:$C272)*D272</f>
        <v>3.7427075673698115E-2</v>
      </c>
      <c r="J272" s="155">
        <f t="shared" ref="J272:J287" si="176">AVERAGE($B272:$C272)*E272</f>
        <v>3.2080350577455528E-2</v>
      </c>
      <c r="K272" s="155">
        <f t="shared" ref="K272:K287" si="177">AVERAGE($B272:$C272)*F272</f>
        <v>2.6733625481212941E-2</v>
      </c>
      <c r="L272" s="155">
        <f t="shared" ref="L272:L287" si="178">AVERAGE($B272:$C272)*G272</f>
        <v>2.1921572894594614E-2</v>
      </c>
      <c r="M272" s="155">
        <f t="shared" ref="M272:M287" si="179">AVERAGE($B272:$C272)*H272</f>
        <v>2.1386900384970355E-2</v>
      </c>
      <c r="N272" s="14">
        <f>VLOOKUP($A272,'低情景（2001-2060, 2020RMB）'!$A$14:$W$54,23,0)*(1+情景假设!I272)^3</f>
        <v>7400.311414477721</v>
      </c>
      <c r="O272" s="14">
        <f>N272*(1+情景假设!J272)^5</f>
        <v>8665.9772484904861</v>
      </c>
      <c r="P272" s="14">
        <f>O272*(1+情景假设!K272)^5</f>
        <v>9887.9547753472489</v>
      </c>
      <c r="Q272" s="14">
        <f>P272*(1+情景假设!L272)^15</f>
        <v>13688.945055127913</v>
      </c>
      <c r="R272" s="14">
        <f>Q272*(1+情景假设!M272)^10</f>
        <v>16915.031707199785</v>
      </c>
      <c r="S272" s="14">
        <f>VLOOKUP($A272,'低情景（2001-2060, 2020RMB）'!$A$14:$W$70,23,0)</f>
        <v>6627.9200426937196</v>
      </c>
      <c r="T272" s="14">
        <f t="shared" si="170"/>
        <v>7069.1750610715499</v>
      </c>
      <c r="U272" s="14">
        <f t="shared" si="171"/>
        <v>7871.8636378193605</v>
      </c>
      <c r="V272" s="14">
        <f t="shared" si="172"/>
        <v>8284.4705274585212</v>
      </c>
      <c r="W272" s="14">
        <f t="shared" si="173"/>
        <v>9148.3090484188251</v>
      </c>
      <c r="X272" s="166">
        <f t="shared" si="174"/>
        <v>9489.9089246355034</v>
      </c>
    </row>
    <row r="273" spans="1:24" x14ac:dyDescent="0.25">
      <c r="A273" s="132" t="s">
        <v>42</v>
      </c>
      <c r="B273" s="165">
        <f>(VLOOKUP(A273,'高情景（2001-2060, 2020RMB）'!$A$14:$W$54,20,0)/VLOOKUP(A273,'高情景（2001-2060, 2020RMB）'!$A$14:$W$54,17,0))^(1/3)-1</f>
        <v>6.5041663653590875E-2</v>
      </c>
      <c r="C273" s="156">
        <f>(VLOOKUP(A273,'高情景（2001-2060, 2020RMB）'!$A$14:$W$54,23,0)/VLOOKUP(A273,'高情景（2001-2060, 2020RMB）'!$A$14:$W$54,20,0))^(1/3)-1</f>
        <v>5.3855301278841861E-2</v>
      </c>
      <c r="D273" s="1">
        <v>0.8</v>
      </c>
      <c r="E273" s="1">
        <v>0.7</v>
      </c>
      <c r="F273" s="1">
        <v>0.6</v>
      </c>
      <c r="G273" s="1">
        <f t="shared" si="140"/>
        <v>0.51</v>
      </c>
      <c r="H273" s="1">
        <v>0.5</v>
      </c>
      <c r="I273" s="155">
        <f t="shared" si="175"/>
        <v>4.7558785972973097E-2</v>
      </c>
      <c r="J273" s="155">
        <f t="shared" si="176"/>
        <v>4.1613937726351455E-2</v>
      </c>
      <c r="K273" s="155">
        <f t="shared" si="177"/>
        <v>3.5669089479729819E-2</v>
      </c>
      <c r="L273" s="155">
        <f t="shared" si="178"/>
        <v>3.0318726057770348E-2</v>
      </c>
      <c r="M273" s="155">
        <f t="shared" si="179"/>
        <v>2.9724241233108184E-2</v>
      </c>
      <c r="N273" s="14">
        <f>VLOOKUP($A273,'低情景（2001-2060, 2020RMB）'!$A$14:$W$54,23,0)*(1+情景假设!I273)^3</f>
        <v>8359.8051807504435</v>
      </c>
      <c r="O273" s="14">
        <f>N273*(1+情景假设!J273)^5</f>
        <v>10250.146420084979</v>
      </c>
      <c r="P273" s="14">
        <f>O273*(1+情景假设!K273)^5</f>
        <v>12213.359528615769</v>
      </c>
      <c r="Q273" s="14">
        <f>P273*(1+情景假设!L273)^15</f>
        <v>19116.528994024869</v>
      </c>
      <c r="R273" s="14">
        <f>Q273*(1+情景假设!M273)^10</f>
        <v>25622.317461645947</v>
      </c>
      <c r="S273" s="14">
        <f>VLOOKUP($A273,'低情景（2001-2060, 2020RMB）'!$A$14:$W$70,23,0)</f>
        <v>7272.1184742926107</v>
      </c>
      <c r="T273" s="14">
        <f t="shared" si="170"/>
        <v>7985.73505752238</v>
      </c>
      <c r="U273" s="14">
        <f t="shared" si="171"/>
        <v>9310.866226962009</v>
      </c>
      <c r="V273" s="14">
        <f t="shared" si="172"/>
        <v>10232.775063690429</v>
      </c>
      <c r="W273" s="14">
        <f t="shared" si="173"/>
        <v>12775.558267354327</v>
      </c>
      <c r="X273" s="166">
        <f t="shared" si="174"/>
        <v>14374.99280865203</v>
      </c>
    </row>
    <row r="274" spans="1:24" x14ac:dyDescent="0.25">
      <c r="A274" s="132" t="s">
        <v>43</v>
      </c>
      <c r="B274" s="165">
        <f>(VLOOKUP(A274,'高情景（2001-2060, 2020RMB）'!$A$14:$W$54,20,0)/VLOOKUP(A274,'高情景（2001-2060, 2020RMB）'!$A$14:$W$54,17,0))^(1/3)-1</f>
        <v>3.8972978413204906E-2</v>
      </c>
      <c r="C274" s="156">
        <f>(VLOOKUP(A274,'高情景（2001-2060, 2020RMB）'!$A$14:$W$54,23,0)/VLOOKUP(A274,'高情景（2001-2060, 2020RMB）'!$A$14:$W$54,20,0))^(1/3)-1</f>
        <v>5.3533902155058266E-2</v>
      </c>
      <c r="D274" s="1">
        <v>0.8</v>
      </c>
      <c r="E274" s="1">
        <v>0.7</v>
      </c>
      <c r="F274" s="1">
        <v>0.6</v>
      </c>
      <c r="G274" s="1">
        <f t="shared" si="140"/>
        <v>0.51</v>
      </c>
      <c r="H274" s="1">
        <v>0.5</v>
      </c>
      <c r="I274" s="155">
        <f t="shared" si="175"/>
        <v>3.7002752227305272E-2</v>
      </c>
      <c r="J274" s="155">
        <f t="shared" si="176"/>
        <v>3.2377408198892108E-2</v>
      </c>
      <c r="K274" s="155">
        <f t="shared" si="177"/>
        <v>2.775206417047895E-2</v>
      </c>
      <c r="L274" s="155">
        <f t="shared" si="178"/>
        <v>2.3589254544907109E-2</v>
      </c>
      <c r="M274" s="155">
        <f t="shared" si="179"/>
        <v>2.3126720142065793E-2</v>
      </c>
      <c r="N274" s="14">
        <f>VLOOKUP($A274,'低情景（2001-2060, 2020RMB）'!$A$14:$W$54,23,0)*(1+情景假设!I274)^3</f>
        <v>10058.192329680658</v>
      </c>
      <c r="O274" s="14">
        <f>N274*(1+情景假设!J274)^5</f>
        <v>11795.392495649108</v>
      </c>
      <c r="P274" s="14">
        <f>O274*(1+情景假设!K274)^5</f>
        <v>13525.526676023786</v>
      </c>
      <c r="Q274" s="14">
        <f>P274*(1+情景假设!L274)^15</f>
        <v>19188.452733711481</v>
      </c>
      <c r="R274" s="14">
        <f>Q274*(1+情景假设!M274)^10</f>
        <v>24117.607660120124</v>
      </c>
      <c r="S274" s="14">
        <f>VLOOKUP($A274,'低情景（2001-2060, 2020RMB）'!$A$14:$W$70,23,0)</f>
        <v>9019.4531857153415</v>
      </c>
      <c r="T274" s="14">
        <f t="shared" si="170"/>
        <v>9608.125711755305</v>
      </c>
      <c r="U274" s="14">
        <f t="shared" si="171"/>
        <v>10714.512468456027</v>
      </c>
      <c r="V274" s="14">
        <f t="shared" si="172"/>
        <v>11332.154086630922</v>
      </c>
      <c r="W274" s="14">
        <f t="shared" si="173"/>
        <v>12823.624834640656</v>
      </c>
      <c r="X274" s="166">
        <f t="shared" si="174"/>
        <v>13530.799358609107</v>
      </c>
    </row>
    <row r="275" spans="1:24" x14ac:dyDescent="0.25">
      <c r="A275" s="132" t="s">
        <v>44</v>
      </c>
      <c r="B275" s="165">
        <f>(VLOOKUP(A275,'高情景（2001-2060, 2020RMB）'!$A$14:$W$54,20,0)/VLOOKUP(A275,'高情景（2001-2060, 2020RMB）'!$A$14:$W$54,17,0))^(1/3)-1</f>
        <v>2.805962569093623E-2</v>
      </c>
      <c r="C275" s="156">
        <f>(VLOOKUP(A275,'高情景（2001-2060, 2020RMB）'!$A$14:$W$54,23,0)/VLOOKUP(A275,'高情景（2001-2060, 2020RMB）'!$A$14:$W$54,20,0))^(1/3)-1</f>
        <v>-7.6523101069775334E-3</v>
      </c>
      <c r="D275" s="1">
        <v>0.7</v>
      </c>
      <c r="E275" s="1">
        <v>0.6</v>
      </c>
      <c r="F275" s="1">
        <v>0.5</v>
      </c>
      <c r="G275" s="1">
        <f t="shared" si="140"/>
        <v>0.41000000000000003</v>
      </c>
      <c r="H275" s="1">
        <v>0.4</v>
      </c>
      <c r="I275" s="155">
        <f t="shared" si="175"/>
        <v>7.1425604543855431E-3</v>
      </c>
      <c r="J275" s="155">
        <f t="shared" si="176"/>
        <v>6.122194675187609E-3</v>
      </c>
      <c r="K275" s="155">
        <f t="shared" si="177"/>
        <v>5.101828895989674E-3</v>
      </c>
      <c r="L275" s="155">
        <f t="shared" si="178"/>
        <v>4.1834996947115333E-3</v>
      </c>
      <c r="M275" s="155">
        <f t="shared" si="179"/>
        <v>4.0814631167917391E-3</v>
      </c>
      <c r="N275" s="14">
        <f>VLOOKUP($A275,'低情景（2001-2060, 2020RMB）'!$A$14:$W$54,23,0)*(1+情景假设!I275)^3</f>
        <v>3427.7753595399113</v>
      </c>
      <c r="O275" s="14">
        <f>N275*(1+情景假设!J275)^5</f>
        <v>3533.9955632075171</v>
      </c>
      <c r="P275" s="14">
        <f>O275*(1+情景假设!K275)^5</f>
        <v>3625.0693231517744</v>
      </c>
      <c r="Q275" s="14">
        <f>P275*(1+情景假设!L275)^15</f>
        <v>3859.3354660302157</v>
      </c>
      <c r="R275" s="14">
        <f>Q275*(1+情景假设!M275)^10</f>
        <v>4019.7775890819939</v>
      </c>
      <c r="S275" s="14">
        <f>VLOOKUP($A275,'低情景（2001-2060, 2020RMB）'!$A$14:$W$70,23,0)</f>
        <v>3355.3629553285882</v>
      </c>
      <c r="T275" s="14">
        <f t="shared" si="170"/>
        <v>3274.3951881821249</v>
      </c>
      <c r="U275" s="14">
        <f t="shared" si="171"/>
        <v>3210.1551126359095</v>
      </c>
      <c r="V275" s="14">
        <f t="shared" si="172"/>
        <v>3037.2084672677133</v>
      </c>
      <c r="W275" s="14">
        <f t="shared" si="173"/>
        <v>2579.1902460403289</v>
      </c>
      <c r="X275" s="166">
        <f t="shared" si="174"/>
        <v>2255.2321436939319</v>
      </c>
    </row>
    <row r="276" spans="1:24" x14ac:dyDescent="0.25">
      <c r="A276" s="132" t="s">
        <v>45</v>
      </c>
      <c r="B276" s="165">
        <f>(VLOOKUP(A276,'高情景（2001-2060, 2020RMB）'!$A$14:$W$54,20,0)/VLOOKUP(A276,'高情景（2001-2060, 2020RMB）'!$A$14:$W$54,17,0))^(1/3)-1</f>
        <v>2.7321656461441357E-2</v>
      </c>
      <c r="C276" s="156">
        <f>(VLOOKUP(A276,'高情景（2001-2060, 2020RMB）'!$A$14:$W$54,23,0)/VLOOKUP(A276,'高情景（2001-2060, 2020RMB）'!$A$14:$W$54,20,0))^(1/3)-1</f>
        <v>3.3080810164053176E-2</v>
      </c>
      <c r="D276" s="1">
        <v>0.7</v>
      </c>
      <c r="E276" s="1">
        <v>0.6</v>
      </c>
      <c r="F276" s="1">
        <v>0.5</v>
      </c>
      <c r="G276" s="1">
        <f t="shared" si="140"/>
        <v>0.41000000000000003</v>
      </c>
      <c r="H276" s="1">
        <v>0.4</v>
      </c>
      <c r="I276" s="155">
        <f t="shared" si="175"/>
        <v>2.1140863318923085E-2</v>
      </c>
      <c r="J276" s="155">
        <f t="shared" si="176"/>
        <v>1.8120739987648359E-2</v>
      </c>
      <c r="K276" s="155">
        <f t="shared" si="177"/>
        <v>1.5100616656373633E-2</v>
      </c>
      <c r="L276" s="155">
        <f t="shared" si="178"/>
        <v>1.238250565822638E-2</v>
      </c>
      <c r="M276" s="155">
        <f t="shared" si="179"/>
        <v>1.2080493325098907E-2</v>
      </c>
      <c r="N276" s="14">
        <f>VLOOKUP($A276,'低情景（2001-2060, 2020RMB）'!$A$14:$W$54,23,0)*(1+情景假设!I276)^3</f>
        <v>3267.8927902260921</v>
      </c>
      <c r="O276" s="14">
        <f>N276*(1+情景假设!J276)^5</f>
        <v>3574.9026731704034</v>
      </c>
      <c r="P276" s="14">
        <f>O276*(1+情景假设!K276)^5</f>
        <v>3853.0946782372689</v>
      </c>
      <c r="Q276" s="14">
        <f>P276*(1+情景假设!L276)^15</f>
        <v>4634.2467855772247</v>
      </c>
      <c r="R276" s="14">
        <f>Q276*(1+情景假设!M276)^10</f>
        <v>5225.5222531605759</v>
      </c>
      <c r="S276" s="14">
        <f>VLOOKUP($A276,'低情景（2001-2060, 2020RMB）'!$A$14:$W$70,23,0)</f>
        <v>3069.0985404160137</v>
      </c>
      <c r="T276" s="14">
        <f t="shared" si="170"/>
        <v>3121.6667679318452</v>
      </c>
      <c r="U276" s="14">
        <f t="shared" si="171"/>
        <v>3247.313667546865</v>
      </c>
      <c r="V276" s="14">
        <f t="shared" si="172"/>
        <v>3228.2559969781942</v>
      </c>
      <c r="W276" s="14">
        <f t="shared" si="173"/>
        <v>3097.0627488361865</v>
      </c>
      <c r="X276" s="166">
        <f t="shared" si="174"/>
        <v>2931.6959686834284</v>
      </c>
    </row>
    <row r="277" spans="1:24" x14ac:dyDescent="0.25">
      <c r="A277" s="132" t="s">
        <v>46</v>
      </c>
      <c r="B277" s="165">
        <f>(VLOOKUP(A277,'高情景（2001-2060, 2020RMB）'!$A$14:$W$54,20,0)/VLOOKUP(A277,'高情景（2001-2060, 2020RMB）'!$A$14:$W$54,17,0))^(1/3)-1</f>
        <v>4.9172685554043749E-2</v>
      </c>
      <c r="C277" s="156">
        <f>(VLOOKUP(A277,'高情景（2001-2060, 2020RMB）'!$A$14:$W$54,23,0)/VLOOKUP(A277,'高情景（2001-2060, 2020RMB）'!$A$14:$W$54,20,0))^(1/3)-1</f>
        <v>7.9168483237206377E-3</v>
      </c>
      <c r="D277" s="1">
        <v>0.7</v>
      </c>
      <c r="E277" s="1">
        <v>0.6</v>
      </c>
      <c r="F277" s="1">
        <v>0.5</v>
      </c>
      <c r="G277" s="1">
        <f t="shared" si="140"/>
        <v>0.41000000000000003</v>
      </c>
      <c r="H277" s="1">
        <v>0.4</v>
      </c>
      <c r="I277" s="155">
        <f t="shared" si="175"/>
        <v>1.9981336857217535E-2</v>
      </c>
      <c r="J277" s="155">
        <f t="shared" si="176"/>
        <v>1.7126860163329316E-2</v>
      </c>
      <c r="K277" s="155">
        <f t="shared" si="177"/>
        <v>1.4272383469441097E-2</v>
      </c>
      <c r="L277" s="155">
        <f t="shared" si="178"/>
        <v>1.1703354444941701E-2</v>
      </c>
      <c r="M277" s="155">
        <f t="shared" si="179"/>
        <v>1.1417906775552877E-2</v>
      </c>
      <c r="N277" s="14">
        <f>VLOOKUP($A277,'低情景（2001-2060, 2020RMB）'!$A$14:$W$54,23,0)*(1+情景假设!I277)^3</f>
        <v>1912.3334990883588</v>
      </c>
      <c r="O277" s="14">
        <f>N277*(1+情景假设!J277)^5</f>
        <v>2081.8011739609597</v>
      </c>
      <c r="P277" s="14">
        <f>O277*(1+情景假设!K277)^5</f>
        <v>2234.6641029247785</v>
      </c>
      <c r="Q277" s="14">
        <f>P277*(1+情景假设!L277)^15</f>
        <v>2660.7869512976627</v>
      </c>
      <c r="R277" s="14">
        <f>Q277*(1+情景假设!M277)^10</f>
        <v>2980.687771981045</v>
      </c>
      <c r="S277" s="14">
        <f>VLOOKUP($A277,'低情景（2001-2060, 2020RMB）'!$A$14:$W$70,23,0)</f>
        <v>1802.1334874675638</v>
      </c>
      <c r="T277" s="14">
        <f t="shared" si="170"/>
        <v>1826.7637026409111</v>
      </c>
      <c r="U277" s="14">
        <f t="shared" si="171"/>
        <v>1891.0336933237941</v>
      </c>
      <c r="V277" s="14">
        <f t="shared" si="172"/>
        <v>1872.2788807253335</v>
      </c>
      <c r="W277" s="14">
        <f t="shared" si="173"/>
        <v>1778.2014059113112</v>
      </c>
      <c r="X277" s="166">
        <f t="shared" si="174"/>
        <v>1672.2673642305306</v>
      </c>
    </row>
    <row r="278" spans="1:24" x14ac:dyDescent="0.25">
      <c r="A278" s="132" t="s">
        <v>47</v>
      </c>
      <c r="B278" s="165">
        <f>(VLOOKUP(A278,'高情景（2001-2060, 2020RMB）'!$A$14:$W$54,20,0)/VLOOKUP(A278,'高情景（2001-2060, 2020RMB）'!$A$14:$W$54,17,0))^(1/3)-1</f>
        <v>5.3112706149011091E-2</v>
      </c>
      <c r="C278" s="156">
        <f>(VLOOKUP(A278,'高情景（2001-2060, 2020RMB）'!$A$14:$W$54,23,0)/VLOOKUP(A278,'高情景（2001-2060, 2020RMB）'!$A$14:$W$54,20,0))^(1/3)-1</f>
        <v>3.8330072814003913E-2</v>
      </c>
      <c r="D278" s="1">
        <v>0.7</v>
      </c>
      <c r="E278" s="1">
        <v>0.6</v>
      </c>
      <c r="F278" s="1">
        <v>0.5</v>
      </c>
      <c r="G278" s="1">
        <f t="shared" si="140"/>
        <v>0.41000000000000003</v>
      </c>
      <c r="H278" s="1">
        <v>0.4</v>
      </c>
      <c r="I278" s="155">
        <f t="shared" si="175"/>
        <v>3.2004972637055248E-2</v>
      </c>
      <c r="J278" s="155">
        <f t="shared" si="176"/>
        <v>2.74328336889045E-2</v>
      </c>
      <c r="K278" s="155">
        <f t="shared" si="177"/>
        <v>2.2860694740753751E-2</v>
      </c>
      <c r="L278" s="155">
        <f t="shared" si="178"/>
        <v>1.8745769687418076E-2</v>
      </c>
      <c r="M278" s="155">
        <f t="shared" si="179"/>
        <v>1.8288555792603002E-2</v>
      </c>
      <c r="N278" s="14">
        <f>VLOOKUP($A278,'低情景（2001-2060, 2020RMB）'!$A$14:$W$54,23,0)*(1+情景假设!I278)^3</f>
        <v>2141.035192325126</v>
      </c>
      <c r="O278" s="14">
        <f>N278*(1+情景假设!J278)^5</f>
        <v>2451.2691962304425</v>
      </c>
      <c r="P278" s="14">
        <f>O278*(1+情景假设!K278)^5</f>
        <v>2744.5646139920623</v>
      </c>
      <c r="Q278" s="14">
        <f>P278*(1+情景假设!L278)^15</f>
        <v>3626.2749922524831</v>
      </c>
      <c r="R278" s="14">
        <f>Q278*(1+情景假设!M278)^10</f>
        <v>4346.7970535817685</v>
      </c>
      <c r="S278" s="14">
        <f>VLOOKUP($A278,'低情景（2001-2060, 2020RMB）'!$A$14:$W$70,23,0)</f>
        <v>1947.9528299445335</v>
      </c>
      <c r="T278" s="14">
        <f t="shared" si="170"/>
        <v>2045.2318475207696</v>
      </c>
      <c r="U278" s="14">
        <f t="shared" si="171"/>
        <v>2226.645224077211</v>
      </c>
      <c r="V278" s="14">
        <f t="shared" si="172"/>
        <v>2299.4911659599816</v>
      </c>
      <c r="W278" s="14">
        <f t="shared" si="173"/>
        <v>2423.4361515865044</v>
      </c>
      <c r="X278" s="166">
        <f t="shared" si="174"/>
        <v>2438.7012017723155</v>
      </c>
    </row>
    <row r="279" spans="1:24" x14ac:dyDescent="0.25">
      <c r="A279" s="132" t="s">
        <v>48</v>
      </c>
      <c r="B279" s="165">
        <f>(VLOOKUP(A279,'高情景（2001-2060, 2020RMB）'!$A$14:$W$54,20,0)/VLOOKUP(A279,'高情景（2001-2060, 2020RMB）'!$A$14:$W$54,17,0))^(1/3)-1</f>
        <v>4.9337411046651347E-2</v>
      </c>
      <c r="C279" s="156">
        <f>(VLOOKUP(A279,'高情景（2001-2060, 2020RMB）'!$A$14:$W$54,23,0)/VLOOKUP(A279,'高情景（2001-2060, 2020RMB）'!$A$14:$W$54,20,0))^(1/3)-1</f>
        <v>2.4824549543858154E-2</v>
      </c>
      <c r="D279" s="1">
        <v>0.8</v>
      </c>
      <c r="E279" s="1">
        <v>0.7</v>
      </c>
      <c r="F279" s="1">
        <v>0.6</v>
      </c>
      <c r="G279" s="1">
        <f t="shared" si="140"/>
        <v>0.51</v>
      </c>
      <c r="H279" s="1">
        <v>0.5</v>
      </c>
      <c r="I279" s="155">
        <f t="shared" si="175"/>
        <v>2.9664784236203803E-2</v>
      </c>
      <c r="J279" s="155">
        <f t="shared" si="176"/>
        <v>2.5956686206678323E-2</v>
      </c>
      <c r="K279" s="155">
        <f t="shared" si="177"/>
        <v>2.2248588177152851E-2</v>
      </c>
      <c r="L279" s="155">
        <f t="shared" si="178"/>
        <v>1.8911299950579923E-2</v>
      </c>
      <c r="M279" s="155">
        <f t="shared" si="179"/>
        <v>1.8540490147627375E-2</v>
      </c>
      <c r="N279" s="14">
        <f>VLOOKUP($A279,'低情景（2001-2060, 2020RMB）'!$A$14:$W$54,23,0)*(1+情景假设!I279)^3</f>
        <v>2549.1186811887756</v>
      </c>
      <c r="O279" s="14">
        <f>N279*(1+情景假设!J279)^5</f>
        <v>2897.5783390363472</v>
      </c>
      <c r="P279" s="14">
        <f>O279*(1+情景假设!K279)^5</f>
        <v>3234.5791555667324</v>
      </c>
      <c r="Q279" s="14">
        <f>P279*(1+情景假设!L279)^15</f>
        <v>4284.1381187522302</v>
      </c>
      <c r="R279" s="14">
        <f>Q279*(1+情景假设!M279)^10</f>
        <v>5148.0937394554267</v>
      </c>
      <c r="S279" s="14">
        <f>VLOOKUP($A279,'低情景（2001-2060, 2020RMB）'!$A$14:$W$70,23,0)</f>
        <v>2335.0838323778685</v>
      </c>
      <c r="T279" s="14">
        <f t="shared" si="170"/>
        <v>2435.0551212638488</v>
      </c>
      <c r="U279" s="14">
        <f t="shared" si="171"/>
        <v>2632.0564791196939</v>
      </c>
      <c r="V279" s="14">
        <f t="shared" si="172"/>
        <v>2710.0422981134852</v>
      </c>
      <c r="W279" s="14">
        <f t="shared" si="173"/>
        <v>2863.0854575441058</v>
      </c>
      <c r="X279" s="166">
        <f t="shared" si="174"/>
        <v>2888.255935229693</v>
      </c>
    </row>
    <row r="280" spans="1:24" x14ac:dyDescent="0.25">
      <c r="A280" s="132" t="s">
        <v>65</v>
      </c>
      <c r="B280" s="165">
        <f>(VLOOKUP(A280,'高情景（2001-2060, 2020RMB）'!$A$14:$W$54,20,0)/VLOOKUP(A280,'高情景（2001-2060, 2020RMB）'!$A$14:$W$54,17,0))^(1/3)-1</f>
        <v>-1.2129962985660381E-2</v>
      </c>
      <c r="C280" s="156">
        <f>(VLOOKUP(A280,'高情景（2001-2060, 2020RMB）'!$A$14:$W$54,23,0)/VLOOKUP(A280,'高情景（2001-2060, 2020RMB）'!$A$14:$W$54,20,0))^(1/3)-1</f>
        <v>5.5630510946381051E-2</v>
      </c>
      <c r="D280" s="1">
        <v>0.8</v>
      </c>
      <c r="E280" s="1">
        <v>0.6</v>
      </c>
      <c r="F280" s="1">
        <v>0.4</v>
      </c>
      <c r="G280" s="1">
        <f t="shared" si="140"/>
        <v>0.21000000000000002</v>
      </c>
      <c r="H280" s="1">
        <v>0.2</v>
      </c>
      <c r="I280" s="155">
        <f t="shared" si="175"/>
        <v>1.740021918428827E-2</v>
      </c>
      <c r="J280" s="155">
        <f t="shared" si="176"/>
        <v>1.30501643882162E-2</v>
      </c>
      <c r="K280" s="155">
        <f t="shared" si="177"/>
        <v>8.7001095921441351E-3</v>
      </c>
      <c r="L280" s="155">
        <f t="shared" si="178"/>
        <v>4.567557535875671E-3</v>
      </c>
      <c r="M280" s="155">
        <f t="shared" si="179"/>
        <v>4.3500547960720675E-3</v>
      </c>
      <c r="N280" s="14">
        <f>VLOOKUP($A280,'低情景（2001-2060, 2020RMB）'!$A$14:$W$54,23,0)*(1+情景假设!I280)^3</f>
        <v>4810.9666788595368</v>
      </c>
      <c r="O280" s="14">
        <f>N280*(1+情景假设!J280)^5</f>
        <v>5133.1872367043525</v>
      </c>
      <c r="P280" s="14">
        <f>O280*(1+情景假设!K280)^5</f>
        <v>5360.4030523631391</v>
      </c>
      <c r="Q280" s="14">
        <f>P280*(1+情景假设!L280)^15</f>
        <v>5739.6402668973033</v>
      </c>
      <c r="R280" s="14">
        <f>Q280*(1+情景假设!M280)^10</f>
        <v>5994.2623917289829</v>
      </c>
      <c r="S280" s="14">
        <f>VLOOKUP($A280,'低情景（2001-2060, 2020RMB）'!$A$14:$W$70,23,0)</f>
        <v>4568.3236898109044</v>
      </c>
      <c r="T280" s="14">
        <f t="shared" si="170"/>
        <v>4595.6938513837249</v>
      </c>
      <c r="U280" s="14">
        <f t="shared" si="171"/>
        <v>4662.8036049563834</v>
      </c>
      <c r="V280" s="14">
        <f t="shared" si="172"/>
        <v>4491.1310894463095</v>
      </c>
      <c r="W280" s="14">
        <f t="shared" si="173"/>
        <v>3835.7961681390493</v>
      </c>
      <c r="X280" s="166">
        <f t="shared" si="174"/>
        <v>3362.985370205547</v>
      </c>
    </row>
    <row r="281" spans="1:24" x14ac:dyDescent="0.25">
      <c r="A281" s="132" t="s">
        <v>66</v>
      </c>
      <c r="B281" s="165">
        <f>(VLOOKUP(A281,'高情景（2001-2060, 2020RMB）'!$A$14:$W$54,20,0)/VLOOKUP(A281,'高情景（2001-2060, 2020RMB）'!$A$14:$W$54,17,0))^(1/3)-1</f>
        <v>-6.936466010152853E-3</v>
      </c>
      <c r="C281" s="156">
        <f>(VLOOKUP(A281,'高情景（2001-2060, 2020RMB）'!$A$14:$W$54,23,0)/VLOOKUP(A281,'高情景（2001-2060, 2020RMB）'!$A$14:$W$54,20,0))^(1/3)-1</f>
        <v>1.8311168334743444E-2</v>
      </c>
      <c r="D281" s="1">
        <v>0.8</v>
      </c>
      <c r="E281" s="1">
        <v>0.7</v>
      </c>
      <c r="F281" s="1">
        <v>0.6</v>
      </c>
      <c r="G281" s="1">
        <f t="shared" si="140"/>
        <v>0.31</v>
      </c>
      <c r="H281" s="1">
        <v>0.3</v>
      </c>
      <c r="I281" s="155">
        <f t="shared" si="175"/>
        <v>4.5498809298362367E-3</v>
      </c>
      <c r="J281" s="155">
        <f t="shared" si="176"/>
        <v>3.9811458136067065E-3</v>
      </c>
      <c r="K281" s="155">
        <f t="shared" si="177"/>
        <v>3.4124106973771771E-3</v>
      </c>
      <c r="L281" s="155">
        <f t="shared" si="178"/>
        <v>1.7630788603115416E-3</v>
      </c>
      <c r="M281" s="155">
        <f t="shared" si="179"/>
        <v>1.7062053486885886E-3</v>
      </c>
      <c r="N281" s="14">
        <f>VLOOKUP($A281,'低情景（2001-2060, 2020RMB）'!$A$14:$W$54,23,0)*(1+情景假设!I281)^3</f>
        <v>2176.2543841043603</v>
      </c>
      <c r="O281" s="14">
        <f>N281*(1+情景假设!J281)^5</f>
        <v>2219.9206161106158</v>
      </c>
      <c r="P281" s="14">
        <f>O281*(1+情景假设!K281)^5</f>
        <v>2258.0564037068866</v>
      </c>
      <c r="Q281" s="14">
        <f>P281*(1+情景假设!L281)^15</f>
        <v>2318.5160370781323</v>
      </c>
      <c r="R281" s="14">
        <f>Q281*(1+情景假设!M281)^10</f>
        <v>2358.3797960449065</v>
      </c>
      <c r="S281" s="14">
        <f>VLOOKUP($A281,'低情景（2001-2060, 2020RMB）'!$A$14:$W$70,23,0)</f>
        <v>2146.8175625414897</v>
      </c>
      <c r="T281" s="14">
        <f t="shared" si="170"/>
        <v>2078.8751117366214</v>
      </c>
      <c r="U281" s="14">
        <f t="shared" si="171"/>
        <v>2016.4964522438179</v>
      </c>
      <c r="V281" s="14">
        <f t="shared" si="172"/>
        <v>1891.8777594420915</v>
      </c>
      <c r="W281" s="14">
        <f t="shared" si="173"/>
        <v>1549.4620772811509</v>
      </c>
      <c r="X281" s="166">
        <f t="shared" si="174"/>
        <v>1323.1313935190767</v>
      </c>
    </row>
    <row r="282" spans="1:24" x14ac:dyDescent="0.25">
      <c r="A282" s="132" t="s">
        <v>245</v>
      </c>
      <c r="B282" s="165">
        <f>(VLOOKUP(A282,'高情景（2001-2060, 2020RMB）'!$A$14:$W$54,20,0)/VLOOKUP(A282,'高情景（2001-2060, 2020RMB）'!$A$14:$W$54,17,0))^(1/3)-1</f>
        <v>-5.5752169014151587E-3</v>
      </c>
      <c r="C282" s="156">
        <f>(VLOOKUP(A282,'高情景（2001-2060, 2020RMB）'!$A$14:$W$54,23,0)/VLOOKUP(A282,'高情景（2001-2060, 2020RMB）'!$A$14:$W$54,20,0))^(1/3)-1</f>
        <v>2.6040503261531622E-2</v>
      </c>
      <c r="D282" s="1">
        <v>0.6</v>
      </c>
      <c r="E282" s="1">
        <v>0.45</v>
      </c>
      <c r="F282" s="1">
        <v>0.2</v>
      </c>
      <c r="G282" s="1">
        <f t="shared" si="140"/>
        <v>0.21000000000000002</v>
      </c>
      <c r="H282" s="1">
        <v>0.2</v>
      </c>
      <c r="I282" s="155">
        <f t="shared" si="175"/>
        <v>6.1395859080349393E-3</v>
      </c>
      <c r="J282" s="155">
        <f t="shared" si="176"/>
        <v>4.6046894310262047E-3</v>
      </c>
      <c r="K282" s="155">
        <f t="shared" si="177"/>
        <v>2.0465286360116463E-3</v>
      </c>
      <c r="L282" s="155">
        <f t="shared" si="178"/>
        <v>2.1488550678122288E-3</v>
      </c>
      <c r="M282" s="155">
        <f t="shared" si="179"/>
        <v>2.0465286360116463E-3</v>
      </c>
      <c r="N282" s="14">
        <f>VLOOKUP($A282,'低情景（2001-2060, 2020RMB）'!$A$14:$W$54,23,0)*(1+情景假设!I282)^3</f>
        <v>1560.8128467342933</v>
      </c>
      <c r="O282" s="14">
        <f>N282*(1+情景假设!J282)^5</f>
        <v>1597.0806079451327</v>
      </c>
      <c r="P282" s="14">
        <f>O282*(1+情景假设!K282)^5</f>
        <v>1613.4899911678983</v>
      </c>
      <c r="Q282" s="14">
        <f>P282*(1+情景假设!L282)^15</f>
        <v>1666.2869586900945</v>
      </c>
      <c r="R282" s="14">
        <f>Q282*(1+情景假设!M282)^10</f>
        <v>1700.703767902128</v>
      </c>
      <c r="S282" s="14">
        <f>VLOOKUP($A282,'低情景（2001-2060, 2020RMB）'!$A$14:$W$70,23,0)</f>
        <v>1532.4140383714741</v>
      </c>
      <c r="T282" s="14">
        <f t="shared" si="170"/>
        <v>1490.9722892942418</v>
      </c>
      <c r="U282" s="14">
        <f t="shared" si="171"/>
        <v>1450.7308759135765</v>
      </c>
      <c r="V282" s="14">
        <f t="shared" si="172"/>
        <v>1351.8377239655549</v>
      </c>
      <c r="W282" s="14">
        <f t="shared" si="173"/>
        <v>1113.5780003541286</v>
      </c>
      <c r="X282" s="166">
        <f t="shared" si="174"/>
        <v>954.15274086101408</v>
      </c>
    </row>
    <row r="283" spans="1:24" x14ac:dyDescent="0.25">
      <c r="A283" s="132" t="s">
        <v>50</v>
      </c>
      <c r="B283" s="165">
        <f>(VLOOKUP(A283,'高情景（2001-2060, 2020RMB）'!$A$14:$W$54,20,0)/VLOOKUP(A283,'高情景（2001-2060, 2020RMB）'!$A$14:$W$54,17,0))^(1/3)-1</f>
        <v>0.20663881127436401</v>
      </c>
      <c r="C283" s="156">
        <f>(VLOOKUP(A283,'高情景（2001-2060, 2020RMB）'!$A$14:$W$54,23,0)/VLOOKUP(A283,'高情景（2001-2060, 2020RMB）'!$A$14:$W$54,20,0))^(1/3)-1</f>
        <v>1.121552961387895E-2</v>
      </c>
      <c r="D283" s="1">
        <v>0.8</v>
      </c>
      <c r="E283" s="1">
        <v>0.7</v>
      </c>
      <c r="F283" s="1">
        <v>0.6</v>
      </c>
      <c r="G283" s="1">
        <f t="shared" si="140"/>
        <v>0.41000000000000003</v>
      </c>
      <c r="H283" s="1">
        <v>0.4</v>
      </c>
      <c r="I283" s="155">
        <f t="shared" si="175"/>
        <v>8.7141736355297192E-2</v>
      </c>
      <c r="J283" s="155">
        <f t="shared" si="176"/>
        <v>7.6249019310885027E-2</v>
      </c>
      <c r="K283" s="155">
        <f t="shared" si="177"/>
        <v>6.535630226647289E-2</v>
      </c>
      <c r="L283" s="155">
        <f t="shared" si="178"/>
        <v>4.4660139882089812E-2</v>
      </c>
      <c r="M283" s="155">
        <f t="shared" si="179"/>
        <v>4.3570868177648596E-2</v>
      </c>
      <c r="N283" s="14">
        <f>VLOOKUP($A283,'低情景（2001-2060, 2020RMB）'!$A$14:$W$54,23,0)*(1+情景假设!I283)^3</f>
        <v>1470.4450842486792</v>
      </c>
      <c r="O283" s="14">
        <f>N283*(1+情景假设!J283)^5</f>
        <v>2123.3063251233261</v>
      </c>
      <c r="P283" s="14">
        <f>O283*(1+情景假设!K283)^5</f>
        <v>2913.9832445001762</v>
      </c>
      <c r="Q283" s="14">
        <f>P283*(1+情景假设!L283)^15</f>
        <v>5611.9321424237287</v>
      </c>
      <c r="R283" s="14">
        <f>Q283*(1+情景假设!M283)^10</f>
        <v>8596.7021790468461</v>
      </c>
      <c r="S283" s="14">
        <f>VLOOKUP($A283,'低情景（2001-2060, 2020RMB）'!$A$14:$W$70,23,0)</f>
        <v>1144.432816780665</v>
      </c>
      <c r="T283" s="14">
        <f t="shared" si="170"/>
        <v>1404.648147361733</v>
      </c>
      <c r="U283" s="14">
        <f t="shared" si="171"/>
        <v>1928.7354874606458</v>
      </c>
      <c r="V283" s="14">
        <f t="shared" si="172"/>
        <v>2441.4359546584678</v>
      </c>
      <c r="W283" s="14">
        <f t="shared" si="173"/>
        <v>3750.448949199008</v>
      </c>
      <c r="X283" s="166">
        <f t="shared" si="174"/>
        <v>4823.042731669565</v>
      </c>
    </row>
    <row r="284" spans="1:24" x14ac:dyDescent="0.25">
      <c r="A284" s="132" t="s">
        <v>51</v>
      </c>
      <c r="B284" s="165">
        <f>(VLOOKUP(A284,'高情景（2001-2060, 2020RMB）'!$A$14:$W$54,20,0)/VLOOKUP(A284,'高情景（2001-2060, 2020RMB）'!$A$14:$W$54,17,0))^(1/3)-1</f>
        <v>5.8954264971119885E-2</v>
      </c>
      <c r="C284" s="156">
        <f>(VLOOKUP(A284,'高情景（2001-2060, 2020RMB）'!$A$14:$W$54,23,0)/VLOOKUP(A284,'高情景（2001-2060, 2020RMB）'!$A$14:$W$54,20,0))^(1/3)-1</f>
        <v>5.6483848297676831E-2</v>
      </c>
      <c r="D284" s="1">
        <v>0.8</v>
      </c>
      <c r="E284" s="1">
        <v>0.7</v>
      </c>
      <c r="F284" s="1">
        <v>0.6</v>
      </c>
      <c r="G284" s="1">
        <f t="shared" si="140"/>
        <v>0.41000000000000003</v>
      </c>
      <c r="H284" s="1">
        <v>0.4</v>
      </c>
      <c r="I284" s="155">
        <f t="shared" si="175"/>
        <v>4.6175245307518688E-2</v>
      </c>
      <c r="J284" s="155">
        <f t="shared" si="176"/>
        <v>4.0403339644078849E-2</v>
      </c>
      <c r="K284" s="155">
        <f t="shared" si="177"/>
        <v>3.4631433980639011E-2</v>
      </c>
      <c r="L284" s="155">
        <f t="shared" si="178"/>
        <v>2.3664813220103328E-2</v>
      </c>
      <c r="M284" s="155">
        <f t="shared" si="179"/>
        <v>2.3087622653759344E-2</v>
      </c>
      <c r="N284" s="14">
        <f>VLOOKUP($A284,'低情景（2001-2060, 2020RMB）'!$A$14:$W$54,23,0)*(1+情景假设!I284)^3</f>
        <v>10.603440972259516</v>
      </c>
      <c r="O284" s="14">
        <f>N284*(1+情景假设!J284)^5</f>
        <v>12.925742831622955</v>
      </c>
      <c r="P284" s="14">
        <f>O284*(1+情景假设!K284)^5</f>
        <v>15.324413273759861</v>
      </c>
      <c r="Q284" s="14">
        <f>P284*(1+情景假设!L284)^15</f>
        <v>21.764589808052701</v>
      </c>
      <c r="R284" s="14">
        <f>Q284*(1+情景假设!M284)^10</f>
        <v>27.345054445874137</v>
      </c>
      <c r="S284" s="14">
        <f>VLOOKUP($A284,'低情景（2001-2060, 2020RMB）'!$A$14:$W$70,23,0)</f>
        <v>9.2604801376398402</v>
      </c>
      <c r="T284" s="14">
        <f t="shared" si="170"/>
        <v>10.12897650982589</v>
      </c>
      <c r="U284" s="14">
        <f t="shared" si="171"/>
        <v>11.741282266322662</v>
      </c>
      <c r="V284" s="14">
        <f t="shared" si="172"/>
        <v>12.839323500303861</v>
      </c>
      <c r="W284" s="14">
        <f t="shared" si="173"/>
        <v>14.54525480775057</v>
      </c>
      <c r="X284" s="166">
        <f t="shared" si="174"/>
        <v>15.341506934337534</v>
      </c>
    </row>
    <row r="285" spans="1:24" x14ac:dyDescent="0.25">
      <c r="A285" s="132" t="s">
        <v>52</v>
      </c>
      <c r="B285" s="165">
        <f>(VLOOKUP(A285,'高情景（2001-2060, 2020RMB）'!$A$14:$W$54,20,0)/VLOOKUP(A285,'高情景（2001-2060, 2020RMB）'!$A$14:$W$54,17,0))^(1/3)-1</f>
        <v>2.9688453329965281E-2</v>
      </c>
      <c r="C285" s="156">
        <f>(VLOOKUP(A285,'高情景（2001-2060, 2020RMB）'!$A$14:$W$54,23,0)/VLOOKUP(A285,'高情景（2001-2060, 2020RMB）'!$A$14:$W$54,20,0))^(1/3)-1</f>
        <v>5.1652149314185714E-2</v>
      </c>
      <c r="D285" s="1">
        <v>0.8</v>
      </c>
      <c r="E285" s="1">
        <v>0.7</v>
      </c>
      <c r="F285" s="1">
        <v>0.6</v>
      </c>
      <c r="G285" s="1">
        <f t="shared" si="140"/>
        <v>0.51</v>
      </c>
      <c r="H285" s="1">
        <v>0.5</v>
      </c>
      <c r="I285" s="155">
        <f t="shared" si="175"/>
        <v>3.2536241057660398E-2</v>
      </c>
      <c r="J285" s="155">
        <f t="shared" si="176"/>
        <v>2.8469210925452845E-2</v>
      </c>
      <c r="K285" s="155">
        <f t="shared" si="177"/>
        <v>2.4402180793245298E-2</v>
      </c>
      <c r="L285" s="155">
        <f t="shared" si="178"/>
        <v>2.0741853674258504E-2</v>
      </c>
      <c r="M285" s="155">
        <f t="shared" si="179"/>
        <v>2.0335150661037749E-2</v>
      </c>
      <c r="N285" s="14">
        <f>VLOOKUP($A285,'低情景（2001-2060, 2020RMB）'!$A$14:$W$54,23,0)*(1+情景假设!I285)^3</f>
        <v>998.82742513731137</v>
      </c>
      <c r="O285" s="14">
        <f>N285*(1+情景假设!J285)^5</f>
        <v>1149.3357949865331</v>
      </c>
      <c r="P285" s="14">
        <f>O285*(1+情景假设!K285)^5</f>
        <v>1296.5802569950254</v>
      </c>
      <c r="Q285" s="14">
        <f>P285*(1+情景假设!L285)^15</f>
        <v>1764.1611067870708</v>
      </c>
      <c r="R285" s="14">
        <f>Q285*(1+情景假设!M285)^10</f>
        <v>2157.5791037504887</v>
      </c>
      <c r="S285" s="14">
        <f>VLOOKUP($A285,'低情景（2001-2060, 2020RMB）'!$A$14:$W$70,23,0)</f>
        <v>907.3493796355416</v>
      </c>
      <c r="T285" s="14">
        <f t="shared" si="170"/>
        <v>954.13362068538243</v>
      </c>
      <c r="U285" s="14">
        <f t="shared" si="171"/>
        <v>1044.0155094769782</v>
      </c>
      <c r="V285" s="14">
        <f t="shared" si="172"/>
        <v>1086.3197870140602</v>
      </c>
      <c r="W285" s="14">
        <f t="shared" si="173"/>
        <v>1178.9872010657962</v>
      </c>
      <c r="X285" s="166">
        <f t="shared" si="174"/>
        <v>1210.4753657407377</v>
      </c>
    </row>
    <row r="286" spans="1:24" x14ac:dyDescent="0.25">
      <c r="A286" s="132" t="s">
        <v>53</v>
      </c>
      <c r="B286" s="165">
        <f>(VLOOKUP(A286,'高情景（2001-2060, 2020RMB）'!$A$14:$W$54,20,0)/VLOOKUP(A286,'高情景（2001-2060, 2020RMB）'!$A$14:$W$54,17,0))^(1/3)-1</f>
        <v>5.1425624467323683E-2</v>
      </c>
      <c r="C286" s="156">
        <f>(VLOOKUP(A286,'高情景（2001-2060, 2020RMB）'!$A$14:$W$54,23,0)/VLOOKUP(A286,'高情景（2001-2060, 2020RMB）'!$A$14:$W$54,20,0))^(1/3)-1</f>
        <v>0.18814982016783799</v>
      </c>
      <c r="D286" s="1">
        <v>0.8</v>
      </c>
      <c r="E286" s="1">
        <v>0.7</v>
      </c>
      <c r="F286" s="1">
        <v>0.6</v>
      </c>
      <c r="G286" s="1">
        <f t="shared" si="140"/>
        <v>0.51</v>
      </c>
      <c r="H286" s="1">
        <v>0.5</v>
      </c>
      <c r="I286" s="155">
        <f t="shared" si="175"/>
        <v>9.5830177854064669E-2</v>
      </c>
      <c r="J286" s="155">
        <f t="shared" si="176"/>
        <v>8.3851405622306585E-2</v>
      </c>
      <c r="K286" s="155">
        <f t="shared" si="177"/>
        <v>7.1872633390548502E-2</v>
      </c>
      <c r="L286" s="155">
        <f t="shared" si="178"/>
        <v>6.1091738381966229E-2</v>
      </c>
      <c r="M286" s="155">
        <f t="shared" si="179"/>
        <v>5.9893861158790418E-2</v>
      </c>
      <c r="N286" s="14">
        <f>VLOOKUP($A286,'低情景（2001-2060, 2020RMB）'!$A$14:$W$54,23,0)*(1+情景假设!I286)^3</f>
        <v>1951.9284488915216</v>
      </c>
      <c r="O286" s="14">
        <f>N286*(1+情景假设!J286)^5</f>
        <v>2919.5278316719305</v>
      </c>
      <c r="P286" s="14">
        <f>O286*(1+情景假设!K286)^5</f>
        <v>4130.7464080870459</v>
      </c>
      <c r="Q286" s="14">
        <f>P286*(1+情景假设!L286)^15</f>
        <v>10053.621506563737</v>
      </c>
      <c r="R286" s="14">
        <f>Q286*(1+情景假设!M286)^10</f>
        <v>17986.484950413502</v>
      </c>
      <c r="S286" s="14">
        <f>VLOOKUP($A286,'低情景（2001-2060, 2020RMB）'!$A$14:$W$70,23,0)</f>
        <v>1483.3175160522719</v>
      </c>
      <c r="T286" s="14">
        <f t="shared" si="170"/>
        <v>1864.586926018417</v>
      </c>
      <c r="U286" s="14">
        <f t="shared" si="171"/>
        <v>2651.9946128110473</v>
      </c>
      <c r="V286" s="14">
        <f t="shared" si="172"/>
        <v>3460.8822200039335</v>
      </c>
      <c r="W286" s="14">
        <f t="shared" si="173"/>
        <v>6718.825755197372</v>
      </c>
      <c r="X286" s="166">
        <f t="shared" si="174"/>
        <v>10091.030688467348</v>
      </c>
    </row>
    <row r="287" spans="1:24" x14ac:dyDescent="0.25">
      <c r="A287" s="180" t="s">
        <v>54</v>
      </c>
      <c r="B287" s="165">
        <f>(VLOOKUP(A287,'高情景（2001-2060, 2020RMB）'!$A$14:$W$54,20,0)/VLOOKUP(A287,'高情景（2001-2060, 2020RMB）'!$A$14:$W$54,17,0))^(1/3)-1</f>
        <v>0.10691350778862896</v>
      </c>
      <c r="C287" s="156">
        <f>(VLOOKUP(A287,'高情景（2001-2060, 2020RMB）'!$A$14:$W$54,23,0)/VLOOKUP(A287,'高情景（2001-2060, 2020RMB）'!$A$14:$W$54,20,0))^(1/3)-1</f>
        <v>5.4074169293930385E-2</v>
      </c>
      <c r="D287" s="1">
        <v>0.8</v>
      </c>
      <c r="E287" s="1">
        <v>0.7</v>
      </c>
      <c r="F287" s="1">
        <v>0.6</v>
      </c>
      <c r="G287" s="1">
        <f t="shared" si="140"/>
        <v>0.51</v>
      </c>
      <c r="H287" s="1">
        <v>0.5</v>
      </c>
      <c r="I287" s="155">
        <f t="shared" si="175"/>
        <v>6.4395070833023746E-2</v>
      </c>
      <c r="J287" s="155">
        <f t="shared" si="176"/>
        <v>5.6345686978895769E-2</v>
      </c>
      <c r="K287" s="155">
        <f t="shared" si="177"/>
        <v>4.8296303124767799E-2</v>
      </c>
      <c r="L287" s="155">
        <f t="shared" si="178"/>
        <v>4.1051857656052633E-2</v>
      </c>
      <c r="M287" s="155">
        <f t="shared" si="179"/>
        <v>4.0246919270639836E-2</v>
      </c>
      <c r="N287" s="14">
        <f>VLOOKUP($A287,'低情景（2001-2060, 2020RMB）'!$A$14:$W$54,23,0)*(1+情景假设!I287)^3</f>
        <v>572.34411269239024</v>
      </c>
      <c r="O287" s="14">
        <f>N287*(1+情景假设!J287)^5</f>
        <v>752.81374014235644</v>
      </c>
      <c r="P287" s="14">
        <f>O287*(1+情景假设!K287)^5</f>
        <v>953.0327133672622</v>
      </c>
      <c r="Q287" s="14">
        <f>P287*(1+情景假设!L287)^15</f>
        <v>1742.5821460146594</v>
      </c>
      <c r="R287" s="14">
        <f>Q287*(1+情景假设!M287)^10</f>
        <v>2585.5779948354088</v>
      </c>
      <c r="S287" s="14">
        <f>VLOOKUP($A287,'低情景（2001-2060, 2020RMB）'!$A$14:$W$70,23,0)</f>
        <v>474.62286420659473</v>
      </c>
      <c r="T287" s="14">
        <f t="shared" si="170"/>
        <v>546.73384688659314</v>
      </c>
      <c r="U287" s="14">
        <f t="shared" si="171"/>
        <v>683.82906360729919</v>
      </c>
      <c r="V287" s="14">
        <f t="shared" si="172"/>
        <v>798.48377192012754</v>
      </c>
      <c r="W287" s="14">
        <f t="shared" si="173"/>
        <v>1164.5660019672011</v>
      </c>
      <c r="X287" s="166">
        <f t="shared" si="174"/>
        <v>1450.5973215578265</v>
      </c>
    </row>
    <row r="288" spans="1:24" x14ac:dyDescent="0.25">
      <c r="A288" s="188" t="s">
        <v>243</v>
      </c>
      <c r="B288" s="189">
        <f>(VLOOKUP(A288,'高情景（2001-2060, 2020RMB）'!$A$14:$W$54,20,0)/VLOOKUP(A288,'高情景（2001-2060, 2020RMB）'!$A$14:$W$54,17,0))^(1/3)-1</f>
        <v>6.9325463225565986E-2</v>
      </c>
      <c r="C288" s="190">
        <f>(VLOOKUP(A288,'高情景（2001-2060, 2020RMB）'!$A$14:$W$54,23,0)/VLOOKUP(A288,'高情景（2001-2060, 2020RMB）'!$A$14:$W$54,20,0))^(1/3)-1</f>
        <v>6.7128509401518821E-2</v>
      </c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>
        <f>VLOOKUP($A288,'低情景（2001-2060, 2020RMB）'!$A$14:$W$70,23,0)</f>
        <v>17470.728074872739</v>
      </c>
      <c r="T288" s="191"/>
      <c r="U288" s="191"/>
      <c r="V288" s="191"/>
      <c r="W288" s="191"/>
      <c r="X288" s="192"/>
    </row>
    <row r="290" spans="1:24" x14ac:dyDescent="0.25">
      <c r="A290" s="152" t="s">
        <v>246</v>
      </c>
      <c r="B290" s="164"/>
      <c r="C290" s="153"/>
      <c r="D290" s="153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153"/>
      <c r="Q290" s="153"/>
      <c r="R290" s="153"/>
      <c r="S290" s="153"/>
      <c r="T290" s="153"/>
      <c r="U290" s="153"/>
      <c r="V290" s="153"/>
      <c r="W290" s="153"/>
      <c r="X290" s="154"/>
    </row>
    <row r="291" spans="1:24" x14ac:dyDescent="0.25">
      <c r="A291" s="195" t="s">
        <v>247</v>
      </c>
      <c r="B291" s="202">
        <f>(VLOOKUP($A291,'高情景（2001-2060, 2020RMB）'!$A$57:$W$70,20,0)/VLOOKUP($A291,'高情景（2001-2060, 2020RMB）'!$A$57:$W$70,17,0))^(1/3)-1</f>
        <v>5.8758080155827841E-2</v>
      </c>
      <c r="C291" s="155">
        <f>(VLOOKUP($A291,'高情景（2001-2060, 2020RMB）'!$A$57:$W$70,23,0)/VLOOKUP($A291,'高情景（2001-2060, 2020RMB）'!$A$57:$W$70,20,0))^(1/3)-1</f>
        <v>3.6529505831279563E-2</v>
      </c>
      <c r="D291" s="1">
        <v>0.8</v>
      </c>
      <c r="E291" s="1">
        <v>0.7</v>
      </c>
      <c r="F291" s="1">
        <v>0.6</v>
      </c>
      <c r="G291" s="1">
        <f t="shared" si="140"/>
        <v>0.51</v>
      </c>
      <c r="H291" s="1">
        <v>0.5</v>
      </c>
      <c r="I291" s="155">
        <f t="shared" ref="I291:M292" si="180">AVERAGE($B291:$C291)*D291</f>
        <v>3.8115034394842963E-2</v>
      </c>
      <c r="J291" s="155">
        <f t="shared" si="180"/>
        <v>3.335065509548759E-2</v>
      </c>
      <c r="K291" s="155">
        <f t="shared" si="180"/>
        <v>2.858627579613222E-2</v>
      </c>
      <c r="L291" s="155">
        <f t="shared" si="180"/>
        <v>2.4298334426712389E-2</v>
      </c>
      <c r="M291" s="155">
        <f t="shared" si="180"/>
        <v>2.3821896496776851E-2</v>
      </c>
      <c r="N291" s="14">
        <f>VLOOKUP($A291,'低情景（2001-2060, 2020RMB）'!$A$57:$W$70,23,0)*(1+情景假设!I291)^3</f>
        <v>119803.16618710896</v>
      </c>
      <c r="O291" s="14">
        <f>N291*(1+J291)^5</f>
        <v>141158.45343925347</v>
      </c>
      <c r="P291" s="14">
        <f>O291*(1+K291)^5</f>
        <v>162521.38627966665</v>
      </c>
      <c r="Q291" s="14">
        <f>P291*(1+L291)^15</f>
        <v>232974.03206040623</v>
      </c>
      <c r="R291" s="14">
        <f>Q291*(1+M291)^10</f>
        <v>294816.40888611291</v>
      </c>
      <c r="S291" s="14">
        <f>VLOOKUP($A291,'低情景（2001-2060, 2020RMB）'!$A$14:$W$70,23,0)</f>
        <v>107085.79216328831</v>
      </c>
      <c r="T291" s="14">
        <f>N291/SUM(N$291:N$292)*$G$99</f>
        <v>128056.47195706803</v>
      </c>
      <c r="U291" s="14">
        <f>O291/SUM(O$291:O$292)*$L$99</f>
        <v>169476.94997108122</v>
      </c>
      <c r="V291" s="14">
        <f>P291/SUM(P$291:P$292)*$Q$99</f>
        <v>209704.82901766628</v>
      </c>
      <c r="W291" s="14">
        <f>Q291/SUM(Q$291:Q$292)*$AF$99</f>
        <v>338195.67168811499</v>
      </c>
      <c r="X291" s="166">
        <f>R291/SUM(R$291:R$292)*$AP$99</f>
        <v>458792.52667946415</v>
      </c>
    </row>
    <row r="292" spans="1:24" x14ac:dyDescent="0.25">
      <c r="A292" s="179" t="s">
        <v>248</v>
      </c>
      <c r="B292" s="203">
        <f>(VLOOKUP($A292,'高情景（2001-2060, 2020RMB）'!$A$57:$W$70,20,0)/VLOOKUP($A292,'高情景（2001-2060, 2020RMB）'!$A$57:$W$70,17,0))^(1/3)-1</f>
        <v>6.3696595965439418E-2</v>
      </c>
      <c r="C292" s="201">
        <f>(VLOOKUP($A292,'高情景（2001-2060, 2020RMB）'!$A$57:$W$70,23,0)/VLOOKUP($A292,'高情景（2001-2060, 2020RMB）'!$A$57:$W$70,20,0))^(1/3)-1</f>
        <v>-2.4710709867632796E-2</v>
      </c>
      <c r="D292" s="151">
        <v>0.8</v>
      </c>
      <c r="E292" s="151">
        <v>0.7</v>
      </c>
      <c r="F292" s="151">
        <v>0.6</v>
      </c>
      <c r="G292" s="151">
        <f t="shared" si="140"/>
        <v>0.51</v>
      </c>
      <c r="H292" s="151">
        <v>0.5</v>
      </c>
      <c r="I292" s="157">
        <f t="shared" si="180"/>
        <v>1.5594354439122649E-2</v>
      </c>
      <c r="J292" s="157">
        <f t="shared" si="180"/>
        <v>1.3645060134232317E-2</v>
      </c>
      <c r="K292" s="157">
        <f t="shared" si="180"/>
        <v>1.1695765829341986E-2</v>
      </c>
      <c r="L292" s="157">
        <f t="shared" si="180"/>
        <v>9.9414009549406886E-3</v>
      </c>
      <c r="M292" s="157">
        <f t="shared" si="180"/>
        <v>9.7464715244516553E-3</v>
      </c>
      <c r="N292" s="18">
        <f>VLOOKUP($A292,'低情景（2001-2060, 2020RMB）'!$A$57:$W$70,23,0)*(1+情景假设!I292)^3</f>
        <v>17489.895808441466</v>
      </c>
      <c r="O292" s="18">
        <f>N292*(1+J292)^5</f>
        <v>18716.160615397464</v>
      </c>
      <c r="P292" s="18">
        <f>O292*(1+K292)^5</f>
        <v>19836.562976325229</v>
      </c>
      <c r="Q292" s="18">
        <f>P292*(1+L292)^15</f>
        <v>23009.599639251195</v>
      </c>
      <c r="R292" s="18">
        <f>Q292*(1+M292)^10</f>
        <v>25353.183778051131</v>
      </c>
      <c r="S292" s="18">
        <f>VLOOKUP($A292,'低情景（2001-2060, 2020RMB）'!$A$14:$W$70,23,0)</f>
        <v>16696.536385320014</v>
      </c>
      <c r="T292" s="18">
        <f>N292/SUM(N$291:N$292)*$G$99</f>
        <v>18694.784315030243</v>
      </c>
      <c r="U292" s="18">
        <f>O292/SUM(O$291:O$292)*$L$99</f>
        <v>22470.902301515129</v>
      </c>
      <c r="V292" s="18">
        <f>P292/SUM(P$291:P$292)*$Q$99</f>
        <v>25595.542485037826</v>
      </c>
      <c r="W292" s="18">
        <f>Q292/SUM(Q$291:Q$292)*$AF$99</f>
        <v>33401.778457667293</v>
      </c>
      <c r="X292" s="168">
        <f>R292/SUM(R$291:R$292)*$AP$99</f>
        <v>39454.5584787794</v>
      </c>
    </row>
    <row r="293" spans="1:24" x14ac:dyDescent="0.25">
      <c r="A293" s="196" t="s">
        <v>57</v>
      </c>
      <c r="B293" s="185">
        <f>(VLOOKUP($A293,'高情景（2001-2060, 2020RMB）'!$A$57:$W$70,20,0)/VLOOKUP($A293,'高情景（2001-2060, 2020RMB）'!$A$57:$W$70,17,0))^(1/3)-1</f>
        <v>5.5573901176045437E-2</v>
      </c>
      <c r="C293" s="200">
        <f>(VLOOKUP($A293,'高情景（2001-2060, 2020RMB）'!$A$57:$W$70,23,0)/VLOOKUP($A293,'高情景（2001-2060, 2020RMB）'!$A$57:$W$70,20,0))^(1/3)-1</f>
        <v>2.8524195486400394E-2</v>
      </c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6"/>
      <c r="O293" s="186"/>
      <c r="P293" s="186"/>
      <c r="Q293" s="186"/>
      <c r="R293" s="186"/>
      <c r="S293" s="186">
        <f>VLOOKUP($A293,'低情景（2001-2060, 2020RMB）'!$A$14:$W$70,23,0)</f>
        <v>46450.003049149032</v>
      </c>
      <c r="T293" s="184"/>
      <c r="U293" s="184"/>
      <c r="V293" s="184"/>
      <c r="W293" s="184"/>
      <c r="X293" s="194"/>
    </row>
    <row r="294" spans="1:24" x14ac:dyDescent="0.25">
      <c r="A294" s="152" t="s">
        <v>249</v>
      </c>
      <c r="B294" s="177"/>
      <c r="C294" s="204"/>
      <c r="D294" s="153"/>
      <c r="E294" s="153"/>
      <c r="F294" s="153"/>
      <c r="G294" s="153"/>
      <c r="H294" s="153"/>
      <c r="I294" s="153"/>
      <c r="J294" s="153"/>
      <c r="K294" s="153"/>
      <c r="L294" s="153"/>
      <c r="M294" s="153"/>
      <c r="N294" s="172"/>
      <c r="O294" s="172"/>
      <c r="P294" s="172"/>
      <c r="Q294" s="172"/>
      <c r="R294" s="172"/>
      <c r="S294" s="172"/>
      <c r="T294" s="153"/>
      <c r="U294" s="153"/>
      <c r="V294" s="153"/>
      <c r="W294" s="153"/>
      <c r="X294" s="154"/>
    </row>
    <row r="295" spans="1:24" x14ac:dyDescent="0.25">
      <c r="A295" s="197" t="s">
        <v>60</v>
      </c>
      <c r="B295" s="155">
        <f>(VLOOKUP($A295,'高情景（2001-2060, 2020RMB）'!$A$57:$W$70,20,0)/VLOOKUP($A295,'高情景（2001-2060, 2020RMB）'!$A$57:$W$70,17,0))^(1/3)-1</f>
        <v>5.1691957445564096E-2</v>
      </c>
      <c r="C295" s="139">
        <f>(VLOOKUP($A295,'高情景（2001-2060, 2020RMB）'!$A$57:$W$70,23,0)/VLOOKUP($A295,'高情景（2001-2060, 2020RMB）'!$A$57:$W$70,20,0))^(1/3)-1</f>
        <v>5.7014546537245137E-2</v>
      </c>
      <c r="D295" s="1">
        <v>0.7</v>
      </c>
      <c r="E295" s="1">
        <v>0.6</v>
      </c>
      <c r="F295" s="1">
        <v>0.5</v>
      </c>
      <c r="G295" s="1">
        <f t="shared" si="140"/>
        <v>0.31</v>
      </c>
      <c r="H295" s="1">
        <v>0.3</v>
      </c>
      <c r="I295" s="155">
        <f>AVERAGE($B295:$C295)*D295</f>
        <v>3.8047276393983226E-2</v>
      </c>
      <c r="J295" s="155">
        <f>AVERAGE($B295:$C295)*E295</f>
        <v>3.2611951194842767E-2</v>
      </c>
      <c r="K295" s="155">
        <f>AVERAGE($B295:$C295)*F295</f>
        <v>2.7176625995702308E-2</v>
      </c>
      <c r="L295" s="155">
        <f>AVERAGE($B295:$C295)*G295</f>
        <v>1.6849508117335432E-2</v>
      </c>
      <c r="M295" s="155">
        <f>AVERAGE($B295:$C295)*H295</f>
        <v>1.6305975597421384E-2</v>
      </c>
      <c r="N295" s="14">
        <f>VLOOKUP($A295,'低情景（2001-2060, 2020RMB）'!$A$57:$W$70,23,0)*(1+情景假设!I295)^3</f>
        <v>101259.39838154329</v>
      </c>
      <c r="O295" s="14">
        <f t="shared" ref="O295:O305" si="181">N295*(1+J295)^5</f>
        <v>118883.36205046606</v>
      </c>
      <c r="P295" s="14">
        <f t="shared" ref="P295:P305" si="182">O295*(1+K295)^5</f>
        <v>135939.82910116937</v>
      </c>
      <c r="Q295" s="14">
        <f>P295*(1+L295)^15</f>
        <v>174661.41042608782</v>
      </c>
      <c r="R295" s="14">
        <f>Q295*(1+M295)^10</f>
        <v>205324.96337211787</v>
      </c>
      <c r="S295" s="14">
        <f>VLOOKUP($A295,'低情景（2001-2060, 2020RMB）'!$A$14:$W$70,23,0)</f>
        <v>90528.212015436089</v>
      </c>
      <c r="T295" s="14">
        <f t="shared" ref="T295:T305" si="183">N295/SUM(N$295:N$305)*$G$100</f>
        <v>109914.08610643577</v>
      </c>
      <c r="U295" s="14">
        <f t="shared" ref="U295:U305" si="184">O295/SUM(O$295:O$305)*$L$100</f>
        <v>149498.82460625086</v>
      </c>
      <c r="V295" s="14">
        <f t="shared" ref="V295:V305" si="185">P295/SUM(P$295:P$305)*$Q$100</f>
        <v>186848.98154561379</v>
      </c>
      <c r="W295" s="14">
        <f t="shared" ref="W295:W305" si="186">Q295/SUM(Q$295:Q$305)*$AF$100</f>
        <v>337389.17327788216</v>
      </c>
      <c r="X295" s="166">
        <f t="shared" ref="X295:X305" si="187">R295/SUM(R$295:R$305)*$AP$100</f>
        <v>450168.02518529678</v>
      </c>
    </row>
    <row r="296" spans="1:24" x14ac:dyDescent="0.25">
      <c r="A296" s="197" t="s">
        <v>61</v>
      </c>
      <c r="B296" s="155">
        <f>(VLOOKUP($A296,'高情景（2001-2060, 2020RMB）'!$A$57:$W$70,20,0)/VLOOKUP($A296,'高情景（2001-2060, 2020RMB）'!$A$57:$W$70,17,0))^(1/3)-1</f>
        <v>8.8477020211982893E-2</v>
      </c>
      <c r="C296" s="139">
        <f>(VLOOKUP($A296,'高情景（2001-2060, 2020RMB）'!$A$57:$W$70,23,0)/VLOOKUP($A296,'高情景（2001-2060, 2020RMB）'!$A$57:$W$70,20,0))^(1/3)-1</f>
        <v>-8.4877901632879338E-3</v>
      </c>
      <c r="D296" s="1">
        <v>0.7</v>
      </c>
      <c r="E296" s="1">
        <v>0.6</v>
      </c>
      <c r="F296" s="1">
        <v>0.5</v>
      </c>
      <c r="G296" s="1">
        <f t="shared" si="140"/>
        <v>0.31</v>
      </c>
      <c r="H296" s="1">
        <v>0.3</v>
      </c>
      <c r="I296" s="155">
        <f t="shared" ref="I296:I305" si="188">AVERAGE($B296:$C296)*D296</f>
        <v>2.7996230517043235E-2</v>
      </c>
      <c r="J296" s="155">
        <f t="shared" ref="J296:J305" si="189">AVERAGE($B296:$C296)*E296</f>
        <v>2.3996769014608486E-2</v>
      </c>
      <c r="K296" s="155">
        <f t="shared" ref="K296:K305" si="190">AVERAGE($B296:$C296)*F296</f>
        <v>1.999730751217374E-2</v>
      </c>
      <c r="L296" s="155">
        <f t="shared" ref="L296:L305" si="191">AVERAGE($B296:$C296)*G296</f>
        <v>1.2398330657547718E-2</v>
      </c>
      <c r="M296" s="155">
        <f t="shared" ref="M296:M305" si="192">AVERAGE($B296:$C296)*H296</f>
        <v>1.1998384507304243E-2</v>
      </c>
      <c r="N296" s="14">
        <f>VLOOKUP($A296,'低情景（2001-2060, 2020RMB）'!$A$57:$W$70,23,0)*(1+情景假设!I296)^3</f>
        <v>74992.096006770415</v>
      </c>
      <c r="O296" s="14">
        <f t="shared" si="181"/>
        <v>84432.261867004097</v>
      </c>
      <c r="P296" s="14">
        <f t="shared" si="182"/>
        <v>93218.809142740007</v>
      </c>
      <c r="Q296" s="14">
        <f t="shared" ref="Q296:Q305" si="193">P296*(1+L296)^15</f>
        <v>112143.69365418129</v>
      </c>
      <c r="R296" s="14">
        <f t="shared" ref="R296:R305" si="194">Q296*(1+M296)^10</f>
        <v>126349.36060430392</v>
      </c>
      <c r="S296" s="14">
        <f>VLOOKUP($A296,'低情景（2001-2060, 2020RMB）'!$A$14:$W$70,23,0)</f>
        <v>69030.48514791824</v>
      </c>
      <c r="T296" s="14">
        <f t="shared" si="183"/>
        <v>81401.705219815616</v>
      </c>
      <c r="U296" s="14">
        <f t="shared" si="184"/>
        <v>106175.6976775776</v>
      </c>
      <c r="V296" s="14">
        <f t="shared" si="185"/>
        <v>128129.03815152796</v>
      </c>
      <c r="W296" s="14">
        <f t="shared" si="186"/>
        <v>216625.22933950284</v>
      </c>
      <c r="X296" s="166">
        <f t="shared" si="187"/>
        <v>277016.69204041973</v>
      </c>
    </row>
    <row r="297" spans="1:24" x14ac:dyDescent="0.25">
      <c r="A297" s="198" t="s">
        <v>121</v>
      </c>
      <c r="B297" s="155">
        <f>(VLOOKUP($A297,'高情景（2001-2060, 2020RMB）'!$A$57:$W$70,20,0)/VLOOKUP($A297,'高情景（2001-2060, 2020RMB）'!$A$57:$W$70,17,0))^(1/3)-1</f>
        <v>0.14924366218699059</v>
      </c>
      <c r="C297" s="139">
        <f>(VLOOKUP($A297,'高情景（2001-2060, 2020RMB）'!$A$57:$W$70,23,0)/VLOOKUP($A297,'高情景（2001-2060, 2020RMB）'!$A$57:$W$70,20,0))^(1/3)-1</f>
        <v>7.8333638749526591E-2</v>
      </c>
      <c r="D297" s="1">
        <v>0.7</v>
      </c>
      <c r="E297" s="1">
        <v>0.6</v>
      </c>
      <c r="F297" s="1">
        <v>0.5</v>
      </c>
      <c r="G297" s="1">
        <f t="shared" si="140"/>
        <v>0.31</v>
      </c>
      <c r="H297" s="1">
        <v>0.3</v>
      </c>
      <c r="I297" s="155">
        <f t="shared" si="188"/>
        <v>7.965205532778101E-2</v>
      </c>
      <c r="J297" s="155">
        <f t="shared" si="189"/>
        <v>6.8273190280955146E-2</v>
      </c>
      <c r="K297" s="155">
        <f t="shared" si="190"/>
        <v>5.6894325234129295E-2</v>
      </c>
      <c r="L297" s="155">
        <f t="shared" si="191"/>
        <v>3.5274481645160165E-2</v>
      </c>
      <c r="M297" s="155">
        <f t="shared" si="192"/>
        <v>3.4136595140477573E-2</v>
      </c>
      <c r="N297" s="14">
        <f>VLOOKUP($A297,'低情景（2001-2060, 2020RMB）'!$A$57:$W$70,23,0)*(1+情景假设!I297)^3</f>
        <v>52972.262591554434</v>
      </c>
      <c r="O297" s="14">
        <f t="shared" si="181"/>
        <v>73698.758157243428</v>
      </c>
      <c r="P297" s="14">
        <f t="shared" si="182"/>
        <v>97189.198417691528</v>
      </c>
      <c r="Q297" s="14">
        <f t="shared" si="193"/>
        <v>163474.73397459078</v>
      </c>
      <c r="R297" s="14">
        <f t="shared" si="194"/>
        <v>228680.8025590723</v>
      </c>
      <c r="S297" s="14">
        <f>VLOOKUP($A297,'低情景（2001-2060, 2020RMB）'!$A$14:$W$70,23,0)</f>
        <v>42091.75905114122</v>
      </c>
      <c r="T297" s="14">
        <f t="shared" si="183"/>
        <v>57499.826433909555</v>
      </c>
      <c r="U297" s="14">
        <f t="shared" si="184"/>
        <v>92678.046190947542</v>
      </c>
      <c r="V297" s="14">
        <f t="shared" si="185"/>
        <v>133586.32905199108</v>
      </c>
      <c r="W297" s="14">
        <f t="shared" si="186"/>
        <v>315780.1440682222</v>
      </c>
      <c r="X297" s="166">
        <f t="shared" si="187"/>
        <v>501374.91123880434</v>
      </c>
    </row>
    <row r="298" spans="1:24" x14ac:dyDescent="0.25">
      <c r="A298" s="198" t="s">
        <v>104</v>
      </c>
      <c r="B298" s="155">
        <f>(VLOOKUP($A298,'高情景（2001-2060, 2020RMB）'!$A$57:$W$70,20,0)/VLOOKUP($A298,'高情景（2001-2060, 2020RMB）'!$A$57:$W$70,17,0))^(1/3)-1</f>
        <v>0.11516786438456816</v>
      </c>
      <c r="C298" s="139">
        <f>(VLOOKUP($A298,'高情景（2001-2060, 2020RMB）'!$A$57:$W$70,23,0)/VLOOKUP($A298,'高情景（2001-2060, 2020RMB）'!$A$57:$W$70,20,0))^(1/3)-1</f>
        <v>2.8854191814652763E-2</v>
      </c>
      <c r="D298" s="1">
        <v>0.7</v>
      </c>
      <c r="E298" s="1">
        <v>0.6</v>
      </c>
      <c r="F298" s="1">
        <v>0.5</v>
      </c>
      <c r="G298" s="1">
        <f t="shared" si="140"/>
        <v>0.31</v>
      </c>
      <c r="H298" s="1">
        <v>0.3</v>
      </c>
      <c r="I298" s="155">
        <f t="shared" si="188"/>
        <v>5.0407719669727319E-2</v>
      </c>
      <c r="J298" s="155">
        <f t="shared" si="189"/>
        <v>4.3206616859766275E-2</v>
      </c>
      <c r="K298" s="155">
        <f t="shared" si="190"/>
        <v>3.6005514049805232E-2</v>
      </c>
      <c r="L298" s="155">
        <f t="shared" si="191"/>
        <v>2.2323418710879242E-2</v>
      </c>
      <c r="M298" s="155">
        <f t="shared" si="192"/>
        <v>2.1603308429883138E-2</v>
      </c>
      <c r="N298" s="14">
        <f>VLOOKUP($A298,'低情景（2001-2060, 2020RMB）'!$A$57:$W$70,23,0)*(1+情景假设!I298)^3</f>
        <v>41414.891873991568</v>
      </c>
      <c r="O298" s="14">
        <f t="shared" si="181"/>
        <v>51169.149332972491</v>
      </c>
      <c r="P298" s="14">
        <f t="shared" si="182"/>
        <v>61068.679829739332</v>
      </c>
      <c r="Q298" s="14">
        <f t="shared" si="193"/>
        <v>85043.900993155636</v>
      </c>
      <c r="R298" s="14">
        <f t="shared" si="194"/>
        <v>105309.14342627398</v>
      </c>
      <c r="S298" s="14">
        <f>VLOOKUP($A298,'低情景（2001-2060, 2020RMB）'!$A$14:$W$70,23,0)</f>
        <v>35734.097446895939</v>
      </c>
      <c r="T298" s="14">
        <f t="shared" si="183"/>
        <v>44954.64188296374</v>
      </c>
      <c r="U298" s="14">
        <f t="shared" si="184"/>
        <v>64346.495165015585</v>
      </c>
      <c r="V298" s="14">
        <f t="shared" si="185"/>
        <v>83938.759567145913</v>
      </c>
      <c r="W298" s="14">
        <f t="shared" si="186"/>
        <v>164277.22287602234</v>
      </c>
      <c r="X298" s="166">
        <f t="shared" si="187"/>
        <v>230886.72878145779</v>
      </c>
    </row>
    <row r="299" spans="1:24" x14ac:dyDescent="0.25">
      <c r="A299" s="198" t="s">
        <v>122</v>
      </c>
      <c r="B299" s="155">
        <f>(VLOOKUP($A299,'高情景（2001-2060, 2020RMB）'!$A$57:$W$70,20,0)/VLOOKUP($A299,'高情景（2001-2060, 2020RMB）'!$A$57:$W$70,17,0))^(1/3)-1</f>
        <v>0.10368126786441612</v>
      </c>
      <c r="C299" s="139">
        <f>(VLOOKUP($A299,'高情景（2001-2060, 2020RMB）'!$A$57:$W$70,23,0)/VLOOKUP($A299,'高情景（2001-2060, 2020RMB）'!$A$57:$W$70,20,0))^(1/3)-1</f>
        <v>5.3552106832185586E-2</v>
      </c>
      <c r="D299" s="1">
        <v>0.7</v>
      </c>
      <c r="E299" s="1">
        <v>0.6</v>
      </c>
      <c r="F299" s="1">
        <v>0.5</v>
      </c>
      <c r="G299" s="1">
        <f t="shared" si="140"/>
        <v>0.31</v>
      </c>
      <c r="H299" s="1">
        <v>0.3</v>
      </c>
      <c r="I299" s="155">
        <f t="shared" si="188"/>
        <v>5.5031681143810594E-2</v>
      </c>
      <c r="J299" s="155">
        <f t="shared" si="189"/>
        <v>4.7170012408980506E-2</v>
      </c>
      <c r="K299" s="155">
        <f t="shared" si="190"/>
        <v>3.9308343674150426E-2</v>
      </c>
      <c r="L299" s="155">
        <f t="shared" si="191"/>
        <v>2.4371173077973263E-2</v>
      </c>
      <c r="M299" s="155">
        <f t="shared" si="192"/>
        <v>2.3585006204490253E-2</v>
      </c>
      <c r="N299" s="14">
        <f>VLOOKUP($A299,'低情景（2001-2060, 2020RMB）'!$A$57:$W$70,23,0)*(1+情景假设!I299)^3</f>
        <v>31234.711521817524</v>
      </c>
      <c r="O299" s="14">
        <f t="shared" si="181"/>
        <v>39329.958108711275</v>
      </c>
      <c r="P299" s="14">
        <f t="shared" si="182"/>
        <v>47692.001960723283</v>
      </c>
      <c r="Q299" s="14">
        <f t="shared" si="193"/>
        <v>68439.334818470539</v>
      </c>
      <c r="R299" s="14">
        <f t="shared" si="194"/>
        <v>86406.205897080465</v>
      </c>
      <c r="S299" s="14">
        <f>VLOOKUP($A299,'低情景（2001-2060, 2020RMB）'!$A$14:$W$70,23,0)</f>
        <v>26597.51092538951</v>
      </c>
      <c r="T299" s="14">
        <f t="shared" si="183"/>
        <v>33904.35679642055</v>
      </c>
      <c r="U299" s="14">
        <f t="shared" si="184"/>
        <v>49458.413756581424</v>
      </c>
      <c r="V299" s="14">
        <f t="shared" si="185"/>
        <v>65552.546690349685</v>
      </c>
      <c r="W299" s="14">
        <f t="shared" si="186"/>
        <v>132202.58864142938</v>
      </c>
      <c r="X299" s="166">
        <f t="shared" si="187"/>
        <v>189442.67873530727</v>
      </c>
    </row>
    <row r="300" spans="1:24" x14ac:dyDescent="0.25">
      <c r="A300" s="198" t="s">
        <v>106</v>
      </c>
      <c r="B300" s="155">
        <f>(VLOOKUP($A300,'高情景（2001-2060, 2020RMB）'!$A$57:$W$70,20,0)/VLOOKUP($A300,'高情景（2001-2060, 2020RMB）'!$A$57:$W$70,17,0))^(1/3)-1</f>
        <v>7.181432431626944E-2</v>
      </c>
      <c r="C300" s="139">
        <f>(VLOOKUP($A300,'高情景（2001-2060, 2020RMB）'!$A$57:$W$70,23,0)/VLOOKUP($A300,'高情景（2001-2060, 2020RMB）'!$A$57:$W$70,20,0))^(1/3)-1</f>
        <v>3.075646025990264E-2</v>
      </c>
      <c r="D300" s="1">
        <v>0.7</v>
      </c>
      <c r="E300" s="1">
        <v>0.6</v>
      </c>
      <c r="F300" s="1">
        <v>0.5</v>
      </c>
      <c r="G300" s="1">
        <f t="shared" si="140"/>
        <v>0.31</v>
      </c>
      <c r="H300" s="1">
        <v>0.3</v>
      </c>
      <c r="I300" s="155">
        <f t="shared" si="188"/>
        <v>3.5899774601660224E-2</v>
      </c>
      <c r="J300" s="155">
        <f t="shared" si="189"/>
        <v>3.0771235372851622E-2</v>
      </c>
      <c r="K300" s="155">
        <f t="shared" si="190"/>
        <v>2.564269614404302E-2</v>
      </c>
      <c r="L300" s="155">
        <f t="shared" si="191"/>
        <v>1.5898471609306672E-2</v>
      </c>
      <c r="M300" s="155">
        <f t="shared" si="192"/>
        <v>1.5385617686425811E-2</v>
      </c>
      <c r="N300" s="14">
        <f>VLOOKUP($A300,'低情景（2001-2060, 2020RMB）'!$A$57:$W$70,23,0)*(1+情景假设!I300)^3</f>
        <v>7173.2034349484939</v>
      </c>
      <c r="O300" s="14">
        <f t="shared" si="181"/>
        <v>8346.8882876108109</v>
      </c>
      <c r="P300" s="14">
        <f t="shared" si="182"/>
        <v>9473.3822050363069</v>
      </c>
      <c r="Q300" s="14">
        <f t="shared" si="193"/>
        <v>12002.166948502347</v>
      </c>
      <c r="R300" s="14">
        <f t="shared" si="194"/>
        <v>13982.014218230917</v>
      </c>
      <c r="S300" s="14">
        <f>VLOOKUP($A300,'低情景（2001-2060, 2020RMB）'!$A$14:$W$70,23,0)</f>
        <v>6452.974249433144</v>
      </c>
      <c r="T300" s="14">
        <f t="shared" si="183"/>
        <v>7786.3004581273435</v>
      </c>
      <c r="U300" s="14">
        <f t="shared" si="184"/>
        <v>10496.422431153864</v>
      </c>
      <c r="V300" s="14">
        <f t="shared" si="185"/>
        <v>13021.141989858132</v>
      </c>
      <c r="W300" s="14">
        <f t="shared" si="186"/>
        <v>23184.292251046085</v>
      </c>
      <c r="X300" s="166">
        <f t="shared" si="187"/>
        <v>30655.09242208628</v>
      </c>
    </row>
    <row r="301" spans="1:24" x14ac:dyDescent="0.25">
      <c r="A301" s="198" t="s">
        <v>107</v>
      </c>
      <c r="B301" s="155">
        <f>(VLOOKUP($A301,'高情景（2001-2060, 2020RMB）'!$A$57:$W$70,20,0)/VLOOKUP($A301,'高情景（2001-2060, 2020RMB）'!$A$57:$W$70,17,0))^(1/3)-1</f>
        <v>8.439753008648565E-2</v>
      </c>
      <c r="C301" s="139">
        <f>(VLOOKUP($A301,'高情景（2001-2060, 2020RMB）'!$A$57:$W$70,23,0)/VLOOKUP($A301,'高情景（2001-2060, 2020RMB）'!$A$57:$W$70,20,0))^(1/3)-1</f>
        <v>1.7741893187910973E-2</v>
      </c>
      <c r="D301" s="1">
        <v>0.7</v>
      </c>
      <c r="E301" s="1">
        <v>0.6</v>
      </c>
      <c r="F301" s="1">
        <v>0.5</v>
      </c>
      <c r="G301" s="1">
        <f t="shared" si="140"/>
        <v>0.31</v>
      </c>
      <c r="H301" s="1">
        <v>0.3</v>
      </c>
      <c r="I301" s="155">
        <f t="shared" si="188"/>
        <v>3.5748798146038818E-2</v>
      </c>
      <c r="J301" s="155">
        <f t="shared" si="189"/>
        <v>3.0641826982318987E-2</v>
      </c>
      <c r="K301" s="155">
        <f t="shared" si="190"/>
        <v>2.5534855818599156E-2</v>
      </c>
      <c r="L301" s="155">
        <f t="shared" si="191"/>
        <v>1.5831610607531476E-2</v>
      </c>
      <c r="M301" s="155">
        <f t="shared" si="192"/>
        <v>1.5320913491159494E-2</v>
      </c>
      <c r="N301" s="14">
        <f>VLOOKUP($A301,'低情景（2001-2060, 2020RMB）'!$A$57:$W$70,23,0)*(1+情景假设!I301)^3</f>
        <v>19998.558504347769</v>
      </c>
      <c r="O301" s="14">
        <f t="shared" si="181"/>
        <v>23256.133460845725</v>
      </c>
      <c r="P301" s="14">
        <f t="shared" si="182"/>
        <v>26380.901946773993</v>
      </c>
      <c r="Q301" s="14">
        <f t="shared" si="193"/>
        <v>33389.928236314758</v>
      </c>
      <c r="R301" s="14">
        <f t="shared" si="194"/>
        <v>38873.066743477495</v>
      </c>
      <c r="S301" s="14">
        <f>VLOOKUP($A301,'低情景（2001-2060, 2020RMB）'!$A$14:$W$70,23,0)</f>
        <v>17998.461308152702</v>
      </c>
      <c r="T301" s="14">
        <f t="shared" si="183"/>
        <v>21707.844571315662</v>
      </c>
      <c r="U301" s="14">
        <f t="shared" si="184"/>
        <v>29245.174070755569</v>
      </c>
      <c r="V301" s="14">
        <f t="shared" si="185"/>
        <v>36260.488876596792</v>
      </c>
      <c r="W301" s="14">
        <f t="shared" si="186"/>
        <v>64498.507460669309</v>
      </c>
      <c r="X301" s="166">
        <f t="shared" si="187"/>
        <v>85227.881702297847</v>
      </c>
    </row>
    <row r="302" spans="1:24" x14ac:dyDescent="0.25">
      <c r="A302" s="198" t="s">
        <v>108</v>
      </c>
      <c r="B302" s="155">
        <f>(VLOOKUP($A302,'高情景（2001-2060, 2020RMB）'!$A$57:$W$70,20,0)/VLOOKUP($A302,'高情景（2001-2060, 2020RMB）'!$A$57:$W$70,17,0))^(1/3)-1</f>
        <v>8.7713836318461524E-2</v>
      </c>
      <c r="C302" s="139">
        <f>(VLOOKUP($A302,'高情景（2001-2060, 2020RMB）'!$A$57:$W$70,23,0)/VLOOKUP($A302,'高情景（2001-2060, 2020RMB）'!$A$57:$W$70,20,0))^(1/3)-1</f>
        <v>4.9833837021771021E-2</v>
      </c>
      <c r="D302" s="1">
        <v>0.7</v>
      </c>
      <c r="E302" s="1">
        <v>0.6</v>
      </c>
      <c r="F302" s="1">
        <v>0.5</v>
      </c>
      <c r="G302" s="1">
        <f t="shared" si="140"/>
        <v>0.31</v>
      </c>
      <c r="H302" s="1">
        <v>0.3</v>
      </c>
      <c r="I302" s="155">
        <f t="shared" si="188"/>
        <v>4.8141685669081391E-2</v>
      </c>
      <c r="J302" s="155">
        <f t="shared" si="189"/>
        <v>4.1264302002069764E-2</v>
      </c>
      <c r="K302" s="155">
        <f t="shared" si="190"/>
        <v>3.4386918335058136E-2</v>
      </c>
      <c r="L302" s="155">
        <f t="shared" si="191"/>
        <v>2.1319889367736045E-2</v>
      </c>
      <c r="M302" s="155">
        <f t="shared" si="192"/>
        <v>2.0632151001034882E-2</v>
      </c>
      <c r="N302" s="14">
        <f>VLOOKUP($A302,'低情景（2001-2060, 2020RMB）'!$A$57:$W$70,23,0)*(1+情景假设!I302)^3</f>
        <v>50810.006444467319</v>
      </c>
      <c r="O302" s="14">
        <f t="shared" si="181"/>
        <v>62194.810360396608</v>
      </c>
      <c r="P302" s="14">
        <f t="shared" si="182"/>
        <v>73649.405463301548</v>
      </c>
      <c r="Q302" s="14">
        <f t="shared" si="193"/>
        <v>101063.90807896243</v>
      </c>
      <c r="R302" s="14">
        <f t="shared" si="194"/>
        <v>123961.98947190173</v>
      </c>
      <c r="S302" s="14">
        <f>VLOOKUP($A302,'低情景（2001-2060, 2020RMB）'!$A$14:$W$70,23,0)</f>
        <v>44125.462351119488</v>
      </c>
      <c r="T302" s="14">
        <f t="shared" si="183"/>
        <v>55152.761251479802</v>
      </c>
      <c r="U302" s="14">
        <f t="shared" si="184"/>
        <v>78211.541843348416</v>
      </c>
      <c r="V302" s="14">
        <f t="shared" si="185"/>
        <v>101230.93793222579</v>
      </c>
      <c r="W302" s="14">
        <f t="shared" si="186"/>
        <v>195222.67862037185</v>
      </c>
      <c r="X302" s="166">
        <f t="shared" si="187"/>
        <v>271782.46172371862</v>
      </c>
    </row>
    <row r="303" spans="1:24" x14ac:dyDescent="0.25">
      <c r="A303" s="198" t="s">
        <v>109</v>
      </c>
      <c r="B303" s="155">
        <f>(VLOOKUP($A303,'高情景（2001-2060, 2020RMB）'!$A$57:$W$70,20,0)/VLOOKUP($A303,'高情景（2001-2060, 2020RMB）'!$A$57:$W$70,17,0))^(1/3)-1</f>
        <v>6.8423018137201419E-2</v>
      </c>
      <c r="C303" s="139">
        <f>(VLOOKUP($A303,'高情景（2001-2060, 2020RMB）'!$A$57:$W$70,23,0)/VLOOKUP($A303,'高情景（2001-2060, 2020RMB）'!$A$57:$W$70,20,0))^(1/3)-1</f>
        <v>6.1115802628005866E-2</v>
      </c>
      <c r="D303" s="1">
        <v>0.7</v>
      </c>
      <c r="E303" s="1">
        <v>0.6</v>
      </c>
      <c r="F303" s="1">
        <v>0.5</v>
      </c>
      <c r="G303" s="1">
        <f t="shared" si="140"/>
        <v>0.31</v>
      </c>
      <c r="H303" s="1">
        <v>0.3</v>
      </c>
      <c r="I303" s="155">
        <f t="shared" si="188"/>
        <v>4.5338587267822548E-2</v>
      </c>
      <c r="J303" s="155">
        <f t="shared" si="189"/>
        <v>3.8861646229562181E-2</v>
      </c>
      <c r="K303" s="155">
        <f t="shared" si="190"/>
        <v>3.2384705191301821E-2</v>
      </c>
      <c r="L303" s="155">
        <f t="shared" si="191"/>
        <v>2.007851721860713E-2</v>
      </c>
      <c r="M303" s="155">
        <f t="shared" si="192"/>
        <v>1.9430823114781091E-2</v>
      </c>
      <c r="N303" s="14">
        <f>VLOOKUP($A303,'低情景（2001-2060, 2020RMB）'!$A$57:$W$70,23,0)*(1+情景假设!I303)^3</f>
        <v>30670.720738900171</v>
      </c>
      <c r="O303" s="14">
        <f t="shared" si="181"/>
        <v>37111.84501694834</v>
      </c>
      <c r="P303" s="14">
        <f t="shared" si="182"/>
        <v>43523.153509103729</v>
      </c>
      <c r="Q303" s="14">
        <f t="shared" si="193"/>
        <v>58644.106906699453</v>
      </c>
      <c r="R303" s="14">
        <f t="shared" si="194"/>
        <v>71088.9308883169</v>
      </c>
      <c r="S303" s="14">
        <f>VLOOKUP($A303,'低情景（2001-2060, 2020RMB）'!$A$14:$W$70,23,0)</f>
        <v>26850.540684381289</v>
      </c>
      <c r="T303" s="14">
        <f t="shared" si="183"/>
        <v>33292.16145981352</v>
      </c>
      <c r="U303" s="14">
        <f t="shared" si="184"/>
        <v>46669.0806291962</v>
      </c>
      <c r="V303" s="14">
        <f t="shared" si="185"/>
        <v>59822.474109315212</v>
      </c>
      <c r="W303" s="14">
        <f t="shared" si="186"/>
        <v>113281.38653296826</v>
      </c>
      <c r="X303" s="166">
        <f t="shared" si="187"/>
        <v>155860.07227250468</v>
      </c>
    </row>
    <row r="304" spans="1:24" x14ac:dyDescent="0.25">
      <c r="A304" s="198" t="s">
        <v>110</v>
      </c>
      <c r="B304" s="155">
        <f>(VLOOKUP($A304,'高情景（2001-2060, 2020RMB）'!$A$57:$W$70,20,0)/VLOOKUP($A304,'高情景（2001-2060, 2020RMB）'!$A$57:$W$70,17,0))^(1/3)-1</f>
        <v>0.10086430289678239</v>
      </c>
      <c r="C304" s="139">
        <f>(VLOOKUP($A304,'高情景（2001-2060, 2020RMB）'!$A$57:$W$70,23,0)/VLOOKUP($A304,'高情景（2001-2060, 2020RMB）'!$A$57:$W$70,20,0))^(1/3)-1</f>
        <v>-2.069199526272103E-2</v>
      </c>
      <c r="D304" s="1">
        <v>0.7</v>
      </c>
      <c r="E304" s="1">
        <v>0.6</v>
      </c>
      <c r="F304" s="1">
        <v>0.5</v>
      </c>
      <c r="G304" s="1">
        <f t="shared" si="140"/>
        <v>0.31</v>
      </c>
      <c r="H304" s="1">
        <v>0.3</v>
      </c>
      <c r="I304" s="155">
        <f t="shared" si="188"/>
        <v>2.8060307671921473E-2</v>
      </c>
      <c r="J304" s="155">
        <f t="shared" si="189"/>
        <v>2.4051692290218408E-2</v>
      </c>
      <c r="K304" s="155">
        <f t="shared" si="190"/>
        <v>2.0043076908515339E-2</v>
      </c>
      <c r="L304" s="155">
        <f t="shared" si="191"/>
        <v>1.242670768327951E-2</v>
      </c>
      <c r="M304" s="155">
        <f t="shared" si="192"/>
        <v>1.2025846145109204E-2</v>
      </c>
      <c r="N304" s="14">
        <f>VLOOKUP($A304,'低情景（2001-2060, 2020RMB）'!$A$57:$W$70,23,0)*(1+情景假设!I304)^3</f>
        <v>8348.6928973641789</v>
      </c>
      <c r="O304" s="14">
        <f t="shared" si="181"/>
        <v>9402.1653379396248</v>
      </c>
      <c r="P304" s="14">
        <f t="shared" si="182"/>
        <v>10382.942456174917</v>
      </c>
      <c r="Q304" s="14">
        <f t="shared" si="193"/>
        <v>12496.095803032998</v>
      </c>
      <c r="R304" s="14">
        <f t="shared" si="194"/>
        <v>14082.844603827933</v>
      </c>
      <c r="S304" s="14">
        <f>VLOOKUP($A304,'低情景（2001-2060, 2020RMB）'!$A$14:$W$70,23,0)</f>
        <v>7683.5639559520841</v>
      </c>
      <c r="T304" s="14">
        <f t="shared" si="183"/>
        <v>9062.2595498684568</v>
      </c>
      <c r="U304" s="14">
        <f t="shared" si="184"/>
        <v>11823.45992350825</v>
      </c>
      <c r="V304" s="14">
        <f t="shared" si="185"/>
        <v>14271.330457089036</v>
      </c>
      <c r="W304" s="14">
        <f t="shared" si="186"/>
        <v>24138.402534947112</v>
      </c>
      <c r="X304" s="166">
        <f t="shared" si="187"/>
        <v>30876.159626080451</v>
      </c>
    </row>
    <row r="305" spans="1:42" x14ac:dyDescent="0.25">
      <c r="A305" s="199" t="s">
        <v>111</v>
      </c>
      <c r="B305" s="157">
        <f>(VLOOKUP($A305,'高情景（2001-2060, 2020RMB）'!$A$57:$W$70,20,0)/VLOOKUP($A305,'高情景（2001-2060, 2020RMB）'!$A$57:$W$70,17,0))^(1/3)-1</f>
        <v>8.9033832957701176E-2</v>
      </c>
      <c r="C305" s="201">
        <f>(VLOOKUP($A305,'高情景（2001-2060, 2020RMB）'!$A$57:$W$70,23,0)/VLOOKUP($A305,'高情景（2001-2060, 2020RMB）'!$A$57:$W$70,20,0))^(1/3)-1</f>
        <v>4.1121647025851304E-2</v>
      </c>
      <c r="D305" s="151">
        <v>0.7</v>
      </c>
      <c r="E305" s="151">
        <v>0.6</v>
      </c>
      <c r="F305" s="151">
        <v>0.5</v>
      </c>
      <c r="G305" s="151">
        <f t="shared" si="140"/>
        <v>0.31</v>
      </c>
      <c r="H305" s="151">
        <v>0.3</v>
      </c>
      <c r="I305" s="157">
        <f t="shared" si="188"/>
        <v>4.5554417994243368E-2</v>
      </c>
      <c r="J305" s="157">
        <f t="shared" si="189"/>
        <v>3.9046643995065744E-2</v>
      </c>
      <c r="K305" s="157">
        <f t="shared" si="190"/>
        <v>3.253886999588812E-2</v>
      </c>
      <c r="L305" s="157">
        <f t="shared" si="191"/>
        <v>2.0174099397450636E-2</v>
      </c>
      <c r="M305" s="157">
        <f t="shared" si="192"/>
        <v>1.9523321997532872E-2</v>
      </c>
      <c r="N305" s="18">
        <f>VLOOKUP($A305,'低情景（2001-2060, 2020RMB）'!$A$57:$W$70,23,0)*(1+情景假设!I305)^3</f>
        <v>61970.316365596307</v>
      </c>
      <c r="O305" s="18">
        <f t="shared" si="181"/>
        <v>75051.423365157432</v>
      </c>
      <c r="P305" s="18">
        <f t="shared" si="182"/>
        <v>88082.773611647921</v>
      </c>
      <c r="Q305" s="18">
        <f t="shared" si="193"/>
        <v>118851.69529108021</v>
      </c>
      <c r="R305" s="18">
        <f t="shared" si="194"/>
        <v>144203.90785216526</v>
      </c>
      <c r="S305" s="18">
        <f>VLOOKUP($A305,'低情景（2001-2060, 2020RMB）'!$A$14:$W$70,23,0)</f>
        <v>54218.036905075918</v>
      </c>
      <c r="T305" s="18">
        <f t="shared" si="183"/>
        <v>67266.94803563779</v>
      </c>
      <c r="U305" s="18">
        <f t="shared" si="184"/>
        <v>94379.056788066009</v>
      </c>
      <c r="V305" s="18">
        <f t="shared" si="185"/>
        <v>121069.56916063759</v>
      </c>
      <c r="W305" s="18">
        <f t="shared" si="186"/>
        <v>229582.9119844494</v>
      </c>
      <c r="X305" s="168">
        <f t="shared" si="187"/>
        <v>316162.18191726715</v>
      </c>
    </row>
    <row r="308" spans="1:42" x14ac:dyDescent="0.25">
      <c r="A308" s="128" t="s">
        <v>263</v>
      </c>
    </row>
    <row r="309" spans="1:42" x14ac:dyDescent="0.25">
      <c r="B309" s="2">
        <v>2020</v>
      </c>
      <c r="C309" s="3">
        <v>2021</v>
      </c>
      <c r="D309" s="3">
        <v>2022</v>
      </c>
      <c r="E309" s="3">
        <v>2023</v>
      </c>
      <c r="F309" s="3">
        <v>2024</v>
      </c>
      <c r="G309" s="3">
        <v>2025</v>
      </c>
      <c r="H309" s="3">
        <v>2026</v>
      </c>
      <c r="I309" s="3">
        <v>2027</v>
      </c>
      <c r="J309" s="3">
        <v>2028</v>
      </c>
      <c r="K309" s="3">
        <v>2029</v>
      </c>
      <c r="L309" s="3">
        <v>2030</v>
      </c>
      <c r="M309" s="3">
        <v>2031</v>
      </c>
      <c r="N309" s="3">
        <v>2032</v>
      </c>
      <c r="O309" s="3">
        <v>2033</v>
      </c>
      <c r="P309" s="3">
        <v>2034</v>
      </c>
      <c r="Q309" s="3">
        <v>2035</v>
      </c>
      <c r="R309" s="3">
        <v>2036</v>
      </c>
      <c r="S309" s="3">
        <v>2037</v>
      </c>
      <c r="T309" s="3">
        <v>2038</v>
      </c>
      <c r="U309" s="3">
        <v>2039</v>
      </c>
      <c r="V309" s="3">
        <v>2040</v>
      </c>
      <c r="W309" s="3">
        <v>2041</v>
      </c>
      <c r="X309" s="3">
        <v>2042</v>
      </c>
      <c r="Y309" s="3">
        <v>2043</v>
      </c>
      <c r="Z309" s="3">
        <v>2044</v>
      </c>
      <c r="AA309" s="3">
        <v>2045</v>
      </c>
      <c r="AB309" s="3">
        <v>2046</v>
      </c>
      <c r="AC309" s="3">
        <v>2047</v>
      </c>
      <c r="AD309" s="3">
        <v>2048</v>
      </c>
      <c r="AE309" s="3">
        <v>2049</v>
      </c>
      <c r="AF309" s="3">
        <v>2050</v>
      </c>
      <c r="AG309" s="3">
        <v>2051</v>
      </c>
      <c r="AH309" s="3">
        <v>2052</v>
      </c>
      <c r="AI309" s="3">
        <v>2053</v>
      </c>
      <c r="AJ309" s="3">
        <v>2054</v>
      </c>
      <c r="AK309" s="3">
        <v>2055</v>
      </c>
      <c r="AL309" s="3">
        <v>2056</v>
      </c>
      <c r="AM309" s="3">
        <v>2057</v>
      </c>
      <c r="AN309" s="3">
        <v>2058</v>
      </c>
      <c r="AO309" s="3">
        <v>2059</v>
      </c>
      <c r="AP309" s="4">
        <v>2060</v>
      </c>
    </row>
    <row r="310" spans="1:42" x14ac:dyDescent="0.25">
      <c r="A310" s="193" t="s">
        <v>14</v>
      </c>
      <c r="B310" s="212">
        <f>B90</f>
        <v>34486.847010845668</v>
      </c>
      <c r="C310" s="213">
        <f>C90</f>
        <v>37878.279541193522</v>
      </c>
      <c r="D310" s="213">
        <f>D90</f>
        <v>40294.225269378127</v>
      </c>
      <c r="E310" s="213">
        <f t="shared" ref="E310:AP310" si="195">E90</f>
        <v>41086.103597130837</v>
      </c>
      <c r="F310" s="213">
        <f t="shared" si="195"/>
        <v>41779.035010297797</v>
      </c>
      <c r="G310" s="213">
        <f t="shared" si="195"/>
        <v>42270.52642363638</v>
      </c>
      <c r="H310" s="213">
        <f t="shared" si="195"/>
        <v>42733.071809783913</v>
      </c>
      <c r="I310" s="213">
        <f t="shared" si="195"/>
        <v>43149.880331210938</v>
      </c>
      <c r="J310" s="213">
        <f t="shared" si="195"/>
        <v>43536.026023935934</v>
      </c>
      <c r="K310" s="213">
        <f t="shared" si="195"/>
        <v>43892.29526547061</v>
      </c>
      <c r="L310" s="213">
        <f t="shared" si="195"/>
        <v>44204.994416308458</v>
      </c>
      <c r="M310" s="213">
        <f t="shared" si="195"/>
        <v>44454.33235217692</v>
      </c>
      <c r="N310" s="213">
        <f t="shared" si="195"/>
        <v>44636.137998085069</v>
      </c>
      <c r="O310" s="213">
        <f t="shared" si="195"/>
        <v>44761.457130330011</v>
      </c>
      <c r="P310" s="213">
        <f t="shared" si="195"/>
        <v>44874.960504155315</v>
      </c>
      <c r="Q310" s="213">
        <f t="shared" si="195"/>
        <v>45056.167716338663</v>
      </c>
      <c r="R310" s="213">
        <f t="shared" si="195"/>
        <v>45279.05015446082</v>
      </c>
      <c r="S310" s="213">
        <f t="shared" si="195"/>
        <v>45465.050809679786</v>
      </c>
      <c r="T310" s="213">
        <f t="shared" si="195"/>
        <v>45627.157011060743</v>
      </c>
      <c r="U310" s="213">
        <f t="shared" si="195"/>
        <v>45778.246055002564</v>
      </c>
      <c r="V310" s="213">
        <f t="shared" si="195"/>
        <v>45931.089086746782</v>
      </c>
      <c r="W310" s="213">
        <f t="shared" si="195"/>
        <v>46086.792825227698</v>
      </c>
      <c r="X310" s="213">
        <f t="shared" si="195"/>
        <v>46237.488508145412</v>
      </c>
      <c r="Y310" s="213">
        <f t="shared" si="195"/>
        <v>46382.325287301785</v>
      </c>
      <c r="Z310" s="213">
        <f t="shared" si="195"/>
        <v>46520.348045398525</v>
      </c>
      <c r="AA310" s="213">
        <f t="shared" si="195"/>
        <v>46650.526975536122</v>
      </c>
      <c r="AB310" s="213">
        <f t="shared" si="195"/>
        <v>46773.427213928109</v>
      </c>
      <c r="AC310" s="213">
        <f t="shared" si="195"/>
        <v>46889.555283558118</v>
      </c>
      <c r="AD310" s="213">
        <f t="shared" si="195"/>
        <v>46997.708379455034</v>
      </c>
      <c r="AE310" s="213">
        <f t="shared" si="195"/>
        <v>47096.614461674581</v>
      </c>
      <c r="AF310" s="213">
        <f t="shared" si="195"/>
        <v>47184.905513148806</v>
      </c>
      <c r="AG310" s="213">
        <f t="shared" si="195"/>
        <v>47268.132856652352</v>
      </c>
      <c r="AH310" s="213">
        <f t="shared" si="195"/>
        <v>47352.213454487588</v>
      </c>
      <c r="AI310" s="213">
        <f t="shared" si="195"/>
        <v>47436.210551017168</v>
      </c>
      <c r="AJ310" s="213">
        <f t="shared" si="195"/>
        <v>47519.156692635646</v>
      </c>
      <c r="AK310" s="213">
        <f t="shared" si="195"/>
        <v>47600.054214784213</v>
      </c>
      <c r="AL310" s="213">
        <f t="shared" si="195"/>
        <v>47679.510263692173</v>
      </c>
      <c r="AM310" s="213">
        <f t="shared" si="195"/>
        <v>47758.36371589492</v>
      </c>
      <c r="AN310" s="213">
        <f t="shared" si="195"/>
        <v>47835.922578407619</v>
      </c>
      <c r="AO310" s="213">
        <f t="shared" si="195"/>
        <v>47911.469061203316</v>
      </c>
      <c r="AP310" s="214">
        <f t="shared" si="195"/>
        <v>47984.260190433699</v>
      </c>
    </row>
    <row r="311" spans="1:42" x14ac:dyDescent="0.25">
      <c r="A311" s="131" t="s">
        <v>15</v>
      </c>
      <c r="B311" s="118">
        <f>VLOOKUP($A311,'低情景（2001-2060, 2020RMB）'!$A$14:$W$70,COLUMN('低情景（2001-2060, 2020RMB）'!U$1),0)</f>
        <v>14783.756200003678</v>
      </c>
      <c r="C311" s="14">
        <f>VLOOKUP($A311,'低情景（2001-2060, 2020RMB）'!$A$14:$W$70,COLUMN('低情景（2001-2060, 2020RMB）'!V$1),0)</f>
        <v>16423.99901838032</v>
      </c>
      <c r="D311" s="14">
        <f>VLOOKUP($A311,'低情景（2001-2060, 2020RMB）'!$A$14:$W$70,COLUMN('低情景（2001-2060, 2020RMB）'!W$1),0)</f>
        <v>18002.06128553487</v>
      </c>
      <c r="E311" s="14">
        <f>VLOOKUP($A311,Python数据平滑!$A$119:$AN$172,COLUMN(Python数据平滑!C$119),0)/SUM(Python数据平滑!C$120:C$124)*情景假设!E$310</f>
        <v>18389.744671142686</v>
      </c>
      <c r="F311" s="14">
        <f>VLOOKUP($A311,Python数据平滑!$A$119:$AN$172,COLUMN(Python数据平滑!D$119),0)/SUM(Python数据平滑!D$120:D$124)*情景假设!F$310</f>
        <v>18720.583505541425</v>
      </c>
      <c r="G311" s="14">
        <f>VLOOKUP($A311,Python数据平滑!$A$119:$AN$172,COLUMN(Python数据平滑!E$119),0)/SUM(Python数据平滑!E$120:E$124)*情景假设!G$310</f>
        <v>18940.312009236546</v>
      </c>
      <c r="H311" s="14">
        <f>VLOOKUP($A311,Python数据平滑!$A$119:$AN$172,COLUMN(Python数据平滑!F$119),0)/SUM(Python数据平滑!F$120:F$124)*情景假设!H$310</f>
        <v>19133.586806601288</v>
      </c>
      <c r="I311" s="14">
        <f>VLOOKUP($A311,Python数据平滑!$A$119:$AN$172,COLUMN(Python数据平滑!G$119),0)/SUM(Python数据平滑!G$120:G$124)*情景假设!I$310</f>
        <v>19301.563905384781</v>
      </c>
      <c r="J311" s="14">
        <f>VLOOKUP($A311,Python数据平滑!$A$119:$AN$172,COLUMN(Python数据平滑!H$119),0)/SUM(Python数据平滑!H$120:H$124)*情景假设!J$310</f>
        <v>19444.520645064473</v>
      </c>
      <c r="K311" s="14">
        <f>VLOOKUP($A311,Python数据平滑!$A$119:$AN$172,COLUMN(Python数据平滑!I$119),0)/SUM(Python数据平滑!I$120:I$124)*情景假设!K$310</f>
        <v>19556.322148474741</v>
      </c>
      <c r="L311" s="14">
        <f>VLOOKUP($A311,Python数据平滑!$A$119:$AN$172,COLUMN(Python数据平滑!J$119),0)/SUM(Python数据平滑!J$120:J$124)*情景假设!L$310</f>
        <v>19624.4583119536</v>
      </c>
      <c r="M311" s="14">
        <f>VLOOKUP($A311,Python数据平滑!$A$119:$AN$172,COLUMN(Python数据平滑!K$119),0)/SUM(Python数据平滑!K$120:K$124)*情景假设!M$310</f>
        <v>19665.452019814322</v>
      </c>
      <c r="N311" s="14">
        <f>VLOOKUP($A311,Python数据平滑!$A$119:$AN$172,COLUMN(Python数据平滑!L$119),0)/SUM(Python数据平滑!L$120:L$124)*情景假设!N$310</f>
        <v>19697.322893474258</v>
      </c>
      <c r="O311" s="14">
        <f>VLOOKUP($A311,Python数据平滑!$A$119:$AN$172,COLUMN(Python数据平滑!M$119),0)/SUM(Python数据平滑!M$120:M$124)*情景假设!O$310</f>
        <v>19710.700371273397</v>
      </c>
      <c r="P311" s="14">
        <f>VLOOKUP($A311,Python数据平滑!$A$119:$AN$172,COLUMN(Python数据平滑!N$119),0)/SUM(Python数据平滑!N$120:N$124)*情景假设!P$310</f>
        <v>19711.397323887606</v>
      </c>
      <c r="Q311" s="14">
        <f>VLOOKUP($A311,Python数据平滑!$A$119:$AN$172,COLUMN(Python数据平滑!O$119),0)/SUM(Python数据平滑!O$120:O$124)*情景假设!Q$310</f>
        <v>19720.834986513106</v>
      </c>
      <c r="R311" s="14">
        <f>VLOOKUP($A311,Python数据平滑!$A$119:$AN$172,COLUMN(Python数据平滑!P$119),0)/SUM(Python数据平滑!P$120:P$124)*情景假设!R$310</f>
        <v>19724.951759193271</v>
      </c>
      <c r="S311" s="14">
        <f>VLOOKUP($A311,Python数据平滑!$A$119:$AN$172,COLUMN(Python数据平滑!Q$119),0)/SUM(Python数据平滑!Q$120:Q$124)*情景假设!S$310</f>
        <v>19696.763613287818</v>
      </c>
      <c r="T311" s="14">
        <f>VLOOKUP($A311,Python数据平滑!$A$119:$AN$172,COLUMN(Python数据平滑!R$119),0)/SUM(Python数据平滑!R$120:R$124)*情景假设!T$310</f>
        <v>19643.591245272975</v>
      </c>
      <c r="U311" s="14">
        <f>VLOOKUP($A311,Python数据平滑!$A$119:$AN$172,COLUMN(Python数据平滑!S$119),0)/SUM(Python数据平滑!S$120:S$124)*情景假设!U$310</f>
        <v>19572.601635148778</v>
      </c>
      <c r="V311" s="14">
        <f>VLOOKUP($A311,Python数据平滑!$A$119:$AN$172,COLUMN(Python数据平滑!T$119),0)/SUM(Python数据平滑!T$120:T$124)*情景假设!V$310</f>
        <v>19490.76669456864</v>
      </c>
      <c r="W311" s="14">
        <f>VLOOKUP($A311,Python数据平滑!$A$119:$AN$172,COLUMN(Python数据平滑!U$119),0)/SUM(Python数据平滑!U$120:U$124)*情景假设!W$310</f>
        <v>19399.964252515987</v>
      </c>
      <c r="X311" s="14">
        <f>VLOOKUP($A311,Python数据平滑!$A$119:$AN$172,COLUMN(Python数据平滑!V$119),0)/SUM(Python数据平滑!V$120:V$124)*情景假设!X$310</f>
        <v>19298.28190116692</v>
      </c>
      <c r="Y311" s="14">
        <f>VLOOKUP($A311,Python数据平滑!$A$119:$AN$172,COLUMN(Python数据平滑!W$119),0)/SUM(Python数据平滑!W$120:W$124)*情景假设!Y$310</f>
        <v>19186.796393464534</v>
      </c>
      <c r="Z311" s="14">
        <f>VLOOKUP($A311,Python数据平滑!$A$119:$AN$172,COLUMN(Python数据平滑!X$119),0)/SUM(Python数据平滑!X$120:X$124)*情景假设!Z$310</f>
        <v>19066.527862403673</v>
      </c>
      <c r="AA311" s="14">
        <f>VLOOKUP($A311,Python数据平滑!$A$119:$AN$172,COLUMN(Python数据平滑!Y$119),0)/SUM(Python数据平滑!Y$120:Y$124)*情景假设!AA$310</f>
        <v>18938.450728783828</v>
      </c>
      <c r="AB311" s="14">
        <f>VLOOKUP($A311,Python数据平滑!$A$119:$AN$172,COLUMN(Python数据平滑!Z$119),0)/SUM(Python数据平滑!Z$120:Z$124)*情景假设!AB$310</f>
        <v>18804.162775313758</v>
      </c>
      <c r="AC311" s="14">
        <f>VLOOKUP($A311,Python数据平滑!$A$119:$AN$172,COLUMN(Python数据平滑!AA$119),0)/SUM(Python数据平滑!AA$120:AA$124)*情景假设!AC$310</f>
        <v>18665.191177981855</v>
      </c>
      <c r="AD311" s="14">
        <f>VLOOKUP($A311,Python数据平滑!$A$119:$AN$172,COLUMN(Python数据平滑!AB$119),0)/SUM(Python数据平滑!AB$120:AB$124)*情景假设!AD$310</f>
        <v>18522.338479046237</v>
      </c>
      <c r="AE311" s="14">
        <f>VLOOKUP($A311,Python数据平滑!$A$119:$AN$172,COLUMN(Python数据平滑!AC$119),0)/SUM(Python数据平滑!AC$120:AC$124)*情景假设!AE$310</f>
        <v>18376.351793229896</v>
      </c>
      <c r="AF311" s="14">
        <f>VLOOKUP($A311,Python数据平滑!$A$119:$AN$172,COLUMN(Python数据平滑!AD$119),0)/SUM(Python数据平滑!AD$120:AD$124)*情景假设!AF$310</f>
        <v>18227.90896094064</v>
      </c>
      <c r="AG311" s="14">
        <f>VLOOKUP($A311,Python数据平滑!$A$119:$AN$172,COLUMN(Python数据平滑!AE$119),0)/SUM(Python数据平滑!AE$120:AE$124)*情景假设!AG$310</f>
        <v>18077.433784734018</v>
      </c>
      <c r="AH311" s="14">
        <f>VLOOKUP($A311,Python数据平滑!$A$119:$AN$172,COLUMN(Python数据平滑!AF$119),0)/SUM(Python数据平滑!AF$120:AF$124)*情景假设!AH$310</f>
        <v>17924.624435971269</v>
      </c>
      <c r="AI311" s="14">
        <f>VLOOKUP($A311,Python数据平滑!$A$119:$AN$172,COLUMN(Python数据平滑!AG$119),0)/SUM(Python数据平滑!AG$120:AG$124)*情景假设!AI$310</f>
        <v>17769.030429223236</v>
      </c>
      <c r="AJ311" s="14">
        <f>VLOOKUP($A311,Python数据平滑!$A$119:$AN$172,COLUMN(Python数据平滑!AH$119),0)/SUM(Python数据平滑!AH$120:AH$124)*情景假设!AJ$310</f>
        <v>17610.233835043444</v>
      </c>
      <c r="AK311" s="14">
        <f>VLOOKUP($A311,Python数据平滑!$A$119:$AN$172,COLUMN(Python数据平滑!AI$119),0)/SUM(Python数据平滑!AI$120:AI$124)*情景假设!AK$310</f>
        <v>17447.852028013294</v>
      </c>
      <c r="AL311" s="14">
        <f>VLOOKUP($A311,Python数据平滑!$A$119:$AN$172,COLUMN(Python数据平滑!AJ$119),0)/SUM(Python数据平滑!AJ$120:AJ$124)*情景假设!AL$310</f>
        <v>17282.132503589222</v>
      </c>
      <c r="AM311" s="14">
        <f>VLOOKUP($A311,Python数据平滑!$A$119:$AN$172,COLUMN(Python数据平滑!AK$119),0)/SUM(Python数据平滑!AK$120:AK$124)*情景假设!AM$310</f>
        <v>17113.428845514361</v>
      </c>
      <c r="AN311" s="14">
        <f>VLOOKUP($A311,Python数据平滑!$A$119:$AN$172,COLUMN(Python数据平滑!AL$119),0)/SUM(Python数据平滑!AL$120:AL$124)*情景假设!AN$310</f>
        <v>16941.571620730905</v>
      </c>
      <c r="AO311" s="14">
        <f>VLOOKUP($A311,Python数据平滑!$A$119:$AN$172,COLUMN(Python数据平滑!AM$119),0)/SUM(Python数据平滑!AM$120:AM$124)*情景假设!AO$310</f>
        <v>16766.426777520082</v>
      </c>
      <c r="AP311" s="166">
        <f>VLOOKUP($A311,Python数据平滑!$A$119:$AN$172,COLUMN(Python数据平滑!AN$119),0)/SUM(Python数据平滑!AN$120:AN$124)*情景假设!AP$310</f>
        <v>16587.89602532245</v>
      </c>
    </row>
    <row r="312" spans="1:42" x14ac:dyDescent="0.25">
      <c r="A312" s="132" t="s">
        <v>16</v>
      </c>
      <c r="B312" s="118">
        <f>VLOOKUP($A312,'低情景（2001-2060, 2020RMB）'!$A$14:$W$70,COLUMN('低情景（2001-2060, 2020RMB）'!U$1),0)</f>
        <v>10602.811030571023</v>
      </c>
      <c r="C312" s="14">
        <f>VLOOKUP($A312,'低情景（2001-2060, 2020RMB）'!$A$14:$W$70,COLUMN('低情景（2001-2060, 2020RMB）'!V$1),0)</f>
        <v>11470.075268301911</v>
      </c>
      <c r="D312" s="14">
        <f>VLOOKUP($A312,'低情景（2001-2060, 2020RMB）'!$A$14:$W$70,COLUMN('低情景（2001-2060, 2020RMB）'!W$1),0)</f>
        <v>12304.162743704102</v>
      </c>
      <c r="E312" s="14">
        <f>VLOOKUP($A312,Python数据平滑!$A$119:$AN$172,COLUMN(Python数据平滑!C$119),0)/SUM(Python数据平滑!C$120:C$124)*情景假设!E$310</f>
        <v>12409.210318150082</v>
      </c>
      <c r="F312" s="14">
        <f>VLOOKUP($A312,Python数据平滑!$A$119:$AN$172,COLUMN(Python数据平滑!D$119),0)/SUM(Python数据平滑!D$120:D$124)*情景假设!F$310</f>
        <v>12486.900080517576</v>
      </c>
      <c r="G312" s="14">
        <f>VLOOKUP($A312,Python数据平滑!$A$119:$AN$172,COLUMN(Python数据平滑!E$119),0)/SUM(Python数据平滑!E$120:E$124)*情景假设!G$310</f>
        <v>12504.740372694137</v>
      </c>
      <c r="H312" s="14">
        <f>VLOOKUP($A312,Python数据平滑!$A$119:$AN$172,COLUMN(Python数据平滑!F$119),0)/SUM(Python数据平滑!F$120:F$124)*情景假设!H$310</f>
        <v>12515.492722470306</v>
      </c>
      <c r="I312" s="14">
        <f>VLOOKUP($A312,Python数据平滑!$A$119:$AN$172,COLUMN(Python数据平滑!G$119),0)/SUM(Python数据平滑!G$120:G$124)*情景假设!I$310</f>
        <v>12518.573881421509</v>
      </c>
      <c r="J312" s="14">
        <f>VLOOKUP($A312,Python数据平滑!$A$119:$AN$172,COLUMN(Python数据平滑!H$119),0)/SUM(Python数据平滑!H$120:H$124)*情景假设!J$310</f>
        <v>12520.963006819944</v>
      </c>
      <c r="K312" s="14">
        <f>VLOOKUP($A312,Python数据平滑!$A$119:$AN$172,COLUMN(Python数据平滑!I$119),0)/SUM(Python数据平滑!I$120:I$124)*情景假设!K$310</f>
        <v>12525.460305872999</v>
      </c>
      <c r="L312" s="14">
        <f>VLOOKUP($A312,Python数据平滑!$A$119:$AN$172,COLUMN(Python数据平滑!J$119),0)/SUM(Python数据平滑!J$120:J$124)*情景假设!L$310</f>
        <v>12530.795702600801</v>
      </c>
      <c r="M312" s="14">
        <f>VLOOKUP($A312,Python数据平滑!$A$119:$AN$172,COLUMN(Python数据平滑!K$119),0)/SUM(Python数据平滑!K$120:K$124)*情景假设!M$310</f>
        <v>12511.834940451114</v>
      </c>
      <c r="N312" s="14">
        <f>VLOOKUP($A312,Python数据平滑!$A$119:$AN$172,COLUMN(Python数据平滑!L$119),0)/SUM(Python数据平滑!L$120:L$124)*情景假设!N$310</f>
        <v>12454.842689808307</v>
      </c>
      <c r="O312" s="14">
        <f>VLOOKUP($A312,Python数据平滑!$A$119:$AN$172,COLUMN(Python数据平滑!M$119),0)/SUM(Python数据平滑!M$120:M$124)*情景假设!O$310</f>
        <v>12376.276932022794</v>
      </c>
      <c r="P312" s="14">
        <f>VLOOKUP($A312,Python数据平滑!$A$119:$AN$172,COLUMN(Python数据平滑!N$119),0)/SUM(Python数据平滑!N$120:N$124)*情景假设!P$310</f>
        <v>12301.847211221999</v>
      </c>
      <c r="Q312" s="14">
        <f>VLOOKUP($A312,Python数据平滑!$A$119:$AN$172,COLUMN(Python数据平滑!O$119),0)/SUM(Python数据平滑!O$120:O$124)*情景假设!Q$310</f>
        <v>12266.376405511006</v>
      </c>
      <c r="R312" s="14">
        <f>VLOOKUP($A312,Python数据平滑!$A$119:$AN$172,COLUMN(Python数据平滑!P$119),0)/SUM(Python数据平滑!P$120:P$124)*情景假设!R$310</f>
        <v>12260.026104008413</v>
      </c>
      <c r="S312" s="14">
        <f>VLOOKUP($A312,Python数据平滑!$A$119:$AN$172,COLUMN(Python数据平滑!Q$119),0)/SUM(Python数据平滑!Q$120:Q$124)*情景假设!S$310</f>
        <v>12249.726695475216</v>
      </c>
      <c r="T312" s="14">
        <f>VLOOKUP($A312,Python数据平滑!$A$119:$AN$172,COLUMN(Python数据平滑!R$119),0)/SUM(Python数据平滑!R$120:R$124)*情景假设!T$310</f>
        <v>12238.358171597562</v>
      </c>
      <c r="U312" s="14">
        <f>VLOOKUP($A312,Python数据平滑!$A$119:$AN$172,COLUMN(Python数据平滑!S$119),0)/SUM(Python数据平滑!S$120:S$124)*情景假设!U$310</f>
        <v>12228.671366906814</v>
      </c>
      <c r="V312" s="14">
        <f>VLOOKUP($A312,Python数据平滑!$A$119:$AN$172,COLUMN(Python数据平滑!T$119),0)/SUM(Python数据平滑!T$120:T$124)*情景假设!V$310</f>
        <v>12223.310024882334</v>
      </c>
      <c r="W312" s="14">
        <f>VLOOKUP($A312,Python数据平滑!$A$119:$AN$172,COLUMN(Python数据平滑!U$119),0)/SUM(Python数据平滑!U$120:U$124)*情景假设!W$310</f>
        <v>12221.761388268707</v>
      </c>
      <c r="X312" s="14">
        <f>VLOOKUP($A312,Python数据平滑!$A$119:$AN$172,COLUMN(Python数据平滑!V$119),0)/SUM(Python数据平滑!V$120:V$124)*情景假设!X$310</f>
        <v>12221.128264521427</v>
      </c>
      <c r="Y312" s="14">
        <f>VLOOKUP($A312,Python数据平滑!$A$119:$AN$172,COLUMN(Python数据平滑!W$119),0)/SUM(Python数据平滑!W$120:W$124)*情景假设!Y$310</f>
        <v>12220.381542970501</v>
      </c>
      <c r="Z312" s="14">
        <f>VLOOKUP($A312,Python数据平滑!$A$119:$AN$172,COLUMN(Python数据平滑!X$119),0)/SUM(Python数据平滑!X$120:X$124)*情景假设!Z$310</f>
        <v>12218.459394771047</v>
      </c>
      <c r="AA312" s="14">
        <f>VLOOKUP($A312,Python数据平滑!$A$119:$AN$172,COLUMN(Python数据平滑!Y$119),0)/SUM(Python数据平滑!Y$120:Y$124)*情景假设!AA$310</f>
        <v>12214.276855504129</v>
      </c>
      <c r="AB312" s="14">
        <f>VLOOKUP($A312,Python数据平滑!$A$119:$AN$172,COLUMN(Python数据平滑!Z$119),0)/SUM(Python数据平滑!Z$120:Z$124)*情景假设!AB$310</f>
        <v>12207.163488148262</v>
      </c>
      <c r="AC312" s="14">
        <f>VLOOKUP($A312,Python数据平滑!$A$119:$AN$172,COLUMN(Python数据平滑!AA$119),0)/SUM(Python数据平滑!AA$120:AA$124)*情景假设!AC$310</f>
        <v>12196.428164176457</v>
      </c>
      <c r="AD312" s="14">
        <f>VLOOKUP($A312,Python数据平滑!$A$119:$AN$172,COLUMN(Python数据平滑!AB$119),0)/SUM(Python数据平滑!AB$120:AB$124)*情景假设!AD$310</f>
        <v>12180.932822052302</v>
      </c>
      <c r="AE312" s="14">
        <f>VLOOKUP($A312,Python数据平滑!$A$119:$AN$172,COLUMN(Python数据平滑!AC$119),0)/SUM(Python数据平滑!AC$120:AC$124)*情景假设!AE$310</f>
        <v>12159.525580749811</v>
      </c>
      <c r="AF312" s="14">
        <f>VLOOKUP($A312,Python数据平滑!$A$119:$AN$172,COLUMN(Python数据平滑!AD$119),0)/SUM(Python数据平滑!AD$120:AD$124)*情景假设!AF$310</f>
        <v>12131.03671632984</v>
      </c>
      <c r="AG312" s="14">
        <f>VLOOKUP($A312,Python数据平滑!$A$119:$AN$172,COLUMN(Python数据平滑!AE$119),0)/SUM(Python数据平滑!AE$120:AE$124)*情景假设!AG$310</f>
        <v>12095.505162384561</v>
      </c>
      <c r="AH312" s="14">
        <f>VLOOKUP($A312,Python数据平滑!$A$119:$AN$172,COLUMN(Python数据平滑!AF$119),0)/SUM(Python数据平滑!AF$120:AF$124)*情景假设!AH$310</f>
        <v>12054.003796738518</v>
      </c>
      <c r="AI312" s="14">
        <f>VLOOKUP($A312,Python数据平滑!$A$119:$AN$172,COLUMN(Python数据平滑!AG$119),0)/SUM(Python数据平滑!AG$120:AG$124)*情景假设!AI$310</f>
        <v>12006.905838106679</v>
      </c>
      <c r="AJ312" s="14">
        <f>VLOOKUP($A312,Python数据平滑!$A$119:$AN$172,COLUMN(Python数据平滑!AH$119),0)/SUM(Python数据平滑!AH$120:AH$124)*情景假设!AJ$310</f>
        <v>11954.596551475499</v>
      </c>
      <c r="AK312" s="14">
        <f>VLOOKUP($A312,Python数据平滑!$A$119:$AN$172,COLUMN(Python数据平滑!AI$119),0)/SUM(Python数据平滑!AI$120:AI$124)*情景假设!AK$310</f>
        <v>11897.473235989581</v>
      </c>
      <c r="AL312" s="14">
        <f>VLOOKUP($A312,Python数据平滑!$A$119:$AN$172,COLUMN(Python数据平滑!AJ$119),0)/SUM(Python数据平滑!AJ$120:AJ$124)*情景假设!AL$310</f>
        <v>11836.350778789671</v>
      </c>
      <c r="AM312" s="14">
        <f>VLOOKUP($A312,Python数据平滑!$A$119:$AN$172,COLUMN(Python数据平滑!AK$119),0)/SUM(Python数据平滑!AK$120:AK$124)*情景假设!AM$310</f>
        <v>11772.108306725815</v>
      </c>
      <c r="AN312" s="14">
        <f>VLOOKUP($A312,Python数据平滑!$A$119:$AN$172,COLUMN(Python数据平滑!AL$119),0)/SUM(Python数据平滑!AL$120:AL$124)*情景假设!AN$310</f>
        <v>11705.25408413422</v>
      </c>
      <c r="AO312" s="14">
        <f>VLOOKUP($A312,Python数据平滑!$A$119:$AN$172,COLUMN(Python数据平滑!AM$119),0)/SUM(Python数据平滑!AM$120:AM$124)*情景假设!AO$310</f>
        <v>11636.303486548601</v>
      </c>
      <c r="AP312" s="166">
        <f>VLOOKUP($A312,Python数据平滑!$A$119:$AN$172,COLUMN(Python数据平滑!AN$119),0)/SUM(Python数据平滑!AN$120:AN$124)*情景假设!AP$310</f>
        <v>11565.778395774512</v>
      </c>
    </row>
    <row r="313" spans="1:42" x14ac:dyDescent="0.25">
      <c r="A313" s="132" t="s">
        <v>17</v>
      </c>
      <c r="B313" s="118">
        <f>VLOOKUP($A313,'低情景（2001-2060, 2020RMB）'!$A$14:$W$70,COLUMN('低情景（2001-2060, 2020RMB）'!U$1),0)</f>
        <v>6152.0529589530752</v>
      </c>
      <c r="C313" s="14">
        <f>VLOOKUP($A313,'低情景（2001-2060, 2020RMB）'!$A$14:$W$70,COLUMN('低情景（2001-2060, 2020RMB）'!V$1),0)</f>
        <v>6456.6953675432605</v>
      </c>
      <c r="D313" s="14">
        <f>VLOOKUP($A313,'低情景（2001-2060, 2020RMB）'!$A$14:$W$70,COLUMN('低情景（2001-2060, 2020RMB）'!W$1),0)</f>
        <v>6224.4128368227912</v>
      </c>
      <c r="E313" s="14">
        <f>VLOOKUP($A313,Python数据平滑!$A$119:$AN$172,COLUMN(Python数据平滑!C$119),0)/SUM(Python数据平滑!C$120:C$124)*情景假设!E$310</f>
        <v>6260.0386645426534</v>
      </c>
      <c r="F313" s="14">
        <f>VLOOKUP($A313,Python数据平滑!$A$119:$AN$172,COLUMN(Python数据平滑!D$119),0)/SUM(Python数据平滑!D$120:D$124)*情景假设!F$310</f>
        <v>6278.7571121073543</v>
      </c>
      <c r="G313" s="14">
        <f>VLOOKUP($A313,Python数据平滑!$A$119:$AN$172,COLUMN(Python数据平滑!E$119),0)/SUM(Python数据平滑!E$120:E$124)*情景假设!G$310</f>
        <v>6275.0542381475716</v>
      </c>
      <c r="H313" s="14">
        <f>VLOOKUP($A313,Python数据平滑!$A$119:$AN$172,COLUMN(Python数据平滑!F$119),0)/SUM(Python数据平滑!F$120:F$124)*情景假设!H$310</f>
        <v>6268.2768554073809</v>
      </c>
      <c r="I313" s="14">
        <f>VLOOKUP($A313,Python数据平滑!$A$119:$AN$172,COLUMN(Python数据平滑!G$119),0)/SUM(Python数据平滑!G$120:G$124)*情景假设!I$310</f>
        <v>6246.1124146163438</v>
      </c>
      <c r="J313" s="14">
        <f>VLOOKUP($A313,Python数据平滑!$A$119:$AN$172,COLUMN(Python数据平滑!H$119),0)/SUM(Python数据平滑!H$120:H$124)*情景假设!J$310</f>
        <v>6215.6138353615233</v>
      </c>
      <c r="K313" s="14">
        <f>VLOOKUP($A313,Python数据平滑!$A$119:$AN$172,COLUMN(Python数据平滑!I$119),0)/SUM(Python数据平滑!I$120:I$124)*情景假设!K$310</f>
        <v>6181.691033043724</v>
      </c>
      <c r="L313" s="14">
        <f>VLOOKUP($A313,Python数据平滑!$A$119:$AN$172,COLUMN(Python数据平滑!J$119),0)/SUM(Python数据平滑!J$120:J$124)*情景假设!L$310</f>
        <v>6147.1644939567695</v>
      </c>
      <c r="M313" s="14">
        <f>VLOOKUP($A313,Python数据平滑!$A$119:$AN$172,COLUMN(Python数据平滑!K$119),0)/SUM(Python数据平滑!K$120:K$124)*情景假设!M$310</f>
        <v>6101.4114837744264</v>
      </c>
      <c r="N313" s="14">
        <f>VLOOKUP($A313,Python数据平滑!$A$119:$AN$172,COLUMN(Python数据平滑!L$119),0)/SUM(Python数据平滑!L$120:L$124)*情景假设!N$310</f>
        <v>6036.9098934816839</v>
      </c>
      <c r="O313" s="14">
        <f>VLOOKUP($A313,Python数据平滑!$A$119:$AN$172,COLUMN(Python数据平滑!M$119),0)/SUM(Python数据平滑!M$120:M$124)*情景假设!O$310</f>
        <v>5961.2765156918204</v>
      </c>
      <c r="P313" s="14">
        <f>VLOOKUP($A313,Python数据平滑!$A$119:$AN$172,COLUMN(Python数据平滑!N$119),0)/SUM(Python数据平滑!N$120:N$124)*情景假设!P$310</f>
        <v>5886.3989130466998</v>
      </c>
      <c r="Q313" s="14">
        <f>VLOOKUP($A313,Python数据平滑!$A$119:$AN$172,COLUMN(Python数据平滑!O$119),0)/SUM(Python数据平滑!O$120:O$124)*情景假设!Q$310</f>
        <v>5828.2036875243175</v>
      </c>
      <c r="R313" s="14">
        <f>VLOOKUP($A313,Python数据平滑!$A$119:$AN$172,COLUMN(Python数据平滑!P$119),0)/SUM(Python数据平滑!P$120:P$124)*情景假设!R$310</f>
        <v>5783.9774666038793</v>
      </c>
      <c r="S313" s="14">
        <f>VLOOKUP($A313,Python数据平滑!$A$119:$AN$172,COLUMN(Python数据平滑!Q$119),0)/SUM(Python数据平滑!Q$120:Q$124)*情景假设!S$310</f>
        <v>5740.3763601110059</v>
      </c>
      <c r="T313" s="14">
        <f>VLOOKUP($A313,Python数据平滑!$A$119:$AN$172,COLUMN(Python数据平滑!R$119),0)/SUM(Python数据平滑!R$120:R$124)*情景假设!T$310</f>
        <v>5698.3999923860965</v>
      </c>
      <c r="U313" s="14">
        <f>VLOOKUP($A313,Python数据平滑!$A$119:$AN$172,COLUMN(Python数据平滑!S$119),0)/SUM(Python数据平滑!S$120:S$124)*情景假设!U$310</f>
        <v>5658.963693262378</v>
      </c>
      <c r="V313" s="14">
        <f>VLOOKUP($A313,Python数据平滑!$A$119:$AN$172,COLUMN(Python数据平滑!T$119),0)/SUM(Python数据平滑!T$120:T$124)*情景假设!V$310</f>
        <v>5622.9135617414113</v>
      </c>
      <c r="W313" s="14">
        <f>VLOOKUP($A313,Python数据平滑!$A$119:$AN$172,COLUMN(Python数据平滑!U$119),0)/SUM(Python数据平滑!U$120:U$124)*情景假设!W$310</f>
        <v>5589.6348453477131</v>
      </c>
      <c r="X313" s="14">
        <f>VLOOKUP($A313,Python数据平滑!$A$119:$AN$172,COLUMN(Python数据平滑!V$119),0)/SUM(Python数据平滑!V$120:V$124)*情景假设!X$310</f>
        <v>5557.4444721851305</v>
      </c>
      <c r="Y313" s="14">
        <f>VLOOKUP($A313,Python数据平滑!$A$119:$AN$172,COLUMN(Python数据平滑!W$119),0)/SUM(Python数据平滑!W$120:W$124)*情景假设!Y$310</f>
        <v>5525.5428361853365</v>
      </c>
      <c r="Z313" s="14">
        <f>VLOOKUP($A313,Python数据平滑!$A$119:$AN$172,COLUMN(Python数据平滑!X$119),0)/SUM(Python数据平滑!X$120:X$124)*情景假设!Z$310</f>
        <v>5493.133786276956</v>
      </c>
      <c r="AA313" s="14">
        <f>VLOOKUP($A313,Python数据平滑!$A$119:$AN$172,COLUMN(Python数据平滑!Y$119),0)/SUM(Python数据平滑!Y$120:Y$124)*情景假设!AA$310</f>
        <v>5459.4292432525781</v>
      </c>
      <c r="AB313" s="14">
        <f>VLOOKUP($A313,Python数据平滑!$A$119:$AN$172,COLUMN(Python数据平滑!Z$119),0)/SUM(Python数据平滑!Z$120:Z$124)*情景假设!AB$310</f>
        <v>5423.8445939503972</v>
      </c>
      <c r="AC313" s="14">
        <f>VLOOKUP($A313,Python数据平滑!$A$119:$AN$172,COLUMN(Python数据平滑!AA$119),0)/SUM(Python数据平滑!AA$120:AA$124)*情景假设!AC$310</f>
        <v>5385.8021815879902</v>
      </c>
      <c r="AD313" s="14">
        <f>VLOOKUP($A313,Python数据平滑!$A$119:$AN$172,COLUMN(Python数据平滑!AB$119),0)/SUM(Python数据平滑!AB$120:AB$124)*情景假设!AD$310</f>
        <v>5344.5461764026213</v>
      </c>
      <c r="AE313" s="14">
        <f>VLOOKUP($A313,Python数据平滑!$A$119:$AN$172,COLUMN(Python数据平滑!AC$119),0)/SUM(Python数据平滑!AC$120:AC$124)*情景假设!AE$310</f>
        <v>5299.3399796960966</v>
      </c>
      <c r="AF313" s="14">
        <f>VLOOKUP($A313,Python数据平滑!$A$119:$AN$172,COLUMN(Python数据平滑!AD$119),0)/SUM(Python数据平滑!AD$120:AD$124)*情景假设!AF$310</f>
        <v>5249.4678165688574</v>
      </c>
      <c r="AG313" s="14">
        <f>VLOOKUP($A313,Python数据平滑!$A$119:$AN$172,COLUMN(Python数据平滑!AE$119),0)/SUM(Python数据平滑!AE$120:AE$124)*情景假设!AG$310</f>
        <v>5197.0144038740118</v>
      </c>
      <c r="AH313" s="14">
        <f>VLOOKUP($A313,Python数据平滑!$A$119:$AN$172,COLUMN(Python数据平滑!AF$119),0)/SUM(Python数据平滑!AF$120:AF$124)*情景假设!AH$310</f>
        <v>5144.4014900583179</v>
      </c>
      <c r="AI313" s="14">
        <f>VLOOKUP($A313,Python数据平滑!$A$119:$AN$172,COLUMN(Python数据平滑!AG$119),0)/SUM(Python数据平滑!AG$120:AG$124)*情景假设!AI$310</f>
        <v>5091.4438430396676</v>
      </c>
      <c r="AJ313" s="14">
        <f>VLOOKUP($A313,Python数据平滑!$A$119:$AN$172,COLUMN(Python数据平滑!AH$119),0)/SUM(Python数据平滑!AH$120:AH$124)*情景假设!AJ$310</f>
        <v>5037.9682407813034</v>
      </c>
      <c r="AK313" s="14">
        <f>VLOOKUP($A313,Python数据平滑!$A$119:$AN$172,COLUMN(Python数据平滑!AI$119),0)/SUM(Python数据平滑!AI$120:AI$124)*情景假设!AK$310</f>
        <v>4983.8141548643134</v>
      </c>
      <c r="AL313" s="14">
        <f>VLOOKUP($A313,Python数据平滑!$A$119:$AN$172,COLUMN(Python数据平滑!AJ$119),0)/SUM(Python数据平滑!AJ$120:AJ$124)*情景假设!AL$310</f>
        <v>4929.0033245028089</v>
      </c>
      <c r="AM313" s="14">
        <f>VLOOKUP($A313,Python数据平滑!$A$119:$AN$172,COLUMN(Python数据平滑!AK$119),0)/SUM(Python数据平滑!AK$120:AK$124)*情景假设!AM$310</f>
        <v>4873.5892121172847</v>
      </c>
      <c r="AN313" s="14">
        <f>VLOOKUP($A313,Python数据平滑!$A$119:$AN$172,COLUMN(Python数据平滑!AL$119),0)/SUM(Python数据平滑!AL$120:AL$124)*情景假设!AN$310</f>
        <v>4817.4779679622015</v>
      </c>
      <c r="AO313" s="14">
        <f>VLOOKUP($A313,Python数据平滑!$A$119:$AN$172,COLUMN(Python数据平滑!AM$119),0)/SUM(Python数据平滑!AM$120:AM$124)*情景假设!AO$310</f>
        <v>4760.5881563046642</v>
      </c>
      <c r="AP313" s="166">
        <f>VLOOKUP($A313,Python数据平滑!$A$119:$AN$172,COLUMN(Python数据平滑!AN$119),0)/SUM(Python数据平滑!AN$120:AN$124)*情景假设!AP$310</f>
        <v>4702.8508557944615</v>
      </c>
    </row>
    <row r="314" spans="1:42" x14ac:dyDescent="0.25">
      <c r="A314" s="132" t="s">
        <v>18</v>
      </c>
      <c r="B314" s="118">
        <f>VLOOKUP($A314,'低情景（2001-2060, 2020RMB）'!$A$14:$W$70,COLUMN('低情景（2001-2060, 2020RMB）'!U$1),0)</f>
        <v>1856.4384809055559</v>
      </c>
      <c r="C314" s="14">
        <f>VLOOKUP($A314,'低情景（2001-2060, 2020RMB）'!$A$14:$W$70,COLUMN('低情景（2001-2060, 2020RMB）'!V$1),0)</f>
        <v>2282.7594992660579</v>
      </c>
      <c r="D314" s="14">
        <f>VLOOKUP($A314,'低情景（2001-2060, 2020RMB）'!$A$14:$W$70,COLUMN('低情景（2001-2060, 2020RMB）'!W$1),0)</f>
        <v>2464.9908072284757</v>
      </c>
      <c r="E314" s="14">
        <f>VLOOKUP($A314,Python数据平滑!$A$119:$AN$172,COLUMN(Python数据平滑!C$119),0)/SUM(Python数据平滑!C$120:C$124)*情景假设!E$310</f>
        <v>2660.7781500288138</v>
      </c>
      <c r="F314" s="14">
        <f>VLOOKUP($A314,Python数据平滑!$A$119:$AN$172,COLUMN(Python数据平滑!D$119),0)/SUM(Python数据平滑!D$120:D$124)*情景假设!F$310</f>
        <v>2859.9630737369935</v>
      </c>
      <c r="G314" s="14">
        <f>VLOOKUP($A314,Python数据平滑!$A$119:$AN$172,COLUMN(Python数据平滑!E$119),0)/SUM(Python数据平滑!E$120:E$124)*情景假设!G$310</f>
        <v>3055.2383381445247</v>
      </c>
      <c r="H314" s="14">
        <f>VLOOKUP($A314,Python数据平滑!$A$119:$AN$172,COLUMN(Python数据平滑!F$119),0)/SUM(Python数据平滑!F$120:F$124)*情景假设!H$310</f>
        <v>3257.0761430518346</v>
      </c>
      <c r="I314" s="14">
        <f>VLOOKUP($A314,Python数据平滑!$A$119:$AN$172,COLUMN(Python数据平滑!G$119),0)/SUM(Python数据平滑!G$120:G$124)*情景假设!I$310</f>
        <v>3462.3273184855661</v>
      </c>
      <c r="J314" s="14">
        <f>VLOOKUP($A314,Python数据平滑!$A$119:$AN$172,COLUMN(Python数据平滑!H$119),0)/SUM(Python数据平滑!H$120:H$124)*情景假设!J$310</f>
        <v>3671.3633448252117</v>
      </c>
      <c r="K314" s="14">
        <f>VLOOKUP($A314,Python数据平滑!$A$119:$AN$172,COLUMN(Python数据平滑!I$119),0)/SUM(Python数据平滑!I$120:I$124)*情景假设!K$310</f>
        <v>3883.4888597845447</v>
      </c>
      <c r="L314" s="14">
        <f>VLOOKUP($A314,Python数据平滑!$A$119:$AN$172,COLUMN(Python数据平滑!J$119),0)/SUM(Python数据平滑!J$120:J$124)*情景假设!L$310</f>
        <v>4096.6363711676058</v>
      </c>
      <c r="M314" s="14">
        <f>VLOOKUP($A314,Python数据平滑!$A$119:$AN$172,COLUMN(Python数据平滑!K$119),0)/SUM(Python数据平滑!K$120:K$124)*情景假设!M$310</f>
        <v>4310.7701688468587</v>
      </c>
      <c r="N314" s="14">
        <f>VLOOKUP($A314,Python数据平滑!$A$119:$AN$172,COLUMN(Python数据平滑!L$119),0)/SUM(Python数据平滑!L$120:L$124)*情景假设!N$310</f>
        <v>4525.2638670630495</v>
      </c>
      <c r="O314" s="14">
        <f>VLOOKUP($A314,Python数据平滑!$A$119:$AN$172,COLUMN(Python数据平滑!M$119),0)/SUM(Python数据平滑!M$120:M$124)*情景假设!O$310</f>
        <v>4736.7661490800128</v>
      </c>
      <c r="P314" s="14">
        <f>VLOOKUP($A314,Python数据平滑!$A$119:$AN$172,COLUMN(Python数据平滑!N$119),0)/SUM(Python数据平滑!N$120:N$124)*情景假设!P$310</f>
        <v>4945.2784129561924</v>
      </c>
      <c r="Q314" s="14">
        <f>VLOOKUP($A314,Python数据平滑!$A$119:$AN$172,COLUMN(Python数据平滑!O$119),0)/SUM(Python数据平滑!O$120:O$124)*情景假设!Q$310</f>
        <v>5155.0773648608101</v>
      </c>
      <c r="R314" s="14">
        <f>VLOOKUP($A314,Python数据平滑!$A$119:$AN$172,COLUMN(Python数据平滑!P$119),0)/SUM(Python数据平滑!P$120:P$124)*情景假设!R$310</f>
        <v>5366.8000849298269</v>
      </c>
      <c r="S314" s="14">
        <f>VLOOKUP($A314,Python数据平滑!$A$119:$AN$172,COLUMN(Python数据平滑!Q$119),0)/SUM(Python数据平滑!Q$120:Q$124)*情景假设!S$310</f>
        <v>5577.6244283658325</v>
      </c>
      <c r="T314" s="14">
        <f>VLOOKUP($A314,Python数据平滑!$A$119:$AN$172,COLUMN(Python数据平滑!R$119),0)/SUM(Python数据平滑!R$120:R$124)*情景假设!T$310</f>
        <v>5788.8460715611973</v>
      </c>
      <c r="U314" s="14">
        <f>VLOOKUP($A314,Python数据平滑!$A$119:$AN$172,COLUMN(Python数据平滑!S$119),0)/SUM(Python数据平滑!S$120:S$124)*情景假设!U$310</f>
        <v>6001.9811342979929</v>
      </c>
      <c r="V314" s="14">
        <f>VLOOKUP($A314,Python数据平滑!$A$119:$AN$172,COLUMN(Python数据平滑!T$119),0)/SUM(Python数据平滑!T$120:T$124)*情景假设!V$310</f>
        <v>6218.7719534506787</v>
      </c>
      <c r="W314" s="14">
        <f>VLOOKUP($A314,Python数据平滑!$A$119:$AN$172,COLUMN(Python数据平滑!U$119),0)/SUM(Python数据平滑!U$120:U$124)*情景假设!W$310</f>
        <v>6439.5779681064223</v>
      </c>
      <c r="X314" s="14">
        <f>VLOOKUP($A314,Python数据平滑!$A$119:$AN$172,COLUMN(Python数据平滑!V$119),0)/SUM(Python数据平滑!V$120:V$124)*情景假设!X$310</f>
        <v>6663.5163024394724</v>
      </c>
      <c r="Y314" s="14">
        <f>VLOOKUP($A314,Python数据平滑!$A$119:$AN$172,COLUMN(Python数据平滑!W$119),0)/SUM(Python数据平滑!W$120:W$124)*情景假设!Y$310</f>
        <v>6890.6413765196912</v>
      </c>
      <c r="Z314" s="14">
        <f>VLOOKUP($A314,Python数据平滑!$A$119:$AN$172,COLUMN(Python数据平滑!X$119),0)/SUM(Python数据平滑!X$120:X$124)*情景假设!Z$310</f>
        <v>7121.0104146586582</v>
      </c>
      <c r="AA314" s="14">
        <f>VLOOKUP($A314,Python数据平滑!$A$119:$AN$172,COLUMN(Python数据平滑!Y$119),0)/SUM(Python数据平滑!Y$120:Y$124)*情景假设!AA$310</f>
        <v>7354.6870180964061</v>
      </c>
      <c r="AB314" s="14">
        <f>VLOOKUP($A314,Python数据平滑!$A$119:$AN$172,COLUMN(Python数据平滑!Z$119),0)/SUM(Python数据平滑!Z$120:Z$124)*情景假设!AB$310</f>
        <v>7592.0112871725732</v>
      </c>
      <c r="AC314" s="14">
        <f>VLOOKUP($A314,Python数据平滑!$A$119:$AN$172,COLUMN(Python数据平滑!AA$119),0)/SUM(Python数据平滑!AA$120:AA$124)*情景假设!AC$310</f>
        <v>7833.3617627947824</v>
      </c>
      <c r="AD314" s="14">
        <f>VLOOKUP($A314,Python数据平滑!$A$119:$AN$172,COLUMN(Python数据平滑!AB$119),0)/SUM(Python数据平滑!AB$120:AB$124)*情景假设!AD$310</f>
        <v>8078.871555854601</v>
      </c>
      <c r="AE314" s="14">
        <f>VLOOKUP($A314,Python数据平滑!$A$119:$AN$172,COLUMN(Python数据平滑!AC$119),0)/SUM(Python数据平滑!AC$120:AC$124)*情景假设!AE$310</f>
        <v>8328.6770618249138</v>
      </c>
      <c r="AF314" s="14">
        <f>VLOOKUP($A314,Python数据平滑!$A$119:$AN$172,COLUMN(Python数据平滑!AD$119),0)/SUM(Python数据平滑!AD$120:AD$124)*情景假设!AF$310</f>
        <v>8582.9099517996165</v>
      </c>
      <c r="AG314" s="14">
        <f>VLOOKUP($A314,Python数据平滑!$A$119:$AN$172,COLUMN(Python数据平滑!AE$119),0)/SUM(Python数据平滑!AE$120:AE$124)*情景假设!AG$310</f>
        <v>8843.4854357424829</v>
      </c>
      <c r="AH314" s="14">
        <f>VLOOKUP($A314,Python数据平滑!$A$119:$AN$172,COLUMN(Python数据平滑!AF$119),0)/SUM(Python数据平滑!AF$120:AF$124)*情景假设!AH$310</f>
        <v>9111.9649125574269</v>
      </c>
      <c r="AI314" s="14">
        <f>VLOOKUP($A314,Python数据平滑!$A$119:$AN$172,COLUMN(Python数据平滑!AG$119),0)/SUM(Python数据平滑!AG$120:AG$124)*情景假设!AI$310</f>
        <v>9387.8882912681565</v>
      </c>
      <c r="AJ314" s="14">
        <f>VLOOKUP($A314,Python数据平滑!$A$119:$AN$172,COLUMN(Python数据平滑!AH$119),0)/SUM(Python数据平滑!AH$120:AH$124)*情景假设!AJ$310</f>
        <v>9670.7252476101967</v>
      </c>
      <c r="AK314" s="14">
        <f>VLOOKUP($A314,Python数据平滑!$A$119:$AN$172,COLUMN(Python数据平滑!AI$119),0)/SUM(Python数据平滑!AI$120:AI$124)*情景假设!AK$310</f>
        <v>9959.8724124459386</v>
      </c>
      <c r="AL314" s="14">
        <f>VLOOKUP($A314,Python数据平滑!$A$119:$AN$172,COLUMN(Python数据平滑!AJ$119),0)/SUM(Python数据平滑!AJ$120:AJ$124)*情景假设!AL$310</f>
        <v>10255.002607158518</v>
      </c>
      <c r="AM314" s="14">
        <f>VLOOKUP($A314,Python数据平滑!$A$119:$AN$172,COLUMN(Python数据平滑!AK$119),0)/SUM(Python数据平滑!AK$120:AK$124)*情景假设!AM$310</f>
        <v>10555.808043041096</v>
      </c>
      <c r="AN314" s="14">
        <f>VLOOKUP($A314,Python数据平滑!$A$119:$AN$172,COLUMN(Python数据平滑!AL$119),0)/SUM(Python数据平滑!AL$120:AL$124)*情景假设!AN$310</f>
        <v>10861.608166442142</v>
      </c>
      <c r="AO314" s="14">
        <f>VLOOKUP($A314,Python数据平滑!$A$119:$AN$172,COLUMN(Python数据平滑!AM$119),0)/SUM(Python数据平滑!AM$120:AM$124)*情景假设!AO$310</f>
        <v>11171.6553129355</v>
      </c>
      <c r="AP314" s="166">
        <f>VLOOKUP($A314,Python数据平滑!$A$119:$AN$172,COLUMN(Python数据平滑!AN$119),0)/SUM(Python数据平滑!AN$120:AN$124)*情景假设!AP$310</f>
        <v>11485.134714759723</v>
      </c>
    </row>
    <row r="315" spans="1:42" x14ac:dyDescent="0.25">
      <c r="A315" s="132" t="s">
        <v>19</v>
      </c>
      <c r="B315" s="118">
        <f>VLOOKUP($A315,'低情景（2001-2060, 2020RMB）'!$A$14:$W$70,COLUMN('低情景（2001-2060, 2020RMB）'!U$1),0)</f>
        <v>1091.7883404123318</v>
      </c>
      <c r="C315" s="14">
        <f>VLOOKUP($A315,'低情景（2001-2060, 2020RMB）'!$A$14:$W$70,COLUMN('低情景（2001-2060, 2020RMB）'!V$1),0)</f>
        <v>1244.7503877019715</v>
      </c>
      <c r="D315" s="14">
        <f>VLOOKUP($A315,'低情景（2001-2060, 2020RMB）'!$A$14:$W$70,COLUMN('低情景（2001-2060, 2020RMB）'!W$1),0)</f>
        <v>1298.5975960878834</v>
      </c>
      <c r="E315" s="14">
        <f>VLOOKUP($A315,Python数据平滑!$A$119:$AN$172,COLUMN(Python数据平滑!C$119),0)/SUM(Python数据平滑!C$120:C$124)*情景假设!E$310</f>
        <v>1366.3317932666</v>
      </c>
      <c r="F315" s="14">
        <f>VLOOKUP($A315,Python数据平滑!$A$119:$AN$172,COLUMN(Python数据平滑!D$119),0)/SUM(Python数据平滑!D$120:D$124)*情景假设!F$310</f>
        <v>1432.8312383944476</v>
      </c>
      <c r="G315" s="14">
        <f>VLOOKUP($A315,Python数据平滑!$A$119:$AN$172,COLUMN(Python数据平滑!E$119),0)/SUM(Python数据平滑!E$120:E$124)*情景假设!G$310</f>
        <v>1495.1814654135958</v>
      </c>
      <c r="H315" s="14">
        <f>VLOOKUP($A315,Python数据平滑!$A$119:$AN$172,COLUMN(Python数据平滑!F$119),0)/SUM(Python数据平滑!F$120:F$124)*情景假设!H$310</f>
        <v>1558.6392822531038</v>
      </c>
      <c r="I315" s="14">
        <f>VLOOKUP($A315,Python数据平滑!$A$119:$AN$172,COLUMN(Python数据平滑!G$119),0)/SUM(Python数据平滑!G$120:G$124)*情景假设!I$310</f>
        <v>1621.3028113027431</v>
      </c>
      <c r="J315" s="14">
        <f>VLOOKUP($A315,Python数据平滑!$A$119:$AN$172,COLUMN(Python数据平滑!H$119),0)/SUM(Python数据平滑!H$120:H$124)*情景假设!J$310</f>
        <v>1683.5651918647891</v>
      </c>
      <c r="K315" s="14">
        <f>VLOOKUP($A315,Python数据平滑!$A$119:$AN$172,COLUMN(Python数据平滑!I$119),0)/SUM(Python数据平滑!I$120:I$124)*情景假设!K$310</f>
        <v>1745.332918294599</v>
      </c>
      <c r="L315" s="14">
        <f>VLOOKUP($A315,Python数据平滑!$A$119:$AN$172,COLUMN(Python数据平滑!J$119),0)/SUM(Python数据平滑!J$120:J$124)*情景假设!L$310</f>
        <v>1805.9395366296828</v>
      </c>
      <c r="M315" s="14">
        <f>VLOOKUP($A315,Python数据平滑!$A$119:$AN$172,COLUMN(Python数据平滑!K$119),0)/SUM(Python数据平滑!K$120:K$124)*情景假设!M$310</f>
        <v>1864.8637392902008</v>
      </c>
      <c r="N315" s="14">
        <f>VLOOKUP($A315,Python数据平滑!$A$119:$AN$172,COLUMN(Python数据平滑!L$119),0)/SUM(Python数据平滑!L$120:L$124)*情景假设!N$310</f>
        <v>1921.7986542577789</v>
      </c>
      <c r="O315" s="14">
        <f>VLOOKUP($A315,Python数据平滑!$A$119:$AN$172,COLUMN(Python数据平滑!M$119),0)/SUM(Python数据平滑!M$120:M$124)*情景假设!O$310</f>
        <v>1976.4371622619847</v>
      </c>
      <c r="P315" s="14">
        <f>VLOOKUP($A315,Python数据平滑!$A$119:$AN$172,COLUMN(Python数据平滑!N$119),0)/SUM(Python数据平滑!N$120:N$124)*情景假设!P$310</f>
        <v>2030.0386430428202</v>
      </c>
      <c r="Q315" s="14">
        <f>VLOOKUP($A315,Python数据平滑!$A$119:$AN$172,COLUMN(Python数据平滑!O$119),0)/SUM(Python数据平滑!O$120:O$124)*情景假设!Q$310</f>
        <v>2085.6752719294232</v>
      </c>
      <c r="R315" s="14">
        <f>VLOOKUP($A315,Python数据平滑!$A$119:$AN$172,COLUMN(Python数据平滑!P$119),0)/SUM(Python数据平滑!P$120:P$124)*情景假设!R$310</f>
        <v>2143.2947397254366</v>
      </c>
      <c r="S315" s="14">
        <f>VLOOKUP($A315,Python数据平滑!$A$119:$AN$172,COLUMN(Python数据平滑!Q$119),0)/SUM(Python数据平滑!Q$120:Q$124)*情景假设!S$310</f>
        <v>2200.5597124399173</v>
      </c>
      <c r="T315" s="14">
        <f>VLOOKUP($A315,Python数据平滑!$A$119:$AN$172,COLUMN(Python数据平滑!R$119),0)/SUM(Python数据平滑!R$120:R$124)*情景假设!T$310</f>
        <v>2257.961530242907</v>
      </c>
      <c r="U315" s="14">
        <f>VLOOKUP($A315,Python数据平滑!$A$119:$AN$172,COLUMN(Python数据平滑!S$119),0)/SUM(Python数据平滑!S$120:S$124)*情景假设!U$310</f>
        <v>2316.0282253865962</v>
      </c>
      <c r="V315" s="14">
        <f>VLOOKUP($A315,Python数据平滑!$A$119:$AN$172,COLUMN(Python数据平滑!T$119),0)/SUM(Python数据平滑!T$120:T$124)*情景假设!V$310</f>
        <v>2375.3268521037216</v>
      </c>
      <c r="W315" s="14">
        <f>VLOOKUP($A315,Python数据平滑!$A$119:$AN$172,COLUMN(Python数据平滑!U$119),0)/SUM(Python数据平滑!U$120:U$124)*情景假设!W$310</f>
        <v>2435.8543709888691</v>
      </c>
      <c r="X315" s="14">
        <f>VLOOKUP($A315,Python数据平滑!$A$119:$AN$172,COLUMN(Python数据平滑!V$119),0)/SUM(Python数据平滑!V$120:V$124)*情景假设!X$310</f>
        <v>2497.1175678324594</v>
      </c>
      <c r="Y315" s="14">
        <f>VLOOKUP($A315,Python数据平滑!$A$119:$AN$172,COLUMN(Python数据平滑!W$119),0)/SUM(Python数据平滑!W$120:W$124)*情景假设!Y$310</f>
        <v>2558.9631381617246</v>
      </c>
      <c r="Z315" s="14">
        <f>VLOOKUP($A315,Python数据平滑!$A$119:$AN$172,COLUMN(Python数据平滑!X$119),0)/SUM(Python数据平滑!X$120:X$124)*情景假设!Z$310</f>
        <v>2621.2165872881878</v>
      </c>
      <c r="AA315" s="14">
        <f>VLOOKUP($A315,Python数据平滑!$A$119:$AN$172,COLUMN(Python数据平滑!Y$119),0)/SUM(Python数据平滑!Y$120:Y$124)*情景假设!AA$310</f>
        <v>2683.6831298991815</v>
      </c>
      <c r="AB315" s="14">
        <f>VLOOKUP($A315,Python数据平滑!$A$119:$AN$172,COLUMN(Python数据平滑!Z$119),0)/SUM(Python数据平滑!Z$120:Z$124)*情景假设!AB$310</f>
        <v>2746.2450693431183</v>
      </c>
      <c r="AC315" s="14">
        <f>VLOOKUP($A315,Python数据平滑!$A$119:$AN$172,COLUMN(Python数据平滑!AA$119),0)/SUM(Python数据平滑!AA$120:AA$124)*情景假设!AC$310</f>
        <v>2808.7719970170365</v>
      </c>
      <c r="AD315" s="14">
        <f>VLOOKUP($A315,Python数据平滑!$A$119:$AN$172,COLUMN(Python数据平滑!AB$119),0)/SUM(Python数据平滑!AB$120:AB$124)*情景假设!AD$310</f>
        <v>2871.0193460992678</v>
      </c>
      <c r="AE315" s="14">
        <f>VLOOKUP($A315,Python数据平滑!$A$119:$AN$172,COLUMN(Python数据平滑!AC$119),0)/SUM(Python数据平滑!AC$120:AC$124)*情景假设!AE$310</f>
        <v>2932.7200461738689</v>
      </c>
      <c r="AF315" s="14">
        <f>VLOOKUP($A315,Python数据平滑!$A$119:$AN$172,COLUMN(Python数据平滑!AD$119),0)/SUM(Python数据平滑!AD$120:AD$124)*情景假设!AF$310</f>
        <v>2993.5820675098535</v>
      </c>
      <c r="AG315" s="14">
        <f>VLOOKUP($A315,Python数据平滑!$A$119:$AN$172,COLUMN(Python数据平滑!AE$119),0)/SUM(Python数据平滑!AE$120:AE$124)*情景假设!AG$310</f>
        <v>3054.694069917286</v>
      </c>
      <c r="AH315" s="14">
        <f>VLOOKUP($A315,Python数据平滑!$A$119:$AN$172,COLUMN(Python数据平滑!AF$119),0)/SUM(Python数据平滑!AF$120:AF$124)*情景假设!AH$310</f>
        <v>3117.218819162053</v>
      </c>
      <c r="AI315" s="14">
        <f>VLOOKUP($A315,Python数据平滑!$A$119:$AN$172,COLUMN(Python数据平滑!AG$119),0)/SUM(Python数据平滑!AG$120:AG$124)*情景假设!AI$310</f>
        <v>3180.9421493794289</v>
      </c>
      <c r="AJ315" s="14">
        <f>VLOOKUP($A315,Python数据平滑!$A$119:$AN$172,COLUMN(Python数据平滑!AH$119),0)/SUM(Python数据平滑!AH$120:AH$124)*情景假设!AJ$310</f>
        <v>3245.632817725213</v>
      </c>
      <c r="AK315" s="14">
        <f>VLOOKUP($A315,Python数据平滑!$A$119:$AN$172,COLUMN(Python数据平滑!AI$119),0)/SUM(Python数据平滑!AI$120:AI$124)*情景假设!AK$310</f>
        <v>3311.0423834710891</v>
      </c>
      <c r="AL315" s="14">
        <f>VLOOKUP($A315,Python数据平滑!$A$119:$AN$172,COLUMN(Python数据平滑!AJ$119),0)/SUM(Python数据平滑!AJ$120:AJ$124)*情景假设!AL$310</f>
        <v>3377.021049651953</v>
      </c>
      <c r="AM315" s="14">
        <f>VLOOKUP($A315,Python数据平滑!$A$119:$AN$172,COLUMN(Python数据平滑!AK$119),0)/SUM(Python数据平滑!AK$120:AK$124)*情景假设!AM$310</f>
        <v>3443.429308496362</v>
      </c>
      <c r="AN315" s="14">
        <f>VLOOKUP($A315,Python数据平滑!$A$119:$AN$172,COLUMN(Python数据平滑!AL$119),0)/SUM(Python数据平滑!AL$120:AL$124)*情景假设!AN$310</f>
        <v>3510.0107391381543</v>
      </c>
      <c r="AO315" s="14">
        <f>VLOOKUP($A315,Python数据平滑!$A$119:$AN$172,COLUMN(Python数据平滑!AM$119),0)/SUM(Python数据平滑!AM$120:AM$124)*情景假设!AO$310</f>
        <v>3576.4953278944677</v>
      </c>
      <c r="AP315" s="166">
        <f>VLOOKUP($A315,Python数据平滑!$A$119:$AN$172,COLUMN(Python数据平滑!AN$119),0)/SUM(Python数据平滑!AN$120:AN$124)*情景假设!AP$310</f>
        <v>3642.6001987825503</v>
      </c>
    </row>
    <row r="316" spans="1:42" x14ac:dyDescent="0.25">
      <c r="A316" s="193" t="s">
        <v>219</v>
      </c>
      <c r="B316" s="215">
        <f>B93</f>
        <v>90023.293328805914</v>
      </c>
      <c r="C316" s="216">
        <f>C93</f>
        <v>98562.088933173043</v>
      </c>
      <c r="D316" s="216">
        <f>D93</f>
        <v>101803.01469759936</v>
      </c>
      <c r="E316" s="216">
        <f t="shared" ref="E316:AP316" si="196">E93</f>
        <v>103746.24368621298</v>
      </c>
      <c r="F316" s="216">
        <f t="shared" si="196"/>
        <v>105514.30977705133</v>
      </c>
      <c r="G316" s="216">
        <f t="shared" si="196"/>
        <v>106919.56683625674</v>
      </c>
      <c r="H316" s="216">
        <f t="shared" si="196"/>
        <v>108400.4108135452</v>
      </c>
      <c r="I316" s="216">
        <f t="shared" si="196"/>
        <v>109840.52775156668</v>
      </c>
      <c r="J316" s="216">
        <f t="shared" si="196"/>
        <v>111234.58825966806</v>
      </c>
      <c r="K316" s="216">
        <f t="shared" si="196"/>
        <v>112538.77882188786</v>
      </c>
      <c r="L316" s="216">
        <f t="shared" si="196"/>
        <v>113669.98564193604</v>
      </c>
      <c r="M316" s="216">
        <f t="shared" si="196"/>
        <v>114565.21963649719</v>
      </c>
      <c r="N316" s="216">
        <f t="shared" si="196"/>
        <v>115248.78153347691</v>
      </c>
      <c r="O316" s="216">
        <f t="shared" si="196"/>
        <v>115771.17851330694</v>
      </c>
      <c r="P316" s="216">
        <f t="shared" si="196"/>
        <v>116270.88620376315</v>
      </c>
      <c r="Q316" s="216">
        <f t="shared" si="196"/>
        <v>116978.12487844446</v>
      </c>
      <c r="R316" s="216">
        <f t="shared" si="196"/>
        <v>117819.96499187783</v>
      </c>
      <c r="S316" s="216">
        <f t="shared" si="196"/>
        <v>118570.3648498392</v>
      </c>
      <c r="T316" s="216">
        <f t="shared" si="196"/>
        <v>119263.62099525865</v>
      </c>
      <c r="U316" s="216">
        <f t="shared" si="196"/>
        <v>119934.06235605499</v>
      </c>
      <c r="V316" s="216">
        <f t="shared" si="196"/>
        <v>120616.06410379561</v>
      </c>
      <c r="W316" s="216">
        <f t="shared" si="196"/>
        <v>121313.63219470582</v>
      </c>
      <c r="X316" s="216">
        <f t="shared" si="196"/>
        <v>122007.14238866256</v>
      </c>
      <c r="Y316" s="216">
        <f t="shared" si="196"/>
        <v>122695.35462422158</v>
      </c>
      <c r="Z316" s="216">
        <f t="shared" si="196"/>
        <v>123376.74848831055</v>
      </c>
      <c r="AA316" s="216">
        <f t="shared" si="196"/>
        <v>124049.59608776779</v>
      </c>
      <c r="AB316" s="216">
        <f t="shared" si="196"/>
        <v>124716.4085458414</v>
      </c>
      <c r="AC316" s="216">
        <f t="shared" si="196"/>
        <v>125379.57137276414</v>
      </c>
      <c r="AD316" s="216">
        <f t="shared" si="196"/>
        <v>126036.91636422146</v>
      </c>
      <c r="AE316" s="216">
        <f t="shared" si="196"/>
        <v>126686.06484079684</v>
      </c>
      <c r="AF316" s="216">
        <f t="shared" si="196"/>
        <v>127324.34821008409</v>
      </c>
      <c r="AG316" s="216">
        <f t="shared" si="196"/>
        <v>127960.77821534555</v>
      </c>
      <c r="AH316" s="216">
        <f t="shared" si="196"/>
        <v>128605.40538825787</v>
      </c>
      <c r="AI316" s="216">
        <f t="shared" si="196"/>
        <v>129256.76554812594</v>
      </c>
      <c r="AJ316" s="216">
        <f t="shared" si="196"/>
        <v>129913.29847417114</v>
      </c>
      <c r="AK316" s="216">
        <f t="shared" si="196"/>
        <v>130573.34711775261</v>
      </c>
      <c r="AL316" s="216">
        <f t="shared" si="196"/>
        <v>131239.65554474184</v>
      </c>
      <c r="AM316" s="216">
        <f t="shared" si="196"/>
        <v>131915.65188237495</v>
      </c>
      <c r="AN316" s="216">
        <f t="shared" si="196"/>
        <v>132600.57561858464</v>
      </c>
      <c r="AO316" s="216">
        <f t="shared" si="196"/>
        <v>133293.59034904937</v>
      </c>
      <c r="AP316" s="217">
        <f t="shared" si="196"/>
        <v>133993.78317328656</v>
      </c>
    </row>
    <row r="317" spans="1:42" x14ac:dyDescent="0.25">
      <c r="A317" s="131" t="s">
        <v>20</v>
      </c>
      <c r="B317" s="118">
        <f>VLOOKUP($A317,'低情景（2001-2060, 2020RMB）'!$A$14:$W$70,COLUMN('低情景（2001-2060, 2020RMB）'!U$1),0)</f>
        <v>7781.1697585795664</v>
      </c>
      <c r="C317" s="14">
        <f>VLOOKUP($A317,'低情景（2001-2060, 2020RMB）'!$A$14:$W$70,COLUMN('低情景（2001-2060, 2020RMB）'!V$1),0)</f>
        <v>8215.0941346473574</v>
      </c>
      <c r="D317" s="14">
        <f>VLOOKUP($A317,'低情景（2001-2060, 2020RMB）'!$A$14:$W$70,COLUMN('低情景（2001-2060, 2020RMB）'!W$1),0)</f>
        <v>8119.836142530613</v>
      </c>
      <c r="E317" s="14">
        <f>VLOOKUP($A317,Python数据平滑!$A$119:$AN$172,COLUMN(Python数据平滑!C$119),0)/SUM(Python数据平滑!C$125:C$133)*情景假设!E$316</f>
        <v>8147.879180617535</v>
      </c>
      <c r="F317" s="14">
        <f>VLOOKUP($A317,Python数据平滑!$A$119:$AN$172,COLUMN(Python数据平滑!D$119),0)/SUM(Python数据平滑!D$125:D$133)*情景假设!F$316</f>
        <v>8171.5329582830509</v>
      </c>
      <c r="G317" s="14">
        <f>VLOOKUP($A317,Python数据平滑!$A$119:$AN$172,COLUMN(Python数据平滑!E$119),0)/SUM(Python数据平滑!E$125:E$133)*情景假设!G$316</f>
        <v>8181.6574595331676</v>
      </c>
      <c r="H317" s="14">
        <f>VLOOKUP($A317,Python数据平滑!$A$119:$AN$172,COLUMN(Python数据平滑!F$119),0)/SUM(Python数据平滑!F$125:F$133)*情景假设!H$316</f>
        <v>8214.3429708975273</v>
      </c>
      <c r="I317" s="14">
        <f>VLOOKUP($A317,Python数据平滑!$A$119:$AN$172,COLUMN(Python数据平滑!G$119),0)/SUM(Python数据平滑!G$125:G$133)*情景假设!I$316</f>
        <v>8255.7746255516213</v>
      </c>
      <c r="J317" s="14">
        <f>VLOOKUP($A317,Python数据平滑!$A$119:$AN$172,COLUMN(Python数据平滑!H$119),0)/SUM(Python数据平滑!H$125:H$133)*情景假设!J$316</f>
        <v>8299.9785461883603</v>
      </c>
      <c r="K317" s="14">
        <f>VLOOKUP($A317,Python数据平滑!$A$119:$AN$172,COLUMN(Python数据平滑!I$119),0)/SUM(Python数据平滑!I$125:I$133)*情景假设!K$316</f>
        <v>8338.1525705715667</v>
      </c>
      <c r="L317" s="14">
        <f>VLOOKUP($A317,Python数据平滑!$A$119:$AN$172,COLUMN(Python数据平滑!J$119),0)/SUM(Python数据平滑!J$125:J$133)*情景假设!L$316</f>
        <v>8358.7174708544444</v>
      </c>
      <c r="M317" s="14">
        <f>VLOOKUP($A317,Python数据平滑!$A$119:$AN$172,COLUMN(Python数据平滑!K$119),0)/SUM(Python数据平滑!K$125:K$133)*情景假设!M$316</f>
        <v>8365.8268590623065</v>
      </c>
      <c r="N317" s="14">
        <f>VLOOKUP($A317,Python数据平滑!$A$119:$AN$172,COLUMN(Python数据平滑!L$119),0)/SUM(Python数据平滑!L$125:L$133)*情景假设!N$316</f>
        <v>8370.4372528670228</v>
      </c>
      <c r="O317" s="14">
        <f>VLOOKUP($A317,Python数据平滑!$A$119:$AN$172,COLUMN(Python数据平滑!M$119),0)/SUM(Python数据平滑!M$125:M$133)*情景假设!O$316</f>
        <v>8371.5865764589544</v>
      </c>
      <c r="P317" s="14">
        <f>VLOOKUP($A317,Python数据平滑!$A$119:$AN$172,COLUMN(Python数据平滑!N$119),0)/SUM(Python数据平滑!N$125:N$133)*情景假设!P$316</f>
        <v>8374.784880821273</v>
      </c>
      <c r="Q317" s="14">
        <f>VLOOKUP($A317,Python数据平滑!$A$119:$AN$172,COLUMN(Python数据平滑!O$119),0)/SUM(Python数据平滑!O$125:O$133)*情景假设!Q$316</f>
        <v>8392.2171963591427</v>
      </c>
      <c r="R317" s="14">
        <f>VLOOKUP($A317,Python数据平滑!$A$119:$AN$172,COLUMN(Python数据平滑!P$119),0)/SUM(Python数据平滑!P$125:P$133)*情景假设!R$316</f>
        <v>8420.0821329958144</v>
      </c>
      <c r="S317" s="14">
        <f>VLOOKUP($A317,Python数据平滑!$A$119:$AN$172,COLUMN(Python数据平滑!Q$119),0)/SUM(Python数据平滑!Q$125:Q$133)*情景假设!S$316</f>
        <v>8446.2380265489137</v>
      </c>
      <c r="T317" s="14">
        <f>VLOOKUP($A317,Python数据平滑!$A$119:$AN$172,COLUMN(Python数据平滑!R$119),0)/SUM(Python数据平滑!R$125:R$133)*情景假设!T$316</f>
        <v>8472.6999672469901</v>
      </c>
      <c r="U317" s="14">
        <f>VLOOKUP($A317,Python数据平滑!$A$119:$AN$172,COLUMN(Python数据平滑!S$119),0)/SUM(Python数据平滑!S$125:S$133)*情景假设!U$316</f>
        <v>8501.4213994272741</v>
      </c>
      <c r="V317" s="14">
        <f>VLOOKUP($A317,Python数据平滑!$A$119:$AN$172,COLUMN(Python数据平滑!T$119),0)/SUM(Python数据平滑!T$125:T$133)*情景假设!V$316</f>
        <v>8534.3086327490673</v>
      </c>
      <c r="W317" s="14">
        <f>VLOOKUP($A317,Python数据平滑!$A$119:$AN$172,COLUMN(Python数据平滑!U$119),0)/SUM(Python数据平滑!U$125:U$133)*情景假设!W$316</f>
        <v>8571.0820268589814</v>
      </c>
      <c r="X317" s="14">
        <f>VLOOKUP($A317,Python数据平滑!$A$119:$AN$172,COLUMN(Python数据平滑!V$119),0)/SUM(Python数据平滑!V$125:V$133)*情景假设!X$316</f>
        <v>8609.7710538492083</v>
      </c>
      <c r="Y317" s="14">
        <f>VLOOKUP($A317,Python数据平滑!$A$119:$AN$172,COLUMN(Python数据平滑!W$119),0)/SUM(Python数据平滑!W$125:W$133)*情景假设!Y$316</f>
        <v>8649.6834465961438</v>
      </c>
      <c r="Z317" s="14">
        <f>VLOOKUP($A317,Python数据平滑!$A$119:$AN$172,COLUMN(Python数据平滑!X$119),0)/SUM(Python数据平滑!X$125:X$133)*情景假设!Z$316</f>
        <v>8690.0814293612493</v>
      </c>
      <c r="AA317" s="14">
        <f>VLOOKUP($A317,Python数据平滑!$A$119:$AN$172,COLUMN(Python数据平滑!Y$119),0)/SUM(Python数据平滑!Y$125:Y$133)*情景假设!AA$316</f>
        <v>8730.186366460779</v>
      </c>
      <c r="AB317" s="14">
        <f>VLOOKUP($A317,Python数据平滑!$A$119:$AN$172,COLUMN(Python数据平滑!Z$119),0)/SUM(Python数据平滑!Z$125:Z$133)*情景假设!AB$316</f>
        <v>8769.4912976457763</v>
      </c>
      <c r="AC317" s="14">
        <f>VLOOKUP($A317,Python数据平滑!$A$119:$AN$172,COLUMN(Python数据平滑!AA$119),0)/SUM(Python数据平滑!AA$125:AA$133)*情景假设!AC$316</f>
        <v>8807.4531641776011</v>
      </c>
      <c r="AD317" s="14">
        <f>VLOOKUP($A317,Python数据平滑!$A$119:$AN$172,COLUMN(Python数据平滑!AB$119),0)/SUM(Python数据平滑!AB$125:AB$133)*情景假设!AD$316</f>
        <v>8843.1824223685453</v>
      </c>
      <c r="AE317" s="14">
        <f>VLOOKUP($A317,Python数据平滑!$A$119:$AN$172,COLUMN(Python数据平滑!AC$119),0)/SUM(Python数据平滑!AC$125:AC$133)*情景假设!AE$316</f>
        <v>8875.7500601997908</v>
      </c>
      <c r="AF317" s="14">
        <f>VLOOKUP($A317,Python数据平滑!$A$119:$AN$172,COLUMN(Python数据平滑!AD$119),0)/SUM(Python数据平滑!AD$125:AD$133)*情景假设!AF$316</f>
        <v>8904.1839135660539</v>
      </c>
      <c r="AG317" s="14">
        <f>VLOOKUP($A317,Python数据平滑!$A$119:$AN$172,COLUMN(Python数据平滑!AE$119),0)/SUM(Python数据平滑!AE$125:AE$133)*情景假设!AG$316</f>
        <v>8930.7246092782989</v>
      </c>
      <c r="AH317" s="14">
        <f>VLOOKUP($A317,Python数据平滑!$A$119:$AN$172,COLUMN(Python数据平滑!AF$119),0)/SUM(Python数据平滑!AF$125:AF$133)*情景假设!AH$316</f>
        <v>8958.1055835661064</v>
      </c>
      <c r="AI317" s="14">
        <f>VLOOKUP($A317,Python数据平滑!$A$119:$AN$172,COLUMN(Python数据平滑!AG$119),0)/SUM(Python数据平滑!AG$125:AG$133)*情景假设!AI$316</f>
        <v>8986.0581169538746</v>
      </c>
      <c r="AJ317" s="14">
        <f>VLOOKUP($A317,Python数据平滑!$A$119:$AN$172,COLUMN(Python数据平滑!AH$119),0)/SUM(Python数据平滑!AH$125:AH$133)*情景假设!AJ$316</f>
        <v>9014.3132171268644</v>
      </c>
      <c r="AK317" s="14">
        <f>VLOOKUP($A317,Python数据平滑!$A$119:$AN$172,COLUMN(Python数据平滑!AI$119),0)/SUM(Python数据平滑!AI$125:AI$133)*情景假设!AK$316</f>
        <v>9042.6020321074084</v>
      </c>
      <c r="AL317" s="14">
        <f>VLOOKUP($A317,Python数据平滑!$A$119:$AN$172,COLUMN(Python数据平滑!AJ$119),0)/SUM(Python数据平滑!AJ$125:AJ$133)*情景假设!AL$316</f>
        <v>9070.9671737161334</v>
      </c>
      <c r="AM317" s="14">
        <f>VLOOKUP($A317,Python数据平滑!$A$119:$AN$172,COLUMN(Python数据平滑!AK$119),0)/SUM(Python数据平滑!AK$125:AK$133)*情景假设!AM$316</f>
        <v>9099.5036195431712</v>
      </c>
      <c r="AN317" s="14">
        <f>VLOOKUP($A317,Python数据平滑!$A$119:$AN$172,COLUMN(Python数据平滑!AL$119),0)/SUM(Python数据平滑!AL$125:AL$133)*情景假设!AN$316</f>
        <v>9128.0229514667153</v>
      </c>
      <c r="AO317" s="14">
        <f>VLOOKUP($A317,Python数据平滑!$A$119:$AN$172,COLUMN(Python数据平滑!AM$119),0)/SUM(Python数据平滑!AM$125:AM$133)*情景假设!AO$316</f>
        <v>9156.3389214176441</v>
      </c>
      <c r="AP317" s="166">
        <f>VLOOKUP($A317,Python数据平滑!$A$119:$AN$172,COLUMN(Python数据平滑!AN$119),0)/SUM(Python数据平滑!AN$125:AN$133)*情景假设!AP$316</f>
        <v>9184.267559080412</v>
      </c>
    </row>
    <row r="318" spans="1:42" x14ac:dyDescent="0.25">
      <c r="A318" s="132" t="s">
        <v>21</v>
      </c>
      <c r="B318" s="118">
        <f>VLOOKUP($A318,'低情景（2001-2060, 2020RMB）'!$A$14:$W$70,COLUMN('低情景（2001-2060, 2020RMB）'!U$1),0)</f>
        <v>4569.5272137342927</v>
      </c>
      <c r="C318" s="14">
        <f>VLOOKUP($A318,'低情景（2001-2060, 2020RMB）'!$A$14:$W$70,COLUMN('低情景（2001-2060, 2020RMB）'!V$1),0)</f>
        <v>5162.1510144134963</v>
      </c>
      <c r="D318" s="14">
        <f>VLOOKUP($A318,'低情景（2001-2060, 2020RMB）'!$A$14:$W$70,COLUMN('低情景（2001-2060, 2020RMB）'!W$1),0)</f>
        <v>5144.2443998897388</v>
      </c>
      <c r="E318" s="14">
        <f>VLOOKUP($A318,Python数据平滑!$A$119:$AN$172,COLUMN(Python数据平滑!C$119),0)/SUM(Python数据平滑!C$125:C$133)*情景假设!E$316</f>
        <v>5173.5257801139924</v>
      </c>
      <c r="F318" s="14">
        <f>VLOOKUP($A318,Python数据平滑!$A$119:$AN$172,COLUMN(Python数据平滑!D$119),0)/SUM(Python数据平滑!D$125:D$133)*情景假设!F$316</f>
        <v>5199.6531497199858</v>
      </c>
      <c r="G318" s="14">
        <f>VLOOKUP($A318,Python数据平滑!$A$119:$AN$172,COLUMN(Python数据平滑!E$119),0)/SUM(Python数据平滑!E$125:E$133)*情景假设!G$316</f>
        <v>5217.1249123046373</v>
      </c>
      <c r="H318" s="14">
        <f>VLOOKUP($A318,Python数据平滑!$A$119:$AN$172,COLUMN(Python数据平滑!F$119),0)/SUM(Python数据平滑!F$125:F$133)*情景假设!H$316</f>
        <v>5248.5669783567482</v>
      </c>
      <c r="I318" s="14">
        <f>VLOOKUP($A318,Python数据平滑!$A$119:$AN$172,COLUMN(Python数据平滑!G$119),0)/SUM(Python数据平滑!G$125:G$133)*情景假设!I$316</f>
        <v>5284.8111035738721</v>
      </c>
      <c r="J318" s="14">
        <f>VLOOKUP($A318,Python数据平滑!$A$119:$AN$172,COLUMN(Python数据平滑!H$119),0)/SUM(Python数据平滑!H$125:H$133)*情景假设!J$316</f>
        <v>5322.3668554782034</v>
      </c>
      <c r="K318" s="14">
        <f>VLOOKUP($A318,Python数据平滑!$A$119:$AN$172,COLUMN(Python数据平滑!I$119),0)/SUM(Python数据平滑!I$125:I$133)*情景假设!K$316</f>
        <v>5355.9072339101449</v>
      </c>
      <c r="L318" s="14">
        <f>VLOOKUP($A318,Python数据平滑!$A$119:$AN$172,COLUMN(Python数据平滑!J$119),0)/SUM(Python数据平滑!J$125:J$133)*情景假设!L$316</f>
        <v>5378.2887293613003</v>
      </c>
      <c r="M318" s="14">
        <f>VLOOKUP($A318,Python数据平滑!$A$119:$AN$172,COLUMN(Python数据平滑!K$119),0)/SUM(Python数据平滑!K$125:K$133)*情景假设!M$316</f>
        <v>5391.0923236737035</v>
      </c>
      <c r="N318" s="14">
        <f>VLOOKUP($A318,Python数据平滑!$A$119:$AN$172,COLUMN(Python数据平滑!L$119),0)/SUM(Python数据平滑!L$125:L$133)*情景假设!N$316</f>
        <v>5400.6862778289224</v>
      </c>
      <c r="O318" s="14">
        <f>VLOOKUP($A318,Python数据平滑!$A$119:$AN$172,COLUMN(Python数据平滑!M$119),0)/SUM(Python数据平滑!M$125:M$133)*情景假设!O$316</f>
        <v>5407.3465433266447</v>
      </c>
      <c r="P318" s="14">
        <f>VLOOKUP($A318,Python数据平滑!$A$119:$AN$172,COLUMN(Python数据平滑!N$119),0)/SUM(Python数据平滑!N$125:N$133)*情景假设!P$316</f>
        <v>5415.5388222353204</v>
      </c>
      <c r="Q318" s="14">
        <f>VLOOKUP($A318,Python数据平滑!$A$119:$AN$172,COLUMN(Python数据平滑!O$119),0)/SUM(Python数据平滑!O$125:O$133)*情景假设!Q$316</f>
        <v>5434.0735005869756</v>
      </c>
      <c r="R318" s="14">
        <f>VLOOKUP($A318,Python数据平滑!$A$119:$AN$172,COLUMN(Python数据平滑!P$119),0)/SUM(Python数据平滑!P$125:P$133)*情景假设!R$316</f>
        <v>5459.7662417184238</v>
      </c>
      <c r="S318" s="14">
        <f>VLOOKUP($A318,Python数据平滑!$A$119:$AN$172,COLUMN(Python数据平滑!Q$119),0)/SUM(Python数据平滑!Q$125:Q$133)*情景假设!S$316</f>
        <v>5483.4491128982663</v>
      </c>
      <c r="T318" s="14">
        <f>VLOOKUP($A318,Python数据平滑!$A$119:$AN$172,COLUMN(Python数据平滑!R$119),0)/SUM(Python数据平滑!R$125:R$133)*情景假设!T$316</f>
        <v>5506.5213985626369</v>
      </c>
      <c r="U318" s="14">
        <f>VLOOKUP($A318,Python数据平滑!$A$119:$AN$172,COLUMN(Python数据平滑!S$119),0)/SUM(Python数据平滑!S$125:S$133)*情景假设!U$316</f>
        <v>5530.3503176616377</v>
      </c>
      <c r="V318" s="14">
        <f>VLOOKUP($A318,Python数据平滑!$A$119:$AN$172,COLUMN(Python数据平滑!T$119),0)/SUM(Python数据平滑!T$125:T$133)*情景假设!V$316</f>
        <v>5556.2784281882396</v>
      </c>
      <c r="W318" s="14">
        <f>VLOOKUP($A318,Python数据平滑!$A$119:$AN$172,COLUMN(Python数据平滑!U$119),0)/SUM(Python数据平滑!U$125:U$133)*情景假设!W$316</f>
        <v>5584.2287098330398</v>
      </c>
      <c r="X318" s="14">
        <f>VLOOKUP($A318,Python数据平滑!$A$119:$AN$172,COLUMN(Python数据平滑!V$119),0)/SUM(Python数据平滑!V$125:V$133)*情景假设!X$316</f>
        <v>5613.0219606526925</v>
      </c>
      <c r="Y318" s="14">
        <f>VLOOKUP($A318,Python数据平滑!$A$119:$AN$172,COLUMN(Python数据平滑!W$119),0)/SUM(Python数据平滑!W$125:W$133)*情景假设!Y$316</f>
        <v>5642.3109609273961</v>
      </c>
      <c r="Z318" s="14">
        <f>VLOOKUP($A318,Python数据平滑!$A$119:$AN$172,COLUMN(Python数据平滑!X$119),0)/SUM(Python数据平滑!X$125:X$133)*情景假设!Z$316</f>
        <v>5671.7196767409332</v>
      </c>
      <c r="AA318" s="14">
        <f>VLOOKUP($A318,Python数据平滑!$A$119:$AN$172,COLUMN(Python数据平滑!Y$119),0)/SUM(Python数据平滑!Y$125:Y$133)*情景假设!AA$316</f>
        <v>5700.8465058305237</v>
      </c>
      <c r="AB318" s="14">
        <f>VLOOKUP($A318,Python数据平滑!$A$119:$AN$172,COLUMN(Python数据平滑!Z$119),0)/SUM(Python数据平滑!Z$125:Z$133)*情景假设!AB$316</f>
        <v>5729.4685350138507</v>
      </c>
      <c r="AC318" s="14">
        <f>VLOOKUP($A318,Python数据平滑!$A$119:$AN$172,COLUMN(Python数据平滑!AA$119),0)/SUM(Python数据平滑!AA$125:AA$133)*情景假设!AC$316</f>
        <v>5757.3407894558813</v>
      </c>
      <c r="AD318" s="14">
        <f>VLOOKUP($A318,Python数据平滑!$A$119:$AN$172,COLUMN(Python数据平滑!AB$119),0)/SUM(Python数据平滑!AB$125:AB$133)*情景假设!AD$316</f>
        <v>5783.9930080353788</v>
      </c>
      <c r="AE318" s="14">
        <f>VLOOKUP($A318,Python数据平滑!$A$119:$AN$172,COLUMN(Python数据平滑!AC$119),0)/SUM(Python数据平滑!AC$125:AC$133)*情景假设!AE$316</f>
        <v>5808.9296024588148</v>
      </c>
      <c r="AF318" s="14">
        <f>VLOOKUP($A318,Python数据平滑!$A$119:$AN$172,COLUMN(Python数据平滑!AD$119),0)/SUM(Python数据平滑!AD$125:AD$133)*情景假设!AF$316</f>
        <v>5831.626601793816</v>
      </c>
      <c r="AG318" s="14">
        <f>VLOOKUP($A318,Python数据平滑!$A$119:$AN$172,COLUMN(Python数据平滑!AE$119),0)/SUM(Python数据平滑!AE$125:AE$133)*情景假设!AG$316</f>
        <v>5853.3527037130643</v>
      </c>
      <c r="AH318" s="14">
        <f>VLOOKUP($A318,Python数据平滑!$A$119:$AN$172,COLUMN(Python数据平滑!AF$119),0)/SUM(Python数据平滑!AF$125:AF$133)*情景假设!AH$316</f>
        <v>5875.6269679648767</v>
      </c>
      <c r="AI318" s="14">
        <f>VLOOKUP($A318,Python数据平滑!$A$119:$AN$172,COLUMN(Python数据平滑!AG$119),0)/SUM(Python数据平滑!AG$125:AG$133)*情景假设!AI$316</f>
        <v>5898.276567377402</v>
      </c>
      <c r="AJ318" s="14">
        <f>VLOOKUP($A318,Python数据平滑!$A$119:$AN$172,COLUMN(Python数据平滑!AH$119),0)/SUM(Python数据平滑!AH$125:AH$133)*情景假设!AJ$316</f>
        <v>5921.1280078438285</v>
      </c>
      <c r="AK318" s="14">
        <f>VLOOKUP($A318,Python数据平滑!$A$119:$AN$172,COLUMN(Python数据平滑!AI$119),0)/SUM(Python数据平滑!AI$125:AI$133)*情景假设!AK$316</f>
        <v>5944.007408022474</v>
      </c>
      <c r="AL318" s="14">
        <f>VLOOKUP($A318,Python数据平滑!$A$119:$AN$172,COLUMN(Python数据平滑!AJ$119),0)/SUM(Python数据平滑!AJ$125:AJ$133)*情景假设!AL$316</f>
        <v>5966.9452976169723</v>
      </c>
      <c r="AM318" s="14">
        <f>VLOOKUP($A318,Python数据平滑!$A$119:$AN$172,COLUMN(Python数据平滑!AK$119),0)/SUM(Python数据平滑!AK$125:AK$133)*情景假设!AM$316</f>
        <v>5990.0067985952765</v>
      </c>
      <c r="AN318" s="14">
        <f>VLOOKUP($A318,Python数据平滑!$A$119:$AN$172,COLUMN(Python数据平滑!AL$119),0)/SUM(Python数据平滑!AL$125:AL$133)*情景假设!AN$316</f>
        <v>6013.070565427799</v>
      </c>
      <c r="AO318" s="14">
        <f>VLOOKUP($A318,Python数据平滑!$A$119:$AN$172,COLUMN(Python数据平滑!AM$119),0)/SUM(Python数据平滑!AM$125:AM$133)*情景假设!AO$316</f>
        <v>6036.0163698176693</v>
      </c>
      <c r="AP318" s="166">
        <f>VLOOKUP($A318,Python数据平滑!$A$119:$AN$172,COLUMN(Python数据平滑!AN$119),0)/SUM(Python数据平滑!AN$125:AN$133)*情景假设!AP$316</f>
        <v>6058.7251790479741</v>
      </c>
    </row>
    <row r="319" spans="1:42" x14ac:dyDescent="0.25">
      <c r="A319" s="132" t="s">
        <v>22</v>
      </c>
      <c r="B319" s="118">
        <f>VLOOKUP($A319,'低情景（2001-2060, 2020RMB）'!$A$14:$W$70,COLUMN('低情景（2001-2060, 2020RMB）'!U$1),0)</f>
        <v>3663.3945727849982</v>
      </c>
      <c r="C319" s="14">
        <f>VLOOKUP($A319,'低情景（2001-2060, 2020RMB）'!$A$14:$W$70,COLUMN('低情景（2001-2060, 2020RMB）'!V$1),0)</f>
        <v>4054.5873514850814</v>
      </c>
      <c r="D319" s="14">
        <f>VLOOKUP($A319,'低情景（2001-2060, 2020RMB）'!$A$14:$W$70,COLUMN('低情景（2001-2060, 2020RMB）'!W$1),0)</f>
        <v>4094.0668183633061</v>
      </c>
      <c r="E319" s="14">
        <f>VLOOKUP($A319,Python数据平滑!$A$119:$AN$172,COLUMN(Python数据平滑!C$119),0)/SUM(Python数据平滑!C$125:C$133)*情景假设!E$316</f>
        <v>4153.0330850579567</v>
      </c>
      <c r="F319" s="14">
        <f>VLOOKUP($A319,Python数据平滑!$A$119:$AN$172,COLUMN(Python数据平滑!D$119),0)/SUM(Python数据平滑!D$125:D$133)*情景假设!F$316</f>
        <v>4208.7217591147191</v>
      </c>
      <c r="G319" s="14">
        <f>VLOOKUP($A319,Python数据平滑!$A$119:$AN$172,COLUMN(Python数据平滑!E$119),0)/SUM(Python数据平滑!E$125:E$133)*情景假设!G$316</f>
        <v>4256.4594348478704</v>
      </c>
      <c r="H319" s="14">
        <f>VLOOKUP($A319,Python数据平滑!$A$119:$AN$172,COLUMN(Python数据平滑!F$119),0)/SUM(Python数据平滑!F$125:F$133)*情景假设!H$316</f>
        <v>4314.7606382543709</v>
      </c>
      <c r="I319" s="14">
        <f>VLOOKUP($A319,Python数据平滑!$A$119:$AN$172,COLUMN(Python数据平滑!G$119),0)/SUM(Python数据平滑!G$125:G$133)*情景假设!I$316</f>
        <v>4376.3258716153159</v>
      </c>
      <c r="J319" s="14">
        <f>VLOOKUP($A319,Python数据平滑!$A$119:$AN$172,COLUMN(Python数据平滑!H$119),0)/SUM(Python数据平滑!H$125:H$133)*情景假设!J$316</f>
        <v>4438.1342555101219</v>
      </c>
      <c r="K319" s="14">
        <f>VLOOKUP($A319,Python数据平滑!$A$119:$AN$172,COLUMN(Python数据平滑!I$119),0)/SUM(Python数据平滑!I$125:I$133)*情景假设!K$316</f>
        <v>4495.5315883850462</v>
      </c>
      <c r="L319" s="14">
        <f>VLOOKUP($A319,Python数据平滑!$A$119:$AN$172,COLUMN(Python数据平滑!J$119),0)/SUM(Python数据平滑!J$125:J$133)*情景假设!L$316</f>
        <v>4542.2092442720905</v>
      </c>
      <c r="M319" s="14">
        <f>VLOOKUP($A319,Python数据平滑!$A$119:$AN$172,COLUMN(Python数据平滑!K$119),0)/SUM(Python数据平滑!K$125:K$133)*情景假设!M$316</f>
        <v>4578.6222408236499</v>
      </c>
      <c r="N319" s="14">
        <f>VLOOKUP($A319,Python数据平滑!$A$119:$AN$172,COLUMN(Python数据平滑!L$119),0)/SUM(Python数据平滑!L$125:L$133)*情景假设!N$316</f>
        <v>4609.9954525733783</v>
      </c>
      <c r="O319" s="14">
        <f>VLOOKUP($A319,Python数据平滑!$A$119:$AN$172,COLUMN(Python数据平滑!M$119),0)/SUM(Python数据平滑!M$125:M$133)*情景假设!O$316</f>
        <v>4637.2990999487292</v>
      </c>
      <c r="P319" s="14">
        <f>VLOOKUP($A319,Python数据平滑!$A$119:$AN$172,COLUMN(Python数据平滑!N$119),0)/SUM(Python数据平滑!N$125:N$133)*情景假设!P$316</f>
        <v>4665.1452019916214</v>
      </c>
      <c r="Q319" s="14">
        <f>VLOOKUP($A319,Python数据平滑!$A$119:$AN$172,COLUMN(Python数据平滑!O$119),0)/SUM(Python数据平滑!O$125:O$133)*情景假设!Q$316</f>
        <v>4701.9952977712228</v>
      </c>
      <c r="R319" s="14">
        <f>VLOOKUP($A319,Python数据平滑!$A$119:$AN$172,COLUMN(Python数据平滑!P$119),0)/SUM(Python数据平滑!P$125:P$133)*情景假设!R$316</f>
        <v>4744.5849996106472</v>
      </c>
      <c r="S319" s="14">
        <f>VLOOKUP($A319,Python数据平滑!$A$119:$AN$172,COLUMN(Python数据平滑!Q$119),0)/SUM(Python数据平滑!Q$125:Q$133)*情景假设!S$316</f>
        <v>4783.9171208772068</v>
      </c>
      <c r="T319" s="14">
        <f>VLOOKUP($A319,Python数据平滑!$A$119:$AN$172,COLUMN(Python数据平滑!R$119),0)/SUM(Python数据平滑!R$125:R$133)*情景假设!T$316</f>
        <v>4821.3484596064645</v>
      </c>
      <c r="U319" s="14">
        <f>VLOOKUP($A319,Python数据平滑!$A$119:$AN$172,COLUMN(Python数据平滑!S$119),0)/SUM(Python数据平滑!S$125:S$133)*情景假设!U$316</f>
        <v>4858.234477621133</v>
      </c>
      <c r="V319" s="14">
        <f>VLOOKUP($A319,Python数据平滑!$A$119:$AN$172,COLUMN(Python数据平滑!T$119),0)/SUM(Python数据平滑!T$125:T$133)*情景假设!V$316</f>
        <v>4895.9313030822468</v>
      </c>
      <c r="W319" s="14">
        <f>VLOOKUP($A319,Python数据平滑!$A$119:$AN$172,COLUMN(Python数据平滑!U$119),0)/SUM(Python数据平滑!U$125:U$133)*情景假设!W$316</f>
        <v>4934.5597313002809</v>
      </c>
      <c r="X319" s="14">
        <f>VLOOKUP($A319,Python数据平滑!$A$119:$AN$172,COLUMN(Python数据平滑!V$119),0)/SUM(Python数据平滑!V$125:V$133)*情景假设!X$316</f>
        <v>4973.2676398053354</v>
      </c>
      <c r="Y319" s="14">
        <f>VLOOKUP($A319,Python数据平滑!$A$119:$AN$172,COLUMN(Python数据平滑!W$119),0)/SUM(Python数据平滑!W$125:W$133)*情景假设!Y$316</f>
        <v>5011.9361580240811</v>
      </c>
      <c r="Z319" s="14">
        <f>VLOOKUP($A319,Python数据平滑!$A$119:$AN$172,COLUMN(Python数据平滑!X$119),0)/SUM(Python数据平滑!X$125:X$133)*情景假设!Z$316</f>
        <v>5050.4235922834096</v>
      </c>
      <c r="AA319" s="14">
        <f>VLOOKUP($A319,Python数据平滑!$A$119:$AN$172,COLUMN(Python数据平滑!Y$119),0)/SUM(Python数据平滑!Y$125:Y$133)*情景假设!AA$316</f>
        <v>5088.5682970374683</v>
      </c>
      <c r="AB319" s="14">
        <f>VLOOKUP($A319,Python数据平滑!$A$119:$AN$172,COLUMN(Python数据平滑!Z$119),0)/SUM(Python数据平滑!Z$125:Z$133)*情景假设!AB$316</f>
        <v>5126.3712710506607</v>
      </c>
      <c r="AC319" s="14">
        <f>VLOOKUP($A319,Python数据平滑!$A$119:$AN$172,COLUMN(Python数据平滑!AA$119),0)/SUM(Python数据平滑!AA$125:AA$133)*情景假设!AC$316</f>
        <v>5163.8179559074506</v>
      </c>
      <c r="AD319" s="14">
        <f>VLOOKUP($A319,Python数据平滑!$A$119:$AN$172,COLUMN(Python数据平滑!AB$119),0)/SUM(Python数据平滑!AB$125:AB$133)*情景假设!AD$316</f>
        <v>5200.6950865087128</v>
      </c>
      <c r="AE319" s="14">
        <f>VLOOKUP($A319,Python数据平滑!$A$119:$AN$172,COLUMN(Python数据平滑!AC$119),0)/SUM(Python数据平滑!AC$125:AC$133)*情景假设!AE$316</f>
        <v>5236.7680329540945</v>
      </c>
      <c r="AF319" s="14">
        <f>VLOOKUP($A319,Python数据平滑!$A$119:$AN$172,COLUMN(Python数据平滑!AD$119),0)/SUM(Python数据平滑!AD$125:AD$133)*情景假设!AF$316</f>
        <v>5271.7770277116924</v>
      </c>
      <c r="AG319" s="14">
        <f>VLOOKUP($A319,Python数据平滑!$A$119:$AN$172,COLUMN(Python数据平滑!AE$119),0)/SUM(Python数据平滑!AE$125:AE$133)*情景假设!AG$316</f>
        <v>5306.4896716061767</v>
      </c>
      <c r="AH319" s="14">
        <f>VLOOKUP($A319,Python数据平滑!$A$119:$AN$172,COLUMN(Python数据平滑!AF$119),0)/SUM(Python数据平滑!AF$125:AF$133)*情景假设!AH$316</f>
        <v>5341.7634191934876</v>
      </c>
      <c r="AI319" s="14">
        <f>VLOOKUP($A319,Python数据平滑!$A$119:$AN$172,COLUMN(Python数据平滑!AG$119),0)/SUM(Python数据平滑!AG$125:AG$133)*情景假设!AI$316</f>
        <v>5377.4495795892726</v>
      </c>
      <c r="AJ319" s="14">
        <f>VLOOKUP($A319,Python数据平滑!$A$119:$AN$172,COLUMN(Python数据平滑!AH$119),0)/SUM(Python数据平滑!AH$125:AH$133)*情景假设!AJ$316</f>
        <v>5413.3972094382443</v>
      </c>
      <c r="AK319" s="14">
        <f>VLOOKUP($A319,Python数据平滑!$A$119:$AN$172,COLUMN(Python数据平滑!AI$119),0)/SUM(Python数据平滑!AI$125:AI$133)*情景假设!AK$316</f>
        <v>5449.4533764388225</v>
      </c>
      <c r="AL319" s="14">
        <f>VLOOKUP($A319,Python数据平滑!$A$119:$AN$172,COLUMN(Python数据平滑!AJ$119),0)/SUM(Python数据平滑!AJ$125:AJ$133)*情景假设!AL$316</f>
        <v>5485.6514462550713</v>
      </c>
      <c r="AM319" s="14">
        <f>VLOOKUP($A319,Python数据平滑!$A$119:$AN$172,COLUMN(Python数据平滑!AK$119),0)/SUM(Python数据平滑!AK$125:AK$133)*情景假设!AM$316</f>
        <v>5522.0571340219039</v>
      </c>
      <c r="AN319" s="14">
        <f>VLOOKUP($A319,Python数据平滑!$A$119:$AN$172,COLUMN(Python数据平滑!AL$119),0)/SUM(Python数据平滑!AL$125:AL$133)*情景假设!AN$316</f>
        <v>5558.5645925904719</v>
      </c>
      <c r="AO319" s="14">
        <f>VLOOKUP($A319,Python数据平滑!$A$119:$AN$172,COLUMN(Python数据平滑!AM$119),0)/SUM(Python数据平滑!AM$125:AM$133)*情景假设!AO$316</f>
        <v>5595.0679319745805</v>
      </c>
      <c r="AP319" s="166">
        <f>VLOOKUP($A319,Python数据平滑!$A$119:$AN$172,COLUMN(Python数据平滑!AN$119),0)/SUM(Python数据平滑!AN$125:AN$133)*情景假设!AP$316</f>
        <v>5631.4613098143727</v>
      </c>
    </row>
    <row r="320" spans="1:42" x14ac:dyDescent="0.25">
      <c r="A320" s="132" t="s">
        <v>23</v>
      </c>
      <c r="B320" s="118">
        <f>VLOOKUP($A320,'低情景（2001-2060, 2020RMB）'!$A$14:$W$70,COLUMN('低情景（2001-2060, 2020RMB）'!U$1),0)</f>
        <v>19806.415285139785</v>
      </c>
      <c r="C320" s="14">
        <f>VLOOKUP($A320,'低情景（2001-2060, 2020RMB）'!$A$14:$W$70,COLUMN('低情景（2001-2060, 2020RMB）'!V$1),0)</f>
        <v>22210.139333921907</v>
      </c>
      <c r="D320" s="14">
        <f>VLOOKUP($A320,'低情景（2001-2060, 2020RMB）'!$A$14:$W$70,COLUMN('低情景（2001-2060, 2020RMB）'!W$1),0)</f>
        <v>24050.846611769</v>
      </c>
      <c r="E320" s="14">
        <f>VLOOKUP($A320,Python数据平滑!$A$119:$AN$172,COLUMN(Python数据平滑!C$119),0)/SUM(Python数据平滑!C$125:C$133)*情景假设!E$316</f>
        <v>24890.971530264444</v>
      </c>
      <c r="F320" s="14">
        <f>VLOOKUP($A320,Python数据平滑!$A$119:$AN$172,COLUMN(Python数据平滑!D$119),0)/SUM(Python数据平滑!D$125:D$133)*情景假设!F$316</f>
        <v>25690.811577698336</v>
      </c>
      <c r="G320" s="14">
        <f>VLOOKUP($A320,Python数据平滑!$A$119:$AN$172,COLUMN(Python数据平滑!E$119),0)/SUM(Python数据平滑!E$125:E$133)*情景假设!G$316</f>
        <v>26398.930785063727</v>
      </c>
      <c r="H320" s="14">
        <f>VLOOKUP($A320,Python数据平滑!$A$119:$AN$172,COLUMN(Python数据平滑!F$119),0)/SUM(Python数据平滑!F$125:F$133)*情景假设!H$316</f>
        <v>27119.282163073658</v>
      </c>
      <c r="I320" s="14">
        <f>VLOOKUP($A320,Python数据平滑!$A$119:$AN$172,COLUMN(Python数据平滑!G$119),0)/SUM(Python数据平滑!G$125:G$133)*情景假设!I$316</f>
        <v>27823.903394876656</v>
      </c>
      <c r="J320" s="14">
        <f>VLOOKUP($A320,Python数据平滑!$A$119:$AN$172,COLUMN(Python数据平滑!H$119),0)/SUM(Python数据平滑!H$125:H$133)*情景假设!J$316</f>
        <v>28512.236126792828</v>
      </c>
      <c r="K320" s="14">
        <f>VLOOKUP($A320,Python数据平滑!$A$119:$AN$172,COLUMN(Python数据平滑!I$119),0)/SUM(Python数据平滑!I$125:I$133)*情景假设!K$316</f>
        <v>29174.410718622144</v>
      </c>
      <c r="L320" s="14">
        <f>VLOOKUP($A320,Python数据平滑!$A$119:$AN$172,COLUMN(Python数据平滑!J$119),0)/SUM(Python数据平滑!J$125:J$133)*情景假设!L$316</f>
        <v>29790.539351966774</v>
      </c>
      <c r="M320" s="14">
        <f>VLOOKUP($A320,Python数据平滑!$A$119:$AN$172,COLUMN(Python数据平滑!K$119),0)/SUM(Python数据平滑!K$125:K$133)*情景假设!M$316</f>
        <v>30367.438281355833</v>
      </c>
      <c r="N320" s="14">
        <f>VLOOKUP($A320,Python数据平滑!$A$119:$AN$172,COLUMN(Python数据平滑!L$119),0)/SUM(Python数据平滑!L$125:L$133)*情景假设!N$316</f>
        <v>30919.184111632578</v>
      </c>
      <c r="O320" s="14">
        <f>VLOOKUP($A320,Python数据平滑!$A$119:$AN$172,COLUMN(Python数据平滑!M$119),0)/SUM(Python数据平滑!M$125:M$133)*情景假设!O$316</f>
        <v>31437.17061903881</v>
      </c>
      <c r="P320" s="14">
        <f>VLOOKUP($A320,Python数据平滑!$A$119:$AN$172,COLUMN(Python数据平滑!N$119),0)/SUM(Python数据平滑!N$125:N$133)*情景假设!P$316</f>
        <v>31937.102907711895</v>
      </c>
      <c r="Q320" s="14">
        <f>VLOOKUP($A320,Python数据平滑!$A$119:$AN$172,COLUMN(Python数据平滑!O$119),0)/SUM(Python数据平滑!O$125:O$133)*情景假设!Q$316</f>
        <v>32461.628608929263</v>
      </c>
      <c r="R320" s="14">
        <f>VLOOKUP($A320,Python数据平滑!$A$119:$AN$172,COLUMN(Python数据平滑!P$119),0)/SUM(Python数据平滑!P$125:P$133)*情景假设!R$316</f>
        <v>32993.306314747286</v>
      </c>
      <c r="S320" s="14">
        <f>VLOOKUP($A320,Python数据平滑!$A$119:$AN$172,COLUMN(Python数据平滑!Q$119),0)/SUM(Python数据平滑!Q$125:Q$133)*情景假设!S$316</f>
        <v>33485.732446469294</v>
      </c>
      <c r="T320" s="14">
        <f>VLOOKUP($A320,Python数据平滑!$A$119:$AN$172,COLUMN(Python数据平滑!R$119),0)/SUM(Python数据平滑!R$125:R$133)*情景假设!T$316</f>
        <v>33949.537373271945</v>
      </c>
      <c r="U320" s="14">
        <f>VLOOKUP($A320,Python数据平滑!$A$119:$AN$172,COLUMN(Python数据平滑!S$119),0)/SUM(Python数据平滑!S$125:S$133)*情景假设!U$316</f>
        <v>34395.783918521578</v>
      </c>
      <c r="V320" s="14">
        <f>VLOOKUP($A320,Python数据平滑!$A$119:$AN$172,COLUMN(Python数据平滑!T$119),0)/SUM(Python数据平滑!T$125:T$133)*情景假设!V$316</f>
        <v>34835.91754731589</v>
      </c>
      <c r="W320" s="14">
        <f>VLOOKUP($A320,Python数据平滑!$A$119:$AN$172,COLUMN(Python数据平滑!U$119),0)/SUM(Python数据平滑!U$125:U$133)*情景假设!W$316</f>
        <v>35272.880413862651</v>
      </c>
      <c r="X320" s="14">
        <f>VLOOKUP($A320,Python数据平滑!$A$119:$AN$172,COLUMN(Python数据平滑!V$119),0)/SUM(Python数据平滑!V$125:V$133)*情景假设!X$316</f>
        <v>35702.767702084624</v>
      </c>
      <c r="Y320" s="14">
        <f>VLOOKUP($A320,Python数据平滑!$A$119:$AN$172,COLUMN(Python数据平滑!W$119),0)/SUM(Python数据平滑!W$125:W$133)*情景假设!Y$316</f>
        <v>36126.980148979579</v>
      </c>
      <c r="Z320" s="14">
        <f>VLOOKUP($A320,Python数据平滑!$A$119:$AN$172,COLUMN(Python数据平滑!X$119),0)/SUM(Python数据平滑!X$125:X$133)*情景假设!Z$316</f>
        <v>36546.865472807018</v>
      </c>
      <c r="AA320" s="14">
        <f>VLOOKUP($A320,Python数据平滑!$A$119:$AN$172,COLUMN(Python数据平滑!Y$119),0)/SUM(Python数据平滑!Y$125:Y$133)*情景假设!AA$316</f>
        <v>36963.734281870617</v>
      </c>
      <c r="AB320" s="14">
        <f>VLOOKUP($A320,Python数据平滑!$A$119:$AN$172,COLUMN(Python数据平滑!Z$119),0)/SUM(Python数据平滑!Z$125:Z$133)*情景假设!AB$316</f>
        <v>37380.187372872868</v>
      </c>
      <c r="AC320" s="14">
        <f>VLOOKUP($A320,Python数据平滑!$A$119:$AN$172,COLUMN(Python数据平滑!AA$119),0)/SUM(Python数据平滑!AA$125:AA$133)*情景假设!AC$316</f>
        <v>37798.83302670229</v>
      </c>
      <c r="AD320" s="14">
        <f>VLOOKUP($A320,Python数据平滑!$A$119:$AN$172,COLUMN(Python数据平滑!AB$119),0)/SUM(Python数据平滑!AB$125:AB$133)*情景假设!AD$316</f>
        <v>38220.939432991378</v>
      </c>
      <c r="AE320" s="14">
        <f>VLOOKUP($A320,Python数据平滑!$A$119:$AN$172,COLUMN(Python数据平滑!AC$119),0)/SUM(Python数据平滑!AC$125:AC$133)*情景假设!AE$316</f>
        <v>38647.715336572452</v>
      </c>
      <c r="AF320" s="14">
        <f>VLOOKUP($A320,Python数据平滑!$A$119:$AN$172,COLUMN(Python数据平滑!AD$119),0)/SUM(Python数据平滑!AD$125:AD$133)*情景假设!AF$316</f>
        <v>39080.278805200811</v>
      </c>
      <c r="AG320" s="14">
        <f>VLOOKUP($A320,Python数据平滑!$A$119:$AN$172,COLUMN(Python数据平滑!AE$119),0)/SUM(Python数据平滑!AE$125:AE$133)*情景假设!AG$316</f>
        <v>39519.639592563108</v>
      </c>
      <c r="AH320" s="14">
        <f>VLOOKUP($A320,Python数据平滑!$A$119:$AN$172,COLUMN(Python数据平滑!AF$119),0)/SUM(Python数据平滑!AF$125:AF$133)*情景假设!AH$316</f>
        <v>39965.458148265971</v>
      </c>
      <c r="AI320" s="14">
        <f>VLOOKUP($A320,Python数据平滑!$A$119:$AN$172,COLUMN(Python数据平滑!AG$119),0)/SUM(Python数据平滑!AG$125:AG$133)*情景假设!AI$316</f>
        <v>40416.707761594618</v>
      </c>
      <c r="AJ320" s="14">
        <f>VLOOKUP($A320,Python数据平滑!$A$119:$AN$172,COLUMN(Python数据平滑!AH$119),0)/SUM(Python数据平滑!AH$125:AH$133)*情景假设!AJ$316</f>
        <v>40872.326019927037</v>
      </c>
      <c r="AK320" s="14">
        <f>VLOOKUP($A320,Python数据平滑!$A$119:$AN$172,COLUMN(Python数据平滑!AI$119),0)/SUM(Python数据平滑!AI$125:AI$133)*情景假设!AK$316</f>
        <v>41331.216489427556</v>
      </c>
      <c r="AL320" s="14">
        <f>VLOOKUP($A320,Python数据平滑!$A$119:$AN$172,COLUMN(Python数据平滑!AJ$119),0)/SUM(Python数据平滑!AJ$125:AJ$133)*情景假设!AL$316</f>
        <v>41793.682929274437</v>
      </c>
      <c r="AM320" s="14">
        <f>VLOOKUP($A320,Python数据平滑!$A$119:$AN$172,COLUMN(Python数据平滑!AK$119),0)/SUM(Python数据平滑!AK$125:AK$133)*情景假设!AM$316</f>
        <v>42260.283073128972</v>
      </c>
      <c r="AN320" s="14">
        <f>VLOOKUP($A320,Python数据平滑!$A$119:$AN$172,COLUMN(Python数据平滑!AL$119),0)/SUM(Python数据平滑!AL$125:AL$133)*情景假设!AN$316</f>
        <v>42730.266689055119</v>
      </c>
      <c r="AO320" s="14">
        <f>VLOOKUP($A320,Python数据平滑!$A$119:$AN$172,COLUMN(Python数据平滑!AM$119),0)/SUM(Python数据平滑!AM$125:AM$133)*情景假设!AO$316</f>
        <v>43202.870604272633</v>
      </c>
      <c r="AP320" s="166">
        <f>VLOOKUP($A320,Python数据平滑!$A$119:$AN$172,COLUMN(Python数据平滑!AN$119),0)/SUM(Python数据平滑!AN$125:AN$133)*情景假设!AP$316</f>
        <v>43677.319407383591</v>
      </c>
    </row>
    <row r="321" spans="1:42" x14ac:dyDescent="0.25">
      <c r="A321" s="132" t="s">
        <v>24</v>
      </c>
      <c r="B321" s="118">
        <f>VLOOKUP($A321,'低情景（2001-2060, 2020RMB）'!$A$14:$W$70,COLUMN('低情景（2001-2060, 2020RMB）'!U$1),0)</f>
        <v>1620.1904872999933</v>
      </c>
      <c r="C321" s="14">
        <f>VLOOKUP($A321,'低情景（2001-2060, 2020RMB）'!$A$14:$W$70,COLUMN('低情景（2001-2060, 2020RMB）'!V$1),0)</f>
        <v>1808.38361047637</v>
      </c>
      <c r="D321" s="14">
        <f>VLOOKUP($A321,'低情景（2001-2060, 2020RMB）'!$A$14:$W$70,COLUMN('低情景（2001-2060, 2020RMB）'!W$1),0)</f>
        <v>1857.221055664822</v>
      </c>
      <c r="E321" s="14">
        <f>VLOOKUP($A321,Python数据平滑!$A$119:$AN$172,COLUMN(Python数据平滑!C$119),0)/SUM(Python数据平滑!C$125:C$133)*情景假设!E$316</f>
        <v>1935.3948099476711</v>
      </c>
      <c r="F321" s="14">
        <f>VLOOKUP($A321,Python数据平滑!$A$119:$AN$172,COLUMN(Python数据平滑!D$119),0)/SUM(Python数据平滑!D$125:D$133)*情景假设!F$316</f>
        <v>2010.5138114037204</v>
      </c>
      <c r="G321" s="14">
        <f>VLOOKUP($A321,Python数据平滑!$A$119:$AN$172,COLUMN(Python数据平滑!E$119),0)/SUM(Python数据平滑!E$125:E$133)*情景假设!G$316</f>
        <v>2077.9793912028554</v>
      </c>
      <c r="H321" s="14">
        <f>VLOOKUP($A321,Python数据平滑!$A$119:$AN$172,COLUMN(Python数据平滑!F$119),0)/SUM(Python数据平滑!F$125:F$133)*情景假设!H$316</f>
        <v>2145.843995615438</v>
      </c>
      <c r="I321" s="14">
        <f>VLOOKUP($A321,Python数据平滑!$A$119:$AN$172,COLUMN(Python数据平滑!G$119),0)/SUM(Python数据平滑!G$125:G$133)*情景假设!I$316</f>
        <v>2212.2611049693951</v>
      </c>
      <c r="J321" s="14">
        <f>VLOOKUP($A321,Python数据平滑!$A$119:$AN$172,COLUMN(Python数据平滑!H$119),0)/SUM(Python数据平滑!H$125:H$133)*情景假设!J$316</f>
        <v>2277.2800003428661</v>
      </c>
      <c r="K321" s="14">
        <f>VLOOKUP($A321,Python数据平滑!$A$119:$AN$172,COLUMN(Python数据平滑!I$119),0)/SUM(Python数据平滑!I$125:I$133)*情景假设!K$316</f>
        <v>2340.2252777447789</v>
      </c>
      <c r="L321" s="14">
        <f>VLOOKUP($A321,Python数据平滑!$A$119:$AN$172,COLUMN(Python数据平滑!J$119),0)/SUM(Python数据平滑!J$125:J$133)*情景假设!L$316</f>
        <v>2399.6234304651002</v>
      </c>
      <c r="M321" s="14">
        <f>VLOOKUP($A321,Python数据平滑!$A$119:$AN$172,COLUMN(Python数据平滑!K$119),0)/SUM(Python数据平滑!K$125:K$133)*情景假设!M$316</f>
        <v>2456.2010634386256</v>
      </c>
      <c r="N321" s="14">
        <f>VLOOKUP($A321,Python数据平滑!$A$119:$AN$172,COLUMN(Python数据平滑!L$119),0)/SUM(Python数据平滑!L$125:L$133)*情景假设!N$316</f>
        <v>2510.958591015557</v>
      </c>
      <c r="O321" s="14">
        <f>VLOOKUP($A321,Python数据平滑!$A$119:$AN$172,COLUMN(Python数据平滑!M$119),0)/SUM(Python数据平滑!M$125:M$133)*情景假设!O$316</f>
        <v>2562.8323938409862</v>
      </c>
      <c r="P321" s="14">
        <f>VLOOKUP($A321,Python数据平滑!$A$119:$AN$172,COLUMN(Python数据平滑!N$119),0)/SUM(Python数据平滑!N$125:N$133)*情景假设!P$316</f>
        <v>2612.7128342574797</v>
      </c>
      <c r="Q321" s="14">
        <f>VLOOKUP($A321,Python数据平滑!$A$119:$AN$172,COLUMN(Python数据平滑!O$119),0)/SUM(Python数据平滑!O$125:O$133)*情景假设!Q$316</f>
        <v>2663.6967235756629</v>
      </c>
      <c r="R321" s="14">
        <f>VLOOKUP($A321,Python数据平滑!$A$119:$AN$172,COLUMN(Python数据平滑!P$119),0)/SUM(Python数据平滑!P$125:P$133)*情景假设!R$316</f>
        <v>2714.5411323730755</v>
      </c>
      <c r="S321" s="14">
        <f>VLOOKUP($A321,Python数据平滑!$A$119:$AN$172,COLUMN(Python数据平滑!Q$119),0)/SUM(Python数据平滑!Q$125:Q$133)*情景假设!S$316</f>
        <v>2761.8865255025175</v>
      </c>
      <c r="T321" s="14">
        <f>VLOOKUP($A321,Python数据平滑!$A$119:$AN$172,COLUMN(Python数据平滑!R$119),0)/SUM(Python数据平滑!R$125:R$133)*情景假设!T$316</f>
        <v>2806.6179755685898</v>
      </c>
      <c r="U321" s="14">
        <f>VLOOKUP($A321,Python数据平滑!$A$119:$AN$172,COLUMN(Python数据平滑!S$119),0)/SUM(Python数据平滑!S$125:S$133)*情景假设!U$316</f>
        <v>2849.6707703492561</v>
      </c>
      <c r="V321" s="14">
        <f>VLOOKUP($A321,Python数据平滑!$A$119:$AN$172,COLUMN(Python数据平滑!T$119),0)/SUM(Python数据平滑!T$125:T$133)*情景假设!V$316</f>
        <v>2892.0249278241349</v>
      </c>
      <c r="W321" s="14">
        <f>VLOOKUP($A321,Python数据平滑!$A$119:$AN$172,COLUMN(Python数据平滑!U$119),0)/SUM(Python数据平滑!U$125:U$133)*情景假设!W$316</f>
        <v>2933.9649574711643</v>
      </c>
      <c r="X321" s="14">
        <f>VLOOKUP($A321,Python数据平滑!$A$119:$AN$172,COLUMN(Python数据平滑!V$119),0)/SUM(Python数据平滑!V$125:V$133)*情景假设!X$316</f>
        <v>2975.2102593977233</v>
      </c>
      <c r="Y321" s="14">
        <f>VLOOKUP($A321,Python数据平滑!$A$119:$AN$172,COLUMN(Python数据平滑!W$119),0)/SUM(Python数据平滑!W$125:W$133)*情景假设!Y$316</f>
        <v>3015.9242764291662</v>
      </c>
      <c r="Z321" s="14">
        <f>VLOOKUP($A321,Python数据平滑!$A$119:$AN$172,COLUMN(Python数据平滑!X$119),0)/SUM(Python数据平滑!X$125:X$133)*情景假设!Z$316</f>
        <v>3056.270297093844</v>
      </c>
      <c r="AA321" s="14">
        <f>VLOOKUP($A321,Python数据平滑!$A$119:$AN$172,COLUMN(Python数据平滑!Y$119),0)/SUM(Python数据平滑!Y$125:Y$133)*情景假设!AA$316</f>
        <v>3096.4126023732151</v>
      </c>
      <c r="AB321" s="14">
        <f>VLOOKUP($A321,Python数据平滑!$A$119:$AN$172,COLUMN(Python数据平滑!Z$119),0)/SUM(Python数据平滑!Z$125:Z$133)*情景假设!AB$316</f>
        <v>3136.6277220420507</v>
      </c>
      <c r="AC321" s="14">
        <f>VLOOKUP($A321,Python数据平滑!$A$119:$AN$172,COLUMN(Python数据平滑!AA$119),0)/SUM(Python数据平滑!AA$125:AA$133)*情景假设!AC$316</f>
        <v>3177.1975066466071</v>
      </c>
      <c r="AD321" s="14">
        <f>VLOOKUP($A321,Python数据平滑!$A$119:$AN$172,COLUMN(Python数据平滑!AB$119),0)/SUM(Python数据平滑!AB$125:AB$133)*情景假设!AD$316</f>
        <v>3218.2957204009749</v>
      </c>
      <c r="AE321" s="14">
        <f>VLOOKUP($A321,Python数据平滑!$A$119:$AN$172,COLUMN(Python数据平滑!AC$119),0)/SUM(Python数据平滑!AC$125:AC$133)*情景假设!AE$316</f>
        <v>3260.0952100927175</v>
      </c>
      <c r="AF321" s="14">
        <f>VLOOKUP($A321,Python数据平滑!$A$119:$AN$172,COLUMN(Python数据平滑!AD$119),0)/SUM(Python数据平滑!AD$125:AD$133)*情景假设!AF$316</f>
        <v>3302.7653931627565</v>
      </c>
      <c r="AG321" s="14">
        <f>VLOOKUP($A321,Python数据平滑!$A$119:$AN$172,COLUMN(Python数据平滑!AE$119),0)/SUM(Python数据平滑!AE$125:AE$133)*情景假设!AG$316</f>
        <v>3346.2876963204421</v>
      </c>
      <c r="AH321" s="14">
        <f>VLOOKUP($A321,Python数据平滑!$A$119:$AN$172,COLUMN(Python数据平滑!AF$119),0)/SUM(Python数据平滑!AF$125:AF$133)*情景假设!AH$316</f>
        <v>3390.4797733025257</v>
      </c>
      <c r="AI321" s="14">
        <f>VLOOKUP($A321,Python数据平滑!$A$119:$AN$172,COLUMN(Python数据平滑!AG$119),0)/SUM(Python数据平滑!AG$125:AG$133)*情景假设!AI$316</f>
        <v>3435.2579690246444</v>
      </c>
      <c r="AJ321" s="14">
        <f>VLOOKUP($A321,Python数据平滑!$A$119:$AN$172,COLUMN(Python数据平滑!AH$119),0)/SUM(Python数据平滑!AH$125:AH$133)*情景假设!AJ$316</f>
        <v>3480.5349735479167</v>
      </c>
      <c r="AK321" s="14">
        <f>VLOOKUP($A321,Python数据平滑!$A$119:$AN$172,COLUMN(Python数据平滑!AI$119),0)/SUM(Python数据平滑!AI$125:AI$133)*情景假设!AK$316</f>
        <v>3526.2199436037085</v>
      </c>
      <c r="AL321" s="14">
        <f>VLOOKUP($A321,Python数据平滑!$A$119:$AN$172,COLUMN(Python数据平滑!AJ$119),0)/SUM(Python数据平滑!AJ$125:AJ$133)*情景假设!AL$316</f>
        <v>3572.3410720479046</v>
      </c>
      <c r="AM321" s="14">
        <f>VLOOKUP($A321,Python数据平滑!$A$119:$AN$172,COLUMN(Python数据平滑!AK$119),0)/SUM(Python数据平滑!AK$125:AK$133)*情景假设!AM$316</f>
        <v>3618.948551475467</v>
      </c>
      <c r="AN321" s="14">
        <f>VLOOKUP($A321,Python数据平滑!$A$119:$AN$172,COLUMN(Python数据平滑!AL$119),0)/SUM(Python数据平滑!AL$125:AL$133)*情景假设!AN$316</f>
        <v>3665.9807719998603</v>
      </c>
      <c r="AO321" s="14">
        <f>VLOOKUP($A321,Python数据平滑!$A$119:$AN$172,COLUMN(Python数据平滑!AM$119),0)/SUM(Python数据平滑!AM$125:AM$133)*情景假设!AO$316</f>
        <v>3713.374594668725</v>
      </c>
      <c r="AP321" s="166">
        <f>VLOOKUP($A321,Python数据平滑!$A$119:$AN$172,COLUMN(Python数据平滑!AN$119),0)/SUM(Python数据平滑!AN$125:AN$133)*情景假设!AP$316</f>
        <v>3761.065405487504</v>
      </c>
    </row>
    <row r="322" spans="1:42" x14ac:dyDescent="0.25">
      <c r="A322" s="132" t="s">
        <v>25</v>
      </c>
      <c r="B322" s="118">
        <f>VLOOKUP($A322,'低情景（2001-2060, 2020RMB）'!$A$14:$W$70,COLUMN('低情景（2001-2060, 2020RMB）'!U$1),0)</f>
        <v>6979.0004205387331</v>
      </c>
      <c r="C322" s="14">
        <f>VLOOKUP($A322,'低情景（2001-2060, 2020RMB）'!$A$14:$W$70,COLUMN('低情景（2001-2060, 2020RMB）'!V$1),0)</f>
        <v>7724.2476257787857</v>
      </c>
      <c r="D322" s="14">
        <f>VLOOKUP($A322,'低情景（2001-2060, 2020RMB）'!$A$14:$W$70,COLUMN('低情景（2001-2060, 2020RMB）'!W$1),0)</f>
        <v>7705.3000762763377</v>
      </c>
      <c r="E322" s="14">
        <f>VLOOKUP($A322,Python数据平滑!$A$119:$AN$172,COLUMN(Python数据平滑!C$119),0)/SUM(Python数据平滑!C$125:C$133)*情景假设!E$316</f>
        <v>7882.7615848492969</v>
      </c>
      <c r="F322" s="14">
        <f>VLOOKUP($A322,Python数据平滑!$A$119:$AN$172,COLUMN(Python数据平滑!D$119),0)/SUM(Python数据平滑!D$125:D$133)*情景假设!F$316</f>
        <v>8048.5437914901213</v>
      </c>
      <c r="G322" s="14">
        <f>VLOOKUP($A322,Python数据平滑!$A$119:$AN$172,COLUMN(Python数据平滑!E$119),0)/SUM(Python数据平滑!E$125:E$133)*情景假设!G$316</f>
        <v>8190.1498325217208</v>
      </c>
      <c r="H322" s="14">
        <f>VLOOKUP($A322,Python数据平滑!$A$119:$AN$172,COLUMN(Python数据平滑!F$119),0)/SUM(Python数据平滑!F$125:F$133)*情景假设!H$316</f>
        <v>8340.4606089115641</v>
      </c>
      <c r="I322" s="14">
        <f>VLOOKUP($A322,Python数据平滑!$A$119:$AN$172,COLUMN(Python数据平滑!G$119),0)/SUM(Python数据平滑!G$125:G$133)*情景假设!I$316</f>
        <v>8488.3002214682801</v>
      </c>
      <c r="J322" s="14">
        <f>VLOOKUP($A322,Python数据平滑!$A$119:$AN$172,COLUMN(Python数据平滑!H$119),0)/SUM(Python数据平滑!H$125:H$133)*情景假设!J$316</f>
        <v>8632.7105431174041</v>
      </c>
      <c r="K322" s="14">
        <f>VLOOKUP($A322,Python数据平滑!$A$119:$AN$172,COLUMN(Python数据平滑!I$119),0)/SUM(Python数据平滑!I$125:I$133)*情景假设!K$316</f>
        <v>8769.8369239626445</v>
      </c>
      <c r="L322" s="14">
        <f>VLOOKUP($A322,Python数据平滑!$A$119:$AN$172,COLUMN(Python数据平滑!J$119),0)/SUM(Python数据平滑!J$125:J$133)*情景假设!L$316</f>
        <v>8892.820352419918</v>
      </c>
      <c r="M322" s="14">
        <f>VLOOKUP($A322,Python数据平滑!$A$119:$AN$172,COLUMN(Python数据平滑!K$119),0)/SUM(Python数据平滑!K$125:K$133)*情景假设!M$316</f>
        <v>9002.7577338094688</v>
      </c>
      <c r="N322" s="14">
        <f>VLOOKUP($A322,Python数据平滑!$A$119:$AN$172,COLUMN(Python数据平滑!L$119),0)/SUM(Python数据平滑!L$125:L$133)*情景假设!N$316</f>
        <v>9104.7874059468977</v>
      </c>
      <c r="O322" s="14">
        <f>VLOOKUP($A322,Python数据平滑!$A$119:$AN$172,COLUMN(Python数据平滑!M$119),0)/SUM(Python数据平滑!M$125:M$133)*情景假设!O$316</f>
        <v>9198.3845471108107</v>
      </c>
      <c r="P322" s="14">
        <f>VLOOKUP($A322,Python数据平滑!$A$119:$AN$172,COLUMN(Python数据平滑!N$119),0)/SUM(Python数据平滑!N$125:N$133)*情景假设!P$316</f>
        <v>9290.2140578834533</v>
      </c>
      <c r="Q322" s="14">
        <f>VLOOKUP($A322,Python数据平滑!$A$119:$AN$172,COLUMN(Python数据平滑!O$119),0)/SUM(Python数据平滑!O$125:O$133)*情景假设!Q$316</f>
        <v>9394.6843067431419</v>
      </c>
      <c r="R322" s="14">
        <f>VLOOKUP($A322,Python数据平滑!$A$119:$AN$172,COLUMN(Python数据平滑!P$119),0)/SUM(Python数据平滑!P$125:P$133)*情景假设!R$316</f>
        <v>9505.6817072061604</v>
      </c>
      <c r="S322" s="14">
        <f>VLOOKUP($A322,Python数据平滑!$A$119:$AN$172,COLUMN(Python数据平滑!Q$119),0)/SUM(Python数据平滑!Q$125:Q$133)*情景假设!S$316</f>
        <v>9607.3772878199543</v>
      </c>
      <c r="T322" s="14">
        <f>VLOOKUP($A322,Python数据平滑!$A$119:$AN$172,COLUMN(Python数据平滑!R$119),0)/SUM(Python数据平滑!R$125:R$133)*情景假设!T$316</f>
        <v>9702.7160802954022</v>
      </c>
      <c r="U322" s="14">
        <f>VLOOKUP($A322,Python数据平滑!$A$119:$AN$172,COLUMN(Python数据平滑!S$119),0)/SUM(Python数据平滑!S$125:S$133)*情景假设!U$316</f>
        <v>9794.6886057522897</v>
      </c>
      <c r="V322" s="14">
        <f>VLOOKUP($A322,Python数据平滑!$A$119:$AN$172,COLUMN(Python数据平滑!T$119),0)/SUM(Python数据平滑!T$125:T$133)*情景假设!V$316</f>
        <v>9886.3255447390366</v>
      </c>
      <c r="W322" s="14">
        <f>VLOOKUP($A322,Python数据平滑!$A$119:$AN$172,COLUMN(Python数据平滑!U$119),0)/SUM(Python数据平滑!U$125:U$133)*情景假设!W$316</f>
        <v>9978.1911151667664</v>
      </c>
      <c r="X322" s="14">
        <f>VLOOKUP($A322,Python数据平滑!$A$119:$AN$172,COLUMN(Python数据平滑!V$119),0)/SUM(Python数据平滑!V$125:V$133)*情景假设!X$316</f>
        <v>10068.893691175597</v>
      </c>
      <c r="Y322" s="14">
        <f>VLOOKUP($A322,Python数据平滑!$A$119:$AN$172,COLUMN(Python数据平滑!W$119),0)/SUM(Python数据平滑!W$125:W$133)*情景假设!Y$316</f>
        <v>10158.53276914333</v>
      </c>
      <c r="Z322" s="14">
        <f>VLOOKUP($A322,Python数据平滑!$A$119:$AN$172,COLUMN(Python数据平滑!X$119),0)/SUM(Python数据平滑!X$125:X$133)*情景假设!Z$316</f>
        <v>10247.17428148629</v>
      </c>
      <c r="AA322" s="14">
        <f>VLOOKUP($A322,Python数据平滑!$A$119:$AN$172,COLUMN(Python数据平滑!Y$119),0)/SUM(Python数据平滑!Y$125:Y$133)*情景假设!AA$316</f>
        <v>10334.856067449422</v>
      </c>
      <c r="AB322" s="14">
        <f>VLOOKUP($A322,Python数据平滑!$A$119:$AN$172,COLUMN(Python数据平滑!Z$119),0)/SUM(Python数据平滑!Z$125:Z$133)*情景假设!AB$316</f>
        <v>10421.95871048144</v>
      </c>
      <c r="AC322" s="14">
        <f>VLOOKUP($A322,Python数据平滑!$A$119:$AN$172,COLUMN(Python数据平滑!AA$119),0)/SUM(Python数据平滑!AA$125:AA$133)*情景假设!AC$316</f>
        <v>10508.844300186127</v>
      </c>
      <c r="AD322" s="14">
        <f>VLOOKUP($A322,Python数据平滑!$A$119:$AN$172,COLUMN(Python数据平滑!AB$119),0)/SUM(Python数据平滑!AB$125:AB$133)*情景假设!AD$316</f>
        <v>10595.482982181535</v>
      </c>
      <c r="AE322" s="14">
        <f>VLOOKUP($A322,Python数据平滑!$A$119:$AN$172,COLUMN(Python数据平滑!AC$119),0)/SUM(Python数据平滑!AC$125:AC$133)*情景假设!AE$316</f>
        <v>10681.812236036802</v>
      </c>
      <c r="AF322" s="14">
        <f>VLOOKUP($A322,Python数据平滑!$A$119:$AN$172,COLUMN(Python数据平滑!AD$119),0)/SUM(Python数据平滑!AD$125:AD$133)*情景假设!AF$316</f>
        <v>10767.72839309568</v>
      </c>
      <c r="AG322" s="14">
        <f>VLOOKUP($A322,Python数据平滑!$A$119:$AN$172,COLUMN(Python数据平滑!AE$119),0)/SUM(Python数据平滑!AE$125:AE$133)*情景假设!AG$316</f>
        <v>10854.13311922476</v>
      </c>
      <c r="AH322" s="14">
        <f>VLOOKUP($A322,Python数据平滑!$A$119:$AN$172,COLUMN(Python数据平滑!AF$119),0)/SUM(Python数据平滑!AF$125:AF$133)*情景假设!AH$316</f>
        <v>10941.827360128973</v>
      </c>
      <c r="AI322" s="14">
        <f>VLOOKUP($A322,Python数据平滑!$A$119:$AN$172,COLUMN(Python数据平滑!AG$119),0)/SUM(Python数据平滑!AG$125:AG$133)*情景假设!AI$316</f>
        <v>11030.513729419243</v>
      </c>
      <c r="AJ322" s="14">
        <f>VLOOKUP($A322,Python数据平滑!$A$119:$AN$172,COLUMN(Python数据平滑!AH$119),0)/SUM(Python数据平滑!AH$125:AH$133)*情景假设!AJ$316</f>
        <v>11119.888588822032</v>
      </c>
      <c r="AK322" s="14">
        <f>VLOOKUP($A322,Python数据平滑!$A$119:$AN$172,COLUMN(Python数据平滑!AI$119),0)/SUM(Python数据平滑!AI$125:AI$133)*情景假设!AK$316</f>
        <v>11209.642576747916</v>
      </c>
      <c r="AL322" s="14">
        <f>VLOOKUP($A322,Python数据平滑!$A$119:$AN$172,COLUMN(Python数据平滑!AJ$119),0)/SUM(Python数据平滑!AJ$125:AJ$133)*情景假设!AL$316</f>
        <v>11299.848447343378</v>
      </c>
      <c r="AM322" s="14">
        <f>VLOOKUP($A322,Python数据平滑!$A$119:$AN$172,COLUMN(Python数据平滑!AK$119),0)/SUM(Python数据平滑!AK$125:AK$133)*情景假设!AM$316</f>
        <v>11390.646193676548</v>
      </c>
      <c r="AN322" s="14">
        <f>VLOOKUP($A322,Python数据平滑!$A$119:$AN$172,COLUMN(Python数据平滑!AL$119),0)/SUM(Python数据平滑!AL$125:AL$133)*情景假设!AN$316</f>
        <v>11481.822306593673</v>
      </c>
      <c r="AO322" s="14">
        <f>VLOOKUP($A322,Python数据平滑!$A$119:$AN$172,COLUMN(Python数据平滑!AM$119),0)/SUM(Python数据平滑!AM$125:AM$133)*情景假设!AO$316</f>
        <v>11573.162109375546</v>
      </c>
      <c r="AP322" s="166">
        <f>VLOOKUP($A322,Python数据平滑!$A$119:$AN$172,COLUMN(Python数据平滑!AN$119),0)/SUM(Python数据平滑!AN$125:AN$133)*情景假设!AP$316</f>
        <v>11664.44995281821</v>
      </c>
    </row>
    <row r="323" spans="1:42" x14ac:dyDescent="0.25">
      <c r="A323" s="132" t="s">
        <v>26</v>
      </c>
      <c r="B323" s="118">
        <f>VLOOKUP($A323,'低情景（2001-2060, 2020RMB）'!$A$14:$W$70,COLUMN('低情景（2001-2060, 2020RMB）'!U$1),0)</f>
        <v>14330.826150726112</v>
      </c>
      <c r="C323" s="14">
        <f>VLOOKUP($A323,'低情景（2001-2060, 2020RMB）'!$A$14:$W$70,COLUMN('低情景（2001-2060, 2020RMB）'!V$1),0)</f>
        <v>16114.79117583528</v>
      </c>
      <c r="D323" s="14">
        <f>VLOOKUP($A323,'低情景（2001-2060, 2020RMB）'!$A$14:$W$70,COLUMN('低情景（2001-2060, 2020RMB）'!W$1),0)</f>
        <v>16124.371416167727</v>
      </c>
      <c r="E323" s="14">
        <f>VLOOKUP($A323,Python数据平滑!$A$119:$AN$172,COLUMN(Python数据平滑!C$119),0)/SUM(Python数据平滑!C$125:C$133)*情景假设!E$316</f>
        <v>16197.327405194041</v>
      </c>
      <c r="F323" s="14">
        <f>VLOOKUP($A323,Python数据平滑!$A$119:$AN$172,COLUMN(Python数据平滑!D$119),0)/SUM(Python数据平滑!D$125:D$133)*情景假设!F$316</f>
        <v>16230.453902291294</v>
      </c>
      <c r="G323" s="14">
        <f>VLOOKUP($A323,Python数据平滑!$A$119:$AN$172,COLUMN(Python数据平滑!E$119),0)/SUM(Python数据平滑!E$125:E$133)*情景假设!G$316</f>
        <v>16211.020877763836</v>
      </c>
      <c r="H323" s="14">
        <f>VLOOKUP($A323,Python数据平滑!$A$119:$AN$172,COLUMN(Python数据平滑!F$119),0)/SUM(Python数据平滑!F$125:F$133)*情景假设!H$316</f>
        <v>16192.056646797926</v>
      </c>
      <c r="I323" s="14">
        <f>VLOOKUP($A323,Python数据平滑!$A$119:$AN$172,COLUMN(Python数据平滑!G$119),0)/SUM(Python数据平滑!G$125:G$133)*情景假设!I$316</f>
        <v>16139.756953989538</v>
      </c>
      <c r="J323" s="14">
        <f>VLOOKUP($A323,Python数据平滑!$A$119:$AN$172,COLUMN(Python数据平滑!H$119),0)/SUM(Python数据平滑!H$125:H$133)*情景假设!J$316</f>
        <v>16066.274088794027</v>
      </c>
      <c r="K323" s="14">
        <f>VLOOKUP($A323,Python数据平滑!$A$119:$AN$172,COLUMN(Python数据平滑!I$119),0)/SUM(Python数据平滑!I$125:I$133)*情景假设!K$316</f>
        <v>15978.475189142153</v>
      </c>
      <c r="L323" s="14">
        <f>VLOOKUP($A323,Python数据平滑!$A$119:$AN$172,COLUMN(Python数据平滑!J$119),0)/SUM(Python数据平滑!J$125:J$133)*情景假设!L$316</f>
        <v>15878.14924816271</v>
      </c>
      <c r="M323" s="14">
        <f>VLOOKUP($A323,Python数据平滑!$A$119:$AN$172,COLUMN(Python数据平滑!K$119),0)/SUM(Python数据平滑!K$125:K$133)*情景假设!M$316</f>
        <v>15735.4876684548</v>
      </c>
      <c r="N323" s="14">
        <f>VLOOKUP($A323,Python数据平滑!$A$119:$AN$172,COLUMN(Python数据平滑!L$119),0)/SUM(Python数据平滑!L$125:L$133)*情景假设!N$316</f>
        <v>15535.620242753115</v>
      </c>
      <c r="O323" s="14">
        <f>VLOOKUP($A323,Python数据平滑!$A$119:$AN$172,COLUMN(Python数据平滑!M$119),0)/SUM(Python数据平滑!M$125:M$133)*情景假设!O$316</f>
        <v>15303.249280383796</v>
      </c>
      <c r="P323" s="14">
        <f>VLOOKUP($A323,Python数据平滑!$A$119:$AN$172,COLUMN(Python数据平滑!N$119),0)/SUM(Python数据平滑!N$125:N$133)*情景假设!P$316</f>
        <v>15073.689878639241</v>
      </c>
      <c r="Q323" s="14">
        <f>VLOOKUP($A323,Python数据平滑!$A$119:$AN$172,COLUMN(Python数据平滑!O$119),0)/SUM(Python数据平滑!O$125:O$133)*情景假设!Q$316</f>
        <v>14892.087197327271</v>
      </c>
      <c r="R323" s="14">
        <f>VLOOKUP($A323,Python数据平滑!$A$119:$AN$172,COLUMN(Python数据平滑!P$119),0)/SUM(Python数据平滑!P$125:P$133)*情景假设!R$316</f>
        <v>14747.413149901875</v>
      </c>
      <c r="S323" s="14">
        <f>VLOOKUP($A323,Python数据平滑!$A$119:$AN$172,COLUMN(Python数据平滑!Q$119),0)/SUM(Python数据平滑!Q$125:Q$133)*情景假设!S$316</f>
        <v>14599.253619699282</v>
      </c>
      <c r="T323" s="14">
        <f>VLOOKUP($A323,Python数据平滑!$A$119:$AN$172,COLUMN(Python数据平滑!R$119),0)/SUM(Python数据平滑!R$125:R$133)*情景假设!T$316</f>
        <v>14450.881643066214</v>
      </c>
      <c r="U323" s="14">
        <f>VLOOKUP($A323,Python数据平滑!$A$119:$AN$172,COLUMN(Python数据平滑!S$119),0)/SUM(Python数据平滑!S$125:S$133)*情景假设!U$316</f>
        <v>14305.294741689953</v>
      </c>
      <c r="V323" s="14">
        <f>VLOOKUP($A323,Python数据平滑!$A$119:$AN$172,COLUMN(Python数据平滑!T$119),0)/SUM(Python数据平滑!T$125:T$133)*情景假设!V$316</f>
        <v>14165.246611822278</v>
      </c>
      <c r="W323" s="14">
        <f>VLOOKUP($A323,Python数据平滑!$A$119:$AN$172,COLUMN(Python数据平滑!U$119),0)/SUM(Python数据平滑!U$125:U$133)*情景假设!W$316</f>
        <v>14029.75099187193</v>
      </c>
      <c r="X323" s="14">
        <f>VLOOKUP($A323,Python数据平滑!$A$119:$AN$172,COLUMN(Python数据平滑!V$119),0)/SUM(Python数据平滑!V$125:V$133)*情景假设!X$316</f>
        <v>13895.13040194409</v>
      </c>
      <c r="Y323" s="14">
        <f>VLOOKUP($A323,Python数据平滑!$A$119:$AN$172,COLUMN(Python数据平滑!W$119),0)/SUM(Python数据平滑!W$125:W$133)*情景假设!Y$316</f>
        <v>13759.934107180099</v>
      </c>
      <c r="Z323" s="14">
        <f>VLOOKUP($A323,Python数据平滑!$A$119:$AN$172,COLUMN(Python数据平滑!X$119),0)/SUM(Python数据平滑!X$125:X$133)*情景假设!Z$316</f>
        <v>13622.716408441207</v>
      </c>
      <c r="AA323" s="14">
        <f>VLOOKUP($A323,Python数据平滑!$A$119:$AN$172,COLUMN(Python数据平滑!Y$119),0)/SUM(Python数据平滑!Y$125:Y$133)*情景假设!AA$316</f>
        <v>13482.050062508506</v>
      </c>
      <c r="AB323" s="14">
        <f>VLOOKUP($A323,Python数据平滑!$A$119:$AN$172,COLUMN(Python数据平滑!Z$119),0)/SUM(Python数据平滑!Z$125:Z$133)*情景假设!AB$316</f>
        <v>13337.007725523263</v>
      </c>
      <c r="AC323" s="14">
        <f>VLOOKUP($A323,Python数据平滑!$A$119:$AN$172,COLUMN(Python数据平滑!AA$119),0)/SUM(Python数据平滑!AA$125:AA$133)*情景假设!AC$316</f>
        <v>13186.670749823998</v>
      </c>
      <c r="AD323" s="14">
        <f>VLOOKUP($A323,Python数据平滑!$A$119:$AN$172,COLUMN(Python数据平滑!AB$119),0)/SUM(Python数据平滑!AB$125:AB$133)*情景假设!AD$316</f>
        <v>13029.677607368971</v>
      </c>
      <c r="AE323" s="14">
        <f>VLOOKUP($A323,Python数据平滑!$A$119:$AN$172,COLUMN(Python数据平滑!AC$119),0)/SUM(Python数据平滑!AC$125:AC$133)*情景假设!AE$316</f>
        <v>12864.71209385942</v>
      </c>
      <c r="AF323" s="14">
        <f>VLOOKUP($A323,Python数据平滑!$A$119:$AN$172,COLUMN(Python数据平滑!AD$119),0)/SUM(Python数据平滑!AD$125:AD$133)*情景假设!AF$316</f>
        <v>12690.505273408899</v>
      </c>
      <c r="AG323" s="14">
        <f>VLOOKUP($A323,Python数据平滑!$A$119:$AN$172,COLUMN(Python数据平滑!AE$119),0)/SUM(Python数据平滑!AE$125:AE$133)*情景假设!AG$316</f>
        <v>12506.623570284632</v>
      </c>
      <c r="AH323" s="14">
        <f>VLOOKUP($A323,Python数据平滑!$A$119:$AN$172,COLUMN(Python数据平滑!AF$119),0)/SUM(Python数据平滑!AF$125:AF$133)*情景假设!AH$316</f>
        <v>12314.22102771619</v>
      </c>
      <c r="AI323" s="14">
        <f>VLOOKUP($A323,Python数据平滑!$A$119:$AN$172,COLUMN(Python数据平滑!AG$119),0)/SUM(Python数据平滑!AG$125:AG$133)*情景假设!AI$316</f>
        <v>12114.429451904158</v>
      </c>
      <c r="AJ323" s="14">
        <f>VLOOKUP($A323,Python数据平滑!$A$119:$AN$172,COLUMN(Python数据平滑!AH$119),0)/SUM(Python数据平滑!AH$125:AH$133)*情景假设!AJ$316</f>
        <v>11908.354065061048</v>
      </c>
      <c r="AK323" s="14">
        <f>VLOOKUP($A323,Python数据平滑!$A$119:$AN$172,COLUMN(Python数据平滑!AI$119),0)/SUM(Python数据平滑!AI$125:AI$133)*情景假设!AK$316</f>
        <v>11697.068484130166</v>
      </c>
      <c r="AL323" s="14">
        <f>VLOOKUP($A323,Python数据平滑!$A$119:$AN$172,COLUMN(Python数据平滑!AJ$119),0)/SUM(Python数据平滑!AJ$125:AJ$133)*情景假设!AL$316</f>
        <v>11482.003850285451</v>
      </c>
      <c r="AM323" s="14">
        <f>VLOOKUP($A323,Python数据平滑!$A$119:$AN$172,COLUMN(Python数据平滑!AK$119),0)/SUM(Python数据平滑!AK$125:AK$133)*情景假设!AM$316</f>
        <v>11264.580442182809</v>
      </c>
      <c r="AN323" s="14">
        <f>VLOOKUP($A323,Python数据平滑!$A$119:$AN$172,COLUMN(Python数据平滑!AL$119),0)/SUM(Python数据平滑!AL$125:AL$133)*情景假设!AN$316</f>
        <v>11045.790592532723</v>
      </c>
      <c r="AO323" s="14">
        <f>VLOOKUP($A323,Python数据平滑!$A$119:$AN$172,COLUMN(Python数据平滑!AM$119),0)/SUM(Python数据平滑!AM$125:AM$133)*情景假设!AO$316</f>
        <v>10826.573610092124</v>
      </c>
      <c r="AP323" s="166">
        <f>VLOOKUP($A323,Python数据平滑!$A$119:$AN$172,COLUMN(Python数据平滑!AN$119),0)/SUM(Python数据平滑!AN$125:AN$133)*情景假设!AP$316</f>
        <v>10607.814324176779</v>
      </c>
    </row>
    <row r="324" spans="1:42" x14ac:dyDescent="0.25">
      <c r="A324" s="132" t="s">
        <v>27</v>
      </c>
      <c r="B324" s="118">
        <f>VLOOKUP($A324,'低情景（2001-2060, 2020RMB）'!$A$14:$W$70,COLUMN('低情景（2001-2060, 2020RMB）'!U$1),0)</f>
        <v>19850.963290163178</v>
      </c>
      <c r="C324" s="14">
        <f>VLOOKUP($A324,'低情景（2001-2060, 2020RMB）'!$A$14:$W$70,COLUMN('低情景（2001-2060, 2020RMB）'!V$1),0)</f>
        <v>20916.634028655993</v>
      </c>
      <c r="D324" s="14">
        <f>VLOOKUP($A324,'低情景（2001-2060, 2020RMB）'!$A$14:$W$70,COLUMN('低情景（2001-2060, 2020RMB）'!W$1),0)</f>
        <v>21502.759178911721</v>
      </c>
      <c r="E324" s="14">
        <f>VLOOKUP($A324,Python数据平滑!$A$119:$AN$172,COLUMN(Python数据平滑!C$119),0)/SUM(Python数据平滑!C$125:C$133)*情景假设!E$316</f>
        <v>21717.249425327886</v>
      </c>
      <c r="F324" s="14">
        <f>VLOOKUP($A324,Python数据平滑!$A$119:$AN$172,COLUMN(Python数据平滑!D$119),0)/SUM(Python数据平滑!D$125:D$133)*情景假设!F$316</f>
        <v>21868.813714713982</v>
      </c>
      <c r="G324" s="14">
        <f>VLOOKUP($A324,Python数据平滑!$A$119:$AN$172,COLUMN(Python数据平滑!E$119),0)/SUM(Python数据平滑!E$125:E$133)*情景假设!G$316</f>
        <v>21889.461064322077</v>
      </c>
      <c r="H324" s="14">
        <f>VLOOKUP($A324,Python数据平滑!$A$119:$AN$172,COLUMN(Python数据平滑!F$119),0)/SUM(Python数据平滑!F$125:F$133)*情景假设!H$316</f>
        <v>21878.178946595148</v>
      </c>
      <c r="I324" s="14">
        <f>VLOOKUP($A324,Python数据平滑!$A$119:$AN$172,COLUMN(Python数据平滑!G$119),0)/SUM(Python数据平滑!G$125:G$133)*情景假设!I$316</f>
        <v>21845.519109957135</v>
      </c>
      <c r="J324" s="14">
        <f>VLOOKUP($A324,Python数据平滑!$A$119:$AN$172,COLUMN(Python数据平滑!H$119),0)/SUM(Python数据平滑!H$125:H$133)*情景假设!J$316</f>
        <v>21800.318889806204</v>
      </c>
      <c r="K324" s="14">
        <f>VLOOKUP($A324,Python数据平滑!$A$119:$AN$172,COLUMN(Python数据平滑!I$119),0)/SUM(Python数据平滑!I$125:I$133)*情景假设!K$316</f>
        <v>21744.312345309456</v>
      </c>
      <c r="L324" s="14">
        <f>VLOOKUP($A324,Python数据平滑!$A$119:$AN$172,COLUMN(Python数据平滑!J$119),0)/SUM(Python数据平滑!J$125:J$133)*情景假设!L$316</f>
        <v>21672.428142795652</v>
      </c>
      <c r="M324" s="14">
        <f>VLOOKUP($A324,Python数据平滑!$A$119:$AN$172,COLUMN(Python数据平滑!K$119),0)/SUM(Python数据平滑!K$125:K$133)*情景假设!M$316</f>
        <v>21538.466681736401</v>
      </c>
      <c r="N324" s="14">
        <f>VLOOKUP($A324,Python数据平滑!$A$119:$AN$172,COLUMN(Python数据平滑!L$119),0)/SUM(Python数据平滑!L$125:L$133)*情景假设!N$316</f>
        <v>21320.201428893892</v>
      </c>
      <c r="O324" s="14">
        <f>VLOOKUP($A324,Python数据平滑!$A$119:$AN$172,COLUMN(Python数据平滑!M$119),0)/SUM(Python数据平滑!M$125:M$133)*情景假设!O$316</f>
        <v>21049.671002080591</v>
      </c>
      <c r="P324" s="14">
        <f>VLOOKUP($A324,Python数据平滑!$A$119:$AN$172,COLUMN(Python数据平滑!N$119),0)/SUM(Python数据平滑!N$125:N$133)*情景假设!P$316</f>
        <v>20774.021896967184</v>
      </c>
      <c r="Q324" s="14">
        <f>VLOOKUP($A324,Python数据平滑!$A$119:$AN$172,COLUMN(Python数据平滑!O$119),0)/SUM(Python数据平滑!O$125:O$133)*情景假设!Q$316</f>
        <v>20554.451884965929</v>
      </c>
      <c r="R324" s="14">
        <f>VLOOKUP($A324,Python数据平滑!$A$119:$AN$172,COLUMN(Python数据平滑!P$119),0)/SUM(Python数据平滑!P$125:P$133)*情景假设!R$316</f>
        <v>20375.328111728784</v>
      </c>
      <c r="S324" s="14">
        <f>VLOOKUP($A324,Python数据平滑!$A$119:$AN$172,COLUMN(Python数据平滑!Q$119),0)/SUM(Python数据平滑!Q$125:Q$133)*情景假设!S$316</f>
        <v>20182.14047536318</v>
      </c>
      <c r="T324" s="14">
        <f>VLOOKUP($A324,Python数据平滑!$A$119:$AN$172,COLUMN(Python数据平滑!R$119),0)/SUM(Python数据平滑!R$125:R$133)*情景假设!T$316</f>
        <v>19981.097895607287</v>
      </c>
      <c r="U324" s="14">
        <f>VLOOKUP($A324,Python数据平滑!$A$119:$AN$172,COLUMN(Python数据平滑!S$119),0)/SUM(Python数据平滑!S$125:S$133)*情景假设!U$316</f>
        <v>19777.988566594042</v>
      </c>
      <c r="V324" s="14">
        <f>VLOOKUP($A324,Python数据平滑!$A$119:$AN$172,COLUMN(Python数据平滑!T$119),0)/SUM(Python数据平滑!T$125:T$133)*情景假设!V$316</f>
        <v>19578.205617369131</v>
      </c>
      <c r="W324" s="14">
        <f>VLOOKUP($A324,Python数据平滑!$A$119:$AN$172,COLUMN(Python数据平滑!U$119),0)/SUM(Python数据平滑!U$125:U$133)*情景假设!W$316</f>
        <v>19381.907673203114</v>
      </c>
      <c r="X324" s="14">
        <f>VLOOKUP($A324,Python数据平滑!$A$119:$AN$172,COLUMN(Python数据平滑!V$119),0)/SUM(Python数据平滑!V$125:V$133)*情景假设!X$316</f>
        <v>19185.47804923854</v>
      </c>
      <c r="Y324" s="14">
        <f>VLOOKUP($A324,Python数据平滑!$A$119:$AN$172,COLUMN(Python数据平滑!W$119),0)/SUM(Python数据平滑!W$125:W$133)*情景假设!Y$316</f>
        <v>18988.325726139457</v>
      </c>
      <c r="Z324" s="14">
        <f>VLOOKUP($A324,Python数据平滑!$A$119:$AN$172,COLUMN(Python数据平滑!X$119),0)/SUM(Python数据平滑!X$125:X$133)*情景假设!Z$316</f>
        <v>18789.814219123396</v>
      </c>
      <c r="AA324" s="14">
        <f>VLOOKUP($A324,Python数据平滑!$A$119:$AN$172,COLUMN(Python数据平滑!Y$119),0)/SUM(Python数据平滑!Y$125:Y$133)*情景假设!AA$316</f>
        <v>18589.278728877794</v>
      </c>
      <c r="AB324" s="14">
        <f>VLOOKUP($A324,Python数据平滑!$A$119:$AN$172,COLUMN(Python数据平滑!Z$119),0)/SUM(Python数据平滑!Z$125:Z$133)*情景假设!AB$316</f>
        <v>18386.686580263227</v>
      </c>
      <c r="AC324" s="14">
        <f>VLOOKUP($A324,Python数据平滑!$A$119:$AN$172,COLUMN(Python数据平滑!AA$119),0)/SUM(Python数据平滑!AA$125:AA$133)*情景假设!AC$316</f>
        <v>18181.955218144605</v>
      </c>
      <c r="AD324" s="14">
        <f>VLOOKUP($A324,Python数据平滑!$A$119:$AN$172,COLUMN(Python数据平滑!AB$119),0)/SUM(Python数据平滑!AB$125:AB$133)*情景假设!AD$316</f>
        <v>17974.32446331422</v>
      </c>
      <c r="AE324" s="14">
        <f>VLOOKUP($A324,Python数据平滑!$A$119:$AN$172,COLUMN(Python数据平滑!AC$119),0)/SUM(Python数据平滑!AC$125:AC$133)*情景假设!AE$316</f>
        <v>17763.021868135631</v>
      </c>
      <c r="AF324" s="14">
        <f>VLOOKUP($A324,Python数据平滑!$A$119:$AN$172,COLUMN(Python数据平滑!AD$119),0)/SUM(Python数据平滑!AD$125:AD$133)*情景假设!AF$316</f>
        <v>17547.255611038167</v>
      </c>
      <c r="AG324" s="14">
        <f>VLOOKUP($A324,Python数据平滑!$A$119:$AN$172,COLUMN(Python数据平滑!AE$119),0)/SUM(Python数据平滑!AE$125:AE$133)*情景假设!AG$316</f>
        <v>17328.627749111263</v>
      </c>
      <c r="AH324" s="14">
        <f>VLOOKUP($A324,Python数据平滑!$A$119:$AN$172,COLUMN(Python数据平滑!AF$119),0)/SUM(Python数据平滑!AF$125:AF$133)*情景假设!AH$316</f>
        <v>17109.242039152763</v>
      </c>
      <c r="AI324" s="14">
        <f>VLOOKUP($A324,Python数据平滑!$A$119:$AN$172,COLUMN(Python数据平滑!AG$119),0)/SUM(Python数据平滑!AG$125:AG$133)*情景假设!AI$316</f>
        <v>16889.047550613304</v>
      </c>
      <c r="AJ324" s="14">
        <f>VLOOKUP($A324,Python数据平滑!$A$119:$AN$172,COLUMN(Python数据平滑!AH$119),0)/SUM(Python数据平滑!AH$125:AH$133)*情景假设!AJ$316</f>
        <v>16668.005868694712</v>
      </c>
      <c r="AK324" s="14">
        <f>VLOOKUP($A324,Python数据平滑!$A$119:$AN$172,COLUMN(Python数据平滑!AI$119),0)/SUM(Python数据平滑!AI$125:AI$133)*情景假设!AK$316</f>
        <v>16446.091623161959</v>
      </c>
      <c r="AL324" s="14">
        <f>VLOOKUP($A324,Python数据平滑!$A$119:$AN$172,COLUMN(Python数据平滑!AJ$119),0)/SUM(Python数据平滑!AJ$125:AJ$133)*情景假设!AL$316</f>
        <v>16223.848848970934</v>
      </c>
      <c r="AM324" s="14">
        <f>VLOOKUP($A324,Python数据平滑!$A$119:$AN$172,COLUMN(Python数据平滑!AK$119),0)/SUM(Python数据平滑!AK$125:AK$133)*情景假设!AM$316</f>
        <v>16001.888043011899</v>
      </c>
      <c r="AN324" s="14">
        <f>VLOOKUP($A324,Python数据平滑!$A$119:$AN$172,COLUMN(Python数据平滑!AL$119),0)/SUM(Python数据平滑!AL$125:AL$133)*情景假设!AN$316</f>
        <v>15780.297916676087</v>
      </c>
      <c r="AO324" s="14">
        <f>VLOOKUP($A324,Python数据平滑!$A$119:$AN$172,COLUMN(Python数据平滑!AM$119),0)/SUM(Python数据平滑!AM$125:AM$133)*情景假设!AO$316</f>
        <v>15559.172745455915</v>
      </c>
      <c r="AP324" s="166">
        <f>VLOOKUP($A324,Python数据平滑!$A$119:$AN$172,COLUMN(Python数据平滑!AN$119),0)/SUM(Python数据平滑!AN$125:AN$133)*情景假设!AP$316</f>
        <v>15338.611822072769</v>
      </c>
    </row>
    <row r="325" spans="1:42" x14ac:dyDescent="0.25">
      <c r="A325" s="132" t="s">
        <v>28</v>
      </c>
      <c r="B325" s="118">
        <f>VLOOKUP($A325,'低情景（2001-2060, 2020RMB）'!$A$14:$W$70,COLUMN('低情景（2001-2060, 2020RMB）'!U$1),0)</f>
        <v>11421.806149839256</v>
      </c>
      <c r="C325" s="14">
        <f>VLOOKUP($A325,'低情景（2001-2060, 2020RMB）'!$A$14:$W$70,COLUMN('低情景（2001-2060, 2020RMB）'!V$1),0)</f>
        <v>12356.060657958777</v>
      </c>
      <c r="D325" s="14">
        <f>VLOOKUP($A325,'低情景（2001-2060, 2020RMB）'!$A$14:$W$70,COLUMN('低情景（2001-2060, 2020RMB）'!W$1),0)</f>
        <v>13204.368998026079</v>
      </c>
      <c r="E325" s="14">
        <f>VLOOKUP($A325,Python数据平滑!$A$119:$AN$172,COLUMN(Python数据平滑!C$119),0)/SUM(Python数据平滑!C$125:C$133)*情景假设!E$316</f>
        <v>13648.100884840169</v>
      </c>
      <c r="F325" s="14">
        <f>VLOOKUP($A325,Python数据平滑!$A$119:$AN$172,COLUMN(Python数据平滑!D$119),0)/SUM(Python数据平滑!D$125:D$133)*情景假设!F$316</f>
        <v>14085.265112336121</v>
      </c>
      <c r="G325" s="14">
        <f>VLOOKUP($A325,Python数据平滑!$A$119:$AN$172,COLUMN(Python数据平滑!E$119),0)/SUM(Python数据平滑!E$125:E$133)*情景假设!G$316</f>
        <v>14496.783078696839</v>
      </c>
      <c r="H325" s="14">
        <f>VLOOKUP($A325,Python数据平滑!$A$119:$AN$172,COLUMN(Python数据平滑!F$119),0)/SUM(Python数据平滑!F$125:F$133)*情景假设!H$316</f>
        <v>14946.917865042804</v>
      </c>
      <c r="I325" s="14">
        <f>VLOOKUP($A325,Python数据平滑!$A$119:$AN$172,COLUMN(Python数据平滑!G$119),0)/SUM(Python数据平滑!G$125:G$133)*情景假设!I$316</f>
        <v>15413.875365564856</v>
      </c>
      <c r="J325" s="14">
        <f>VLOOKUP($A325,Python数据平滑!$A$119:$AN$172,COLUMN(Python数据平滑!H$119),0)/SUM(Python数据平滑!H$125:H$133)*情景假设!J$316</f>
        <v>15885.288953638026</v>
      </c>
      <c r="K325" s="14">
        <f>VLOOKUP($A325,Python数据平滑!$A$119:$AN$172,COLUMN(Python数据平滑!I$119),0)/SUM(Python数据平滑!I$125:I$133)*情景假设!K$316</f>
        <v>16341.926974239921</v>
      </c>
      <c r="L325" s="14">
        <f>VLOOKUP($A325,Python数据平滑!$A$119:$AN$172,COLUMN(Python数据平滑!J$119),0)/SUM(Python数据平滑!J$125:J$133)*情景假设!L$316</f>
        <v>16757.209671638062</v>
      </c>
      <c r="M325" s="14">
        <f>VLOOKUP($A325,Python数据平滑!$A$119:$AN$172,COLUMN(Python数据平滑!K$119),0)/SUM(Python数据平滑!K$125:K$133)*情景假设!M$316</f>
        <v>17129.326784142417</v>
      </c>
      <c r="N325" s="14">
        <f>VLOOKUP($A325,Python数据平滑!$A$119:$AN$172,COLUMN(Python数据平滑!L$119),0)/SUM(Python数据平滑!L$125:L$133)*情景假设!N$316</f>
        <v>17476.910769965547</v>
      </c>
      <c r="O325" s="14">
        <f>VLOOKUP($A325,Python数据平滑!$A$119:$AN$172,COLUMN(Python数据平滑!M$119),0)/SUM(Python数据平滑!M$125:M$133)*情景假设!O$316</f>
        <v>17803.6384511176</v>
      </c>
      <c r="P325" s="14">
        <f>VLOOKUP($A325,Python数据平滑!$A$119:$AN$172,COLUMN(Python数据平滑!N$119),0)/SUM(Python数据平滑!N$125:N$133)*情景假设!P$316</f>
        <v>18127.675723255685</v>
      </c>
      <c r="Q325" s="14">
        <f>VLOOKUP($A325,Python数据平滑!$A$119:$AN$172,COLUMN(Python数据平滑!O$119),0)/SUM(Python数据平滑!O$125:O$133)*情景假设!Q$316</f>
        <v>18483.290162185855</v>
      </c>
      <c r="R325" s="14">
        <f>VLOOKUP($A325,Python数据平滑!$A$119:$AN$172,COLUMN(Python数据平滑!P$119),0)/SUM(Python数据平滑!P$125:P$133)*情景假设!R$316</f>
        <v>18859.261201595782</v>
      </c>
      <c r="S325" s="14">
        <f>VLOOKUP($A325,Python数据平滑!$A$119:$AN$172,COLUMN(Python数据平滑!Q$119),0)/SUM(Python数据平滑!Q$125:Q$133)*情景假设!S$316</f>
        <v>19220.37023466059</v>
      </c>
      <c r="T325" s="14">
        <f>VLOOKUP($A325,Python数据平滑!$A$119:$AN$172,COLUMN(Python数据平滑!R$119),0)/SUM(Python数据平滑!R$125:R$133)*情景假设!T$316</f>
        <v>19572.200202033113</v>
      </c>
      <c r="U325" s="14">
        <f>VLOOKUP($A325,Python数据平滑!$A$119:$AN$172,COLUMN(Python数据平滑!S$119),0)/SUM(Python数据平滑!S$125:S$133)*情景假设!U$316</f>
        <v>19920.62955843782</v>
      </c>
      <c r="V325" s="14">
        <f>VLOOKUP($A325,Python数据平滑!$A$119:$AN$172,COLUMN(Python数据平滑!T$119),0)/SUM(Python数据平滑!T$125:T$133)*情景假设!V$316</f>
        <v>20271.825490705567</v>
      </c>
      <c r="W325" s="14">
        <f>VLOOKUP($A325,Python数据平滑!$A$119:$AN$172,COLUMN(Python数据平滑!U$119),0)/SUM(Python数据平滑!U$125:U$133)*情景假设!W$316</f>
        <v>20627.066575137876</v>
      </c>
      <c r="X325" s="14">
        <f>VLOOKUP($A325,Python数据平滑!$A$119:$AN$172,COLUMN(Python数据平滑!V$119),0)/SUM(Python数据平滑!V$125:V$133)*情景假设!X$316</f>
        <v>20983.601630514764</v>
      </c>
      <c r="Y325" s="14">
        <f>VLOOKUP($A325,Python数据平滑!$A$119:$AN$172,COLUMN(Python数据平滑!W$119),0)/SUM(Python数据平滑!W$125:W$133)*情景假设!Y$316</f>
        <v>21341.727030802325</v>
      </c>
      <c r="Z325" s="14">
        <f>VLOOKUP($A325,Python数据平滑!$A$119:$AN$172,COLUMN(Python数据平滑!X$119),0)/SUM(Python数据平滑!X$125:X$133)*情景假设!Z$316</f>
        <v>21701.683110973201</v>
      </c>
      <c r="AA325" s="14">
        <f>VLOOKUP($A325,Python数据平滑!$A$119:$AN$172,COLUMN(Python数据平滑!Y$119),0)/SUM(Python数据平滑!Y$125:Y$133)*情景假设!AA$316</f>
        <v>22063.663175359459</v>
      </c>
      <c r="AB325" s="14">
        <f>VLOOKUP($A325,Python数据平滑!$A$119:$AN$172,COLUMN(Python数据平滑!Z$119),0)/SUM(Python数据平滑!Z$125:Z$133)*情景假设!AB$316</f>
        <v>22428.609330948249</v>
      </c>
      <c r="AC325" s="14">
        <f>VLOOKUP($A325,Python数据平滑!$A$119:$AN$172,COLUMN(Python数据平滑!AA$119),0)/SUM(Python数据平滑!AA$125:AA$133)*情景假设!AC$316</f>
        <v>22797.458661719575</v>
      </c>
      <c r="AD325" s="14">
        <f>VLOOKUP($A325,Python数据平滑!$A$119:$AN$172,COLUMN(Python数据平滑!AB$119),0)/SUM(Python数据平滑!AB$125:AB$133)*情景假设!AD$316</f>
        <v>23170.325641051746</v>
      </c>
      <c r="AE325" s="14">
        <f>VLOOKUP($A325,Python数据平滑!$A$119:$AN$172,COLUMN(Python数据平滑!AC$119),0)/SUM(Python数据平滑!AC$125:AC$133)*情景假设!AE$316</f>
        <v>23547.260400487106</v>
      </c>
      <c r="AF325" s="14">
        <f>VLOOKUP($A325,Python数据平滑!$A$119:$AN$172,COLUMN(Python数据平滑!AD$119),0)/SUM(Python数据平滑!AD$125:AD$133)*情景假设!AF$316</f>
        <v>23928.227191106227</v>
      </c>
      <c r="AG325" s="14">
        <f>VLOOKUP($A325,Python数据平滑!$A$119:$AN$172,COLUMN(Python数据平滑!AE$119),0)/SUM(Python数据平滑!AE$125:AE$133)*情景假设!AG$316</f>
        <v>24314.899503243792</v>
      </c>
      <c r="AH325" s="14">
        <f>VLOOKUP($A325,Python数据平滑!$A$119:$AN$172,COLUMN(Python数据平滑!AF$119),0)/SUM(Python数据平滑!AF$125:AF$133)*情景假设!AH$316</f>
        <v>24708.681068966991</v>
      </c>
      <c r="AI325" s="14">
        <f>VLOOKUP($A325,Python数据平滑!$A$119:$AN$172,COLUMN(Python数据平滑!AG$119),0)/SUM(Python数据平滑!AG$125:AG$133)*情景假设!AI$316</f>
        <v>25109.024821649426</v>
      </c>
      <c r="AJ325" s="14">
        <f>VLOOKUP($A325,Python数据平滑!$A$119:$AN$172,COLUMN(Python数据平滑!AH$119),0)/SUM(Python数据平滑!AH$125:AH$133)*情景假设!AJ$316</f>
        <v>25515.350523709465</v>
      </c>
      <c r="AK325" s="14">
        <f>VLOOKUP($A325,Python数据平滑!$A$119:$AN$172,COLUMN(Python数据平滑!AI$119),0)/SUM(Python数据平滑!AI$125:AI$133)*情景假设!AK$316</f>
        <v>25927.045184112598</v>
      </c>
      <c r="AL325" s="14">
        <f>VLOOKUP($A325,Python数据平滑!$A$119:$AN$172,COLUMN(Python数据平滑!AJ$119),0)/SUM(Python数据平滑!AJ$125:AJ$133)*情景假设!AL$316</f>
        <v>26344.366479231572</v>
      </c>
      <c r="AM325" s="14">
        <f>VLOOKUP($A325,Python数据平滑!$A$119:$AN$172,COLUMN(Python数据平滑!AK$119),0)/SUM(Python数据平滑!AK$125:AK$133)*情景假设!AM$316</f>
        <v>26767.738026738909</v>
      </c>
      <c r="AN325" s="14">
        <f>VLOOKUP($A325,Python数据平滑!$A$119:$AN$172,COLUMN(Python数据平滑!AL$119),0)/SUM(Python数据平滑!AL$125:AL$133)*情景假设!AN$316</f>
        <v>27196.759232242188</v>
      </c>
      <c r="AO325" s="14">
        <f>VLOOKUP($A325,Python数据平滑!$A$119:$AN$172,COLUMN(Python数据平滑!AM$119),0)/SUM(Python数据平滑!AM$125:AM$133)*情景假设!AO$316</f>
        <v>27631.013461974526</v>
      </c>
      <c r="AP325" s="166">
        <f>VLOOKUP($A325,Python数据平滑!$A$119:$AN$172,COLUMN(Python数据平滑!AN$119),0)/SUM(Python数据平滑!AN$125:AN$133)*情景假设!AP$316</f>
        <v>28070.068213404949</v>
      </c>
    </row>
    <row r="326" spans="1:42" x14ac:dyDescent="0.25">
      <c r="A326" s="188" t="s">
        <v>29</v>
      </c>
      <c r="B326" s="215">
        <f>B94</f>
        <v>81720.659845024958</v>
      </c>
      <c r="C326" s="216">
        <f>C94</f>
        <v>95333.930002658919</v>
      </c>
      <c r="D326" s="216">
        <f>D94</f>
        <v>101531.70465802075</v>
      </c>
      <c r="E326" s="216">
        <f t="shared" ref="E326:AP326" si="197">E94</f>
        <v>105836.49164856104</v>
      </c>
      <c r="F326" s="216">
        <f t="shared" si="197"/>
        <v>110173.22213053668</v>
      </c>
      <c r="G326" s="216">
        <f t="shared" si="197"/>
        <v>114379.0714992514</v>
      </c>
      <c r="H326" s="216">
        <f t="shared" si="197"/>
        <v>118878.50192009345</v>
      </c>
      <c r="I326" s="216">
        <f t="shared" si="197"/>
        <v>123513.32144916622</v>
      </c>
      <c r="J326" s="216">
        <f t="shared" si="197"/>
        <v>128325.30011453625</v>
      </c>
      <c r="K326" s="216">
        <f t="shared" si="197"/>
        <v>133316.84075823144</v>
      </c>
      <c r="L326" s="216">
        <f t="shared" si="197"/>
        <v>138444.21328184518</v>
      </c>
      <c r="M326" s="216">
        <f t="shared" si="197"/>
        <v>143709.69333958084</v>
      </c>
      <c r="N326" s="216">
        <f t="shared" si="197"/>
        <v>149054.62264347781</v>
      </c>
      <c r="O326" s="216">
        <f t="shared" si="197"/>
        <v>154326.48605278754</v>
      </c>
      <c r="P326" s="216">
        <f t="shared" si="197"/>
        <v>159470.54352453045</v>
      </c>
      <c r="Q326" s="216">
        <f t="shared" si="197"/>
        <v>164552.9603553238</v>
      </c>
      <c r="R326" s="216">
        <f t="shared" si="197"/>
        <v>169526.91223151996</v>
      </c>
      <c r="S326" s="216">
        <f t="shared" si="197"/>
        <v>174298.45585679484</v>
      </c>
      <c r="T326" s="216">
        <f t="shared" si="197"/>
        <v>178918.54919566691</v>
      </c>
      <c r="U326" s="216">
        <f t="shared" si="197"/>
        <v>183444.94857388077</v>
      </c>
      <c r="V326" s="216">
        <f t="shared" si="197"/>
        <v>187941.85732753683</v>
      </c>
      <c r="W326" s="216">
        <f t="shared" si="197"/>
        <v>192431.38195729608</v>
      </c>
      <c r="X326" s="216">
        <f t="shared" si="197"/>
        <v>196900.00699021583</v>
      </c>
      <c r="Y326" s="216">
        <f t="shared" si="197"/>
        <v>201364.31172800626</v>
      </c>
      <c r="Z326" s="216">
        <f t="shared" si="197"/>
        <v>205842.3825683684</v>
      </c>
      <c r="AA326" s="216">
        <f t="shared" si="197"/>
        <v>210353.91237260707</v>
      </c>
      <c r="AB326" s="216">
        <f t="shared" si="197"/>
        <v>214927.8662345506</v>
      </c>
      <c r="AC326" s="216">
        <f t="shared" si="197"/>
        <v>219595.4845109391</v>
      </c>
      <c r="AD326" s="216">
        <f t="shared" si="197"/>
        <v>224382.48804248334</v>
      </c>
      <c r="AE326" s="216">
        <f t="shared" si="197"/>
        <v>229316.41495011086</v>
      </c>
      <c r="AF326" s="216">
        <f t="shared" si="197"/>
        <v>234426.59405739012</v>
      </c>
      <c r="AG326" s="216">
        <f t="shared" si="197"/>
        <v>239684.20412026223</v>
      </c>
      <c r="AH326" s="216">
        <f t="shared" si="197"/>
        <v>245039.62335849044</v>
      </c>
      <c r="AI326" s="216">
        <f t="shared" si="197"/>
        <v>250492.06223420726</v>
      </c>
      <c r="AJ326" s="216">
        <f t="shared" si="197"/>
        <v>256040.42092336444</v>
      </c>
      <c r="AK326" s="216">
        <f t="shared" si="197"/>
        <v>261683.2697071252</v>
      </c>
      <c r="AL326" s="216">
        <f t="shared" si="197"/>
        <v>267427.99573877221</v>
      </c>
      <c r="AM326" s="216">
        <f t="shared" si="197"/>
        <v>273283.84676291933</v>
      </c>
      <c r="AN326" s="216">
        <f t="shared" si="197"/>
        <v>279251.79945884721</v>
      </c>
      <c r="AO326" s="216">
        <f t="shared" si="197"/>
        <v>285332.65290981944</v>
      </c>
      <c r="AP326" s="217">
        <f t="shared" si="197"/>
        <v>291527.01474188024</v>
      </c>
    </row>
    <row r="327" spans="1:42" x14ac:dyDescent="0.25">
      <c r="A327" s="131" t="s">
        <v>30</v>
      </c>
      <c r="B327" s="118">
        <f>VLOOKUP($A327,'低情景（2001-2060, 2020RMB）'!$A$14:$W$70,COLUMN('低情景（2001-2060, 2020RMB）'!U$1),0)</f>
        <v>12421.774161186662</v>
      </c>
      <c r="C327" s="14">
        <f>VLOOKUP($A327,'低情景（2001-2060, 2020RMB）'!$A$14:$W$70,COLUMN('低情景（2001-2060, 2020RMB）'!V$1),0)</f>
        <v>15002.765371424184</v>
      </c>
      <c r="D327" s="14">
        <f>VLOOKUP($A327,'低情景（2001-2060, 2020RMB）'!$A$14:$W$70,COLUMN('低情景（2001-2060, 2020RMB）'!W$1),0)</f>
        <v>15179.327689922766</v>
      </c>
      <c r="E327" s="14">
        <f>VLOOKUP($A327,Python数据平滑!$A$119:$AN$172,COLUMN(Python数据平滑!C$119),0)/SUM(Python数据平滑!C$134:C$139)*情景假设!E$326</f>
        <v>15578.415693134948</v>
      </c>
      <c r="F327" s="14">
        <f>VLOOKUP($A327,Python数据平滑!$A$119:$AN$172,COLUMN(Python数据平滑!D$119),0)/SUM(Python数据平滑!D$134:D$139)*情景假设!F$326</f>
        <v>15964.866912482774</v>
      </c>
      <c r="G327" s="14">
        <f>VLOOKUP($A327,Python数据平滑!$A$119:$AN$172,COLUMN(Python数据平滑!E$119),0)/SUM(Python数据平滑!E$134:E$139)*情景假设!G$326</f>
        <v>16317.740467373589</v>
      </c>
      <c r="H327" s="14">
        <f>VLOOKUP($A327,Python数据平滑!$A$119:$AN$172,COLUMN(Python数据平滑!F$119),0)/SUM(Python数据平滑!F$134:F$139)*情景假设!H$326</f>
        <v>16692.76841982812</v>
      </c>
      <c r="I327" s="14">
        <f>VLOOKUP($A327,Python数据平滑!$A$119:$AN$172,COLUMN(Python数据平滑!G$119),0)/SUM(Python数据平滑!G$134:G$139)*情景假设!I$326</f>
        <v>17064.056508605583</v>
      </c>
      <c r="J327" s="14">
        <f>VLOOKUP($A327,Python数据平滑!$A$119:$AN$172,COLUMN(Python数据平滑!H$119),0)/SUM(Python数据平滑!H$134:H$139)*情景假设!J$326</f>
        <v>17444.35165551319</v>
      </c>
      <c r="K327" s="14">
        <f>VLOOKUP($A327,Python数据平滑!$A$119:$AN$172,COLUMN(Python数据平滑!I$119),0)/SUM(Python数据平滑!I$134:I$139)*情景假设!K$326</f>
        <v>17842.397853417548</v>
      </c>
      <c r="L327" s="14">
        <f>VLOOKUP($A327,Python数据平滑!$A$119:$AN$172,COLUMN(Python数据平滑!J$119),0)/SUM(Python数据平滑!J$134:J$139)*情景假设!L$326</f>
        <v>18262.547258172704</v>
      </c>
      <c r="M327" s="14">
        <f>VLOOKUP($A327,Python数据平滑!$A$119:$AN$172,COLUMN(Python数据平滑!K$119),0)/SUM(Python数据平滑!K$134:K$139)*情景假设!M$326</f>
        <v>18703.758093383098</v>
      </c>
      <c r="N327" s="14">
        <f>VLOOKUP($A327,Python数据平滑!$A$119:$AN$172,COLUMN(Python数据平滑!L$119),0)/SUM(Python数据平滑!L$134:L$139)*情景假设!N$326</f>
        <v>19151.952507650331</v>
      </c>
      <c r="O327" s="14">
        <f>VLOOKUP($A327,Python数据平滑!$A$119:$AN$172,COLUMN(Python数据平滑!M$119),0)/SUM(Python数据平滑!M$134:M$139)*情景假设!O$326</f>
        <v>19592.323919406594</v>
      </c>
      <c r="P327" s="14">
        <f>VLOOKUP($A327,Python数据平滑!$A$119:$AN$172,COLUMN(Python数据平滑!N$119),0)/SUM(Python数据平滑!N$134:N$139)*情景假设!P$326</f>
        <v>20023.698022827037</v>
      </c>
      <c r="Q327" s="14">
        <f>VLOOKUP($A327,Python数据平滑!$A$119:$AN$172,COLUMN(Python数据平滑!O$119),0)/SUM(Python数据平滑!O$134:O$139)*情景假设!Q$326</f>
        <v>20460.544588627119</v>
      </c>
      <c r="R327" s="14">
        <f>VLOOKUP($A327,Python数据平滑!$A$119:$AN$172,COLUMN(Python数据平滑!P$119),0)/SUM(Python数据平滑!P$134:P$139)*情景假设!R$326</f>
        <v>20893.393201125953</v>
      </c>
      <c r="S327" s="14">
        <f>VLOOKUP($A327,Python数据平滑!$A$119:$AN$172,COLUMN(Python数据平滑!Q$119),0)/SUM(Python数据平滑!Q$134:Q$139)*情景假设!S$326</f>
        <v>21303.111473300585</v>
      </c>
      <c r="T327" s="14">
        <f>VLOOKUP($A327,Python数据平滑!$A$119:$AN$172,COLUMN(Python数据平滑!R$119),0)/SUM(Python数据平滑!R$134:R$139)*情景假设!T$326</f>
        <v>21696.184425277021</v>
      </c>
      <c r="U327" s="14">
        <f>VLOOKUP($A327,Python数据平滑!$A$119:$AN$172,COLUMN(Python数据平滑!S$119),0)/SUM(Python数据平滑!S$134:S$139)*情景假设!U$326</f>
        <v>22079.491261866919</v>
      </c>
      <c r="V327" s="14">
        <f>VLOOKUP($A327,Python数据平滑!$A$119:$AN$172,COLUMN(Python数据平滑!T$119),0)/SUM(Python数据平滑!T$134:T$139)*情景假设!V$326</f>
        <v>22460.278050259541</v>
      </c>
      <c r="W327" s="14">
        <f>VLOOKUP($A327,Python数据平滑!$A$119:$AN$172,COLUMN(Python数据平滑!U$119),0)/SUM(Python数据平滑!U$134:U$139)*情景假设!W$326</f>
        <v>22840.408265954025</v>
      </c>
      <c r="X327" s="14">
        <f>VLOOKUP($A327,Python数据平滑!$A$119:$AN$172,COLUMN(Python数据平滑!V$119),0)/SUM(Python数据平滑!V$134:V$139)*情景假设!X$326</f>
        <v>23217.321947105615</v>
      </c>
      <c r="Y327" s="14">
        <f>VLOOKUP($A327,Python数据平滑!$A$119:$AN$172,COLUMN(Python数据平滑!W$119),0)/SUM(Python数据平滑!W$134:W$139)*情景假设!Y$326</f>
        <v>23591.880038214371</v>
      </c>
      <c r="Z327" s="14">
        <f>VLOOKUP($A327,Python数据平滑!$A$119:$AN$172,COLUMN(Python数据平滑!X$119),0)/SUM(Python数据平滑!X$134:X$139)*情景假设!Z$326</f>
        <v>23964.92596056512</v>
      </c>
      <c r="AA327" s="14">
        <f>VLOOKUP($A327,Python数据平滑!$A$119:$AN$172,COLUMN(Python数据平滑!Y$119),0)/SUM(Python数据平滑!Y$134:Y$139)*情景假设!AA$326</f>
        <v>24337.297124486558</v>
      </c>
      <c r="AB327" s="14">
        <f>VLOOKUP($A327,Python数据平滑!$A$119:$AN$172,COLUMN(Python数据平滑!Z$119),0)/SUM(Python数据平滑!Z$134:Z$139)*情景假设!AB$326</f>
        <v>24710.703163144033</v>
      </c>
      <c r="AC327" s="14">
        <f>VLOOKUP($A327,Python数据平滑!$A$119:$AN$172,COLUMN(Python数据平滑!AA$119),0)/SUM(Python数据平滑!AA$134:AA$139)*情景假设!AC$326</f>
        <v>25086.892310691801</v>
      </c>
      <c r="AD327" s="14">
        <f>VLOOKUP($A327,Python数据平滑!$A$119:$AN$172,COLUMN(Python数据平滑!AB$119),0)/SUM(Python数据平滑!AB$134:AB$139)*情景假设!AD$326</f>
        <v>25466.753371942228</v>
      </c>
      <c r="AE327" s="14">
        <f>VLOOKUP($A327,Python数据平滑!$A$119:$AN$172,COLUMN(Python数据平滑!AC$119),0)/SUM(Python数据平滑!AC$134:AC$139)*情景假设!AE$326</f>
        <v>25851.15400284472</v>
      </c>
      <c r="AF327" s="14">
        <f>VLOOKUP($A327,Python数据平滑!$A$119:$AN$172,COLUMN(Python数据平滑!AD$119),0)/SUM(Python数据平滑!AD$134:AD$139)*情景假设!AF$326</f>
        <v>26240.91736396349</v>
      </c>
      <c r="AG327" s="14">
        <f>VLOOKUP($A327,Python数据平滑!$A$119:$AN$172,COLUMN(Python数据平滑!AE$119),0)/SUM(Python数据平滑!AE$134:AE$139)*情景假设!AG$326</f>
        <v>26635.300650625351</v>
      </c>
      <c r="AH327" s="14">
        <f>VLOOKUP($A327,Python数据平滑!$A$119:$AN$172,COLUMN(Python数据平滑!AF$119),0)/SUM(Python数据平滑!AF$134:AF$139)*情景假设!AH$326</f>
        <v>27032.872135677684</v>
      </c>
      <c r="AI327" s="14">
        <f>VLOOKUP($A327,Python数据平滑!$A$119:$AN$172,COLUMN(Python数据平滑!AG$119),0)/SUM(Python数据平滑!AG$134:AG$139)*情景假设!AI$326</f>
        <v>27433.3462803328</v>
      </c>
      <c r="AJ327" s="14">
        <f>VLOOKUP($A327,Python数据平滑!$A$119:$AN$172,COLUMN(Python数据平滑!AH$119),0)/SUM(Python数据平滑!AH$134:AH$139)*情景假设!AJ$326</f>
        <v>27836.406081759662</v>
      </c>
      <c r="AK327" s="14">
        <f>VLOOKUP($A327,Python数据平滑!$A$119:$AN$172,COLUMN(Python数据平滑!AI$119),0)/SUM(Python数据平滑!AI$134:AI$139)*情景假设!AK$326</f>
        <v>28241.70207251055</v>
      </c>
      <c r="AL327" s="14">
        <f>VLOOKUP($A327,Python数据平滑!$A$119:$AN$172,COLUMN(Python数据平滑!AJ$119),0)/SUM(Python数据平滑!AJ$134:AJ$139)*情景假设!AL$326</f>
        <v>28649.833404360943</v>
      </c>
      <c r="AM327" s="14">
        <f>VLOOKUP($A327,Python数据平滑!$A$119:$AN$172,COLUMN(Python数据平滑!AK$119),0)/SUM(Python数据平滑!AK$134:AK$139)*情景假设!AM$326</f>
        <v>29061.573191644828</v>
      </c>
      <c r="AN327" s="14">
        <f>VLOOKUP($A327,Python数据平滑!$A$119:$AN$172,COLUMN(Python数据平滑!AL$119),0)/SUM(Python数据平滑!AL$134:AL$139)*情景假设!AN$326</f>
        <v>29476.791894628012</v>
      </c>
      <c r="AO327" s="14">
        <f>VLOOKUP($A327,Python数据平滑!$A$119:$AN$172,COLUMN(Python数据平滑!AM$119),0)/SUM(Python数据平滑!AM$134:AM$139)*情景假设!AO$326</f>
        <v>29895.337869349794</v>
      </c>
      <c r="AP327" s="166">
        <f>VLOOKUP($A327,Python数据平滑!$A$119:$AN$172,COLUMN(Python数据平滑!AN$119),0)/SUM(Python数据平滑!AN$134:AN$139)*情景假设!AP$326</f>
        <v>30317.036556472391</v>
      </c>
    </row>
    <row r="328" spans="1:42" x14ac:dyDescent="0.25">
      <c r="A328" s="132" t="s">
        <v>31</v>
      </c>
      <c r="B328" s="118">
        <f>VLOOKUP($A328,'低情景（2001-2060, 2020RMB）'!$A$14:$W$70,COLUMN('低情景（2001-2060, 2020RMB）'!U$1),0)</f>
        <v>13446.095523164235</v>
      </c>
      <c r="C328" s="14">
        <f>VLOOKUP($A328,'低情景（2001-2060, 2020RMB）'!$A$14:$W$70,COLUMN('低情景（2001-2060, 2020RMB）'!V$1),0)</f>
        <v>15735.922300230004</v>
      </c>
      <c r="D328" s="14">
        <f>VLOOKUP($A328,'低情景（2001-2060, 2020RMB）'!$A$14:$W$70,COLUMN('低情景（2001-2060, 2020RMB）'!W$1),0)</f>
        <v>15793.232462385689</v>
      </c>
      <c r="E328" s="14">
        <f>VLOOKUP($A328,Python数据平滑!$A$119:$AN$172,COLUMN(Python数据平滑!C$119),0)/SUM(Python数据平滑!C$134:C$139)*情景假设!E$326</f>
        <v>16237.123885252753</v>
      </c>
      <c r="F328" s="14">
        <f>VLOOKUP($A328,Python数据平滑!$A$119:$AN$172,COLUMN(Python数据平滑!D$119),0)/SUM(Python数据平滑!D$134:D$139)*情景假设!F$326</f>
        <v>16668.486760106789</v>
      </c>
      <c r="G328" s="14">
        <f>VLOOKUP($A328,Python数据平滑!$A$119:$AN$172,COLUMN(Python数据平滑!E$119),0)/SUM(Python数据平滑!E$134:E$139)*情景假设!G$326</f>
        <v>17065.03678939864</v>
      </c>
      <c r="H328" s="14">
        <f>VLOOKUP($A328,Python数据平滑!$A$119:$AN$172,COLUMN(Python数据平滑!F$119),0)/SUM(Python数据平滑!F$134:F$139)*情景假设!H$326</f>
        <v>17485.015380244618</v>
      </c>
      <c r="I328" s="14">
        <f>VLOOKUP($A328,Python数据平滑!$A$119:$AN$172,COLUMN(Python数据平滑!G$119),0)/SUM(Python数据平滑!G$134:G$139)*情景假设!I$326</f>
        <v>17901.597696750108</v>
      </c>
      <c r="J328" s="14">
        <f>VLOOKUP($A328,Python数据平滑!$A$119:$AN$172,COLUMN(Python数据平滑!H$119),0)/SUM(Python数据平滑!H$134:H$139)*情景假设!J$326</f>
        <v>18328.119229505541</v>
      </c>
      <c r="K328" s="14">
        <f>VLOOKUP($A328,Python数据平滑!$A$119:$AN$172,COLUMN(Python数据平滑!I$119),0)/SUM(Python数据平滑!I$134:I$139)*情景假设!K$326</f>
        <v>18773.783812981746</v>
      </c>
      <c r="L328" s="14">
        <f>VLOOKUP($A328,Python数据平滑!$A$119:$AN$172,COLUMN(Python数据平滑!J$119),0)/SUM(Python数据平滑!J$134:J$139)*情景假设!L$326</f>
        <v>19243.218646617504</v>
      </c>
      <c r="M328" s="14">
        <f>VLOOKUP($A328,Python数据平滑!$A$119:$AN$172,COLUMN(Python数据平滑!K$119),0)/SUM(Python数据平滑!K$134:K$139)*情景假设!M$326</f>
        <v>19735.285050946575</v>
      </c>
      <c r="N328" s="14">
        <f>VLOOKUP($A328,Python数据平滑!$A$119:$AN$172,COLUMN(Python数据平滑!L$119),0)/SUM(Python数据平滑!L$134:L$139)*情景假设!N$326</f>
        <v>20235.124341886421</v>
      </c>
      <c r="O328" s="14">
        <f>VLOOKUP($A328,Python数据平滑!$A$119:$AN$172,COLUMN(Python数据平滑!M$119),0)/SUM(Python数据平滑!M$134:M$139)*情景假设!O$326</f>
        <v>20727.161993052443</v>
      </c>
      <c r="P328" s="14">
        <f>VLOOKUP($A328,Python数据平滑!$A$119:$AN$172,COLUMN(Python数据平滑!N$119),0)/SUM(Python数据平滑!N$134:N$139)*情景假设!P$326</f>
        <v>21210.195018555965</v>
      </c>
      <c r="Q328" s="14">
        <f>VLOOKUP($A328,Python数据平滑!$A$119:$AN$172,COLUMN(Python数据平滑!O$119),0)/SUM(Python数据平滑!O$134:O$139)*情景假设!Q$326</f>
        <v>21699.619077795229</v>
      </c>
      <c r="R328" s="14">
        <f>VLOOKUP($A328,Python数据平滑!$A$119:$AN$172,COLUMN(Python数据平滑!P$119),0)/SUM(Python数据平滑!P$134:P$139)*情景假设!R$326</f>
        <v>22185.407535662926</v>
      </c>
      <c r="S328" s="14">
        <f>VLOOKUP($A328,Python数据平滑!$A$119:$AN$172,COLUMN(Python数据平滑!Q$119),0)/SUM(Python数据平滑!Q$134:Q$139)*情景假设!S$326</f>
        <v>22647.16696979418</v>
      </c>
      <c r="T328" s="14">
        <f>VLOOKUP($A328,Python数据平滑!$A$119:$AN$172,COLUMN(Python数据平滑!R$119),0)/SUM(Python数据平滑!R$134:R$139)*情景假设!T$326</f>
        <v>23091.741913840731</v>
      </c>
      <c r="U328" s="14">
        <f>VLOOKUP($A328,Python数据平滑!$A$119:$AN$172,COLUMN(Python数据平滑!S$119),0)/SUM(Python数据平滑!S$134:S$139)*情景假设!U$326</f>
        <v>23526.436294472747</v>
      </c>
      <c r="V328" s="14">
        <f>VLOOKUP($A328,Python数据平滑!$A$119:$AN$172,COLUMN(Python数据平滑!T$119),0)/SUM(Python数据平滑!T$134:T$139)*情景假设!V$326</f>
        <v>23958.984888149018</v>
      </c>
      <c r="W328" s="14">
        <f>VLOOKUP($A328,Python数据平滑!$A$119:$AN$172,COLUMN(Python数据平滑!U$119),0)/SUM(Python数据平滑!U$134:U$139)*情景假设!W$326</f>
        <v>24391.414164826976</v>
      </c>
      <c r="X328" s="14">
        <f>VLOOKUP($A328,Python数据平滑!$A$119:$AN$172,COLUMN(Python数据平滑!V$119),0)/SUM(Python数据平滑!V$134:V$139)*情景假设!X$326</f>
        <v>24821.03517427159</v>
      </c>
      <c r="Y328" s="14">
        <f>VLOOKUP($A328,Python数据平滑!$A$119:$AN$172,COLUMN(Python数据平滑!W$119),0)/SUM(Python数据平滑!W$134:W$139)*情景假设!Y$326</f>
        <v>25248.812970236173</v>
      </c>
      <c r="Z328" s="14">
        <f>VLOOKUP($A328,Python数据平滑!$A$119:$AN$172,COLUMN(Python数据平滑!X$119),0)/SUM(Python数据平滑!X$134:X$139)*情景假设!Z$326</f>
        <v>25675.702598167896</v>
      </c>
      <c r="AA328" s="14">
        <f>VLOOKUP($A328,Python数据平滑!$A$119:$AN$172,COLUMN(Python数据平滑!Y$119),0)/SUM(Python数据平滑!Y$134:Y$139)*情景假设!AA$326</f>
        <v>26102.661244139374</v>
      </c>
      <c r="AB328" s="14">
        <f>VLOOKUP($A328,Python数据平滑!$A$119:$AN$172,COLUMN(Python数据平滑!Z$119),0)/SUM(Python数据平滑!Z$134:Z$139)*情景假设!AB$326</f>
        <v>26531.591103030896</v>
      </c>
      <c r="AC328" s="14">
        <f>VLOOKUP($A328,Python数据平滑!$A$119:$AN$172,COLUMN(Python数据平滑!AA$119),0)/SUM(Python数据平滑!AA$134:AA$139)*情景假设!AC$326</f>
        <v>26964.448402857033</v>
      </c>
      <c r="AD328" s="14">
        <f>VLOOKUP($A328,Python数据平滑!$A$119:$AN$172,COLUMN(Python数据平滑!AB$119),0)/SUM(Python数据平滑!AB$134:AB$139)*情景假设!AD$326</f>
        <v>27402.277453340579</v>
      </c>
      <c r="AE328" s="14">
        <f>VLOOKUP($A328,Python数据平滑!$A$119:$AN$172,COLUMN(Python数据平滑!AC$119),0)/SUM(Python数据平滑!AC$134:AC$139)*情景假设!AE$326</f>
        <v>27846.108808166598</v>
      </c>
      <c r="AF328" s="14">
        <f>VLOOKUP($A328,Python数据平滑!$A$119:$AN$172,COLUMN(Python数据平滑!AD$119),0)/SUM(Python数据平滑!AD$134:AD$139)*情景假设!AF$326</f>
        <v>28296.934181884819</v>
      </c>
      <c r="AG328" s="14">
        <f>VLOOKUP($A328,Python数据平滑!$A$119:$AN$172,COLUMN(Python数据平滑!AE$119),0)/SUM(Python数据平滑!AE$134:AE$139)*情景假设!AG$326</f>
        <v>28753.818733053016</v>
      </c>
      <c r="AH328" s="14">
        <f>VLOOKUP($A328,Python数据平滑!$A$119:$AN$172,COLUMN(Python数据平滑!AF$119),0)/SUM(Python数据平滑!AF$134:AF$139)*情景假设!AH$326</f>
        <v>29215.021873361751</v>
      </c>
      <c r="AI328" s="14">
        <f>VLOOKUP($A328,Python数据平滑!$A$119:$AN$172,COLUMN(Python数据平滑!AG$119),0)/SUM(Python数据平滑!AG$134:AG$139)*情景假设!AI$326</f>
        <v>29680.251682791553</v>
      </c>
      <c r="AJ328" s="14">
        <f>VLOOKUP($A328,Python数据平滑!$A$119:$AN$172,COLUMN(Python数据平滑!AH$119),0)/SUM(Python数据平滑!AH$134:AH$139)*情景假设!AJ$326</f>
        <v>30149.181307218765</v>
      </c>
      <c r="AK328" s="14">
        <f>VLOOKUP($A328,Python数据平滑!$A$119:$AN$172,COLUMN(Python数据平滑!AI$119),0)/SUM(Python数据平滑!AI$134:AI$139)*情景假设!AK$326</f>
        <v>30621.447704556052</v>
      </c>
      <c r="AL328" s="14">
        <f>VLOOKUP($A328,Python数据平滑!$A$119:$AN$172,COLUMN(Python数据平滑!AJ$119),0)/SUM(Python数据平滑!AJ$134:AJ$139)*情景假设!AL$326</f>
        <v>31097.716377745444</v>
      </c>
      <c r="AM328" s="14">
        <f>VLOOKUP($A328,Python数据平滑!$A$119:$AN$172,COLUMN(Python数据平滑!AK$119),0)/SUM(Python数据平滑!AK$134:AK$139)*情景假设!AM$326</f>
        <v>31578.845215182246</v>
      </c>
      <c r="AN328" s="14">
        <f>VLOOKUP($A328,Python数据平滑!$A$119:$AN$172,COLUMN(Python数据平滑!AL$119),0)/SUM(Python数据平滑!AL$134:AL$139)*情景假设!AN$326</f>
        <v>32064.714382794089</v>
      </c>
      <c r="AO328" s="14">
        <f>VLOOKUP($A328,Python数据平滑!$A$119:$AN$172,COLUMN(Python数据平滑!AM$119),0)/SUM(Python数据平滑!AM$134:AM$139)*情景假设!AO$326</f>
        <v>32555.179918587764</v>
      </c>
      <c r="AP328" s="166">
        <f>VLOOKUP($A328,Python数据平滑!$A$119:$AN$172,COLUMN(Python数据平滑!AN$119),0)/SUM(Python数据平滑!AN$134:AN$139)*情景假设!AP$326</f>
        <v>33050.072732351757</v>
      </c>
    </row>
    <row r="329" spans="1:42" x14ac:dyDescent="0.25">
      <c r="A329" s="132" t="s">
        <v>32</v>
      </c>
      <c r="B329" s="118">
        <f>VLOOKUP($A329,'低情景（2001-2060, 2020RMB）'!$A$14:$W$70,COLUMN('低情景（2001-2060, 2020RMB）'!U$1),0)</f>
        <v>9891.7322198258898</v>
      </c>
      <c r="C329" s="14">
        <f>VLOOKUP($A329,'低情景（2001-2060, 2020RMB）'!$A$14:$W$70,COLUMN('低情景（2001-2060, 2020RMB）'!V$1),0)</f>
        <v>11596.860701442663</v>
      </c>
      <c r="D329" s="14">
        <f>VLOOKUP($A329,'低情景（2001-2060, 2020RMB）'!$A$14:$W$70,COLUMN('低情景（2001-2060, 2020RMB）'!W$1),0)</f>
        <v>12204.55859303716</v>
      </c>
      <c r="E329" s="14">
        <f>VLOOKUP($A329,Python数据平滑!$A$119:$AN$172,COLUMN(Python数据平滑!C$119),0)/SUM(Python数据平滑!C$134:C$139)*情景假设!E$326</f>
        <v>12778.872815187669</v>
      </c>
      <c r="F329" s="14">
        <f>VLOOKUP($A329,Python数据平滑!$A$119:$AN$172,COLUMN(Python数据平滑!D$119),0)/SUM(Python数据平滑!D$134:D$139)*情景假设!F$326</f>
        <v>13353.149617744511</v>
      </c>
      <c r="G329" s="14">
        <f>VLOOKUP($A329,Python数据平滑!$A$119:$AN$172,COLUMN(Python数据平滑!E$119),0)/SUM(Python数据平滑!E$134:E$139)*情景假设!G$326</f>
        <v>13906.018070292001</v>
      </c>
      <c r="H329" s="14">
        <f>VLOOKUP($A329,Python数据平滑!$A$119:$AN$172,COLUMN(Python数据平滑!F$119),0)/SUM(Python数据平滑!F$134:F$139)*情景假设!H$326</f>
        <v>14484.590775806855</v>
      </c>
      <c r="I329" s="14">
        <f>VLOOKUP($A329,Python数据平滑!$A$119:$AN$172,COLUMN(Python数据平滑!G$119),0)/SUM(Python数据平滑!G$134:G$139)*情景假设!I$326</f>
        <v>15069.196750465408</v>
      </c>
      <c r="J329" s="14">
        <f>VLOOKUP($A329,Python数据平滑!$A$119:$AN$172,COLUMN(Python数据平滑!H$119),0)/SUM(Python数据平滑!H$134:H$139)*情景假设!J$326</f>
        <v>15670.618673264549</v>
      </c>
      <c r="K329" s="14">
        <f>VLOOKUP($A329,Python数据平滑!$A$119:$AN$172,COLUMN(Python数据平滑!I$119),0)/SUM(Python数据平滑!I$134:I$139)*情景假设!K$326</f>
        <v>16296.719863830613</v>
      </c>
      <c r="L329" s="14">
        <f>VLOOKUP($A329,Python数据平滑!$A$119:$AN$172,COLUMN(Python数据平滑!J$119),0)/SUM(Python数据平滑!J$134:J$139)*情景假设!L$326</f>
        <v>16951.762047707474</v>
      </c>
      <c r="M329" s="14">
        <f>VLOOKUP($A329,Python数据平滑!$A$119:$AN$172,COLUMN(Python数据平滑!K$119),0)/SUM(Python数据平滑!K$134:K$139)*情景假设!M$326</f>
        <v>17634.754012318506</v>
      </c>
      <c r="N329" s="14">
        <f>VLOOKUP($A329,Python数据平滑!$A$119:$AN$172,COLUMN(Python数据平滑!L$119),0)/SUM(Python数据平滑!L$134:L$139)*情景假设!N$326</f>
        <v>18332.726741834453</v>
      </c>
      <c r="O329" s="14">
        <f>VLOOKUP($A329,Python数据平滑!$A$119:$AN$172,COLUMN(Python数据平滑!M$119),0)/SUM(Python数据平滑!M$134:M$139)*情景假设!O$326</f>
        <v>19031.933619399941</v>
      </c>
      <c r="P329" s="14">
        <f>VLOOKUP($A329,Python数据平滑!$A$119:$AN$172,COLUMN(Python数据平滑!N$119),0)/SUM(Python数据平滑!N$134:N$139)*情景假设!P$326</f>
        <v>19731.345567064564</v>
      </c>
      <c r="Q329" s="14">
        <f>VLOOKUP($A329,Python数据平滑!$A$119:$AN$172,COLUMN(Python数据平滑!O$119),0)/SUM(Python数据平滑!O$134:O$139)*情景假设!Q$326</f>
        <v>20445.634220134609</v>
      </c>
      <c r="R329" s="14">
        <f>VLOOKUP($A329,Python数据平滑!$A$119:$AN$172,COLUMN(Python数据平滑!P$119),0)/SUM(Python数据平滑!P$134:P$139)*情景假设!R$326</f>
        <v>21165.750428576142</v>
      </c>
      <c r="S329" s="14">
        <f>VLOOKUP($A329,Python数据平滑!$A$119:$AN$172,COLUMN(Python数据平滑!Q$119),0)/SUM(Python数据平滑!Q$134:Q$139)*情景假设!S$326</f>
        <v>21871.94184233233</v>
      </c>
      <c r="T329" s="14">
        <f>VLOOKUP($A329,Python数据平滑!$A$119:$AN$172,COLUMN(Python数据平滑!R$119),0)/SUM(Python数据平滑!R$134:R$139)*情景假设!T$326</f>
        <v>22570.357601499432</v>
      </c>
      <c r="U329" s="14">
        <f>VLOOKUP($A329,Python数据平滑!$A$119:$AN$172,COLUMN(Python数据平滑!S$119),0)/SUM(Python数据平滑!S$134:S$139)*情景假设!U$326</f>
        <v>23267.993183888448</v>
      </c>
      <c r="V329" s="14">
        <f>VLOOKUP($A329,Python数据平滑!$A$119:$AN$172,COLUMN(Python数据平滑!T$119),0)/SUM(Python数据平滑!T$134:T$139)*情景假设!V$326</f>
        <v>23972.683386310797</v>
      </c>
      <c r="W329" s="14">
        <f>VLOOKUP($A329,Python数据平滑!$A$119:$AN$172,COLUMN(Python数据平滑!U$119),0)/SUM(Python数据平滑!U$134:U$139)*情景假设!W$326</f>
        <v>24686.911329091978</v>
      </c>
      <c r="X329" s="14">
        <f>VLOOKUP($A329,Python数据平滑!$A$119:$AN$172,COLUMN(Python数据平滑!V$119),0)/SUM(Python数据平滑!V$134:V$139)*情景假设!X$326</f>
        <v>25408.496089184533</v>
      </c>
      <c r="Y329" s="14">
        <f>VLOOKUP($A329,Python数据平滑!$A$119:$AN$172,COLUMN(Python数据平滑!W$119),0)/SUM(Python数据平滑!W$134:W$139)*情景假设!Y$326</f>
        <v>26138.98679666598</v>
      </c>
      <c r="Z329" s="14">
        <f>VLOOKUP($A329,Python数据平滑!$A$119:$AN$172,COLUMN(Python数据平滑!X$119),0)/SUM(Python数据平滑!X$134:X$139)*情景假设!Z$326</f>
        <v>26880.040697957851</v>
      </c>
      <c r="AA329" s="14">
        <f>VLOOKUP($A329,Python数据平滑!$A$119:$AN$172,COLUMN(Python数据平滑!Y$119),0)/SUM(Python数据平滑!Y$134:Y$139)*情景假设!AA$326</f>
        <v>27633.438483761449</v>
      </c>
      <c r="AB329" s="14">
        <f>VLOOKUP($A329,Python数据平滑!$A$119:$AN$172,COLUMN(Python数据平滑!Z$119),0)/SUM(Python数据平滑!Z$134:Z$139)*情景假设!AB$326</f>
        <v>28402.097523800279</v>
      </c>
      <c r="AC329" s="14">
        <f>VLOOKUP($A329,Python数据平滑!$A$119:$AN$172,COLUMN(Python数据平滑!AA$119),0)/SUM(Python数据平滑!AA$134:AA$139)*情景假设!AC$326</f>
        <v>29189.168668764039</v>
      </c>
      <c r="AD329" s="14">
        <f>VLOOKUP($A329,Python数据平滑!$A$119:$AN$172,COLUMN(Python数据平滑!AB$119),0)/SUM(Python数据平滑!AB$134:AB$139)*情景假设!AD$326</f>
        <v>29996.989265367425</v>
      </c>
      <c r="AE329" s="14">
        <f>VLOOKUP($A329,Python数据平滑!$A$119:$AN$172,COLUMN(Python数据平滑!AC$119),0)/SUM(Python数据平滑!AC$134:AC$139)*情景假设!AE$326</f>
        <v>30828.029817622075</v>
      </c>
      <c r="AF329" s="14">
        <f>VLOOKUP($A329,Python数据平滑!$A$119:$AN$172,COLUMN(Python数据平滑!AD$119),0)/SUM(Python数据平滑!AD$134:AD$139)*情景假设!AF$326</f>
        <v>31684.873384930928</v>
      </c>
      <c r="AG329" s="14">
        <f>VLOOKUP($A329,Python数据平滑!$A$119:$AN$172,COLUMN(Python数据平滑!AE$119),0)/SUM(Python数据平滑!AE$134:AE$139)*情景假设!AG$326</f>
        <v>32565.46519509007</v>
      </c>
      <c r="AH329" s="14">
        <f>VLOOKUP($A329,Python数据平滑!$A$119:$AN$172,COLUMN(Python数据平滑!AF$119),0)/SUM(Python数据平滑!AF$134:AF$139)*情景假设!AH$326</f>
        <v>33466.054794433883</v>
      </c>
      <c r="AI329" s="14">
        <f>VLOOKUP($A329,Python数据平滑!$A$119:$AN$172,COLUMN(Python数据平滑!AG$119),0)/SUM(Python数据平滑!AG$134:AG$139)*情景假设!AI$326</f>
        <v>34386.715980894594</v>
      </c>
      <c r="AJ329" s="14">
        <f>VLOOKUP($A329,Python数据平滑!$A$119:$AN$172,COLUMN(Python数据平滑!AH$119),0)/SUM(Python数据平滑!AH$134:AH$139)*情景假设!AJ$326</f>
        <v>35327.477821194218</v>
      </c>
      <c r="AK329" s="14">
        <f>VLOOKUP($A329,Python数据平滑!$A$119:$AN$172,COLUMN(Python数据平滑!AI$119),0)/SUM(Python数据平滑!AI$134:AI$139)*情景假设!AK$326</f>
        <v>36288.320927794404</v>
      </c>
      <c r="AL329" s="14">
        <f>VLOOKUP($A329,Python数据平滑!$A$119:$AN$172,COLUMN(Python数据平滑!AJ$119),0)/SUM(Python数据平滑!AJ$134:AJ$139)*情景假设!AL$326</f>
        <v>37270.45114532749</v>
      </c>
      <c r="AM329" s="14">
        <f>VLOOKUP($A329,Python数据平滑!$A$119:$AN$172,COLUMN(Python数据平滑!AK$119),0)/SUM(Python数据平滑!AK$134:AK$139)*情景假设!AM$326</f>
        <v>38275.355810762288</v>
      </c>
      <c r="AN329" s="14">
        <f>VLOOKUP($A329,Python数据平滑!$A$119:$AN$172,COLUMN(Python数据平滑!AL$119),0)/SUM(Python数据平滑!AL$134:AL$139)*情景假设!AN$326</f>
        <v>39303.384010635309</v>
      </c>
      <c r="AO329" s="14">
        <f>VLOOKUP($A329,Python数据平滑!$A$119:$AN$172,COLUMN(Python数据平滑!AM$119),0)/SUM(Python数据平滑!AM$134:AM$139)*情景假设!AO$326</f>
        <v>40354.862695939664</v>
      </c>
      <c r="AP329" s="166">
        <f>VLOOKUP($A329,Python数据平滑!$A$119:$AN$172,COLUMN(Python数据平滑!AN$119),0)/SUM(Python数据平滑!AN$134:AN$139)*情景假设!AP$326</f>
        <v>41430.094124834657</v>
      </c>
    </row>
    <row r="330" spans="1:42" x14ac:dyDescent="0.25">
      <c r="A330" s="132" t="s">
        <v>33</v>
      </c>
      <c r="B330" s="118">
        <f>VLOOKUP($A330,'低情景（2001-2060, 2020RMB）'!$A$14:$W$70,COLUMN('低情景（2001-2060, 2020RMB）'!U$1),0)</f>
        <v>20421.849410489154</v>
      </c>
      <c r="C330" s="14">
        <f>VLOOKUP($A330,'低情景（2001-2060, 2020RMB）'!$A$14:$W$70,COLUMN('低情景（2001-2060, 2020RMB）'!V$1),0)</f>
        <v>22432.47684124767</v>
      </c>
      <c r="D330" s="14">
        <f>VLOOKUP($A330,'低情景（2001-2060, 2020RMB）'!$A$14:$W$70,COLUMN('低情景（2001-2060, 2020RMB）'!W$1),0)</f>
        <v>24223.247878201622</v>
      </c>
      <c r="E330" s="14">
        <f>VLOOKUP($A330,Python数据平滑!$A$119:$AN$172,COLUMN(Python数据平滑!C$119),0)/SUM(Python数据平滑!C$134:C$139)*情景假设!E$326</f>
        <v>24881.546567876529</v>
      </c>
      <c r="F330" s="14">
        <f>VLOOKUP($A330,Python数据平滑!$A$119:$AN$172,COLUMN(Python数据平滑!D$119),0)/SUM(Python数据平滑!D$134:D$139)*情景假设!F$326</f>
        <v>25520.123201135841</v>
      </c>
      <c r="G330" s="14">
        <f>VLOOKUP($A330,Python数据平滑!$A$119:$AN$172,COLUMN(Python数据平滑!E$119),0)/SUM(Python数据平滑!E$134:E$139)*情景假设!G$326</f>
        <v>26105.19008695212</v>
      </c>
      <c r="H330" s="14">
        <f>VLOOKUP($A330,Python数据平滑!$A$119:$AN$172,COLUMN(Python数据平滑!F$119),0)/SUM(Python数据平滑!F$134:F$139)*情景假设!H$326</f>
        <v>26725.875487992475</v>
      </c>
      <c r="I330" s="14">
        <f>VLOOKUP($A330,Python数据平滑!$A$119:$AN$172,COLUMN(Python数据平滑!G$119),0)/SUM(Python数据平滑!G$134:G$139)*情景假设!I$326</f>
        <v>27340.94409443979</v>
      </c>
      <c r="J330" s="14">
        <f>VLOOKUP($A330,Python数据平滑!$A$119:$AN$172,COLUMN(Python数据平滑!H$119),0)/SUM(Python数据平滑!H$134:H$139)*情景假设!J$326</f>
        <v>27970.793223537952</v>
      </c>
      <c r="K330" s="14">
        <f>VLOOKUP($A330,Python数据平滑!$A$119:$AN$172,COLUMN(Python数据平滑!I$119),0)/SUM(Python数据平滑!I$134:I$139)*情景假设!K$326</f>
        <v>28629.457050073965</v>
      </c>
      <c r="L330" s="14">
        <f>VLOOKUP($A330,Python数据平滑!$A$119:$AN$172,COLUMN(Python数据平滑!J$119),0)/SUM(Python数据平滑!J$134:J$139)*情景假设!L$326</f>
        <v>29323.955875486357</v>
      </c>
      <c r="M330" s="14">
        <f>VLOOKUP($A330,Python数据平滑!$A$119:$AN$172,COLUMN(Python数据平滑!K$119),0)/SUM(Python数据平滑!K$134:K$139)*情景假设!M$326</f>
        <v>30052.584304216198</v>
      </c>
      <c r="N330" s="14">
        <f>VLOOKUP($A330,Python数据平滑!$A$119:$AN$172,COLUMN(Python数据平滑!L$119),0)/SUM(Python数据平滑!L$134:L$139)*情景假设!N$326</f>
        <v>30792.717292075806</v>
      </c>
      <c r="O330" s="14">
        <f>VLOOKUP($A330,Python数据平滑!$A$119:$AN$172,COLUMN(Python数据平滑!M$119),0)/SUM(Python数据平滑!M$134:M$139)*情景假设!O$326</f>
        <v>31520.602110563683</v>
      </c>
      <c r="P330" s="14">
        <f>VLOOKUP($A330,Python数据平滑!$A$119:$AN$172,COLUMN(Python数据平滑!N$119),0)/SUM(Python数据平滑!N$134:N$139)*情景假设!P$326</f>
        <v>32234.380613802412</v>
      </c>
      <c r="Q330" s="14">
        <f>VLOOKUP($A330,Python数据平滑!$A$119:$AN$172,COLUMN(Python数据平滑!O$119),0)/SUM(Python数据平滑!O$134:O$139)*情景假设!Q$326</f>
        <v>32957.39913144477</v>
      </c>
      <c r="R330" s="14">
        <f>VLOOKUP($A330,Python数据平滑!$A$119:$AN$172,COLUMN(Python数据平滑!P$119),0)/SUM(Python数据平滑!P$134:P$139)*情景假设!R$326</f>
        <v>33674.414627803715</v>
      </c>
      <c r="S330" s="14">
        <f>VLOOKUP($A330,Python数据平滑!$A$119:$AN$172,COLUMN(Python数据平滑!Q$119),0)/SUM(Python数据平滑!Q$134:Q$139)*情景假设!S$326</f>
        <v>34354.530865297493</v>
      </c>
      <c r="T330" s="14">
        <f>VLOOKUP($A330,Python数据平滑!$A$119:$AN$172,COLUMN(Python数据平滑!R$119),0)/SUM(Python数据平滑!R$134:R$139)*情景假设!T$326</f>
        <v>35008.169303311712</v>
      </c>
      <c r="U330" s="14">
        <f>VLOOKUP($A330,Python数据平滑!$A$119:$AN$172,COLUMN(Python数据平滑!S$119),0)/SUM(Python数据平滑!S$134:S$139)*情景假设!U$326</f>
        <v>35646.416929357059</v>
      </c>
      <c r="V330" s="14">
        <f>VLOOKUP($A330,Python数据平滑!$A$119:$AN$172,COLUMN(Python数据平滑!T$119),0)/SUM(Python数据平滑!T$134:T$139)*情景假设!V$326</f>
        <v>36280.98251804465</v>
      </c>
      <c r="W330" s="14">
        <f>VLOOKUP($A330,Python数据平滑!$A$119:$AN$172,COLUMN(Python数据平滑!U$119),0)/SUM(Python数据平滑!U$134:U$139)*情景假设!W$326</f>
        <v>36914.904788092601</v>
      </c>
      <c r="X330" s="14">
        <f>VLOOKUP($A330,Python数据平滑!$A$119:$AN$172,COLUMN(Python数据平滑!V$119),0)/SUM(Python数据平滑!V$134:V$139)*情景假设!X$326</f>
        <v>37544.079385009733</v>
      </c>
      <c r="Y330" s="14">
        <f>VLOOKUP($A330,Python数据平滑!$A$119:$AN$172,COLUMN(Python数据平滑!W$119),0)/SUM(Python数据平滑!W$134:W$139)*情景假设!Y$326</f>
        <v>38169.931374786502</v>
      </c>
      <c r="Z330" s="14">
        <f>VLOOKUP($A330,Python数据平滑!$A$119:$AN$172,COLUMN(Python数据平滑!X$119),0)/SUM(Python数据平滑!X$134:X$139)*情景假设!Z$326</f>
        <v>38793.863846078166</v>
      </c>
      <c r="AA330" s="14">
        <f>VLOOKUP($A330,Python数据平滑!$A$119:$AN$172,COLUMN(Python数据平滑!Y$119),0)/SUM(Python数据平滑!Y$134:Y$139)*情景假设!AA$326</f>
        <v>39417.276397565154</v>
      </c>
      <c r="AB330" s="14">
        <f>VLOOKUP($A330,Python数据平滑!$A$119:$AN$172,COLUMN(Python数据平滑!Z$119),0)/SUM(Python数据平滑!Z$134:Z$139)*情景假设!AB$326</f>
        <v>40042.988218860301</v>
      </c>
      <c r="AC330" s="14">
        <f>VLOOKUP($A330,Python数据平滑!$A$119:$AN$172,COLUMN(Python数据平滑!AA$119),0)/SUM(Python数据平滑!AA$134:AA$139)*情景假设!AC$326</f>
        <v>40673.890215316373</v>
      </c>
      <c r="AD330" s="14">
        <f>VLOOKUP($A330,Python数据平滑!$A$119:$AN$172,COLUMN(Python数据平滑!AB$119),0)/SUM(Python数据平滑!AB$134:AB$139)*情景假设!AD$326</f>
        <v>41311.488473681587</v>
      </c>
      <c r="AE330" s="14">
        <f>VLOOKUP($A330,Python数据平滑!$A$119:$AN$172,COLUMN(Python数据平滑!AC$119),0)/SUM(Python数据平滑!AC$134:AC$139)*情景假设!AE$326</f>
        <v>41957.261266110399</v>
      </c>
      <c r="AF330" s="14">
        <f>VLOOKUP($A330,Python数据平滑!$A$119:$AN$172,COLUMN(Python数据平滑!AD$119),0)/SUM(Python数据平滑!AD$134:AD$139)*情景假设!AF$326</f>
        <v>42612.621190782353</v>
      </c>
      <c r="AG330" s="14">
        <f>VLOOKUP($A330,Python数据平滑!$A$119:$AN$172,COLUMN(Python数据平滑!AE$119),0)/SUM(Python数据平滑!AE$134:AE$139)*情景假设!AG$326</f>
        <v>43276.261893774856</v>
      </c>
      <c r="AH330" s="14">
        <f>VLOOKUP($A330,Python数据平滑!$A$119:$AN$172,COLUMN(Python数据平滑!AF$119),0)/SUM(Python数据平滑!AF$134:AF$139)*情景假设!AH$326</f>
        <v>43945.712319328064</v>
      </c>
      <c r="AI330" s="14">
        <f>VLOOKUP($A330,Python数据平滑!$A$119:$AN$172,COLUMN(Python数据平滑!AG$119),0)/SUM(Python数据平滑!AG$134:AG$139)*情景假设!AI$326</f>
        <v>44620.520148214171</v>
      </c>
      <c r="AJ330" s="14">
        <f>VLOOKUP($A330,Python数据平滑!$A$119:$AN$172,COLUMN(Python数据平滑!AH$119),0)/SUM(Python数据平滑!AH$134:AH$139)*情景假设!AJ$326</f>
        <v>45300.181221629478</v>
      </c>
      <c r="AK330" s="14">
        <f>VLOOKUP($A330,Python数据平滑!$A$119:$AN$172,COLUMN(Python数据平滑!AI$119),0)/SUM(Python数据平滑!AI$134:AI$139)*情景假设!AK$326</f>
        <v>45984.13778899084</v>
      </c>
      <c r="AL330" s="14">
        <f>VLOOKUP($A330,Python数据平滑!$A$119:$AN$172,COLUMN(Python数据平滑!AJ$119),0)/SUM(Python数据平滑!AJ$134:AJ$139)*情景假设!AL$326</f>
        <v>46673.376661258364</v>
      </c>
      <c r="AM330" s="14">
        <f>VLOOKUP($A330,Python数据平滑!$A$119:$AN$172,COLUMN(Python数据平滑!AK$119),0)/SUM(Python数据平滑!AK$134:AK$139)*情景假设!AM$326</f>
        <v>47369.170648205334</v>
      </c>
      <c r="AN330" s="14">
        <f>VLOOKUP($A330,Python数据平滑!$A$119:$AN$172,COLUMN(Python数据平滑!AL$119),0)/SUM(Python数据平滑!AL$134:AL$139)*情景假设!AN$326</f>
        <v>48071.323541054269</v>
      </c>
      <c r="AO330" s="14">
        <f>VLOOKUP($A330,Python数据平滑!$A$119:$AN$172,COLUMN(Python数据平滑!AM$119),0)/SUM(Python数据平滑!AM$134:AM$139)*情景假设!AO$326</f>
        <v>48779.603009852413</v>
      </c>
      <c r="AP330" s="166">
        <f>VLOOKUP($A330,Python数据平滑!$A$119:$AN$172,COLUMN(Python数据平滑!AN$119),0)/SUM(Python数据平滑!AN$134:AN$139)*情景假设!AP$326</f>
        <v>49493.739194297079</v>
      </c>
    </row>
    <row r="331" spans="1:42" x14ac:dyDescent="0.25">
      <c r="A331" s="132" t="s">
        <v>34</v>
      </c>
      <c r="B331" s="118">
        <f>VLOOKUP($A331,'低情景（2001-2060, 2020RMB）'!$A$14:$W$70,COLUMN('低情景（2001-2060, 2020RMB）'!U$1),0)</f>
        <v>5631.8307687185261</v>
      </c>
      <c r="C331" s="14">
        <f>VLOOKUP($A331,'低情景（2001-2060, 2020RMB）'!$A$14:$W$70,COLUMN('低情景（2001-2060, 2020RMB）'!V$1),0)</f>
        <v>6356.3613377239653</v>
      </c>
      <c r="D331" s="14">
        <f>VLOOKUP($A331,'低情景（2001-2060, 2020RMB）'!$A$14:$W$70,COLUMN('低情景（2001-2060, 2020RMB）'!W$1),0)</f>
        <v>6611.9630030332355</v>
      </c>
      <c r="E331" s="14">
        <f>VLOOKUP($A331,Python数据平滑!$A$119:$AN$172,COLUMN(Python数据平滑!C$119),0)/SUM(Python数据平滑!C$134:C$139)*情景假设!E$326</f>
        <v>6721.2268027506361</v>
      </c>
      <c r="F331" s="14">
        <f>VLOOKUP($A331,Python数据平滑!$A$119:$AN$172,COLUMN(Python数据平滑!D$119),0)/SUM(Python数据平滑!D$134:D$139)*情景假设!F$326</f>
        <v>6824.3146284194399</v>
      </c>
      <c r="G331" s="14">
        <f>VLOOKUP($A331,Python数据平滑!$A$119:$AN$172,COLUMN(Python数据平滑!E$119),0)/SUM(Python数据平滑!E$134:E$139)*情景假设!G$326</f>
        <v>6913.1650646332464</v>
      </c>
      <c r="H331" s="14">
        <f>VLOOKUP($A331,Python数据平滑!$A$119:$AN$172,COLUMN(Python数据平滑!F$119),0)/SUM(Python数据平滑!F$134:F$139)*情景假设!H$326</f>
        <v>7011.4961591740148</v>
      </c>
      <c r="I331" s="14">
        <f>VLOOKUP($A331,Python数据平滑!$A$119:$AN$172,COLUMN(Python数据平滑!G$119),0)/SUM(Python数据平滑!G$134:G$139)*情景假设!I$326</f>
        <v>7107.7840316753354</v>
      </c>
      <c r="J331" s="14">
        <f>VLOOKUP($A331,Python数据平滑!$A$119:$AN$172,COLUMN(Python数据平滑!H$119),0)/SUM(Python数据平滑!H$134:H$139)*情景假设!J$326</f>
        <v>7207.3513837847968</v>
      </c>
      <c r="K331" s="14">
        <f>VLOOKUP($A331,Python数据平滑!$A$119:$AN$172,COLUMN(Python数据平滑!I$119),0)/SUM(Python数据平滑!I$134:I$139)*情景假设!K$326</f>
        <v>7313.7049801081484</v>
      </c>
      <c r="L331" s="14">
        <f>VLOOKUP($A331,Python数据平滑!$A$119:$AN$172,COLUMN(Python数据平滑!J$119),0)/SUM(Python数据平滑!J$134:J$139)*情景假设!L$326</f>
        <v>7428.4548511235253</v>
      </c>
      <c r="M331" s="14">
        <f>VLOOKUP($A331,Python数据平滑!$A$119:$AN$172,COLUMN(Python数据平滑!K$119),0)/SUM(Python数据平滑!K$134:K$139)*情景假设!M$326</f>
        <v>7551.3840096024605</v>
      </c>
      <c r="N331" s="14">
        <f>VLOOKUP($A331,Python数据平滑!$A$119:$AN$172,COLUMN(Python数据平滑!L$119),0)/SUM(Python数据平滑!L$134:L$139)*情景假设!N$326</f>
        <v>7676.9237099881448</v>
      </c>
      <c r="O331" s="14">
        <f>VLOOKUP($A331,Python数据平滑!$A$119:$AN$172,COLUMN(Python数据平滑!M$119),0)/SUM(Python数据平滑!M$134:M$139)*情景假设!O$326</f>
        <v>7798.894789142274</v>
      </c>
      <c r="P331" s="14">
        <f>VLOOKUP($A331,Python数据平滑!$A$119:$AN$172,COLUMN(Python数据平滑!N$119),0)/SUM(Python数据平滑!N$134:N$139)*情景假设!P$326</f>
        <v>7916.6472247404272</v>
      </c>
      <c r="Q331" s="14">
        <f>VLOOKUP($A331,Python数据平滑!$A$119:$AN$172,COLUMN(Python数据平滑!O$119),0)/SUM(Python数据平滑!O$134:O$139)*情景假设!Q$326</f>
        <v>8035.6599841017023</v>
      </c>
      <c r="R331" s="14">
        <f>VLOOKUP($A331,Python数据平滑!$A$119:$AN$172,COLUMN(Python数据平滑!P$119),0)/SUM(Python数据平滑!P$134:P$139)*情景假设!R$326</f>
        <v>8152.2371392933937</v>
      </c>
      <c r="S331" s="14">
        <f>VLOOKUP($A331,Python数据平滑!$A$119:$AN$172,COLUMN(Python数据平滑!Q$119),0)/SUM(Python数据平滑!Q$134:Q$139)*情景假设!S$326</f>
        <v>8259.1911630067298</v>
      </c>
      <c r="T331" s="14">
        <f>VLOOKUP($A331,Python数据平滑!$A$119:$AN$172,COLUMN(Python数据平滑!R$119),0)/SUM(Python数据平滑!R$134:R$139)*情景假设!T$326</f>
        <v>8359.1254002341539</v>
      </c>
      <c r="U331" s="14">
        <f>VLOOKUP($A331,Python数据平滑!$A$119:$AN$172,COLUMN(Python数据平滑!S$119),0)/SUM(Python数据平滑!S$134:S$139)*情景假设!U$326</f>
        <v>8454.7163753333007</v>
      </c>
      <c r="V331" s="14">
        <f>VLOOKUP($A331,Python数据平滑!$A$119:$AN$172,COLUMN(Python数据平滑!T$119),0)/SUM(Python数据平滑!T$134:T$139)*情景假设!V$326</f>
        <v>8548.7039680556991</v>
      </c>
      <c r="W331" s="14">
        <f>VLOOKUP($A331,Python数据平滑!$A$119:$AN$172,COLUMN(Python数据平滑!U$119),0)/SUM(Python数据平滑!U$134:U$139)*情景假设!W$326</f>
        <v>8641.7163184145847</v>
      </c>
      <c r="X331" s="14">
        <f>VLOOKUP($A331,Python数据平滑!$A$119:$AN$172,COLUMN(Python数据平滑!V$119),0)/SUM(Python数据平滑!V$134:V$139)*情景假设!X$326</f>
        <v>8732.6940147689547</v>
      </c>
      <c r="Y331" s="14">
        <f>VLOOKUP($A331,Python数据平滑!$A$119:$AN$172,COLUMN(Python数据平滑!W$119),0)/SUM(Python数据平滑!W$134:W$139)*情景假设!Y$326</f>
        <v>8821.8727578600483</v>
      </c>
      <c r="Z331" s="14">
        <f>VLOOKUP($A331,Python数据平滑!$A$119:$AN$172,COLUMN(Python数据平滑!X$119),0)/SUM(Python数据平滑!X$134:X$139)*情景假设!Z$326</f>
        <v>8909.4675400374254</v>
      </c>
      <c r="AA331" s="14">
        <f>VLOOKUP($A331,Python数据平滑!$A$119:$AN$172,COLUMN(Python数据平滑!Y$119),0)/SUM(Python数据平滑!Y$134:Y$139)*情景假设!AA$326</f>
        <v>8995.6776202880719</v>
      </c>
      <c r="AB331" s="14">
        <f>VLOOKUP($A331,Python数据平滑!$A$119:$AN$172,COLUMN(Python数据平滑!Z$119),0)/SUM(Python数据平滑!Z$134:Z$139)*情景假设!AB$326</f>
        <v>9081.0097674209192</v>
      </c>
      <c r="AC331" s="14">
        <f>VLOOKUP($A331,Python数据平滑!$A$119:$AN$172,COLUMN(Python数据平滑!AA$119),0)/SUM(Python数据平滑!AA$134:AA$139)*情景假设!AC$326</f>
        <v>9165.9647633776549</v>
      </c>
      <c r="AD331" s="14">
        <f>VLOOKUP($A331,Python数据平滑!$A$119:$AN$172,COLUMN(Python数据平滑!AB$119),0)/SUM(Python数据平滑!AB$134:AB$139)*情景假设!AD$326</f>
        <v>9250.71107259569</v>
      </c>
      <c r="AE331" s="14">
        <f>VLOOKUP($A331,Python数据平滑!$A$119:$AN$172,COLUMN(Python数据平滑!AC$119),0)/SUM(Python数据平滑!AC$134:AC$139)*情景假设!AE$326</f>
        <v>9335.3968078242942</v>
      </c>
      <c r="AF331" s="14">
        <f>VLOOKUP($A331,Python数据平滑!$A$119:$AN$172,COLUMN(Python数据平滑!AD$119),0)/SUM(Python数据平滑!AD$134:AD$139)*情景假设!AF$326</f>
        <v>9420.1415948267258</v>
      </c>
      <c r="AG331" s="14">
        <f>VLOOKUP($A331,Python数据平滑!$A$119:$AN$172,COLUMN(Python数据平滑!AE$119),0)/SUM(Python数据平滑!AE$134:AE$139)*情景假设!AG$326</f>
        <v>9504.9925500619138</v>
      </c>
      <c r="AH331" s="14">
        <f>VLOOKUP($A331,Python数据平滑!$A$119:$AN$172,COLUMN(Python数据平滑!AF$119),0)/SUM(Python数据平滑!AF$134:AF$139)*情景假设!AH$326</f>
        <v>9589.8564893936073</v>
      </c>
      <c r="AI331" s="14">
        <f>VLOOKUP($A331,Python数据平滑!$A$119:$AN$172,COLUMN(Python数据平滑!AG$119),0)/SUM(Python数据平滑!AG$134:AG$139)*情景假设!AI$326</f>
        <v>9674.6077067994356</v>
      </c>
      <c r="AJ331" s="14">
        <f>VLOOKUP($A331,Python数据平滑!$A$119:$AN$172,COLUMN(Python数据平滑!AH$119),0)/SUM(Python数据平滑!AH$134:AH$139)*情景假设!AJ$326</f>
        <v>9759.1111205007037</v>
      </c>
      <c r="AK331" s="14">
        <f>VLOOKUP($A331,Python数据平滑!$A$119:$AN$172,COLUMN(Python数据平滑!AI$119),0)/SUM(Python数据平滑!AI$134:AI$139)*情景假设!AK$326</f>
        <v>9843.2221950859621</v>
      </c>
      <c r="AL331" s="14">
        <f>VLOOKUP($A331,Python数据平滑!$A$119:$AN$172,COLUMN(Python数据平滑!AJ$119),0)/SUM(Python数据平滑!AJ$134:AJ$139)*情景假设!AL$326</f>
        <v>9927.1271654268439</v>
      </c>
      <c r="AM331" s="14">
        <f>VLOOKUP($A331,Python数据平滑!$A$119:$AN$172,COLUMN(Python数据平滑!AK$119),0)/SUM(Python数据平滑!AK$134:AK$139)*情景假设!AM$326</f>
        <v>10011.066550845961</v>
      </c>
      <c r="AN331" s="14">
        <f>VLOOKUP($A331,Python数据平滑!$A$119:$AN$172,COLUMN(Python数据平滑!AL$119),0)/SUM(Python数据平滑!AL$134:AL$139)*情景假设!AN$326</f>
        <v>10094.964796830556</v>
      </c>
      <c r="AO331" s="14">
        <f>VLOOKUP($A331,Python数据平滑!$A$119:$AN$172,COLUMN(Python数据平滑!AM$119),0)/SUM(Python数据平滑!AM$134:AM$139)*情景假设!AO$326</f>
        <v>10178.739186787614</v>
      </c>
      <c r="AP331" s="166">
        <f>VLOOKUP($A331,Python数据平滑!$A$119:$AN$172,COLUMN(Python数据平滑!AN$119),0)/SUM(Python数据平滑!AN$134:AN$139)*情景假设!AP$326</f>
        <v>10262.29976775537</v>
      </c>
    </row>
    <row r="332" spans="1:42" x14ac:dyDescent="0.25">
      <c r="A332" s="132" t="s">
        <v>35</v>
      </c>
      <c r="B332" s="118">
        <f>VLOOKUP($A332,'低情景（2001-2060, 2020RMB）'!$A$14:$W$70,COLUMN('低情景（2001-2060, 2020RMB）'!U$1),0)</f>
        <v>19907.377761640477</v>
      </c>
      <c r="C332" s="14">
        <f>VLOOKUP($A332,'低情景（2001-2060, 2020RMB）'!$A$14:$W$70,COLUMN('低情景（2001-2060, 2020RMB）'!V$1),0)</f>
        <v>24209.543450590434</v>
      </c>
      <c r="D332" s="14">
        <f>VLOOKUP($A332,'低情景（2001-2060, 2020RMB）'!$A$14:$W$70,COLUMN('低情景（2001-2060, 2020RMB）'!W$1),0)</f>
        <v>27519.375031440293</v>
      </c>
      <c r="E332" s="14">
        <f>VLOOKUP($A332,Python数据平滑!$A$119:$AN$172,COLUMN(Python数据平滑!C$119),0)/SUM(Python数据平滑!C$134:C$139)*情景假设!E$326</f>
        <v>29639.305884358506</v>
      </c>
      <c r="F332" s="14">
        <f>VLOOKUP($A332,Python数据平滑!$A$119:$AN$172,COLUMN(Python数据平滑!D$119),0)/SUM(Python数据平滑!D$134:D$139)*情景假设!F$326</f>
        <v>31842.281010647337</v>
      </c>
      <c r="G332" s="14">
        <f>VLOOKUP($A332,Python数据平滑!$A$119:$AN$172,COLUMN(Python数据平滑!E$119),0)/SUM(Python数据平滑!E$134:E$139)*情景假设!G$326</f>
        <v>34071.921020601803</v>
      </c>
      <c r="H332" s="14">
        <f>VLOOKUP($A332,Python数据平滑!$A$119:$AN$172,COLUMN(Python数据平滑!F$119),0)/SUM(Python数据平滑!F$134:F$139)*情景假设!H$326</f>
        <v>36478.755697047367</v>
      </c>
      <c r="I332" s="14">
        <f>VLOOKUP($A332,Python数据平滑!$A$119:$AN$172,COLUMN(Python数据平滑!G$119),0)/SUM(Python数据平滑!G$134:G$139)*情景假设!I$326</f>
        <v>39029.742367229992</v>
      </c>
      <c r="J332" s="14">
        <f>VLOOKUP($A332,Python数据平滑!$A$119:$AN$172,COLUMN(Python数据平滑!H$119),0)/SUM(Python数据平滑!H$134:H$139)*情景假设!J$326</f>
        <v>41704.065948930227</v>
      </c>
      <c r="K332" s="14">
        <f>VLOOKUP($A332,Python数据平滑!$A$119:$AN$172,COLUMN(Python数据平滑!I$119),0)/SUM(Python数据平滑!I$134:I$139)*情景假设!K$326</f>
        <v>44460.777197819429</v>
      </c>
      <c r="L332" s="14">
        <f>VLOOKUP($A332,Python数据平滑!$A$119:$AN$172,COLUMN(Python数据平滑!J$119),0)/SUM(Python数据平滑!J$134:J$139)*情景假设!L$326</f>
        <v>47234.274602737634</v>
      </c>
      <c r="M332" s="14">
        <f>VLOOKUP($A332,Python数据平滑!$A$119:$AN$172,COLUMN(Python数据平滑!K$119),0)/SUM(Python数据平滑!K$134:K$139)*情景假设!M$326</f>
        <v>50031.927869113999</v>
      </c>
      <c r="N332" s="14">
        <f>VLOOKUP($A332,Python数据平滑!$A$119:$AN$172,COLUMN(Python数据平滑!L$119),0)/SUM(Python数据平滑!L$134:L$139)*情景假设!N$326</f>
        <v>52865.178050042639</v>
      </c>
      <c r="O332" s="14">
        <f>VLOOKUP($A332,Python数据平滑!$A$119:$AN$172,COLUMN(Python数据平滑!M$119),0)/SUM(Python数据平滑!M$134:M$139)*情景假设!O$326</f>
        <v>55655.569621222596</v>
      </c>
      <c r="P332" s="14">
        <f>VLOOKUP($A332,Python数据平滑!$A$119:$AN$172,COLUMN(Python数据平滑!N$119),0)/SUM(Python数据平滑!N$134:N$139)*情景假设!P$326</f>
        <v>58354.277077540071</v>
      </c>
      <c r="Q332" s="14">
        <f>VLOOKUP($A332,Python数据平滑!$A$119:$AN$172,COLUMN(Python数据平滑!O$119),0)/SUM(Python数据平滑!O$134:O$139)*情景假设!Q$326</f>
        <v>60954.103353220358</v>
      </c>
      <c r="R332" s="14">
        <f>VLOOKUP($A332,Python数据平滑!$A$119:$AN$172,COLUMN(Python数据平滑!P$119),0)/SUM(Python数据平滑!P$134:P$139)*情景假设!R$326</f>
        <v>63455.709299057824</v>
      </c>
      <c r="S332" s="14">
        <f>VLOOKUP($A332,Python数据平滑!$A$119:$AN$172,COLUMN(Python数据平滑!Q$119),0)/SUM(Python数据平滑!Q$134:Q$139)*情景假设!S$326</f>
        <v>65862.513543063527</v>
      </c>
      <c r="T332" s="14">
        <f>VLOOKUP($A332,Python数据平滑!$A$119:$AN$172,COLUMN(Python数据平滑!R$119),0)/SUM(Python数据平滑!R$134:R$139)*情景假设!T$326</f>
        <v>68192.970551503851</v>
      </c>
      <c r="U332" s="14">
        <f>VLOOKUP($A332,Python数据平滑!$A$119:$AN$172,COLUMN(Python数据平滑!S$119),0)/SUM(Python数据平滑!S$134:S$139)*情景假设!U$326</f>
        <v>70469.894528962308</v>
      </c>
      <c r="V332" s="14">
        <f>VLOOKUP($A332,Python数据平滑!$A$119:$AN$172,COLUMN(Python数据平滑!T$119),0)/SUM(Python数据平滑!T$134:T$139)*情景假设!V$326</f>
        <v>72720.22451671712</v>
      </c>
      <c r="W332" s="14">
        <f>VLOOKUP($A332,Python数据平滑!$A$119:$AN$172,COLUMN(Python数据平滑!U$119),0)/SUM(Python数据平滑!U$134:U$139)*情景假设!W$326</f>
        <v>74956.027090915886</v>
      </c>
      <c r="X332" s="14">
        <f>VLOOKUP($A332,Python数据平滑!$A$119:$AN$172,COLUMN(Python数据平滑!V$119),0)/SUM(Python数据平滑!V$134:V$139)*情景假设!X$326</f>
        <v>77176.38037987538</v>
      </c>
      <c r="Y332" s="14">
        <f>VLOOKUP($A332,Python数据平滑!$A$119:$AN$172,COLUMN(Python数据平滑!W$119),0)/SUM(Python数据平滑!W$134:W$139)*情景假设!Y$326</f>
        <v>79392.827790243202</v>
      </c>
      <c r="Z332" s="14">
        <f>VLOOKUP($A332,Python数据平滑!$A$119:$AN$172,COLUMN(Python数据平滑!X$119),0)/SUM(Python数据平滑!X$134:X$139)*情景假设!Z$326</f>
        <v>81618.381925561946</v>
      </c>
      <c r="AA332" s="14">
        <f>VLOOKUP($A332,Python数据平滑!$A$119:$AN$172,COLUMN(Python数据平滑!Y$119),0)/SUM(Python数据平滑!Y$134:Y$139)*情景假设!AA$326</f>
        <v>83867.561502366487</v>
      </c>
      <c r="AB332" s="14">
        <f>VLOOKUP($A332,Python数据平滑!$A$119:$AN$172,COLUMN(Python数据平滑!Z$119),0)/SUM(Python数据平滑!Z$134:Z$139)*情景假设!AB$326</f>
        <v>86159.476458294215</v>
      </c>
      <c r="AC332" s="14">
        <f>VLOOKUP($A332,Python数据平滑!$A$119:$AN$172,COLUMN(Python数据平滑!AA$119),0)/SUM(Python数据平滑!AA$134:AA$139)*情景假设!AC$326</f>
        <v>88515.120149932176</v>
      </c>
      <c r="AD332" s="14">
        <f>VLOOKUP($A332,Python数据平滑!$A$119:$AN$172,COLUMN(Python数据平滑!AB$119),0)/SUM(Python数据平滑!AB$134:AB$139)*情景假设!AD$326</f>
        <v>90954.26840555582</v>
      </c>
      <c r="AE332" s="14">
        <f>VLOOKUP($A332,Python数据平滑!$A$119:$AN$172,COLUMN(Python数据平滑!AC$119),0)/SUM(Python数据平滑!AC$134:AC$139)*情景假设!AE$326</f>
        <v>93498.464247542768</v>
      </c>
      <c r="AF332" s="14">
        <f>VLOOKUP($A332,Python数据平滑!$A$119:$AN$172,COLUMN(Python数据平滑!AD$119),0)/SUM(Python数据平滑!AD$134:AD$139)*情景假设!AF$326</f>
        <v>96171.106341001796</v>
      </c>
      <c r="AG332" s="14">
        <f>VLOOKUP($A332,Python数据平滑!$A$119:$AN$172,COLUMN(Python数据平滑!AE$119),0)/SUM(Python数据平滑!AE$134:AE$139)*情景假设!AG$326</f>
        <v>98948.365097657035</v>
      </c>
      <c r="AH332" s="14">
        <f>VLOOKUP($A332,Python数据平滑!$A$119:$AN$172,COLUMN(Python数据平滑!AF$119),0)/SUM(Python数据平滑!AF$134:AF$139)*情景假设!AH$326</f>
        <v>101790.10574629545</v>
      </c>
      <c r="AI332" s="14">
        <f>VLOOKUP($A332,Python数据平滑!$A$119:$AN$172,COLUMN(Python数据平滑!AG$119),0)/SUM(Python数据平滑!AG$134:AG$139)*情景假设!AI$326</f>
        <v>104696.62043517469</v>
      </c>
      <c r="AJ332" s="14">
        <f>VLOOKUP($A332,Python数据平滑!$A$119:$AN$172,COLUMN(Python数据平滑!AH$119),0)/SUM(Python数据平滑!AH$134:AH$139)*情景假设!AJ$326</f>
        <v>107668.06337106159</v>
      </c>
      <c r="AK332" s="14">
        <f>VLOOKUP($A332,Python数据平滑!$A$119:$AN$172,COLUMN(Python数据平滑!AI$119),0)/SUM(Python数据平滑!AI$134:AI$139)*情景假设!AK$326</f>
        <v>110704.43901818736</v>
      </c>
      <c r="AL332" s="14">
        <f>VLOOKUP($A332,Python数据平滑!$A$119:$AN$172,COLUMN(Python数据平滑!AJ$119),0)/SUM(Python数据平滑!AJ$134:AJ$139)*情景假设!AL$326</f>
        <v>113809.49098465314</v>
      </c>
      <c r="AM332" s="14">
        <f>VLOOKUP($A332,Python数据平滑!$A$119:$AN$172,COLUMN(Python数据平滑!AK$119),0)/SUM(Python数据平滑!AK$134:AK$139)*情景假设!AM$326</f>
        <v>116987.83534627865</v>
      </c>
      <c r="AN332" s="14">
        <f>VLOOKUP($A332,Python数据平滑!$A$119:$AN$172,COLUMN(Python数据平滑!AL$119),0)/SUM(Python数据平滑!AL$134:AL$139)*情景假设!AN$326</f>
        <v>120240.620832905</v>
      </c>
      <c r="AO332" s="14">
        <f>VLOOKUP($A332,Python数据平滑!$A$119:$AN$172,COLUMN(Python数据平滑!AM$119),0)/SUM(Python数据平滑!AM$134:AM$139)*情景假设!AO$326</f>
        <v>123568.9302293022</v>
      </c>
      <c r="AP332" s="166">
        <f>VLOOKUP($A332,Python数据平滑!$A$119:$AN$172,COLUMN(Python数据平滑!AN$119),0)/SUM(Python数据平滑!AN$134:AN$139)*情景假设!AP$326</f>
        <v>126973.772366169</v>
      </c>
    </row>
    <row r="333" spans="1:42" x14ac:dyDescent="0.25">
      <c r="A333" s="193" t="s">
        <v>36</v>
      </c>
      <c r="B333" s="215">
        <f>B95</f>
        <v>42058.73819766107</v>
      </c>
      <c r="C333" s="216">
        <f>C95</f>
        <v>51422.622451019372</v>
      </c>
      <c r="D333" s="216">
        <f>D95</f>
        <v>54801.586556831287</v>
      </c>
      <c r="E333" s="216">
        <f t="shared" ref="E333:AP333" si="198">E95</f>
        <v>57885.488225601155</v>
      </c>
      <c r="F333" s="216">
        <f t="shared" si="198"/>
        <v>61059.554254862771</v>
      </c>
      <c r="G333" s="216">
        <f t="shared" si="198"/>
        <v>64234.623486898425</v>
      </c>
      <c r="H333" s="216">
        <f t="shared" si="198"/>
        <v>67709.326826150005</v>
      </c>
      <c r="I333" s="216">
        <f t="shared" si="198"/>
        <v>71409.774578800236</v>
      </c>
      <c r="J333" s="216">
        <f t="shared" si="198"/>
        <v>75277.714379314915</v>
      </c>
      <c r="K333" s="216">
        <f t="shared" si="198"/>
        <v>79212.999985459843</v>
      </c>
      <c r="L333" s="216">
        <f t="shared" si="198"/>
        <v>83066.527969107119</v>
      </c>
      <c r="M333" s="216">
        <f t="shared" si="198"/>
        <v>86761.01651673876</v>
      </c>
      <c r="N333" s="216">
        <f t="shared" si="198"/>
        <v>90331.282104281767</v>
      </c>
      <c r="O333" s="216">
        <f t="shared" si="198"/>
        <v>93782.343637477417</v>
      </c>
      <c r="P333" s="216">
        <f t="shared" si="198"/>
        <v>97196.271713676862</v>
      </c>
      <c r="Q333" s="216">
        <f t="shared" si="198"/>
        <v>100746.71042162682</v>
      </c>
      <c r="R333" s="216">
        <f t="shared" si="198"/>
        <v>104400.28950666047</v>
      </c>
      <c r="S333" s="216">
        <f t="shared" si="198"/>
        <v>107995.15712341387</v>
      </c>
      <c r="T333" s="216">
        <f t="shared" si="198"/>
        <v>111560.64435154376</v>
      </c>
      <c r="U333" s="216">
        <f t="shared" si="198"/>
        <v>115130.64171175861</v>
      </c>
      <c r="V333" s="216">
        <f t="shared" si="198"/>
        <v>118743.60315869901</v>
      </c>
      <c r="W333" s="216">
        <f t="shared" si="198"/>
        <v>122411.88013417838</v>
      </c>
      <c r="X333" s="216">
        <f t="shared" si="198"/>
        <v>126125.00144935866</v>
      </c>
      <c r="Y333" s="216">
        <f t="shared" si="198"/>
        <v>129891.26957167881</v>
      </c>
      <c r="Z333" s="216">
        <f t="shared" si="198"/>
        <v>133719.85356483213</v>
      </c>
      <c r="AA333" s="216">
        <f t="shared" si="198"/>
        <v>137620.88492026716</v>
      </c>
      <c r="AB333" s="216">
        <f t="shared" si="198"/>
        <v>141610.53658177721</v>
      </c>
      <c r="AC333" s="216">
        <f t="shared" si="198"/>
        <v>145706.58071516344</v>
      </c>
      <c r="AD333" s="216">
        <f t="shared" si="198"/>
        <v>149923.21024469161</v>
      </c>
      <c r="AE333" s="216">
        <f t="shared" si="198"/>
        <v>154275.81311143501</v>
      </c>
      <c r="AF333" s="216">
        <f t="shared" si="198"/>
        <v>158780.95188551661</v>
      </c>
      <c r="AG333" s="216">
        <f t="shared" si="198"/>
        <v>163427.60537928515</v>
      </c>
      <c r="AH333" s="216">
        <f t="shared" si="198"/>
        <v>168194.07458025587</v>
      </c>
      <c r="AI333" s="216">
        <f t="shared" si="198"/>
        <v>173081.61100871267</v>
      </c>
      <c r="AJ333" s="216">
        <f t="shared" si="198"/>
        <v>178091.26281018823</v>
      </c>
      <c r="AK333" s="216">
        <f t="shared" si="198"/>
        <v>183223.85460157233</v>
      </c>
      <c r="AL333" s="216">
        <f t="shared" si="198"/>
        <v>188486.4272521424</v>
      </c>
      <c r="AM333" s="216">
        <f t="shared" si="198"/>
        <v>193887.50868937213</v>
      </c>
      <c r="AN333" s="216">
        <f t="shared" si="198"/>
        <v>199429.92461752213</v>
      </c>
      <c r="AO333" s="216">
        <f t="shared" si="198"/>
        <v>205116.42519266551</v>
      </c>
      <c r="AP333" s="217">
        <f t="shared" si="198"/>
        <v>210949.67215794438</v>
      </c>
    </row>
    <row r="334" spans="1:42" x14ac:dyDescent="0.25">
      <c r="A334" s="131" t="s">
        <v>37</v>
      </c>
      <c r="B334" s="118">
        <f>VLOOKUP($A334,'低情景（2001-2060, 2020RMB）'!$A$14:$W$70,COLUMN('低情景（2001-2060, 2020RMB）'!U$1),0)</f>
        <v>30415.615726595752</v>
      </c>
      <c r="C334" s="14">
        <f>VLOOKUP($A334,'低情景（2001-2060, 2020RMB）'!$A$14:$W$70,COLUMN('低情景（2001-2060, 2020RMB）'!V$1),0)</f>
        <v>36640.354816724648</v>
      </c>
      <c r="D334" s="14">
        <f>VLOOKUP($A334,'低情景（2001-2060, 2020RMB）'!$A$14:$W$70,COLUMN('低情景（2001-2060, 2020RMB）'!W$1),0)</f>
        <v>40049.197919647981</v>
      </c>
      <c r="E334" s="14">
        <f>VLOOKUP($A334,Python数据平滑!$A$119:$AN$172,COLUMN(Python数据平滑!C$119),0)/SUM(Python数据平滑!C$140:C$142)*情景假设!E$333</f>
        <v>42505.204597670017</v>
      </c>
      <c r="F334" s="14">
        <f>VLOOKUP($A334,Python数据平滑!$A$119:$AN$172,COLUMN(Python数据平滑!D$119),0)/SUM(Python数据平滑!D$140:D$142)*情景假设!F$333</f>
        <v>45041.452869864646</v>
      </c>
      <c r="G334" s="14">
        <f>VLOOKUP($A334,Python数据平滑!$A$119:$AN$172,COLUMN(Python数据平滑!E$119),0)/SUM(Python数据平滑!E$140:E$142)*情景假设!G$333</f>
        <v>47590.167197823757</v>
      </c>
      <c r="H334" s="14">
        <f>VLOOKUP($A334,Python数据平滑!$A$119:$AN$172,COLUMN(Python数据平滑!F$119),0)/SUM(Python数据平滑!F$140:F$142)*情景假设!H$333</f>
        <v>50372.925830788692</v>
      </c>
      <c r="I334" s="14">
        <f>VLOOKUP($A334,Python数据平滑!$A$119:$AN$172,COLUMN(Python数据平滑!G$119),0)/SUM(Python数据平滑!G$140:G$142)*情景假设!I$333</f>
        <v>53337.992717228764</v>
      </c>
      <c r="J334" s="14">
        <f>VLOOKUP($A334,Python数据平滑!$A$119:$AN$172,COLUMN(Python数据平滑!H$119),0)/SUM(Python数据平滑!H$140:H$142)*情景假设!J$333</f>
        <v>56442.85649512169</v>
      </c>
      <c r="K334" s="14">
        <f>VLOOKUP($A334,Python数据平滑!$A$119:$AN$172,COLUMN(Python数据平滑!I$119),0)/SUM(Python数据平滑!I$140:I$142)*情景假设!K$333</f>
        <v>59612.75465715969</v>
      </c>
      <c r="L334" s="14">
        <f>VLOOKUP($A334,Python数据平滑!$A$119:$AN$172,COLUMN(Python数据平滑!J$119),0)/SUM(Python数据平滑!J$140:J$142)*情景假设!L$333</f>
        <v>62734.842183859153</v>
      </c>
      <c r="M334" s="14">
        <f>VLOOKUP($A334,Python数据平滑!$A$119:$AN$172,COLUMN(Python数据平滑!K$119),0)/SUM(Python数据平滑!K$140:K$142)*情景假设!M$333</f>
        <v>65761.524371179446</v>
      </c>
      <c r="N334" s="14">
        <f>VLOOKUP($A334,Python数据平滑!$A$119:$AN$172,COLUMN(Python数据平滑!L$119),0)/SUM(Python数据平滑!L$140:L$142)*情景假设!N$333</f>
        <v>68718.143175424906</v>
      </c>
      <c r="O334" s="14">
        <f>VLOOKUP($A334,Python数据平滑!$A$119:$AN$172,COLUMN(Python数据平滑!M$119),0)/SUM(Python数据平滑!M$140:M$142)*情景假设!O$333</f>
        <v>71587.61046992206</v>
      </c>
      <c r="P334" s="14">
        <f>VLOOKUP($A334,Python数据平滑!$A$119:$AN$172,COLUMN(Python数据平滑!N$119),0)/SUM(Python数据平滑!N$140:N$142)*情景假设!P$333</f>
        <v>74409.563793074965</v>
      </c>
      <c r="Q334" s="14">
        <f>VLOOKUP($A334,Python数据平滑!$A$119:$AN$172,COLUMN(Python数据平滑!O$119),0)/SUM(Python数据平滑!O$140:O$142)*情景假设!Q$333</f>
        <v>77292.320985737242</v>
      </c>
      <c r="R334" s="14">
        <f>VLOOKUP($A334,Python数据平滑!$A$119:$AN$172,COLUMN(Python数据平滑!P$119),0)/SUM(Python数据平滑!P$140:P$142)*情景假设!R$333</f>
        <v>80212.815279423201</v>
      </c>
      <c r="S334" s="14">
        <f>VLOOKUP($A334,Python数据平滑!$A$119:$AN$172,COLUMN(Python数据平滑!Q$119),0)/SUM(Python数据平滑!Q$140:Q$142)*情景假设!S$333</f>
        <v>83066.841068348425</v>
      </c>
      <c r="T334" s="14">
        <f>VLOOKUP($A334,Python数据平滑!$A$119:$AN$172,COLUMN(Python数据平滑!R$119),0)/SUM(Python数据平滑!R$140:R$142)*情景假设!T$333</f>
        <v>85877.407211132449</v>
      </c>
      <c r="U334" s="14">
        <f>VLOOKUP($A334,Python数据平滑!$A$119:$AN$172,COLUMN(Python数据平滑!S$119),0)/SUM(Python数据平滑!S$140:S$142)*情景假设!U$333</f>
        <v>88671.526039050499</v>
      </c>
      <c r="V334" s="14">
        <f>VLOOKUP($A334,Python数据平滑!$A$119:$AN$172,COLUMN(Python数据平滑!T$119),0)/SUM(Python数据平滑!T$140:T$142)*情景假设!V$333</f>
        <v>91480.160138614781</v>
      </c>
      <c r="W334" s="14">
        <f>VLOOKUP($A334,Python数据平滑!$A$119:$AN$172,COLUMN(Python数据平滑!U$119),0)/SUM(Python数据平滑!U$140:U$142)*情景假设!W$333</f>
        <v>94314.547689062179</v>
      </c>
      <c r="X334" s="14">
        <f>VLOOKUP($A334,Python数据平滑!$A$119:$AN$172,COLUMN(Python数据平滑!V$119),0)/SUM(Python数据平滑!V$140:V$142)*情景假设!X$333</f>
        <v>97168.702299224198</v>
      </c>
      <c r="Y334" s="14">
        <f>VLOOKUP($A334,Python数据平滑!$A$119:$AN$172,COLUMN(Python数据平滑!W$119),0)/SUM(Python数据平滑!W$140:W$142)*情景假设!Y$333</f>
        <v>100051.4823328296</v>
      </c>
      <c r="Z334" s="14">
        <f>VLOOKUP($A334,Python数据平滑!$A$119:$AN$172,COLUMN(Python数据平滑!X$119),0)/SUM(Python数据平滑!X$140:X$142)*情景假设!Z$333</f>
        <v>102972.81482530569</v>
      </c>
      <c r="AA334" s="14">
        <f>VLOOKUP($A334,Python数据平滑!$A$119:$AN$172,COLUMN(Python数据平滑!Y$119),0)/SUM(Python数据平滑!Y$140:Y$142)*情景假设!AA$333</f>
        <v>105943.78727137194</v>
      </c>
      <c r="AB334" s="14">
        <f>VLOOKUP($A334,Python数据平滑!$A$119:$AN$172,COLUMN(Python数据平滑!Z$119),0)/SUM(Python数据平滑!Z$140:Z$142)*情景假设!AB$333</f>
        <v>108980.57690836137</v>
      </c>
      <c r="AC334" s="14">
        <f>VLOOKUP($A334,Python数据平滑!$A$119:$AN$172,COLUMN(Python数据平滑!AA$119),0)/SUM(Python数据平滑!AA$140:AA$142)*情景假设!AC$333</f>
        <v>112101.05103351045</v>
      </c>
      <c r="AD334" s="14">
        <f>VLOOKUP($A334,Python数据平滑!$A$119:$AN$172,COLUMN(Python数据平滑!AB$119),0)/SUM(Python数据平滑!AB$140:AB$142)*情景假设!AD$333</f>
        <v>115320.81285833364</v>
      </c>
      <c r="AE334" s="14">
        <f>VLOOKUP($A334,Python数据平滑!$A$119:$AN$172,COLUMN(Python数据平滑!AC$119),0)/SUM(Python数据平滑!AC$140:AC$142)*情景假设!AE$333</f>
        <v>118656.91199906313</v>
      </c>
      <c r="AF334" s="14">
        <f>VLOOKUP($A334,Python数据平滑!$A$119:$AN$172,COLUMN(Python数据平滑!AD$119),0)/SUM(Python数据平滑!AD$140:AD$142)*情景假设!AF$333</f>
        <v>122127.86749637758</v>
      </c>
      <c r="AG334" s="14">
        <f>VLOOKUP($A334,Python数据平滑!$A$119:$AN$172,COLUMN(Python数据平滑!AE$119),0)/SUM(Python数据平滑!AE$140:AE$142)*情景假设!AG$333</f>
        <v>125718.65403412188</v>
      </c>
      <c r="AH334" s="14">
        <f>VLOOKUP($A334,Python数据平滑!$A$119:$AN$172,COLUMN(Python数据平滑!AF$119),0)/SUM(Python数据平滑!AF$140:AF$142)*情景假设!AH$333</f>
        <v>129401.87575776954</v>
      </c>
      <c r="AI334" s="14">
        <f>VLOOKUP($A334,Python数据平滑!$A$119:$AN$172,COLUMN(Python数据平滑!AG$119),0)/SUM(Python数据平滑!AG$140:AG$142)*情景假设!AI$333</f>
        <v>133178.48829232328</v>
      </c>
      <c r="AJ334" s="14">
        <f>VLOOKUP($A334,Python数据平滑!$A$119:$AN$172,COLUMN(Python数据平滑!AH$119),0)/SUM(Python数据平滑!AH$140:AH$142)*情景假设!AJ$333</f>
        <v>137049.29007443765</v>
      </c>
      <c r="AK334" s="14">
        <f>VLOOKUP($A334,Python数据平滑!$A$119:$AN$172,COLUMN(Python数据平滑!AI$119),0)/SUM(Python数据平滑!AI$140:AI$142)*情景假设!AK$333</f>
        <v>141014.90681150733</v>
      </c>
      <c r="AL334" s="14">
        <f>VLOOKUP($A334,Python数据平滑!$A$119:$AN$172,COLUMN(Python数据平滑!AJ$119),0)/SUM(Python数据平滑!AJ$140:AJ$142)*情景假设!AL$333</f>
        <v>145080.74825017989</v>
      </c>
      <c r="AM334" s="14">
        <f>VLOOKUP($A334,Python数据平滑!$A$119:$AN$172,COLUMN(Python数据平滑!AK$119),0)/SUM(Python数据平滑!AK$140:AK$142)*情景假设!AM$333</f>
        <v>149253.37020790749</v>
      </c>
      <c r="AN334" s="14">
        <f>VLOOKUP($A334,Python数据平滑!$A$119:$AN$172,COLUMN(Python数据平滑!AL$119),0)/SUM(Python数据平滑!AL$140:AL$142)*情景假设!AN$333</f>
        <v>153534.94018397777</v>
      </c>
      <c r="AO334" s="14">
        <f>VLOOKUP($A334,Python数据平滑!$A$119:$AN$172,COLUMN(Python数据平滑!AM$119),0)/SUM(Python数据平滑!AM$140:AM$142)*情景假设!AO$333</f>
        <v>157927.56733186622</v>
      </c>
      <c r="AP334" s="166">
        <f>VLOOKUP($A334,Python数据平滑!$A$119:$AN$172,COLUMN(Python数据平滑!AN$119),0)/SUM(Python数据平滑!AN$140:AN$142)*情景假设!AP$333</f>
        <v>162433.29255323115</v>
      </c>
    </row>
    <row r="335" spans="1:42" x14ac:dyDescent="0.25">
      <c r="A335" s="132" t="s">
        <v>38</v>
      </c>
      <c r="B335" s="118">
        <f>VLOOKUP($A335,'低情景（2001-2060, 2020RMB）'!$A$14:$W$70,COLUMN('低情景（2001-2060, 2020RMB）'!U$1),0)</f>
        <v>2602.606982377547</v>
      </c>
      <c r="C335" s="14">
        <f>VLOOKUP($A335,'低情景（2001-2060, 2020RMB）'!$A$14:$W$70,COLUMN('低情景（2001-2060, 2020RMB）'!V$1),0)</f>
        <v>3034.983345987991</v>
      </c>
      <c r="D335" s="14">
        <f>VLOOKUP($A335,'低情景（2001-2060, 2020RMB）'!$A$14:$W$70,COLUMN('低情景（2001-2060, 2020RMB）'!W$1),0)</f>
        <v>3224.8526645654251</v>
      </c>
      <c r="E335" s="14">
        <f>VLOOKUP($A335,Python数据平滑!$A$119:$AN$172,COLUMN(Python数据平滑!C$119),0)/SUM(Python数据平滑!C$140:C$142)*情景假设!E$333</f>
        <v>3344.4897652905966</v>
      </c>
      <c r="F335" s="14">
        <f>VLOOKUP($A335,Python数据平滑!$A$119:$AN$172,COLUMN(Python数据平滑!D$119),0)/SUM(Python数据平滑!D$140:D$142)*情景假设!F$333</f>
        <v>3465.4259028848264</v>
      </c>
      <c r="G335" s="14">
        <f>VLOOKUP($A335,Python数据平滑!$A$119:$AN$172,COLUMN(Python数据平滑!E$119),0)/SUM(Python数据平滑!E$140:E$142)*情景假设!G$333</f>
        <v>3583.2089103879694</v>
      </c>
      <c r="H335" s="14">
        <f>VLOOKUP($A335,Python数据平滑!$A$119:$AN$172,COLUMN(Python数据平滑!F$119),0)/SUM(Python数据平滑!F$140:F$142)*情景假设!H$333</f>
        <v>3714.4246471034176</v>
      </c>
      <c r="I335" s="14">
        <f>VLOOKUP($A335,Python数据平滑!$A$119:$AN$172,COLUMN(Python数据平滑!G$119),0)/SUM(Python数据平滑!G$140:G$142)*情景假设!I$333</f>
        <v>3854.0790641899916</v>
      </c>
      <c r="J335" s="14">
        <f>VLOOKUP($A335,Python数据平滑!$A$119:$AN$172,COLUMN(Python数据平滑!H$119),0)/SUM(Python数据平滑!H$140:H$142)*情景假设!J$333</f>
        <v>3998.7302082854326</v>
      </c>
      <c r="K335" s="14">
        <f>VLOOKUP($A335,Python数据平滑!$A$119:$AN$172,COLUMN(Python数据平滑!I$119),0)/SUM(Python数据平滑!I$140:I$142)*情景假设!K$333</f>
        <v>4142.9582592337965</v>
      </c>
      <c r="L335" s="14">
        <f>VLOOKUP($A335,Python数据平滑!$A$119:$AN$172,COLUMN(Python数据平滑!J$119),0)/SUM(Python数据平滑!J$140:J$142)*情景假设!L$333</f>
        <v>4279.1449432416539</v>
      </c>
      <c r="M335" s="14">
        <f>VLOOKUP($A335,Python数据平滑!$A$119:$AN$172,COLUMN(Python数据平滑!K$119),0)/SUM(Python数据平滑!K$140:K$142)*情景假设!M$333</f>
        <v>4401.3227939939934</v>
      </c>
      <c r="N335" s="14">
        <f>VLOOKUP($A335,Python数据平滑!$A$119:$AN$172,COLUMN(Python数据平滑!L$119),0)/SUM(Python数据平滑!L$140:L$142)*情景假设!N$333</f>
        <v>4511.7560747402767</v>
      </c>
      <c r="O335" s="14">
        <f>VLOOKUP($A335,Python数据平滑!$A$119:$AN$172,COLUMN(Python数据平滑!M$119),0)/SUM(Python数据平滑!M$140:M$142)*情景假设!O$333</f>
        <v>4615.114116128836</v>
      </c>
      <c r="P335" s="14">
        <f>VLOOKUP($A335,Python数据平滑!$A$119:$AN$172,COLUMN(Python数据平滑!N$119),0)/SUM(Python数据平滑!N$140:N$142)*情景假设!P$333</f>
        <v>4720.1859179050052</v>
      </c>
      <c r="Q335" s="14">
        <f>VLOOKUP($A335,Python数据平滑!$A$119:$AN$172,COLUMN(Python数据平滑!O$119),0)/SUM(Python数据平滑!O$140:O$142)*情景假设!Q$333</f>
        <v>4840.3381275541797</v>
      </c>
      <c r="R335" s="14">
        <f>VLOOKUP($A335,Python数据平滑!$A$119:$AN$172,COLUMN(Python数据平滑!P$119),0)/SUM(Python数据平滑!P$140:P$142)*情景假设!R$333</f>
        <v>4973.2999266744</v>
      </c>
      <c r="S335" s="14">
        <f>VLOOKUP($A335,Python数据平滑!$A$119:$AN$172,COLUMN(Python数据平滑!Q$119),0)/SUM(Python数据平滑!Q$140:Q$142)*情景假设!S$333</f>
        <v>5107.1987383420128</v>
      </c>
      <c r="T335" s="14">
        <f>VLOOKUP($A335,Python数据平滑!$A$119:$AN$172,COLUMN(Python数据平滑!R$119),0)/SUM(Python数据平滑!R$140:R$142)*情景假设!T$333</f>
        <v>5243.30161935664</v>
      </c>
      <c r="U335" s="14">
        <f>VLOOKUP($A335,Python数据平滑!$A$119:$AN$172,COLUMN(Python数据平滑!S$119),0)/SUM(Python数据平滑!S$140:S$142)*情景假设!U$333</f>
        <v>5382.9666519055845</v>
      </c>
      <c r="V335" s="14">
        <f>VLOOKUP($A335,Python数据平滑!$A$119:$AN$172,COLUMN(Python数据平滑!T$119),0)/SUM(Python数据平滑!T$140:T$142)*情景假设!V$333</f>
        <v>5527.6533406202843</v>
      </c>
      <c r="W335" s="14">
        <f>VLOOKUP($A335,Python数据平滑!$A$119:$AN$172,COLUMN(Python数据平滑!U$119),0)/SUM(Python数据平滑!U$140:U$142)*情景假设!W$333</f>
        <v>5677.5083842543791</v>
      </c>
      <c r="X335" s="14">
        <f>VLOOKUP($A335,Python数据平滑!$A$119:$AN$172,COLUMN(Python数据平滑!V$119),0)/SUM(Python数据平滑!V$140:V$142)*情景假设!X$333</f>
        <v>5831.5446661681235</v>
      </c>
      <c r="Y335" s="14">
        <f>VLOOKUP($A335,Python数据平滑!$A$119:$AN$172,COLUMN(Python数据平滑!W$119),0)/SUM(Python数据平滑!W$140:W$142)*情景假设!Y$333</f>
        <v>5989.5718559885199</v>
      </c>
      <c r="Z335" s="14">
        <f>VLOOKUP($A335,Python数据平滑!$A$119:$AN$172,COLUMN(Python数据平滑!X$119),0)/SUM(Python数据平滑!X$140:X$142)*情景假设!Z$333</f>
        <v>6151.3562492388583</v>
      </c>
      <c r="AA335" s="14">
        <f>VLOOKUP($A335,Python数据平滑!$A$119:$AN$172,COLUMN(Python数据平滑!Y$119),0)/SUM(Python数据平滑!Y$140:Y$142)*情景假设!AA$333</f>
        <v>6316.6218457569921</v>
      </c>
      <c r="AB335" s="14">
        <f>VLOOKUP($A335,Python数据平滑!$A$119:$AN$172,COLUMN(Python数据平滑!Z$119),0)/SUM(Python数据平滑!Z$140:Z$142)*情景假设!AB$333</f>
        <v>6485.279141583821</v>
      </c>
      <c r="AC335" s="14">
        <f>VLOOKUP($A335,Python数据平滑!$A$119:$AN$172,COLUMN(Python数据平滑!AA$119),0)/SUM(Python数据平滑!AA$140:AA$142)*情景假设!AC$333</f>
        <v>6657.2151545478328</v>
      </c>
      <c r="AD335" s="14">
        <f>VLOOKUP($A335,Python数据平滑!$A$119:$AN$172,COLUMN(Python数据平滑!AB$119),0)/SUM(Python数据平滑!AB$140:AB$142)*情景假设!AD$333</f>
        <v>6832.0516819236964</v>
      </c>
      <c r="AE335" s="14">
        <f>VLOOKUP($A335,Python数据平滑!$A$119:$AN$172,COLUMN(Python数据平滑!AC$119),0)/SUM(Python数据平滑!AC$140:AC$142)*情景假设!AE$333</f>
        <v>7009.3586630552563</v>
      </c>
      <c r="AF335" s="14">
        <f>VLOOKUP($A335,Python数据平滑!$A$119:$AN$172,COLUMN(Python数据平滑!AD$119),0)/SUM(Python数据平滑!AD$140:AD$142)*情景假设!AF$333</f>
        <v>7188.6462713756337</v>
      </c>
      <c r="AG335" s="14">
        <f>VLOOKUP($A335,Python数据平滑!$A$119:$AN$172,COLUMN(Python数据平滑!AE$119),0)/SUM(Python数据平滑!AE$140:AE$142)*情景假设!AG$333</f>
        <v>7370.7656788766035</v>
      </c>
      <c r="AH335" s="14">
        <f>VLOOKUP($A335,Python数据平滑!$A$119:$AN$172,COLUMN(Python数据平滑!AF$119),0)/SUM(Python数据平滑!AF$140:AF$142)*情景假设!AH$333</f>
        <v>7556.9398587735113</v>
      </c>
      <c r="AI335" s="14">
        <f>VLOOKUP($A335,Python数据平滑!$A$119:$AN$172,COLUMN(Python数据平滑!AG$119),0)/SUM(Python数据平滑!AG$140:AG$142)*情景假设!AI$333</f>
        <v>7747.179044852548</v>
      </c>
      <c r="AJ335" s="14">
        <f>VLOOKUP($A335,Python数据平滑!$A$119:$AN$172,COLUMN(Python数据平滑!AH$119),0)/SUM(Python数据平滑!AH$140:AH$142)*情景假设!AJ$333</f>
        <v>7941.4839440685628</v>
      </c>
      <c r="AK335" s="14">
        <f>VLOOKUP($A335,Python数据平滑!$A$119:$AN$172,COLUMN(Python数据平滑!AI$119),0)/SUM(Python数据平滑!AI$140:AI$142)*情景假设!AK$333</f>
        <v>8139.8449883203357</v>
      </c>
      <c r="AL335" s="14">
        <f>VLOOKUP($A335,Python数据平滑!$A$119:$AN$172,COLUMN(Python数据平滑!AJ$119),0)/SUM(Python数据平滑!AJ$140:AJ$142)*情景假设!AL$333</f>
        <v>8342.5275221593056</v>
      </c>
      <c r="AM335" s="14">
        <f>VLOOKUP($A335,Python数据平滑!$A$119:$AN$172,COLUMN(Python数据平滑!AK$119),0)/SUM(Python数据平滑!AK$140:AK$142)*情景假设!AM$333</f>
        <v>8549.8581450330585</v>
      </c>
      <c r="AN335" s="14">
        <f>VLOOKUP($A335,Python数据平滑!$A$119:$AN$172,COLUMN(Python数据平滑!AL$119),0)/SUM(Python数据平滑!AL$140:AL$142)*情景假设!AN$333</f>
        <v>8761.9077032449532</v>
      </c>
      <c r="AO335" s="14">
        <f>VLOOKUP($A335,Python数据平滑!$A$119:$AN$172,COLUMN(Python数据平滑!AM$119),0)/SUM(Python数据平滑!AM$140:AM$142)*情景假设!AO$333</f>
        <v>8978.7422509486278</v>
      </c>
      <c r="AP335" s="166">
        <f>VLOOKUP($A335,Python数据平滑!$A$119:$AN$172,COLUMN(Python数据平滑!AN$119),0)/SUM(Python数据平滑!AN$140:AN$142)*情景假设!AP$333</f>
        <v>9200.4225411273237</v>
      </c>
    </row>
    <row r="336" spans="1:42" x14ac:dyDescent="0.25">
      <c r="A336" s="132" t="s">
        <v>39</v>
      </c>
      <c r="B336" s="118">
        <f>VLOOKUP($A336,'低情景（2001-2060, 2020RMB）'!$A$14:$W$70,COLUMN('低情景（2001-2060, 2020RMB）'!U$1),0)</f>
        <v>9040.5154886877699</v>
      </c>
      <c r="C336" s="14">
        <f>VLOOKUP($A336,'低情景（2001-2060, 2020RMB）'!$A$14:$W$70,COLUMN('低情景（2001-2060, 2020RMB）'!V$1),0)</f>
        <v>11747.284288306733</v>
      </c>
      <c r="D336" s="14">
        <f>VLOOKUP($A336,'低情景（2001-2060, 2020RMB）'!$A$14:$W$70,COLUMN('低情景（2001-2060, 2020RMB）'!W$1),0)</f>
        <v>11527.535972617879</v>
      </c>
      <c r="E336" s="14">
        <f>VLOOKUP($A336,Python数据平滑!$A$119:$AN$172,COLUMN(Python数据平滑!C$119),0)/SUM(Python数据平滑!C$140:C$142)*情景假设!E$333</f>
        <v>12035.793862640543</v>
      </c>
      <c r="F336" s="14">
        <f>VLOOKUP($A336,Python数据平滑!$A$119:$AN$172,COLUMN(Python数据平滑!D$119),0)/SUM(Python数据平滑!D$140:D$142)*情景假设!F$333</f>
        <v>12552.675482113304</v>
      </c>
      <c r="G336" s="14">
        <f>VLOOKUP($A336,Python数据平滑!$A$119:$AN$172,COLUMN(Python数据平滑!E$119),0)/SUM(Python数据平滑!E$140:E$142)*情景假设!G$333</f>
        <v>13061.247378686692</v>
      </c>
      <c r="H336" s="14">
        <f>VLOOKUP($A336,Python数据平滑!$A$119:$AN$172,COLUMN(Python数据平滑!F$119),0)/SUM(Python数据平滑!F$140:F$142)*情景假设!H$333</f>
        <v>13621.976348257898</v>
      </c>
      <c r="I336" s="14">
        <f>VLOOKUP($A336,Python数据平滑!$A$119:$AN$172,COLUMN(Python数据平滑!G$119),0)/SUM(Python数据平滑!G$140:G$142)*情景假设!I$333</f>
        <v>14217.702797381489</v>
      </c>
      <c r="J336" s="14">
        <f>VLOOKUP($A336,Python数据平滑!$A$119:$AN$172,COLUMN(Python数据平滑!H$119),0)/SUM(Python数据平滑!H$140:H$142)*情景假设!J$333</f>
        <v>14836.12767590779</v>
      </c>
      <c r="K336" s="14">
        <f>VLOOKUP($A336,Python数据平滑!$A$119:$AN$172,COLUMN(Python数据平滑!I$119),0)/SUM(Python数据平滑!I$140:I$142)*情景假设!K$333</f>
        <v>15457.287069066366</v>
      </c>
      <c r="L336" s="14">
        <f>VLOOKUP($A336,Python数据平滑!$A$119:$AN$172,COLUMN(Python数据平滑!J$119),0)/SUM(Python数据平滑!J$140:J$142)*情景假设!L$333</f>
        <v>16052.54084200632</v>
      </c>
      <c r="M336" s="14">
        <f>VLOOKUP($A336,Python数据平滑!$A$119:$AN$172,COLUMN(Python数据平滑!K$119),0)/SUM(Python数据平滑!K$140:K$142)*情景假设!M$333</f>
        <v>16598.169351565321</v>
      </c>
      <c r="N336" s="14">
        <f>VLOOKUP($A336,Python数据平滑!$A$119:$AN$172,COLUMN(Python数据平滑!L$119),0)/SUM(Python数据平滑!L$140:L$142)*情景假设!N$333</f>
        <v>17101.382854116579</v>
      </c>
      <c r="O336" s="14">
        <f>VLOOKUP($A336,Python数据平滑!$A$119:$AN$172,COLUMN(Python数据平滑!M$119),0)/SUM(Python数据平滑!M$140:M$142)*情景假设!O$333</f>
        <v>17579.619051426518</v>
      </c>
      <c r="P336" s="14">
        <f>VLOOKUP($A336,Python数据平滑!$A$119:$AN$172,COLUMN(Python数据平滑!N$119),0)/SUM(Python数据平滑!N$140:N$142)*情景假设!P$333</f>
        <v>18066.522002696896</v>
      </c>
      <c r="Q336" s="14">
        <f>VLOOKUP($A336,Python数据平滑!$A$119:$AN$172,COLUMN(Python数据平滑!O$119),0)/SUM(Python数据平滑!O$140:O$142)*情景假设!Q$333</f>
        <v>18614.051308335402</v>
      </c>
      <c r="R336" s="14">
        <f>VLOOKUP($A336,Python数据平滑!$A$119:$AN$172,COLUMN(Python数据平滑!P$119),0)/SUM(Python数据平滑!P$140:P$142)*情景假设!R$333</f>
        <v>19214.174300562867</v>
      </c>
      <c r="S336" s="14">
        <f>VLOOKUP($A336,Python数据平滑!$A$119:$AN$172,COLUMN(Python数据平滑!Q$119),0)/SUM(Python数据平滑!Q$140:Q$142)*情景假设!S$333</f>
        <v>19821.117316723426</v>
      </c>
      <c r="T336" s="14">
        <f>VLOOKUP($A336,Python数据平滑!$A$119:$AN$172,COLUMN(Python数据平滑!R$119),0)/SUM(Python数据平滑!R$140:R$142)*情景假设!T$333</f>
        <v>20439.935521054664</v>
      </c>
      <c r="U336" s="14">
        <f>VLOOKUP($A336,Python数据平滑!$A$119:$AN$172,COLUMN(Python数据平滑!S$119),0)/SUM(Python数据平滑!S$140:S$142)*情景假设!U$333</f>
        <v>21076.149020802532</v>
      </c>
      <c r="V336" s="14">
        <f>VLOOKUP($A336,Python数据平滑!$A$119:$AN$172,COLUMN(Python数据平滑!T$119),0)/SUM(Python数据平滑!T$140:T$142)*情景假设!V$333</f>
        <v>21735.789679463949</v>
      </c>
      <c r="W336" s="14">
        <f>VLOOKUP($A336,Python数据平滑!$A$119:$AN$172,COLUMN(Python数据平滑!U$119),0)/SUM(Python数据平滑!U$140:U$142)*情景假设!W$333</f>
        <v>22419.824060861822</v>
      </c>
      <c r="X336" s="14">
        <f>VLOOKUP($A336,Python数据平滑!$A$119:$AN$172,COLUMN(Python数据平滑!V$119),0)/SUM(Python数据平滑!V$140:V$142)*情景假设!X$333</f>
        <v>23124.754483966346</v>
      </c>
      <c r="Y336" s="14">
        <f>VLOOKUP($A336,Python数据平滑!$A$119:$AN$172,COLUMN(Python数据平滑!W$119),0)/SUM(Python数据平滑!W$140:W$142)*情景假设!Y$333</f>
        <v>23850.215382860701</v>
      </c>
      <c r="Z336" s="14">
        <f>VLOOKUP($A336,Python数据平滑!$A$119:$AN$172,COLUMN(Python数据平滑!X$119),0)/SUM(Python数据平滑!X$140:X$142)*情景假设!Z$333</f>
        <v>24595.682490287581</v>
      </c>
      <c r="AA336" s="14">
        <f>VLOOKUP($A336,Python数据平滑!$A$119:$AN$172,COLUMN(Python数据平滑!Y$119),0)/SUM(Python数据平滑!Y$140:Y$142)*情景假设!AA$333</f>
        <v>25360.475803138215</v>
      </c>
      <c r="AB336" s="14">
        <f>VLOOKUP($A336,Python数据平滑!$A$119:$AN$172,COLUMN(Python数据平滑!Z$119),0)/SUM(Python数据平滑!Z$140:Z$142)*情景假设!AB$333</f>
        <v>26144.680531832029</v>
      </c>
      <c r="AC336" s="14">
        <f>VLOOKUP($A336,Python数据平滑!$A$119:$AN$172,COLUMN(Python数据平滑!AA$119),0)/SUM(Python数据平滑!AA$140:AA$142)*情景假设!AC$333</f>
        <v>26948.314527105176</v>
      </c>
      <c r="AD336" s="14">
        <f>VLOOKUP($A336,Python数据平滑!$A$119:$AN$172,COLUMN(Python数据平滑!AB$119),0)/SUM(Python数据平滑!AB$140:AB$142)*情景假设!AD$333</f>
        <v>27770.345704434279</v>
      </c>
      <c r="AE336" s="14">
        <f>VLOOKUP($A336,Python数据平滑!$A$119:$AN$172,COLUMN(Python数据平滑!AC$119),0)/SUM(Python数据平滑!AC$140:AC$142)*情景假设!AE$333</f>
        <v>28609.542449316636</v>
      </c>
      <c r="AF336" s="14">
        <f>VLOOKUP($A336,Python数据平滑!$A$119:$AN$172,COLUMN(Python数据平滑!AD$119),0)/SUM(Python数据平滑!AD$140:AD$142)*情景假设!AF$333</f>
        <v>29464.438117763373</v>
      </c>
      <c r="AG336" s="14">
        <f>VLOOKUP($A336,Python数据平滑!$A$119:$AN$172,COLUMN(Python数据平滑!AE$119),0)/SUM(Python数据平滑!AE$140:AE$142)*情景假设!AG$333</f>
        <v>30338.185666286645</v>
      </c>
      <c r="AH336" s="14">
        <f>VLOOKUP($A336,Python数据平滑!$A$119:$AN$172,COLUMN(Python数据平滑!AF$119),0)/SUM(Python数据平滑!AF$140:AF$142)*情景假设!AH$333</f>
        <v>31235.258963712819</v>
      </c>
      <c r="AI336" s="14">
        <f>VLOOKUP($A336,Python数据平滑!$A$119:$AN$172,COLUMN(Python数据平滑!AG$119),0)/SUM(Python数据平滑!AG$140:AG$142)*情景假设!AI$333</f>
        <v>32155.943671536847</v>
      </c>
      <c r="AJ336" s="14">
        <f>VLOOKUP($A336,Python数据平滑!$A$119:$AN$172,COLUMN(Python数据平滑!AH$119),0)/SUM(Python数据平滑!AH$140:AH$142)*情景假设!AJ$333</f>
        <v>33100.488791682015</v>
      </c>
      <c r="AK336" s="14">
        <f>VLOOKUP($A336,Python数据平滑!$A$119:$AN$172,COLUMN(Python数据平滑!AI$119),0)/SUM(Python数据平滑!AI$140:AI$142)*情景假设!AK$333</f>
        <v>34069.102801744659</v>
      </c>
      <c r="AL336" s="14">
        <f>VLOOKUP($A336,Python数据平滑!$A$119:$AN$172,COLUMN(Python数据平滑!AJ$119),0)/SUM(Python数据平滑!AJ$140:AJ$142)*情景假设!AL$333</f>
        <v>35063.151479803171</v>
      </c>
      <c r="AM336" s="14">
        <f>VLOOKUP($A336,Python数据平滑!$A$119:$AN$172,COLUMN(Python数据平滑!AK$119),0)/SUM(Python数据平滑!AK$140:AK$142)*情景假设!AM$333</f>
        <v>36084.280336431591</v>
      </c>
      <c r="AN336" s="14">
        <f>VLOOKUP($A336,Python数据平滑!$A$119:$AN$172,COLUMN(Python数据平滑!AL$119),0)/SUM(Python数据平滑!AL$140:AL$142)*情景假设!AN$333</f>
        <v>37133.076730299428</v>
      </c>
      <c r="AO336" s="14">
        <f>VLOOKUP($A336,Python数据平滑!$A$119:$AN$172,COLUMN(Python数据平滑!AM$119),0)/SUM(Python数据平滑!AM$140:AM$142)*情景假设!AO$333</f>
        <v>38210.115609850676</v>
      </c>
      <c r="AP336" s="166">
        <f>VLOOKUP($A336,Python数据平滑!$A$119:$AN$172,COLUMN(Python数据平滑!AN$119),0)/SUM(Python数据平滑!AN$140:AN$142)*情景假设!AP$333</f>
        <v>39315.957063585927</v>
      </c>
    </row>
    <row r="337" spans="1:42" x14ac:dyDescent="0.25">
      <c r="A337" s="181" t="s">
        <v>49</v>
      </c>
      <c r="B337" s="215">
        <f>B96</f>
        <v>50441.55680600716</v>
      </c>
      <c r="C337" s="216">
        <f>C96</f>
        <v>56632.87042727269</v>
      </c>
      <c r="D337" s="216">
        <f>D96</f>
        <v>59677.345914108897</v>
      </c>
      <c r="E337" s="216">
        <f t="shared" ref="E337:AP337" si="199">E96</f>
        <v>60688.70939755642</v>
      </c>
      <c r="F337" s="216">
        <f t="shared" si="199"/>
        <v>61688.021745104248</v>
      </c>
      <c r="G337" s="216">
        <f t="shared" si="199"/>
        <v>62601.421365001283</v>
      </c>
      <c r="H337" s="216">
        <f t="shared" si="199"/>
        <v>63726.920083074649</v>
      </c>
      <c r="I337" s="216">
        <f t="shared" si="199"/>
        <v>64968.372836444345</v>
      </c>
      <c r="J337" s="216">
        <f t="shared" si="199"/>
        <v>66250.892617375677</v>
      </c>
      <c r="K337" s="216">
        <f t="shared" si="199"/>
        <v>67470.582122405685</v>
      </c>
      <c r="L337" s="216">
        <f t="shared" si="199"/>
        <v>68493.452886807616</v>
      </c>
      <c r="M337" s="216">
        <f t="shared" si="199"/>
        <v>69284.722986248176</v>
      </c>
      <c r="N337" s="216">
        <f t="shared" si="199"/>
        <v>69922.50998400028</v>
      </c>
      <c r="O337" s="216">
        <f t="shared" si="199"/>
        <v>70440.233963903505</v>
      </c>
      <c r="P337" s="216">
        <f t="shared" si="199"/>
        <v>70925.733873354271</v>
      </c>
      <c r="Q337" s="216">
        <f t="shared" si="199"/>
        <v>71524.040473338144</v>
      </c>
      <c r="R337" s="216">
        <f t="shared" si="199"/>
        <v>72193.242302436076</v>
      </c>
      <c r="S337" s="216">
        <f t="shared" si="199"/>
        <v>72794.841559816399</v>
      </c>
      <c r="T337" s="216">
        <f t="shared" si="199"/>
        <v>73350.903411272229</v>
      </c>
      <c r="U337" s="216">
        <f t="shared" si="199"/>
        <v>73883.762134307472</v>
      </c>
      <c r="V337" s="216">
        <f t="shared" si="199"/>
        <v>74415.98979811497</v>
      </c>
      <c r="W337" s="216">
        <f t="shared" si="199"/>
        <v>74951.574075368582</v>
      </c>
      <c r="X337" s="216">
        <f t="shared" si="199"/>
        <v>75479.941799214503</v>
      </c>
      <c r="Y337" s="216">
        <f t="shared" si="199"/>
        <v>76001.890562241286</v>
      </c>
      <c r="Z337" s="216">
        <f t="shared" si="199"/>
        <v>76518.088553997455</v>
      </c>
      <c r="AA337" s="216">
        <f t="shared" si="199"/>
        <v>77029.117780270593</v>
      </c>
      <c r="AB337" s="216">
        <f t="shared" si="199"/>
        <v>77538.23675003172</v>
      </c>
      <c r="AC337" s="216">
        <f t="shared" si="199"/>
        <v>78048.67900839416</v>
      </c>
      <c r="AD337" s="216">
        <f t="shared" si="199"/>
        <v>78560.892802194823</v>
      </c>
      <c r="AE337" s="216">
        <f t="shared" si="199"/>
        <v>79075.233672019269</v>
      </c>
      <c r="AF337" s="216">
        <f t="shared" si="199"/>
        <v>79591.913389075708</v>
      </c>
      <c r="AG337" s="216">
        <f t="shared" si="199"/>
        <v>80113.725245741734</v>
      </c>
      <c r="AH337" s="216">
        <f t="shared" si="199"/>
        <v>80642.866624587739</v>
      </c>
      <c r="AI337" s="216">
        <f t="shared" si="199"/>
        <v>81178.457111066658</v>
      </c>
      <c r="AJ337" s="216">
        <f t="shared" si="199"/>
        <v>81719.55046861562</v>
      </c>
      <c r="AK337" s="216">
        <f t="shared" si="199"/>
        <v>82265.133554325934</v>
      </c>
      <c r="AL337" s="216">
        <f t="shared" si="199"/>
        <v>82816.964080193196</v>
      </c>
      <c r="AM337" s="216">
        <f t="shared" si="199"/>
        <v>83377.243431124254</v>
      </c>
      <c r="AN337" s="216">
        <f t="shared" si="199"/>
        <v>83945.535598661052</v>
      </c>
      <c r="AO337" s="216">
        <f t="shared" si="199"/>
        <v>84521.353787570348</v>
      </c>
      <c r="AP337" s="217">
        <f t="shared" si="199"/>
        <v>85104.159583033324</v>
      </c>
    </row>
    <row r="338" spans="1:42" x14ac:dyDescent="0.25">
      <c r="A338" s="131" t="s">
        <v>40</v>
      </c>
      <c r="B338" s="118">
        <f>VLOOKUP($A338,'低情景（2001-2060, 2020RMB）'!$A$14:$W$70,COLUMN('低情景（2001-2060, 2020RMB）'!U$1),0)</f>
        <v>10445.304759048124</v>
      </c>
      <c r="C338" s="14">
        <f>VLOOKUP($A338,'低情景（2001-2060, 2020RMB）'!$A$14:$W$70,COLUMN('低情景（2001-2060, 2020RMB）'!V$1),0)</f>
        <v>11712.956168186243</v>
      </c>
      <c r="D338" s="14">
        <f>VLOOKUP($A338,'低情景（2001-2060, 2020RMB）'!$A$14:$W$70,COLUMN('低情景（2001-2060, 2020RMB）'!W$1),0)</f>
        <v>11981.684218336073</v>
      </c>
      <c r="E338" s="14">
        <f>VLOOKUP($A338,Python数据平滑!$A$119:$AN$172,COLUMN(Python数据平滑!C$119),0)/SUM(Python数据平滑!C$143:C$159)*情景假设!E$337</f>
        <v>12095.065481846406</v>
      </c>
      <c r="F338" s="14">
        <f>VLOOKUP($A338,Python数据平滑!$A$119:$AN$172,COLUMN(Python数据平滑!D$119),0)/SUM(Python数据平滑!D$143:D$159)*情景假设!F$337</f>
        <v>12202.509922008474</v>
      </c>
      <c r="G338" s="14">
        <f>VLOOKUP($A338,Python数据平滑!$A$119:$AN$172,COLUMN(Python数据平滑!E$119),0)/SUM(Python数据平滑!E$143:E$159)*情景假设!G$337</f>
        <v>12289.500137236018</v>
      </c>
      <c r="H338" s="14">
        <f>VLOOKUP($A338,Python数据平滑!$A$119:$AN$172,COLUMN(Python数据平滑!F$119),0)/SUM(Python数据平滑!F$143:F$159)*情景假设!H$337</f>
        <v>12419.9452071695</v>
      </c>
      <c r="I338" s="14">
        <f>VLOOKUP($A338,Python数据平滑!$A$119:$AN$172,COLUMN(Python数据平滑!G$119),0)/SUM(Python数据平滑!G$143:G$159)*情景假设!I$337</f>
        <v>12574.986687845321</v>
      </c>
      <c r="J338" s="14">
        <f>VLOOKUP($A338,Python数据平滑!$A$119:$AN$172,COLUMN(Python数据平滑!H$119),0)/SUM(Python数据平滑!H$143:H$159)*情景假设!J$337</f>
        <v>12732.405485610521</v>
      </c>
      <c r="K338" s="14">
        <f>VLOOKUP($A338,Python数据平滑!$A$119:$AN$172,COLUMN(Python数据平滑!I$119),0)/SUM(Python数据平滑!I$143:I$159)*情景假设!K$337</f>
        <v>12864.586454861535</v>
      </c>
      <c r="L338" s="14">
        <f>VLOOKUP($A338,Python数据平滑!$A$119:$AN$172,COLUMN(Python数据平滑!J$119),0)/SUM(Python数据平滑!J$143:J$159)*情景假设!L$337</f>
        <v>12938.659488130679</v>
      </c>
      <c r="M338" s="14">
        <f>VLOOKUP($A338,Python数据平滑!$A$119:$AN$172,COLUMN(Python数据平滑!K$119),0)/SUM(Python数据平滑!K$143:K$159)*情景假设!M$337</f>
        <v>12966.009163488379</v>
      </c>
      <c r="N338" s="14">
        <f>VLOOKUP($A338,Python数据平滑!$A$119:$AN$172,COLUMN(Python数据平滑!L$119),0)/SUM(Python数据平滑!L$143:L$159)*情景假设!N$337</f>
        <v>12979.986415252823</v>
      </c>
      <c r="O338" s="14">
        <f>VLOOKUP($A338,Python数据平滑!$A$119:$AN$172,COLUMN(Python数据平滑!M$119),0)/SUM(Python数据平滑!M$143:M$159)*情景假设!O$337</f>
        <v>12980.762792993552</v>
      </c>
      <c r="P338" s="14">
        <f>VLOOKUP($A338,Python数据平滑!$A$119:$AN$172,COLUMN(Python数据平滑!N$119),0)/SUM(Python数据平滑!N$143:N$159)*情景假设!P$337</f>
        <v>12978.290835604948</v>
      </c>
      <c r="Q338" s="14">
        <f>VLOOKUP($A338,Python数据平滑!$A$119:$AN$172,COLUMN(Python数据平滑!O$119),0)/SUM(Python数据平滑!O$143:O$159)*情景假设!Q$337</f>
        <v>12992.556356562714</v>
      </c>
      <c r="R338" s="14">
        <f>VLOOKUP($A338,Python数据平滑!$A$119:$AN$172,COLUMN(Python数据平滑!P$119),0)/SUM(Python数据平滑!P$143:P$159)*情景假设!R$337</f>
        <v>13014.1766779958</v>
      </c>
      <c r="S338" s="14">
        <f>VLOOKUP($A338,Python数据平滑!$A$119:$AN$172,COLUMN(Python数据平滑!Q$119),0)/SUM(Python数据平滑!Q$143:Q$159)*情景假设!S$337</f>
        <v>13021.102830301552</v>
      </c>
      <c r="T338" s="14">
        <f>VLOOKUP($A338,Python数据平滑!$A$119:$AN$172,COLUMN(Python数据平滑!R$119),0)/SUM(Python数据平滑!R$143:R$159)*情景假设!T$337</f>
        <v>13017.696646004128</v>
      </c>
      <c r="U338" s="14">
        <f>VLOOKUP($A338,Python数据平滑!$A$119:$AN$172,COLUMN(Python数据平滑!S$119),0)/SUM(Python数据平滑!S$143:S$159)*情景假设!U$337</f>
        <v>13008.228486884931</v>
      </c>
      <c r="V338" s="14">
        <f>VLOOKUP($A338,Python数据平滑!$A$119:$AN$172,COLUMN(Python数据平滑!T$119),0)/SUM(Python数据平滑!T$143:T$159)*情景假设!V$337</f>
        <v>12996.867665444292</v>
      </c>
      <c r="W338" s="14">
        <f>VLOOKUP($A338,Python数据平滑!$A$119:$AN$172,COLUMN(Python数据平滑!U$119),0)/SUM(Python数据平滑!U$143:U$159)*情景假设!W$337</f>
        <v>12984.418820514426</v>
      </c>
      <c r="X338" s="14">
        <f>VLOOKUP($A338,Python数据平滑!$A$119:$AN$172,COLUMN(Python数据平滑!V$119),0)/SUM(Python数据平滑!V$143:V$159)*情景假设!X$337</f>
        <v>12969.144223823621</v>
      </c>
      <c r="Y338" s="14">
        <f>VLOOKUP($A338,Python数据平滑!$A$119:$AN$172,COLUMN(Python数据平滑!W$119),0)/SUM(Python数据平滑!W$143:W$159)*情景假设!Y$337</f>
        <v>12951.285668856695</v>
      </c>
      <c r="Z338" s="14">
        <f>VLOOKUP($A338,Python数据平滑!$A$119:$AN$172,COLUMN(Python数据平滑!X$119),0)/SUM(Python数据平滑!X$143:X$159)*情景假设!Z$337</f>
        <v>12931.040385897339</v>
      </c>
      <c r="AA338" s="14">
        <f>VLOOKUP($A338,Python数据平滑!$A$119:$AN$172,COLUMN(Python数据平滑!Y$119),0)/SUM(Python数据平滑!Y$143:Y$159)*情景假设!AA$337</f>
        <v>12908.568855254292</v>
      </c>
      <c r="AB338" s="14">
        <f>VLOOKUP($A338,Python数据平滑!$A$119:$AN$172,COLUMN(Python数据平滑!Z$119),0)/SUM(Python数据平滑!Z$143:Z$159)*情景假设!AB$337</f>
        <v>12884.454008109606</v>
      </c>
      <c r="AC338" s="14">
        <f>VLOOKUP($A338,Python数据平滑!$A$119:$AN$172,COLUMN(Python数据平滑!AA$119),0)/SUM(Python数据平滑!AA$143:AA$159)*情景假设!AC$337</f>
        <v>12859.236621062424</v>
      </c>
      <c r="AD338" s="14">
        <f>VLOOKUP($A338,Python数据平滑!$A$119:$AN$172,COLUMN(Python数据平滑!AB$119),0)/SUM(Python数据平滑!AB$143:AB$159)*情景假设!AD$337</f>
        <v>12832.963784221914</v>
      </c>
      <c r="AE338" s="14">
        <f>VLOOKUP($A338,Python数据平滑!$A$119:$AN$172,COLUMN(Python数据平滑!AC$119),0)/SUM(Python数据平滑!AC$143:AC$159)*情景假设!AE$337</f>
        <v>12805.643504116415</v>
      </c>
      <c r="AF338" s="14">
        <f>VLOOKUP($A338,Python数据平滑!$A$119:$AN$172,COLUMN(Python数据平滑!AD$119),0)/SUM(Python数据平滑!AD$143:AD$159)*情景假设!AF$337</f>
        <v>12777.235820732009</v>
      </c>
      <c r="AG338" s="14">
        <f>VLOOKUP($A338,Python数据平滑!$A$119:$AN$172,COLUMN(Python数据平滑!AE$119),0)/SUM(Python数据平滑!AE$143:AE$159)*情景假设!AG$337</f>
        <v>12745.511786085393</v>
      </c>
      <c r="AH338" s="14">
        <f>VLOOKUP($A338,Python数据平滑!$A$119:$AN$172,COLUMN(Python数据平滑!AF$119),0)/SUM(Python数据平滑!AF$143:AF$159)*情景假设!AH$337</f>
        <v>12708.595519055538</v>
      </c>
      <c r="AI338" s="14">
        <f>VLOOKUP($A338,Python数据平滑!$A$119:$AN$172,COLUMN(Python数据平滑!AG$119),0)/SUM(Python数据平滑!AG$143:AG$159)*情景假设!AI$337</f>
        <v>12666.933429408868</v>
      </c>
      <c r="AJ338" s="14">
        <f>VLOOKUP($A338,Python数据平滑!$A$119:$AN$172,COLUMN(Python数据平滑!AH$119),0)/SUM(Python数据平滑!AH$143:AH$159)*情景假设!AJ$337</f>
        <v>12620.970770371059</v>
      </c>
      <c r="AK338" s="14">
        <f>VLOOKUP($A338,Python数据平滑!$A$119:$AN$172,COLUMN(Python数据平滑!AI$119),0)/SUM(Python数据平滑!AI$143:AI$159)*情景假设!AK$337</f>
        <v>12571.150577202479</v>
      </c>
      <c r="AL338" s="14">
        <f>VLOOKUP($A338,Python数据平滑!$A$119:$AN$172,COLUMN(Python数据平滑!AJ$119),0)/SUM(Python数据平滑!AJ$143:AJ$159)*情景假设!AL$337</f>
        <v>12518.341745904403</v>
      </c>
      <c r="AM338" s="14">
        <f>VLOOKUP($A338,Python数据平滑!$A$119:$AN$172,COLUMN(Python数据平滑!AK$119),0)/SUM(Python数据平滑!AK$143:AK$159)*情景假设!AM$337</f>
        <v>12463.466560708148</v>
      </c>
      <c r="AN338" s="14">
        <f>VLOOKUP($A338,Python数据平滑!$A$119:$AN$172,COLUMN(Python数据平滑!AL$119),0)/SUM(Python数据平滑!AL$143:AL$159)*情景假设!AN$337</f>
        <v>12407.039899943446</v>
      </c>
      <c r="AO338" s="14">
        <f>VLOOKUP($A338,Python数据平滑!$A$119:$AN$172,COLUMN(Python数据平滑!AM$119),0)/SUM(Python数据平滑!AM$143:AM$159)*情景假设!AO$337</f>
        <v>12349.568170447494</v>
      </c>
      <c r="AP338" s="166">
        <f>VLOOKUP($A338,Python数据平滑!$A$119:$AN$172,COLUMN(Python数据平滑!AN$119),0)/SUM(Python数据平滑!AN$143:AN$159)*情景假设!AP$337</f>
        <v>12291.548758571345</v>
      </c>
    </row>
    <row r="339" spans="1:42" x14ac:dyDescent="0.25">
      <c r="A339" s="132" t="s">
        <v>41</v>
      </c>
      <c r="B339" s="118">
        <f>VLOOKUP($A339,'低情景（2001-2060, 2020RMB）'!$A$14:$W$70,COLUMN('低情景（2001-2060, 2020RMB）'!U$1),0)</f>
        <v>5671.8703052305846</v>
      </c>
      <c r="C339" s="14">
        <f>VLOOKUP($A339,'低情景（2001-2060, 2020RMB）'!$A$14:$W$70,COLUMN('低情景（2001-2060, 2020RMB）'!V$1),0)</f>
        <v>6377.9299660669476</v>
      </c>
      <c r="D339" s="14">
        <f>VLOOKUP($A339,'低情景（2001-2060, 2020RMB）'!$A$14:$W$70,COLUMN('低情景（2001-2060, 2020RMB）'!W$1),0)</f>
        <v>6627.9200426937196</v>
      </c>
      <c r="E339" s="14">
        <f>VLOOKUP($A339,Python数据平滑!$A$119:$AN$172,COLUMN(Python数据平滑!C$119),0)/SUM(Python数据平滑!C$143:C$159)*情景假设!E$337</f>
        <v>6781.5490131475244</v>
      </c>
      <c r="F339" s="14">
        <f>VLOOKUP($A339,Python数据平滑!$A$119:$AN$172,COLUMN(Python数据平滑!D$119),0)/SUM(Python数据平滑!D$143:D$159)*情景假设!F$337</f>
        <v>6931.6118328238308</v>
      </c>
      <c r="G339" s="14">
        <f>VLOOKUP($A339,Python数据平滑!$A$119:$AN$172,COLUMN(Python数据平滑!E$119),0)/SUM(Python数据平滑!E$143:E$159)*情景假设!G$337</f>
        <v>7069.175061071549</v>
      </c>
      <c r="H339" s="14">
        <f>VLOOKUP($A339,Python数据平滑!$A$119:$AN$172,COLUMN(Python数据平滑!F$119),0)/SUM(Python数据平滑!F$143:F$159)*情景假设!H$337</f>
        <v>7228.4674749460837</v>
      </c>
      <c r="I339" s="14">
        <f>VLOOKUP($A339,Python数据平滑!$A$119:$AN$172,COLUMN(Python数据平滑!G$119),0)/SUM(Python数据平滑!G$143:G$159)*情景假设!I$337</f>
        <v>7399.2743066070971</v>
      </c>
      <c r="J339" s="14">
        <f>VLOOKUP($A339,Python数据平滑!$A$119:$AN$172,COLUMN(Python数据平滑!H$119),0)/SUM(Python数据平滑!H$143:H$159)*情景假设!J$337</f>
        <v>7572.4507383240825</v>
      </c>
      <c r="K339" s="14">
        <f>VLOOKUP($A339,Python数据平滑!$A$119:$AN$172,COLUMN(Python数据平滑!I$119),0)/SUM(Python数据平滑!I$143:I$159)*情景假设!K$337</f>
        <v>7735.3850579128757</v>
      </c>
      <c r="L339" s="14">
        <f>VLOOKUP($A339,Python数据平滑!$A$119:$AN$172,COLUMN(Python数据平滑!J$119),0)/SUM(Python数据平滑!J$143:J$159)*情景假设!L$337</f>
        <v>7871.8636378193614</v>
      </c>
      <c r="M339" s="14">
        <f>VLOOKUP($A339,Python数据平滑!$A$119:$AN$172,COLUMN(Python数据平滑!K$119),0)/SUM(Python数据平滑!K$143:K$159)*情景假设!M$337</f>
        <v>7979.1916404318572</v>
      </c>
      <c r="N339" s="14">
        <f>VLOOKUP($A339,Python数据平滑!$A$119:$AN$172,COLUMN(Python数据平滑!L$119),0)/SUM(Python数据平滑!L$143:L$159)*情景假设!N$337</f>
        <v>8067.7473281645198</v>
      </c>
      <c r="O339" s="14">
        <f>VLOOKUP($A339,Python数据平滑!$A$119:$AN$172,COLUMN(Python数据平滑!M$119),0)/SUM(Python数据平滑!M$143:M$159)*情景假设!O$337</f>
        <v>8140.6631226029422</v>
      </c>
      <c r="P339" s="14">
        <f>VLOOKUP($A339,Python数据平滑!$A$119:$AN$172,COLUMN(Python数据平滑!N$119),0)/SUM(Python数据平滑!N$143:N$159)*情景假设!P$337</f>
        <v>8207.4734367224592</v>
      </c>
      <c r="Q339" s="14">
        <f>VLOOKUP($A339,Python数据平滑!$A$119:$AN$172,COLUMN(Python数据平滑!O$119),0)/SUM(Python数据平滑!O$143:O$159)*情景假设!Q$337</f>
        <v>8284.4705274585231</v>
      </c>
      <c r="R339" s="14">
        <f>VLOOKUP($A339,Python数据平滑!$A$119:$AN$172,COLUMN(Python数据平滑!P$119),0)/SUM(Python数据平滑!P$143:P$159)*情景假设!R$337</f>
        <v>8367.6678673311744</v>
      </c>
      <c r="S339" s="14">
        <f>VLOOKUP($A339,Python数据平滑!$A$119:$AN$172,COLUMN(Python数据平滑!Q$119),0)/SUM(Python数据平滑!Q$143:Q$159)*情景假设!S$337</f>
        <v>8442.1073042610806</v>
      </c>
      <c r="T339" s="14">
        <f>VLOOKUP($A339,Python数据平滑!$A$119:$AN$172,COLUMN(Python数据平滑!R$119),0)/SUM(Python数据平滑!R$143:R$159)*情景假设!T$337</f>
        <v>8510.2489080569194</v>
      </c>
      <c r="U339" s="14">
        <f>VLOOKUP($A339,Python数据平滑!$A$119:$AN$172,COLUMN(Python数据平滑!S$119),0)/SUM(Python数据平滑!S$143:S$159)*情景假设!U$337</f>
        <v>8574.5792067939419</v>
      </c>
      <c r="V339" s="14">
        <f>VLOOKUP($A339,Python数据平滑!$A$119:$AN$172,COLUMN(Python数据平滑!T$119),0)/SUM(Python数据平滑!T$143:T$159)*情景假设!V$337</f>
        <v>8637.6042988290064</v>
      </c>
      <c r="W339" s="14">
        <f>VLOOKUP($A339,Python数据平滑!$A$119:$AN$172,COLUMN(Python数据平滑!U$119),0)/SUM(Python数据平滑!U$143:U$159)*情景假设!W$337</f>
        <v>8699.6614029474058</v>
      </c>
      <c r="X339" s="14">
        <f>VLOOKUP($A339,Python数据平滑!$A$119:$AN$172,COLUMN(Python数据平滑!V$119),0)/SUM(Python数据平滑!V$143:V$159)*情景假设!X$337</f>
        <v>8759.3834002357344</v>
      </c>
      <c r="Y339" s="14">
        <f>VLOOKUP($A339,Python数据平滑!$A$119:$AN$172,COLUMN(Python数据平滑!W$119),0)/SUM(Python数据平滑!W$143:W$159)*情景假设!Y$337</f>
        <v>8816.7090812675451</v>
      </c>
      <c r="Z339" s="14">
        <f>VLOOKUP($A339,Python数据平滑!$A$119:$AN$172,COLUMN(Python数据平滑!X$119),0)/SUM(Python数据平滑!X$143:X$159)*情景假设!Z$337</f>
        <v>8871.5481565183891</v>
      </c>
      <c r="AA339" s="14">
        <f>VLOOKUP($A339,Python数据平滑!$A$119:$AN$172,COLUMN(Python数据平滑!Y$119),0)/SUM(Python数据平滑!Y$143:Y$159)*情景假设!AA$337</f>
        <v>8923.7858910823525</v>
      </c>
      <c r="AB339" s="14">
        <f>VLOOKUP($A339,Python数据平滑!$A$119:$AN$172,COLUMN(Python数据平滑!Z$119),0)/SUM(Python数据平滑!Z$143:Z$159)*情景假设!AB$337</f>
        <v>8973.6023939749011</v>
      </c>
      <c r="AC339" s="14">
        <f>VLOOKUP($A339,Python数据平滑!$A$119:$AN$172,COLUMN(Python数据平滑!AA$119),0)/SUM(Python数据平滑!AA$143:AA$159)*情景假设!AC$337</f>
        <v>9021.1578266924134</v>
      </c>
      <c r="AD339" s="14">
        <f>VLOOKUP($A339,Python数据平滑!$A$119:$AN$172,COLUMN(Python数据平滑!AB$119),0)/SUM(Python数据平滑!AB$143:AB$159)*情景假设!AD$337</f>
        <v>9066.2723358281964</v>
      </c>
      <c r="AE339" s="14">
        <f>VLOOKUP($A339,Python数据平滑!$A$119:$AN$172,COLUMN(Python数据平滑!AC$119),0)/SUM(Python数据平滑!AC$143:AC$159)*情景假设!AE$337</f>
        <v>9108.7374026078905</v>
      </c>
      <c r="AF339" s="14">
        <f>VLOOKUP($A339,Python数据平滑!$A$119:$AN$172,COLUMN(Python数据平滑!AD$119),0)/SUM(Python数据平滑!AD$143:AD$159)*情景假设!AF$337</f>
        <v>9148.3090484188233</v>
      </c>
      <c r="AG339" s="14">
        <f>VLOOKUP($A339,Python数据平滑!$A$119:$AN$172,COLUMN(Python数据平滑!AE$119),0)/SUM(Python数据平滑!AE$143:AE$159)*情景假设!AG$337</f>
        <v>9186.4282470501839</v>
      </c>
      <c r="AH339" s="14">
        <f>VLOOKUP($A339,Python数据平滑!$A$119:$AN$172,COLUMN(Python数据平滑!AF$119),0)/SUM(Python数据平滑!AF$143:AF$159)*情景假设!AH$337</f>
        <v>9224.4766927338078</v>
      </c>
      <c r="AI339" s="14">
        <f>VLOOKUP($A339,Python数据平滑!$A$119:$AN$172,COLUMN(Python数据平滑!AG$119),0)/SUM(Python数据平滑!AG$143:AG$159)*情景假设!AI$337</f>
        <v>9262.0839484376138</v>
      </c>
      <c r="AJ339" s="14">
        <f>VLOOKUP($A339,Python数据平滑!$A$119:$AN$172,COLUMN(Python数据平滑!AH$119),0)/SUM(Python数据平滑!AH$143:AH$159)*情景假设!AJ$337</f>
        <v>9298.8725197540462</v>
      </c>
      <c r="AK339" s="14">
        <f>VLOOKUP($A339,Python数据平滑!$A$119:$AN$172,COLUMN(Python数据平滑!AI$119),0)/SUM(Python数据平滑!AI$143:AI$159)*情景假设!AK$337</f>
        <v>9334.45840085073</v>
      </c>
      <c r="AL339" s="14">
        <f>VLOOKUP($A339,Python数据平滑!$A$119:$AN$172,COLUMN(Python数据平滑!AJ$119),0)/SUM(Python数据平滑!AJ$143:AJ$159)*情景假设!AL$337</f>
        <v>9368.7728478319696</v>
      </c>
      <c r="AM339" s="14">
        <f>VLOOKUP($A339,Python数据平滑!$A$119:$AN$172,COLUMN(Python数据平滑!AK$119),0)/SUM(Python数据平滑!AK$143:AK$159)*情景假设!AM$337</f>
        <v>9401.7956214127644</v>
      </c>
      <c r="AN339" s="14">
        <f>VLOOKUP($A339,Python数据平滑!$A$119:$AN$172,COLUMN(Python数据平滑!AL$119),0)/SUM(Python数据平滑!AL$143:AL$159)*情景假设!AN$337</f>
        <v>9433.2079612924135</v>
      </c>
      <c r="AO339" s="14">
        <f>VLOOKUP($A339,Python数据平滑!$A$119:$AN$172,COLUMN(Python数据平滑!AM$119),0)/SUM(Python数据平滑!AM$143:AM$159)*情景假设!AO$337</f>
        <v>9462.6875209143273</v>
      </c>
      <c r="AP339" s="166">
        <f>VLOOKUP($A339,Python数据平滑!$A$119:$AN$172,COLUMN(Python数据平滑!AN$119),0)/SUM(Python数据平滑!AN$143:AN$159)*情景假设!AP$337</f>
        <v>9489.9089246354997</v>
      </c>
    </row>
    <row r="340" spans="1:42" x14ac:dyDescent="0.25">
      <c r="A340" s="132" t="s">
        <v>42</v>
      </c>
      <c r="B340" s="118">
        <f>VLOOKUP($A340,'低情景（2001-2060, 2020RMB）'!$A$14:$W$70,COLUMN('低情景（2001-2060, 2020RMB）'!U$1),0)</f>
        <v>5848.183273548666</v>
      </c>
      <c r="C340" s="14">
        <f>VLOOKUP($A340,'低情景（2001-2060, 2020RMB）'!$A$14:$W$70,COLUMN('低情景（2001-2060, 2020RMB）'!V$1),0)</f>
        <v>6734.5068704919468</v>
      </c>
      <c r="D340" s="14">
        <f>VLOOKUP($A340,'低情景（2001-2060, 2020RMB）'!$A$14:$W$70,COLUMN('低情景（2001-2060, 2020RMB）'!W$1),0)</f>
        <v>7272.1184742926107</v>
      </c>
      <c r="E340" s="14">
        <f>VLOOKUP($A340,Python数据平滑!$A$119:$AN$172,COLUMN(Python数据平滑!C$119),0)/SUM(Python数据平滑!C$143:C$159)*情景假设!E$337</f>
        <v>7514.4069093357793</v>
      </c>
      <c r="F340" s="14">
        <f>VLOOKUP($A340,Python数据平滑!$A$119:$AN$172,COLUMN(Python数据平滑!D$119),0)/SUM(Python数据平滑!D$143:D$159)*情景假设!F$337</f>
        <v>7755.7762013694764</v>
      </c>
      <c r="G340" s="14">
        <f>VLOOKUP($A340,Python数据平滑!$A$119:$AN$172,COLUMN(Python数据平滑!E$119),0)/SUM(Python数据平滑!E$143:E$159)*情景假设!G$337</f>
        <v>7985.7350575223782</v>
      </c>
      <c r="H340" s="14">
        <f>VLOOKUP($A340,Python数据平滑!$A$119:$AN$172,COLUMN(Python数据平滑!F$119),0)/SUM(Python数据平滑!F$143:F$159)*情景假设!H$337</f>
        <v>8242.1532446476322</v>
      </c>
      <c r="I340" s="14">
        <f>VLOOKUP($A340,Python数据平滑!$A$119:$AN$172,COLUMN(Python数据平滑!G$119),0)/SUM(Python数据平滑!G$143:G$159)*情景假设!I$337</f>
        <v>8514.1249388615743</v>
      </c>
      <c r="J340" s="14">
        <f>VLOOKUP($A340,Python数据平滑!$A$119:$AN$172,COLUMN(Python数据平滑!H$119),0)/SUM(Python数据平滑!H$143:H$159)*情景假设!J$337</f>
        <v>8792.5789164163161</v>
      </c>
      <c r="K340" s="14">
        <f>VLOOKUP($A340,Python数据平滑!$A$119:$AN$172,COLUMN(Python数据平滑!I$119),0)/SUM(Python数据平滑!I$143:I$159)*情景假设!K$337</f>
        <v>9064.1590612306809</v>
      </c>
      <c r="L340" s="14">
        <f>VLOOKUP($A340,Python数据平滑!$A$119:$AN$172,COLUMN(Python数据平滑!J$119),0)/SUM(Python数据平滑!J$143:J$159)*情景假设!L$337</f>
        <v>9310.866226962009</v>
      </c>
      <c r="M340" s="14">
        <f>VLOOKUP($A340,Python数据平滑!$A$119:$AN$172,COLUMN(Python数据平滑!K$119),0)/SUM(Python数据平滑!K$143:K$159)*情景假设!M$337</f>
        <v>9525.3101436986053</v>
      </c>
      <c r="N340" s="14">
        <f>VLOOKUP($A340,Python数据平滑!$A$119:$AN$172,COLUMN(Python数据平滑!L$119),0)/SUM(Python数据平滑!L$143:L$159)*情景假设!N$337</f>
        <v>9715.693217430131</v>
      </c>
      <c r="O340" s="14">
        <f>VLOOKUP($A340,Python数据平滑!$A$119:$AN$172,COLUMN(Python数据平滑!M$119),0)/SUM(Python数据平滑!M$143:M$159)*情景假设!O$337</f>
        <v>9886.9041950451192</v>
      </c>
      <c r="P340" s="14">
        <f>VLOOKUP($A340,Python数据平滑!$A$119:$AN$172,COLUMN(Python数据平滑!N$119),0)/SUM(Python数据平滑!N$143:N$159)*情景假设!P$337</f>
        <v>10051.966207382677</v>
      </c>
      <c r="Q340" s="14">
        <f>VLOOKUP($A340,Python数据平滑!$A$119:$AN$172,COLUMN(Python数据平滑!O$119),0)/SUM(Python数据平滑!O$143:O$159)*情景假设!Q$337</f>
        <v>10232.775063690431</v>
      </c>
      <c r="R340" s="14">
        <f>VLOOKUP($A340,Python数据平滑!$A$119:$AN$172,COLUMN(Python数据平滑!P$119),0)/SUM(Python数据平滑!P$143:P$159)*情景假设!R$337</f>
        <v>10424.176973521056</v>
      </c>
      <c r="S340" s="14">
        <f>VLOOKUP($A340,Python数据平滑!$A$119:$AN$172,COLUMN(Python数据平滑!Q$119),0)/SUM(Python数据平滑!Q$143:Q$159)*情景假设!S$337</f>
        <v>10605.780356126073</v>
      </c>
      <c r="T340" s="14">
        <f>VLOOKUP($A340,Python数据平滑!$A$119:$AN$172,COLUMN(Python数据平滑!R$119),0)/SUM(Python数据平滑!R$143:R$159)*情景假设!T$337</f>
        <v>10780.567178742229</v>
      </c>
      <c r="U340" s="14">
        <f>VLOOKUP($A340,Python数据平滑!$A$119:$AN$172,COLUMN(Python数据平滑!S$119),0)/SUM(Python数据平滑!S$143:S$159)*情景假设!U$337</f>
        <v>10951.669806874925</v>
      </c>
      <c r="V340" s="14">
        <f>VLOOKUP($A340,Python数据平滑!$A$119:$AN$172,COLUMN(Python数据平滑!T$119),0)/SUM(Python数据平滑!T$143:T$159)*情景假设!V$337</f>
        <v>11122.361811304949</v>
      </c>
      <c r="W340" s="14">
        <f>VLOOKUP($A340,Python数据平滑!$A$119:$AN$172,COLUMN(Python数据平滑!U$119),0)/SUM(Python数据平滑!U$143:U$159)*情景假设!W$337</f>
        <v>11293.217358478412</v>
      </c>
      <c r="X340" s="14">
        <f>VLOOKUP($A340,Python数据平滑!$A$119:$AN$172,COLUMN(Python数据平滑!V$119),0)/SUM(Python数据平滑!V$143:V$159)*情景假设!X$337</f>
        <v>11462.605652145096</v>
      </c>
      <c r="Y340" s="14">
        <f>VLOOKUP($A340,Python数据平滑!$A$119:$AN$172,COLUMN(Python数据平滑!W$119),0)/SUM(Python数据平滑!W$143:W$159)*情景假设!Y$337</f>
        <v>11630.572225555314</v>
      </c>
      <c r="Z340" s="14">
        <f>VLOOKUP($A340,Python数据平滑!$A$119:$AN$172,COLUMN(Python数据平滑!X$119),0)/SUM(Python数据平滑!X$143:X$159)*情景假设!Z$337</f>
        <v>11797.132061988419</v>
      </c>
      <c r="AA340" s="14">
        <f>VLOOKUP($A340,Python数据平滑!$A$119:$AN$172,COLUMN(Python数据平滑!Y$119),0)/SUM(Python数据平滑!Y$143:Y$159)*情景假设!AA$337</f>
        <v>11962.27396335123</v>
      </c>
      <c r="AB340" s="14">
        <f>VLOOKUP($A340,Python数据平滑!$A$119:$AN$172,COLUMN(Python数据平滑!Z$119),0)/SUM(Python数据平滑!Z$143:Z$159)*情景假设!AB$337</f>
        <v>12126.390356066349</v>
      </c>
      <c r="AC340" s="14">
        <f>VLOOKUP($A340,Python数据平滑!$A$119:$AN$172,COLUMN(Python数据平滑!AA$119),0)/SUM(Python数据平滑!AA$143:AA$159)*情景假设!AC$337</f>
        <v>12289.864249622189</v>
      </c>
      <c r="AD340" s="14">
        <f>VLOOKUP($A340,Python数据平滑!$A$119:$AN$172,COLUMN(Python数据平滑!AB$119),0)/SUM(Python数据平滑!AB$143:AB$159)*情景假设!AD$337</f>
        <v>12452.628582507195</v>
      </c>
      <c r="AE340" s="14">
        <f>VLOOKUP($A340,Python数据平滑!$A$119:$AN$172,COLUMN(Python数据平滑!AC$119),0)/SUM(Python数据平滑!AC$143:AC$159)*情景假设!AE$337</f>
        <v>12614.578216901346</v>
      </c>
      <c r="AF340" s="14">
        <f>VLOOKUP($A340,Python数据平滑!$A$119:$AN$172,COLUMN(Python数据平滑!AD$119),0)/SUM(Python数据平滑!AD$143:AD$159)*情景假设!AF$337</f>
        <v>12775.558267354329</v>
      </c>
      <c r="AG340" s="14">
        <f>VLOOKUP($A340,Python数据平滑!$A$119:$AN$172,COLUMN(Python数据平滑!AE$119),0)/SUM(Python数据平滑!AE$143:AE$159)*情景假设!AG$337</f>
        <v>12936.368264398154</v>
      </c>
      <c r="AH340" s="14">
        <f>VLOOKUP($A340,Python数据平滑!$A$119:$AN$172,COLUMN(Python数据平滑!AF$119),0)/SUM(Python数据平滑!AF$143:AF$159)*情景假设!AH$337</f>
        <v>13097.711579019418</v>
      </c>
      <c r="AI340" s="14">
        <f>VLOOKUP($A340,Python数据平滑!$A$119:$AN$172,COLUMN(Python数据平滑!AG$119),0)/SUM(Python数据平滑!AG$143:AG$159)*情景假设!AI$337</f>
        <v>13259.228757958605</v>
      </c>
      <c r="AJ340" s="14">
        <f>VLOOKUP($A340,Python数据平滑!$A$119:$AN$172,COLUMN(Python数据平滑!AH$119),0)/SUM(Python数据平滑!AH$143:AH$159)*情景假设!AJ$337</f>
        <v>13420.542122350545</v>
      </c>
      <c r="AK340" s="14">
        <f>VLOOKUP($A340,Python数据平滑!$A$119:$AN$172,COLUMN(Python数据平滑!AI$119),0)/SUM(Python数据平滑!AI$143:AI$159)*情景假设!AK$337</f>
        <v>13581.256153563309</v>
      </c>
      <c r="AL340" s="14">
        <f>VLOOKUP($A340,Python数据平滑!$A$119:$AN$172,COLUMN(Python数据平滑!AJ$119),0)/SUM(Python数据平滑!AJ$143:AJ$159)*情景假设!AL$337</f>
        <v>13741.428934140406</v>
      </c>
      <c r="AM340" s="14">
        <f>VLOOKUP($A340,Python数据平滑!$A$119:$AN$172,COLUMN(Python数据平滑!AK$119),0)/SUM(Python数据平滑!AK$143:AK$159)*情景假设!AM$337</f>
        <v>13901.19612010482</v>
      </c>
      <c r="AN340" s="14">
        <f>VLOOKUP($A340,Python数据平滑!$A$119:$AN$172,COLUMN(Python数据平滑!AL$119),0)/SUM(Python数据平滑!AL$143:AL$159)*情景假设!AN$337</f>
        <v>14060.256471905734</v>
      </c>
      <c r="AO340" s="14">
        <f>VLOOKUP($A340,Python数据平滑!$A$119:$AN$172,COLUMN(Python数据平滑!AM$119),0)/SUM(Python数据平滑!AM$143:AM$159)*情景假设!AO$337</f>
        <v>14218.296941715509</v>
      </c>
      <c r="AP340" s="166">
        <f>VLOOKUP($A340,Python数据平滑!$A$119:$AN$172,COLUMN(Python数据平滑!AN$119),0)/SUM(Python数据平滑!AN$143:AN$159)*情景假设!AP$337</f>
        <v>14374.992808652025</v>
      </c>
    </row>
    <row r="341" spans="1:42" x14ac:dyDescent="0.25">
      <c r="A341" s="132" t="s">
        <v>43</v>
      </c>
      <c r="B341" s="118">
        <f>VLOOKUP($A341,'低情景（2001-2060, 2020RMB）'!$A$14:$W$70,COLUMN('低情景（2001-2060, 2020RMB）'!U$1),0)</f>
        <v>7700.2442564631801</v>
      </c>
      <c r="C341" s="14">
        <f>VLOOKUP($A341,'低情景（2001-2060, 2020RMB）'!$A$14:$W$70,COLUMN('低情景（2001-2060, 2020RMB）'!V$1),0)</f>
        <v>8298.0213959945031</v>
      </c>
      <c r="D341" s="14">
        <f>VLOOKUP($A341,'低情景（2001-2060, 2020RMB）'!$A$14:$W$70,COLUMN('低情景（2001-2060, 2020RMB）'!W$1),0)</f>
        <v>9019.4531857153415</v>
      </c>
      <c r="E341" s="14">
        <f>VLOOKUP($A341,Python数据平滑!$A$119:$AN$172,COLUMN(Python数据平滑!C$119),0)/SUM(Python数据平滑!C$143:C$159)*情景假设!E$337</f>
        <v>9223.0273934102825</v>
      </c>
      <c r="F341" s="14">
        <f>VLOOKUP($A341,Python数据平滑!$A$119:$AN$172,COLUMN(Python数据平滑!D$119),0)/SUM(Python数据平滑!D$143:D$159)*情景假设!F$337</f>
        <v>9423.1506951781976</v>
      </c>
      <c r="G341" s="14">
        <f>VLOOKUP($A341,Python数据平滑!$A$119:$AN$172,COLUMN(Python数据平滑!E$119),0)/SUM(Python数据平滑!E$143:E$159)*情景假设!G$337</f>
        <v>9608.1257117553032</v>
      </c>
      <c r="H341" s="14">
        <f>VLOOKUP($A341,Python数据平滑!$A$119:$AN$172,COLUMN(Python数据平滑!F$119),0)/SUM(Python数据平滑!F$143:F$159)*情景假设!H$337</f>
        <v>9824.0030987450209</v>
      </c>
      <c r="I341" s="14">
        <f>VLOOKUP($A341,Python数据平滑!$A$119:$AN$172,COLUMN(Python数据平滑!G$119),0)/SUM(Python数据平滑!G$143:G$159)*情景假设!I$337</f>
        <v>10056.593895078884</v>
      </c>
      <c r="J341" s="14">
        <f>VLOOKUP($A341,Python数据平滑!$A$119:$AN$172,COLUMN(Python数据平滑!H$119),0)/SUM(Python数据平滑!H$143:H$159)*情景假设!J$337</f>
        <v>10294.235483707926</v>
      </c>
      <c r="K341" s="14">
        <f>VLOOKUP($A341,Python数据平滑!$A$119:$AN$172,COLUMN(Python数据平滑!I$119),0)/SUM(Python数据平滑!I$143:I$159)*情景假设!K$337</f>
        <v>10520.60930795953</v>
      </c>
      <c r="L341" s="14">
        <f>VLOOKUP($A341,Python数据平滑!$A$119:$AN$172,COLUMN(Python数据平滑!J$119),0)/SUM(Python数据平滑!J$143:J$159)*情景假设!L$337</f>
        <v>10714.512468456031</v>
      </c>
      <c r="M341" s="14">
        <f>VLOOKUP($A341,Python数据平滑!$A$119:$AN$172,COLUMN(Python数据平滑!K$119),0)/SUM(Python数据平滑!K$143:K$159)*情景假设!M$337</f>
        <v>10870.339939975318</v>
      </c>
      <c r="N341" s="14">
        <f>VLOOKUP($A341,Python数据平滑!$A$119:$AN$172,COLUMN(Python数据平滑!L$119),0)/SUM(Python数据平滑!L$143:L$159)*情景假设!N$337</f>
        <v>11000.335020208782</v>
      </c>
      <c r="O341" s="14">
        <f>VLOOKUP($A341,Python数据平滑!$A$119:$AN$172,COLUMN(Python数据平滑!M$119),0)/SUM(Python数据平滑!M$143:M$159)*情景假设!O$337</f>
        <v>11109.727286638454</v>
      </c>
      <c r="P341" s="14">
        <f>VLOOKUP($A341,Python数据平滑!$A$119:$AN$172,COLUMN(Python数据平滑!N$119),0)/SUM(Python数据平滑!N$143:N$159)*情景假设!P$337</f>
        <v>11212.546851587382</v>
      </c>
      <c r="Q341" s="14">
        <f>VLOOKUP($A341,Python数据平滑!$A$119:$AN$172,COLUMN(Python数据平滑!O$119),0)/SUM(Python数据平滑!O$143:O$159)*情景假设!Q$337</f>
        <v>11332.154086630922</v>
      </c>
      <c r="R341" s="14">
        <f>VLOOKUP($A341,Python数据平滑!$A$119:$AN$172,COLUMN(Python数据平滑!P$119),0)/SUM(Python数据平滑!P$143:P$159)*情景假设!R$337</f>
        <v>11462.439778319815</v>
      </c>
      <c r="S341" s="14">
        <f>VLOOKUP($A341,Python数据平滑!$A$119:$AN$172,COLUMN(Python数据平滑!Q$119),0)/SUM(Python数据平滑!Q$143:Q$159)*情景假设!S$337</f>
        <v>11581.455732599308</v>
      </c>
      <c r="T341" s="14">
        <f>VLOOKUP($A341,Python数据平滑!$A$119:$AN$172,COLUMN(Python数据平滑!R$119),0)/SUM(Python数据平滑!R$143:R$159)*情景假设!T$337</f>
        <v>11692.524042082447</v>
      </c>
      <c r="U341" s="14">
        <f>VLOOKUP($A341,Python数据平滑!$A$119:$AN$172,COLUMN(Python数据平滑!S$119),0)/SUM(Python数据平滑!S$143:S$159)*情景假设!U$337</f>
        <v>11799.020909828439</v>
      </c>
      <c r="V341" s="14">
        <f>VLOOKUP($A341,Python数据平滑!$A$119:$AN$172,COLUMN(Python数据平滑!T$119),0)/SUM(Python数据平滑!T$143:T$159)*情景假设!V$337</f>
        <v>11904.368673559533</v>
      </c>
      <c r="W341" s="14">
        <f>VLOOKUP($A341,Python数据平滑!$A$119:$AN$172,COLUMN(Python数据平滑!U$119),0)/SUM(Python数据平滑!U$143:U$159)*情景假设!W$337</f>
        <v>12009.016234885552</v>
      </c>
      <c r="X341" s="14">
        <f>VLOOKUP($A341,Python数据平滑!$A$119:$AN$172,COLUMN(Python数据平滑!V$119),0)/SUM(Python数据平滑!V$143:V$159)*情景假设!X$337</f>
        <v>12111.058150717037</v>
      </c>
      <c r="Y341" s="14">
        <f>VLOOKUP($A341,Python数据平滑!$A$119:$AN$172,COLUMN(Python数据平滑!W$119),0)/SUM(Python数据平滑!W$143:W$159)*情景假设!Y$337</f>
        <v>12210.384317839276</v>
      </c>
      <c r="Z341" s="14">
        <f>VLOOKUP($A341,Python数据平滑!$A$119:$AN$172,COLUMN(Python数据平滑!X$119),0)/SUM(Python数据平滑!X$143:X$159)*情景假设!Z$337</f>
        <v>12306.842653148515</v>
      </c>
      <c r="AA341" s="14">
        <f>VLOOKUP($A341,Python数据平滑!$A$119:$AN$172,COLUMN(Python数据平滑!Y$119),0)/SUM(Python数据平滑!Y$143:Y$159)*情景假设!AA$337</f>
        <v>12400.24520881106</v>
      </c>
      <c r="AB341" s="14">
        <f>VLOOKUP($A341,Python数据平滑!$A$119:$AN$172,COLUMN(Python数据平滑!Z$119),0)/SUM(Python数据平滑!Z$143:Z$159)*情景假设!AB$337</f>
        <v>12490.812325988016</v>
      </c>
      <c r="AC341" s="14">
        <f>VLOOKUP($A341,Python数据平滑!$A$119:$AN$172,COLUMN(Python数据平滑!AA$119),0)/SUM(Python数据平滑!AA$143:AA$159)*情景假设!AC$337</f>
        <v>12578.737259557847</v>
      </c>
      <c r="AD341" s="14">
        <f>VLOOKUP($A341,Python数据平滑!$A$119:$AN$172,COLUMN(Python数据平滑!AB$119),0)/SUM(Python数据平滑!AB$143:AB$159)*情景假设!AD$337</f>
        <v>12663.738960716839</v>
      </c>
      <c r="AE341" s="14">
        <f>VLOOKUP($A341,Python数据平滑!$A$119:$AN$172,COLUMN(Python数据平滑!AC$119),0)/SUM(Python数据平滑!AC$143:AC$159)*情景假设!AE$337</f>
        <v>12745.493630763318</v>
      </c>
      <c r="AF341" s="14">
        <f>VLOOKUP($A341,Python数据平滑!$A$119:$AN$172,COLUMN(Python数据平滑!AD$119),0)/SUM(Python数据平滑!AD$143:AD$159)*情景假设!AF$337</f>
        <v>12823.624834640657</v>
      </c>
      <c r="AG341" s="14">
        <f>VLOOKUP($A341,Python数据平滑!$A$119:$AN$172,COLUMN(Python数据平滑!AE$119),0)/SUM(Python数据平滑!AE$143:AE$159)*情景假设!AG$337</f>
        <v>12899.807696427342</v>
      </c>
      <c r="AH341" s="14">
        <f>VLOOKUP($A341,Python数据平滑!$A$119:$AN$172,COLUMN(Python数据平滑!AF$119),0)/SUM(Python数据平滑!AF$143:AF$159)*情景假设!AH$337</f>
        <v>12975.710333603645</v>
      </c>
      <c r="AI341" s="14">
        <f>VLOOKUP($A341,Python数据平滑!$A$119:$AN$172,COLUMN(Python数据平滑!AG$119),0)/SUM(Python数据平滑!AG$143:AG$159)*情景假设!AI$337</f>
        <v>13050.889512130776</v>
      </c>
      <c r="AJ341" s="14">
        <f>VLOOKUP($A341,Python数据平滑!$A$119:$AN$172,COLUMN(Python数据平滑!AH$119),0)/SUM(Python数据平滑!AH$143:AH$159)*情景假设!AJ$337</f>
        <v>13124.890506496222</v>
      </c>
      <c r="AK341" s="14">
        <f>VLOOKUP($A341,Python数据平滑!$A$119:$AN$172,COLUMN(Python数据平滑!AI$119),0)/SUM(Python数据平滑!AI$143:AI$159)*情景假设!AK$337</f>
        <v>13197.247824960907</v>
      </c>
      <c r="AL341" s="14">
        <f>VLOOKUP($A341,Python数据平滑!$A$119:$AN$172,COLUMN(Python数据平滑!AJ$119),0)/SUM(Python数据平滑!AJ$143:AJ$159)*情景假设!AL$337</f>
        <v>13267.940797860747</v>
      </c>
      <c r="AM341" s="14">
        <f>VLOOKUP($A341,Python数据平滑!$A$119:$AN$172,COLUMN(Python数据平滑!AK$119),0)/SUM(Python数据平滑!AK$143:AK$159)*情景假设!AM$337</f>
        <v>13337.01881514002</v>
      </c>
      <c r="AN341" s="14">
        <f>VLOOKUP($A341,Python数据平滑!$A$119:$AN$172,COLUMN(Python数据平滑!AL$119),0)/SUM(Python数据平滑!AL$143:AL$159)*情景假设!AN$337</f>
        <v>13404.108688918948</v>
      </c>
      <c r="AO341" s="14">
        <f>VLOOKUP($A341,Python数据平滑!$A$119:$AN$172,COLUMN(Python数据平滑!AM$119),0)/SUM(Python数据平滑!AM$143:AM$159)*情景假设!AO$337</f>
        <v>13468.830743658586</v>
      </c>
      <c r="AP341" s="166">
        <f>VLOOKUP($A341,Python数据平滑!$A$119:$AN$172,COLUMN(Python数据平滑!AN$119),0)/SUM(Python数据平滑!AN$143:AN$159)*情景假设!AP$337</f>
        <v>13530.799358609107</v>
      </c>
    </row>
    <row r="342" spans="1:42" x14ac:dyDescent="0.25">
      <c r="A342" s="132" t="s">
        <v>44</v>
      </c>
      <c r="B342" s="118">
        <f>VLOOKUP($A342,'低情景（2001-2060, 2020RMB）'!$A$14:$W$70,COLUMN('低情景（2001-2060, 2020RMB）'!U$1),0)</f>
        <v>2932.9101730437146</v>
      </c>
      <c r="C342" s="14">
        <f>VLOOKUP($A342,'低情景（2001-2060, 2020RMB）'!$A$14:$W$70,COLUMN('低情景（2001-2060, 2020RMB）'!V$1),0)</f>
        <v>3316.3341738898448</v>
      </c>
      <c r="D342" s="14">
        <f>VLOOKUP($A342,'低情景（2001-2060, 2020RMB）'!$A$14:$W$70,COLUMN('低情景（2001-2060, 2020RMB）'!W$1),0)</f>
        <v>3355.3629553285882</v>
      </c>
      <c r="E342" s="14">
        <f>VLOOKUP($A342,Python数据平滑!$A$119:$AN$172,COLUMN(Python数据平滑!C$119),0)/SUM(Python数据平滑!C$143:C$159)*情景假设!E$337</f>
        <v>3328.6562983714607</v>
      </c>
      <c r="F342" s="14">
        <f>VLOOKUP($A342,Python数据平滑!$A$119:$AN$172,COLUMN(Python数据平滑!D$119),0)/SUM(Python数据平滑!D$143:D$159)*情景假设!F$337</f>
        <v>3302.1975470323064</v>
      </c>
      <c r="G342" s="14">
        <f>VLOOKUP($A342,Python数据平滑!$A$119:$AN$172,COLUMN(Python数据平滑!E$119),0)/SUM(Python数据平滑!E$143:E$159)*情景假设!G$337</f>
        <v>3274.3951881821245</v>
      </c>
      <c r="H342" s="14">
        <f>VLOOKUP($A342,Python数据平滑!$A$119:$AN$172,COLUMN(Python数据平滑!F$119),0)/SUM(Python数据平滑!F$143:F$159)*情景假设!H$337</f>
        <v>3257.7952175768628</v>
      </c>
      <c r="I342" s="14">
        <f>VLOOKUP($A342,Python数据平滑!$A$119:$AN$172,COLUMN(Python数据平滑!G$119),0)/SUM(Python数据平滑!G$143:G$159)*情景假设!I$337</f>
        <v>3244.5006902430791</v>
      </c>
      <c r="J342" s="14">
        <f>VLOOKUP($A342,Python数据平滑!$A$119:$AN$172,COLUMN(Python数据平滑!H$119),0)/SUM(Python数据平滑!H$143:H$159)*情景假设!J$337</f>
        <v>3233.6082621009482</v>
      </c>
      <c r="K342" s="14">
        <f>VLOOKUP($A342,Python数据平滑!$A$119:$AN$172,COLUMN(Python数据平滑!I$119),0)/SUM(Python数据平滑!I$143:I$159)*情景假设!K$337</f>
        <v>3223.1544665783658</v>
      </c>
      <c r="L342" s="14">
        <f>VLOOKUP($A342,Python数据平滑!$A$119:$AN$172,COLUMN(Python数据平滑!J$119),0)/SUM(Python数据平滑!J$143:J$159)*情景假设!L$337</f>
        <v>3210.15511263591</v>
      </c>
      <c r="M342" s="14">
        <f>VLOOKUP($A342,Python数据平滑!$A$119:$AN$172,COLUMN(Python数据平滑!K$119),0)/SUM(Python数据平滑!K$143:K$159)*情景假设!M$337</f>
        <v>3187.6330855436127</v>
      </c>
      <c r="N342" s="14">
        <f>VLOOKUP($A342,Python数据平滑!$A$119:$AN$172,COLUMN(Python数据平滑!L$119),0)/SUM(Python数据平滑!L$143:L$159)*情景假设!N$337</f>
        <v>3153.5256287717962</v>
      </c>
      <c r="O342" s="14">
        <f>VLOOKUP($A342,Python数据平滑!$A$119:$AN$172,COLUMN(Python数据平滑!M$119),0)/SUM(Python数据平滑!M$143:M$159)*情景假设!O$337</f>
        <v>3112.3193877280073</v>
      </c>
      <c r="P342" s="14">
        <f>VLOOKUP($A342,Python数据平滑!$A$119:$AN$172,COLUMN(Python数据平滑!N$119),0)/SUM(Python数据平滑!N$143:N$159)*情景假设!P$337</f>
        <v>3070.6604145901551</v>
      </c>
      <c r="Q342" s="14">
        <f>VLOOKUP($A342,Python数据平滑!$A$119:$AN$172,COLUMN(Python数据平滑!O$119),0)/SUM(Python数据平滑!O$143:O$159)*情景假设!Q$337</f>
        <v>3037.2084672677133</v>
      </c>
      <c r="R342" s="14">
        <f>VLOOKUP($A342,Python数据平滑!$A$119:$AN$172,COLUMN(Python数据平滑!P$119),0)/SUM(Python数据平滑!P$143:P$159)*情景假设!R$337</f>
        <v>3009.5499560904668</v>
      </c>
      <c r="S342" s="14">
        <f>VLOOKUP($A342,Python数据平滑!$A$119:$AN$172,COLUMN(Python数据平滑!Q$119),0)/SUM(Python数据平滑!Q$143:Q$159)*情景假设!S$337</f>
        <v>2979.8133027997314</v>
      </c>
      <c r="T342" s="14">
        <f>VLOOKUP($A342,Python数据平滑!$A$119:$AN$172,COLUMN(Python数据平滑!R$119),0)/SUM(Python数据平滑!R$143:R$159)*情景假设!T$337</f>
        <v>2948.9211326949667</v>
      </c>
      <c r="U342" s="14">
        <f>VLOOKUP($A342,Python数据平滑!$A$119:$AN$172,COLUMN(Python数据平滑!S$119),0)/SUM(Python数据平滑!S$143:S$159)*情景假设!U$337</f>
        <v>2917.7355343683021</v>
      </c>
      <c r="V342" s="14">
        <f>VLOOKUP($A342,Python数据平滑!$A$119:$AN$172,COLUMN(Python数据平滑!T$119),0)/SUM(Python数据平滑!T$143:T$159)*情景假设!V$337</f>
        <v>2887.0611949472518</v>
      </c>
      <c r="W342" s="14">
        <f>VLOOKUP($A342,Python数据平滑!$A$119:$AN$172,COLUMN(Python数据平滑!U$119),0)/SUM(Python数据平滑!U$143:U$159)*情景假设!W$337</f>
        <v>2856.9315484370304</v>
      </c>
      <c r="X342" s="14">
        <f>VLOOKUP($A342,Python数据平滑!$A$119:$AN$172,COLUMN(Python数据平滑!V$119),0)/SUM(Python数据平滑!V$143:V$159)*情景假设!X$337</f>
        <v>2826.824872032626</v>
      </c>
      <c r="Y342" s="14">
        <f>VLOOKUP($A342,Python数据平滑!$A$119:$AN$172,COLUMN(Python数据平滑!W$119),0)/SUM(Python数据平滑!W$143:W$159)*情景假设!Y$337</f>
        <v>2796.6666532506501</v>
      </c>
      <c r="Z342" s="14">
        <f>VLOOKUP($A342,Python数据平滑!$A$119:$AN$172,COLUMN(Python数据平滑!X$119),0)/SUM(Python数据平滑!X$143:X$159)*情景假设!Z$337</f>
        <v>2766.3761670891568</v>
      </c>
      <c r="AA342" s="14">
        <f>VLOOKUP($A342,Python数据平滑!$A$119:$AN$172,COLUMN(Python数据平滑!Y$119),0)/SUM(Python数据平滑!Y$143:Y$159)*情景假设!AA$337</f>
        <v>2735.8686945885129</v>
      </c>
      <c r="AB342" s="14">
        <f>VLOOKUP($A342,Python数据平滑!$A$119:$AN$172,COLUMN(Python数据平滑!Z$119),0)/SUM(Python数据平滑!Z$143:Z$159)*情景假设!AB$337</f>
        <v>2705.1524190563064</v>
      </c>
      <c r="AC342" s="14">
        <f>VLOOKUP($A342,Python数据平滑!$A$119:$AN$172,COLUMN(Python数据平滑!AA$119),0)/SUM(Python数据平滑!AA$143:AA$159)*情景假设!AC$337</f>
        <v>2674.2277273791237</v>
      </c>
      <c r="AD342" s="14">
        <f>VLOOKUP($A342,Python数据平滑!$A$119:$AN$172,COLUMN(Python数据平滑!AB$119),0)/SUM(Python数据平滑!AB$143:AB$159)*情景假设!AD$337</f>
        <v>2642.9947215054831</v>
      </c>
      <c r="AE342" s="14">
        <f>VLOOKUP($A342,Python数据平滑!$A$119:$AN$172,COLUMN(Python数据平滑!AC$119),0)/SUM(Python数据平滑!AC$143:AC$159)*情景假设!AE$337</f>
        <v>2611.3509681213691</v>
      </c>
      <c r="AF342" s="14">
        <f>VLOOKUP($A342,Python数据平滑!$A$119:$AN$172,COLUMN(Python数据平滑!AD$119),0)/SUM(Python数据平滑!AD$143:AD$159)*情景假设!AF$337</f>
        <v>2579.1902460403285</v>
      </c>
      <c r="AG342" s="14">
        <f>VLOOKUP($A342,Python数据平滑!$A$119:$AN$172,COLUMN(Python数据平滑!AE$119),0)/SUM(Python数据平滑!AE$143:AE$159)*情景假设!AG$337</f>
        <v>2546.7330245368248</v>
      </c>
      <c r="AH342" s="14">
        <f>VLOOKUP($A342,Python数据平滑!$A$119:$AN$172,COLUMN(Python数据平滑!AF$119),0)/SUM(Python数据平滑!AF$143:AF$159)*情景假设!AH$337</f>
        <v>2514.2655257438068</v>
      </c>
      <c r="AI342" s="14">
        <f>VLOOKUP($A342,Python数据平滑!$A$119:$AN$172,COLUMN(Python数据平滑!AG$119),0)/SUM(Python数据平滑!AG$143:AG$159)*情景假设!AI$337</f>
        <v>2481.776762341573</v>
      </c>
      <c r="AJ342" s="14">
        <f>VLOOKUP($A342,Python数据平滑!$A$119:$AN$172,COLUMN(Python数据平滑!AH$119),0)/SUM(Python数据平滑!AH$143:AH$159)*情景假设!AJ$337</f>
        <v>2449.2564582953269</v>
      </c>
      <c r="AK342" s="14">
        <f>VLOOKUP($A342,Python数据平滑!$A$119:$AN$172,COLUMN(Python数据平滑!AI$119),0)/SUM(Python数据平滑!AI$143:AI$159)*情景假设!AK$337</f>
        <v>2416.6951449682047</v>
      </c>
      <c r="AL342" s="14">
        <f>VLOOKUP($A342,Python数据平滑!$A$119:$AN$172,COLUMN(Python数据平滑!AJ$119),0)/SUM(Python数据平滑!AJ$143:AJ$159)*情景假设!AL$337</f>
        <v>2384.1659547846789</v>
      </c>
      <c r="AM342" s="14">
        <f>VLOOKUP($A342,Python数据平滑!$A$119:$AN$172,COLUMN(Python数据平滑!AK$119),0)/SUM(Python数据平滑!AK$143:AK$159)*情景假设!AM$337</f>
        <v>2351.750788382155</v>
      </c>
      <c r="AN342" s="14">
        <f>VLOOKUP($A342,Python数据平滑!$A$119:$AN$172,COLUMN(Python数据平滑!AL$119),0)/SUM(Python数据平滑!AL$143:AL$159)*情景假设!AN$337</f>
        <v>2319.4539407582374</v>
      </c>
      <c r="AO342" s="14">
        <f>VLOOKUP($A342,Python数据平滑!$A$119:$AN$172,COLUMN(Python数据平滑!AM$119),0)/SUM(Python数据平滑!AM$143:AM$159)*情景假设!AO$337</f>
        <v>2287.2796604432219</v>
      </c>
      <c r="AP342" s="166">
        <f>VLOOKUP($A342,Python数据平滑!$A$119:$AN$172,COLUMN(Python数据平滑!AN$119),0)/SUM(Python数据平滑!AN$143:AN$159)*情景假设!AP$337</f>
        <v>2255.232143693931</v>
      </c>
    </row>
    <row r="343" spans="1:42" x14ac:dyDescent="0.25">
      <c r="A343" s="132" t="s">
        <v>45</v>
      </c>
      <c r="B343" s="118">
        <f>VLOOKUP($A343,'低情景（2001-2060, 2020RMB）'!$A$14:$W$70,COLUMN('低情景（2001-2060, 2020RMB）'!U$1),0)</f>
        <v>2641.6002604003402</v>
      </c>
      <c r="C343" s="14">
        <f>VLOOKUP($A343,'低情景（2001-2060, 2020RMB）'!$A$14:$W$70,COLUMN('低情景（2001-2060, 2020RMB）'!V$1),0)</f>
        <v>3036.4481610921225</v>
      </c>
      <c r="D343" s="14">
        <f>VLOOKUP($A343,'低情景（2001-2060, 2020RMB）'!$A$14:$W$70,COLUMN('低情景（2001-2060, 2020RMB）'!W$1),0)</f>
        <v>3069.0985404160137</v>
      </c>
      <c r="E343" s="14">
        <f>VLOOKUP($A343,Python数据平滑!$A$119:$AN$172,COLUMN(Python数据平滑!C$119),0)/SUM(Python数据平滑!C$143:C$159)*情景假设!E$337</f>
        <v>3089.233647913557</v>
      </c>
      <c r="F343" s="14">
        <f>VLOOKUP($A343,Python数据平滑!$A$119:$AN$172,COLUMN(Python数据平滑!D$119),0)/SUM(Python数据平滑!D$143:D$159)*情景假设!F$337</f>
        <v>3108.0198928734389</v>
      </c>
      <c r="G343" s="14">
        <f>VLOOKUP($A343,Python数据平滑!$A$119:$AN$172,COLUMN(Python数据平滑!E$119),0)/SUM(Python数据平滑!E$143:E$159)*情景假设!G$337</f>
        <v>3121.6667679318448</v>
      </c>
      <c r="H343" s="14">
        <f>VLOOKUP($A343,Python数据平滑!$A$119:$AN$172,COLUMN(Python数据平滑!F$119),0)/SUM(Python数据平滑!F$143:F$159)*情景假设!H$337</f>
        <v>3146.1847601153372</v>
      </c>
      <c r="I343" s="14">
        <f>VLOOKUP($A343,Python数据平滑!$A$119:$AN$172,COLUMN(Python数据平滑!G$119),0)/SUM(Python数据平滑!G$143:G$159)*情景假设!I$337</f>
        <v>3176.859258801941</v>
      </c>
      <c r="J343" s="14">
        <f>VLOOKUP($A343,Python数据平滑!$A$119:$AN$172,COLUMN(Python数据平滑!H$119),0)/SUM(Python数据平滑!H$143:H$159)*情景假设!J$337</f>
        <v>3208.4771688121123</v>
      </c>
      <c r="K343" s="14">
        <f>VLOOKUP($A343,Python数据平滑!$A$119:$AN$172,COLUMN(Python数据平滑!I$119),0)/SUM(Python数据平滑!I$143:I$159)*情景假设!K$337</f>
        <v>3234.5435442874059</v>
      </c>
      <c r="L343" s="14">
        <f>VLOOKUP($A343,Python数据平滑!$A$119:$AN$172,COLUMN(Python数据平滑!J$119),0)/SUM(Python数据平滑!J$143:J$159)*情景假设!L$337</f>
        <v>3247.313667546865</v>
      </c>
      <c r="M343" s="14">
        <f>VLOOKUP($A343,Python数据平滑!$A$119:$AN$172,COLUMN(Python数据平滑!K$119),0)/SUM(Python数据平滑!K$143:K$159)*情景假设!M$337</f>
        <v>3248.3856432080502</v>
      </c>
      <c r="N343" s="14">
        <f>VLOOKUP($A343,Python数据平滑!$A$119:$AN$172,COLUMN(Python数据平滑!L$119),0)/SUM(Python数据平滑!L$143:L$159)*情景假设!N$337</f>
        <v>3245.0055189158998</v>
      </c>
      <c r="O343" s="14">
        <f>VLOOKUP($A343,Python数据平滑!$A$119:$AN$172,COLUMN(Python数据平滑!M$119),0)/SUM(Python数据平滑!M$143:M$159)*情景假设!O$337</f>
        <v>3237.9642441237156</v>
      </c>
      <c r="P343" s="14">
        <f>VLOOKUP($A343,Python数据平滑!$A$119:$AN$172,COLUMN(Python数据平滑!N$119),0)/SUM(Python数据平滑!N$143:N$159)*情景假设!P$337</f>
        <v>3230.4848338332686</v>
      </c>
      <c r="Q343" s="14">
        <f>VLOOKUP($A343,Python数据平滑!$A$119:$AN$172,COLUMN(Python数据平滑!O$119),0)/SUM(Python数据平滑!O$143:O$159)*情景假设!Q$337</f>
        <v>3228.2559969781946</v>
      </c>
      <c r="R343" s="14">
        <f>VLOOKUP($A343,Python数据平滑!$A$119:$AN$172,COLUMN(Python数据平滑!P$119),0)/SUM(Python数据平滑!P$143:P$159)*情景假设!R$337</f>
        <v>3228.6468504276254</v>
      </c>
      <c r="S343" s="14">
        <f>VLOOKUP($A343,Python数据平滑!$A$119:$AN$172,COLUMN(Python数据平滑!Q$119),0)/SUM(Python数据平滑!Q$143:Q$159)*情景假设!S$337</f>
        <v>3225.4156664090747</v>
      </c>
      <c r="T343" s="14">
        <f>VLOOKUP($A343,Python数据平滑!$A$119:$AN$172,COLUMN(Python数据平滑!R$119),0)/SUM(Python数据平滑!R$143:R$159)*情景假设!T$337</f>
        <v>3219.6401013550485</v>
      </c>
      <c r="U343" s="14">
        <f>VLOOKUP($A343,Python数据平滑!$A$119:$AN$172,COLUMN(Python数据平滑!S$119),0)/SUM(Python数据平滑!S$143:S$159)*情景假设!U$337</f>
        <v>3212.3686121719188</v>
      </c>
      <c r="V343" s="14">
        <f>VLOOKUP($A343,Python数据平滑!$A$119:$AN$172,COLUMN(Python数据平滑!T$119),0)/SUM(Python数据平滑!T$143:T$159)*情景假设!V$337</f>
        <v>3204.6184047632864</v>
      </c>
      <c r="W343" s="14">
        <f>VLOOKUP($A343,Python数据平滑!$A$119:$AN$172,COLUMN(Python数据平滑!U$119),0)/SUM(Python数据平滑!U$143:U$159)*情景假设!W$337</f>
        <v>3196.5721913787338</v>
      </c>
      <c r="X343" s="14">
        <f>VLOOKUP($A343,Python数据平滑!$A$119:$AN$172,COLUMN(Python数据平滑!V$119),0)/SUM(Python数据平滑!V$143:V$159)*情景假设!X$337</f>
        <v>3187.7867389161233</v>
      </c>
      <c r="Y343" s="14">
        <f>VLOOKUP($A343,Python数据平滑!$A$119:$AN$172,COLUMN(Python数据平滑!W$119),0)/SUM(Python数据平滑!W$143:W$159)*情景假设!Y$337</f>
        <v>3178.3075406272446</v>
      </c>
      <c r="Z343" s="14">
        <f>VLOOKUP($A343,Python数据平滑!$A$119:$AN$172,COLUMN(Python数据平滑!X$119),0)/SUM(Python数据平滑!X$143:X$159)*情景假设!Z$337</f>
        <v>3168.169084284852</v>
      </c>
      <c r="AA343" s="14">
        <f>VLOOKUP($A343,Python数据平滑!$A$119:$AN$172,COLUMN(Python数据平滑!Y$119),0)/SUM(Python数据平滑!Y$143:Y$159)*情景假设!AA$337</f>
        <v>3157.3968755209366</v>
      </c>
      <c r="AB343" s="14">
        <f>VLOOKUP($A343,Python数据平滑!$A$119:$AN$172,COLUMN(Python数据平滑!Z$119),0)/SUM(Python数据平滑!Z$143:Z$159)*情景假设!AB$337</f>
        <v>3146.1196616860893</v>
      </c>
      <c r="AC343" s="14">
        <f>VLOOKUP($A343,Python数据平滑!$A$119:$AN$172,COLUMN(Python数据平滑!AA$119),0)/SUM(Python数据平滑!AA$143:AA$159)*情景假设!AC$337</f>
        <v>3134.4552981521888</v>
      </c>
      <c r="AD343" s="14">
        <f>VLOOKUP($A343,Python数据平滑!$A$119:$AN$172,COLUMN(Python数据平滑!AB$119),0)/SUM(Python数据平滑!AB$143:AB$159)*情景假设!AD$337</f>
        <v>3122.4009428320815</v>
      </c>
      <c r="AE343" s="14">
        <f>VLOOKUP($A343,Python数据平滑!$A$119:$AN$172,COLUMN(Python数据平滑!AC$119),0)/SUM(Python数据平滑!AC$143:AC$159)*情景假设!AE$337</f>
        <v>3109.9445351485083</v>
      </c>
      <c r="AF343" s="14">
        <f>VLOOKUP($A343,Python数据平滑!$A$119:$AN$172,COLUMN(Python数据平滑!AD$119),0)/SUM(Python数据平滑!AD$143:AD$159)*情景假设!AF$337</f>
        <v>3097.0627488361865</v>
      </c>
      <c r="AG343" s="14">
        <f>VLOOKUP($A343,Python数据平滑!$A$119:$AN$172,COLUMN(Python数据平滑!AE$119),0)/SUM(Python数据平滑!AE$143:AE$159)*情景假设!AG$337</f>
        <v>3083.5144137322463</v>
      </c>
      <c r="AH343" s="14">
        <f>VLOOKUP($A343,Python数据平滑!$A$119:$AN$172,COLUMN(Python数据平滑!AF$119),0)/SUM(Python数据平滑!AF$143:AF$159)*情景假设!AH$337</f>
        <v>3069.1126097574943</v>
      </c>
      <c r="AI343" s="14">
        <f>VLOOKUP($A343,Python数据平滑!$A$119:$AN$172,COLUMN(Python数据平滑!AG$119),0)/SUM(Python数据平滑!AG$143:AG$159)*情景假设!AI$337</f>
        <v>3053.9049860953141</v>
      </c>
      <c r="AJ343" s="14">
        <f>VLOOKUP($A343,Python数据平滑!$A$119:$AN$172,COLUMN(Python数据平滑!AH$119),0)/SUM(Python数据平滑!AH$143:AH$159)*情景假设!AJ$337</f>
        <v>3037.9387787497681</v>
      </c>
      <c r="AK343" s="14">
        <f>VLOOKUP($A343,Python数据平滑!$A$119:$AN$172,COLUMN(Python数据平滑!AI$119),0)/SUM(Python数据平滑!AI$143:AI$159)*情景假设!AK$337</f>
        <v>3021.260815155013</v>
      </c>
      <c r="AL343" s="14">
        <f>VLOOKUP($A343,Python数据平滑!$A$119:$AN$172,COLUMN(Python数据平滑!AJ$119),0)/SUM(Python数据平滑!AJ$143:AJ$159)*情景假设!AL$337</f>
        <v>3004.0204688186236</v>
      </c>
      <c r="AM343" s="14">
        <f>VLOOKUP($A343,Python数据平滑!$A$119:$AN$172,COLUMN(Python数据平滑!AK$119),0)/SUM(Python数据平滑!AK$143:AK$159)*情景假设!AM$337</f>
        <v>2986.3798393313205</v>
      </c>
      <c r="AN343" s="14">
        <f>VLOOKUP($A343,Python数据平滑!$A$119:$AN$172,COLUMN(Python数据平滑!AL$119),0)/SUM(Python数据平滑!AL$143:AL$159)*情景假设!AN$337</f>
        <v>2968.4035701299135</v>
      </c>
      <c r="AO343" s="14">
        <f>VLOOKUP($A343,Python数据平滑!$A$119:$AN$172,COLUMN(Python数据平滑!AM$119),0)/SUM(Python数据平滑!AM$143:AM$159)*情景假设!AO$337</f>
        <v>2950.1549747720264</v>
      </c>
      <c r="AP343" s="166">
        <f>VLOOKUP($A343,Python数据平滑!$A$119:$AN$172,COLUMN(Python数据平滑!AN$119),0)/SUM(Python数据平滑!AN$143:AN$159)*情景假设!AP$337</f>
        <v>2931.6959686834271</v>
      </c>
    </row>
    <row r="344" spans="1:42" x14ac:dyDescent="0.25">
      <c r="A344" s="132" t="s">
        <v>46</v>
      </c>
      <c r="B344" s="118">
        <f>VLOOKUP($A344,'低情景（2001-2060, 2020RMB）'!$A$14:$W$70,COLUMN('低情景（2001-2060, 2020RMB）'!U$1),0)</f>
        <v>1627.6494522571516</v>
      </c>
      <c r="C344" s="14">
        <f>VLOOKUP($A344,'低情景（2001-2060, 2020RMB）'!$A$14:$W$70,COLUMN('低情景（2001-2060, 2020RMB）'!V$1),0)</f>
        <v>1901.4435312506728</v>
      </c>
      <c r="D344" s="14">
        <f>VLOOKUP($A344,'低情景（2001-2060, 2020RMB）'!$A$14:$W$70,COLUMN('低情景（2001-2060, 2020RMB）'!W$1),0)</f>
        <v>1802.1334874675638</v>
      </c>
      <c r="E344" s="14">
        <f>VLOOKUP($A344,Python数据平滑!$A$119:$AN$172,COLUMN(Python数据平滑!C$119),0)/SUM(Python数据平滑!C$143:C$159)*情景假设!E$337</f>
        <v>1811.844895312573</v>
      </c>
      <c r="F344" s="14">
        <f>VLOOKUP($A344,Python数据平滑!$A$119:$AN$172,COLUMN(Python数据平滑!D$119),0)/SUM(Python数据平滑!D$143:D$159)*情景假设!F$337</f>
        <v>1820.8136623149035</v>
      </c>
      <c r="G344" s="14">
        <f>VLOOKUP($A344,Python数据平滑!$A$119:$AN$172,COLUMN(Python数据平滑!E$119),0)/SUM(Python数据平滑!E$143:E$159)*情景假设!G$337</f>
        <v>1826.7637026409109</v>
      </c>
      <c r="H344" s="14">
        <f>VLOOKUP($A344,Python数据平滑!$A$119:$AN$172,COLUMN(Python数据平滑!F$119),0)/SUM(Python数据平滑!F$143:F$159)*情景假设!H$337</f>
        <v>1838.8497934819993</v>
      </c>
      <c r="I344" s="14">
        <f>VLOOKUP($A344,Python数据平滑!$A$119:$AN$172,COLUMN(Python数据平滑!G$119),0)/SUM(Python数据平滑!G$143:G$159)*情景假设!I$337</f>
        <v>1854.3635964835212</v>
      </c>
      <c r="J344" s="14">
        <f>VLOOKUP($A344,Python数据平滑!$A$119:$AN$172,COLUMN(Python数据平滑!H$119),0)/SUM(Python数据平滑!H$143:H$159)*情景假设!J$337</f>
        <v>1870.6200119160208</v>
      </c>
      <c r="K344" s="14">
        <f>VLOOKUP($A344,Python数据平滑!$A$119:$AN$172,COLUMN(Python数据平滑!I$119),0)/SUM(Python数据平滑!I$143:I$159)*情景假设!K$337</f>
        <v>1884.2142471323991</v>
      </c>
      <c r="L344" s="14">
        <f>VLOOKUP($A344,Python数据平滑!$A$119:$AN$172,COLUMN(Python数据平滑!J$119),0)/SUM(Python数据平滑!J$143:J$159)*情景假设!L$337</f>
        <v>1891.0336933237941</v>
      </c>
      <c r="M344" s="14">
        <f>VLOOKUP($A344,Python数据平滑!$A$119:$AN$172,COLUMN(Python数据平滑!K$119),0)/SUM(Python数据平滑!K$143:K$159)*情景假设!M$337</f>
        <v>1891.118041757177</v>
      </c>
      <c r="N344" s="14">
        <f>VLOOKUP($A344,Python数据平滑!$A$119:$AN$172,COLUMN(Python数据平滑!L$119),0)/SUM(Python数据平滑!L$143:L$159)*情景假设!N$337</f>
        <v>1887.7638065319391</v>
      </c>
      <c r="O344" s="14">
        <f>VLOOKUP($A344,Python数据平滑!$A$119:$AN$172,COLUMN(Python数据平滑!M$119),0)/SUM(Python数据平滑!M$143:M$159)*情景假设!O$337</f>
        <v>1881.7857007856426</v>
      </c>
      <c r="P344" s="14">
        <f>VLOOKUP($A344,Python数据平滑!$A$119:$AN$172,COLUMN(Python数据平滑!N$119),0)/SUM(Python数据平滑!N$143:N$159)*情景假设!P$337</f>
        <v>1875.4093249462537</v>
      </c>
      <c r="Q344" s="14">
        <f>VLOOKUP($A344,Python数据平滑!$A$119:$AN$172,COLUMN(Python数据平滑!O$119),0)/SUM(Python数据平滑!O$143:O$159)*情景假设!Q$337</f>
        <v>1872.2788807253335</v>
      </c>
      <c r="R344" s="14">
        <f>VLOOKUP($A344,Python数据平滑!$A$119:$AN$172,COLUMN(Python数据平滑!P$119),0)/SUM(Python数据平滑!P$143:P$159)*情景假设!R$337</f>
        <v>1870.9343034065848</v>
      </c>
      <c r="S344" s="14">
        <f>VLOOKUP($A344,Python数据平滑!$A$119:$AN$172,COLUMN(Python数据平滑!Q$119),0)/SUM(Python数据平滑!Q$143:Q$159)*情景假设!S$337</f>
        <v>1867.5941689429628</v>
      </c>
      <c r="T344" s="14">
        <f>VLOOKUP($A344,Python数据平滑!$A$119:$AN$172,COLUMN(Python数据平滑!R$119),0)/SUM(Python数据平滑!R$143:R$159)*情景假设!T$337</f>
        <v>1862.8735865616989</v>
      </c>
      <c r="U344" s="14">
        <f>VLOOKUP($A344,Python数据平滑!$A$119:$AN$172,COLUMN(Python数据平滑!S$119),0)/SUM(Python数据平滑!S$143:S$159)*情景假设!U$337</f>
        <v>1857.3685758201907</v>
      </c>
      <c r="V344" s="14">
        <f>VLOOKUP($A344,Python数据平滑!$A$119:$AN$172,COLUMN(Python数据平滑!T$119),0)/SUM(Python数据平滑!T$143:T$159)*情景假设!V$337</f>
        <v>1851.6552875294215</v>
      </c>
      <c r="W344" s="14">
        <f>VLOOKUP($A344,Python数据平滑!$A$119:$AN$172,COLUMN(Python数据平滑!U$119),0)/SUM(Python数据平滑!U$143:U$159)*情景假设!W$337</f>
        <v>1845.8264968505994</v>
      </c>
      <c r="X344" s="14">
        <f>VLOOKUP($A344,Python数据平滑!$A$119:$AN$172,COLUMN(Python数据平滑!V$119),0)/SUM(Python数据平滑!V$143:V$159)*情景假设!X$337</f>
        <v>1839.6136169221857</v>
      </c>
      <c r="Y344" s="14">
        <f>VLOOKUP($A344,Python数据平滑!$A$119:$AN$172,COLUMN(Python数据平滑!W$119),0)/SUM(Python数据平滑!W$143:W$159)*情景假设!Y$337</f>
        <v>1833.0306903943442</v>
      </c>
      <c r="Z344" s="14">
        <f>VLOOKUP($A344,Python数据平滑!$A$119:$AN$172,COLUMN(Python数据平滑!X$119),0)/SUM(Python数据平滑!X$143:X$159)*情景假设!Z$337</f>
        <v>1826.0854983174549</v>
      </c>
      <c r="AA344" s="14">
        <f>VLOOKUP($A344,Python数据平滑!$A$119:$AN$172,COLUMN(Python数据平滑!Y$119),0)/SUM(Python数据平滑!Y$143:Y$159)*情景假设!AA$337</f>
        <v>1818.7807723010858</v>
      </c>
      <c r="AB344" s="14">
        <f>VLOOKUP($A344,Python数据平滑!$A$119:$AN$172,COLUMN(Python数据平滑!Z$119),0)/SUM(Python数据平滑!Z$143:Z$159)*情景假设!AB$337</f>
        <v>1811.1788412707824</v>
      </c>
      <c r="AC344" s="14">
        <f>VLOOKUP($A344,Python数据平滑!$A$119:$AN$172,COLUMN(Python数据平滑!AA$119),0)/SUM(Python数据平滑!AA$143:AA$159)*情景假设!AC$337</f>
        <v>1803.335805525724</v>
      </c>
      <c r="AD344" s="14">
        <f>VLOOKUP($A344,Python数据平滑!$A$119:$AN$172,COLUMN(Python数据平滑!AB$119),0)/SUM(Python数据平滑!AB$143:AB$159)*情景假设!AD$337</f>
        <v>1795.2384338476218</v>
      </c>
      <c r="AE344" s="14">
        <f>VLOOKUP($A344,Python数据平滑!$A$119:$AN$172,COLUMN(Python数据平滑!AC$119),0)/SUM(Python数据平滑!AC$143:AC$159)*情景假设!AE$337</f>
        <v>1786.8684523177074</v>
      </c>
      <c r="AF344" s="14">
        <f>VLOOKUP($A344,Python数据平滑!$A$119:$AN$172,COLUMN(Python数据平滑!AD$119),0)/SUM(Python数据平滑!AD$143:AD$159)*情景假设!AF$337</f>
        <v>1778.2014059113108</v>
      </c>
      <c r="AG344" s="14">
        <f>VLOOKUP($A344,Python数据平滑!$A$119:$AN$172,COLUMN(Python数据平滑!AE$119),0)/SUM(Python数据平滑!AE$143:AE$159)*情景假设!AG$337</f>
        <v>1769.1525453244624</v>
      </c>
      <c r="AH344" s="14">
        <f>VLOOKUP($A344,Python数据平滑!$A$119:$AN$172,COLUMN(Python数据平滑!AF$119),0)/SUM(Python数据平滑!AF$143:AF$159)*情景假设!AH$337</f>
        <v>1759.6707156293303</v>
      </c>
      <c r="AI344" s="14">
        <f>VLOOKUP($A344,Python数据平滑!$A$119:$AN$172,COLUMN(Python数据平滑!AG$119),0)/SUM(Python数据平滑!AG$143:AG$159)*情景假设!AI$337</f>
        <v>1749.7761348593278</v>
      </c>
      <c r="AJ344" s="14">
        <f>VLOOKUP($A344,Python数据平滑!$A$119:$AN$172,COLUMN(Python数据平滑!AH$119),0)/SUM(Python数据平滑!AH$143:AH$159)*情景假设!AJ$337</f>
        <v>1739.4888175127639</v>
      </c>
      <c r="AK344" s="14">
        <f>VLOOKUP($A344,Python数据平滑!$A$119:$AN$172,COLUMN(Python数据平滑!AI$119),0)/SUM(Python数据平滑!AI$143:AI$159)*情景假设!AK$337</f>
        <v>1728.8286003012695</v>
      </c>
      <c r="AL344" s="14">
        <f>VLOOKUP($A344,Python数据平滑!$A$119:$AN$172,COLUMN(Python数据平滑!AJ$119),0)/SUM(Python数据平滑!AJ$143:AJ$159)*情景假设!AL$337</f>
        <v>1717.8740386452725</v>
      </c>
      <c r="AM344" s="14">
        <f>VLOOKUP($A344,Python数据平滑!$A$119:$AN$172,COLUMN(Python数据平滑!AK$119),0)/SUM(Python数据平滑!AK$143:AK$159)*情景假设!AM$337</f>
        <v>1706.7109083633632</v>
      </c>
      <c r="AN344" s="14">
        <f>VLOOKUP($A344,Python数据平滑!$A$119:$AN$172,COLUMN(Python数据平滑!AL$119),0)/SUM(Python数据平滑!AL$143:AL$159)*情景假设!AN$337</f>
        <v>1695.3692698933644</v>
      </c>
      <c r="AO344" s="14">
        <f>VLOOKUP($A344,Python数据平滑!$A$119:$AN$172,COLUMN(Python数据平滑!AM$119),0)/SUM(Python数据平滑!AM$143:AM$159)*情景假设!AO$337</f>
        <v>1683.8785205485017</v>
      </c>
      <c r="AP344" s="166">
        <f>VLOOKUP($A344,Python数据平滑!$A$119:$AN$172,COLUMN(Python数据平滑!AN$119),0)/SUM(Python数据平滑!AN$143:AN$159)*情景假设!AP$337</f>
        <v>1672.2673642305306</v>
      </c>
    </row>
    <row r="345" spans="1:42" x14ac:dyDescent="0.25">
      <c r="A345" s="132" t="s">
        <v>47</v>
      </c>
      <c r="B345" s="118">
        <f>VLOOKUP($A345,'低情景（2001-2060, 2020RMB）'!$A$14:$W$70,COLUMN('低情景（2001-2060, 2020RMB）'!U$1),0)</f>
        <v>1649.6368760600501</v>
      </c>
      <c r="C345" s="14">
        <f>VLOOKUP($A345,'低情景（2001-2060, 2020RMB）'!$A$14:$W$70,COLUMN('低情景（2001-2060, 2020RMB）'!V$1),0)</f>
        <v>1909.953713647637</v>
      </c>
      <c r="D345" s="14">
        <f>VLOOKUP($A345,'低情景（2001-2060, 2020RMB）'!$A$14:$W$70,COLUMN('低情景（2001-2060, 2020RMB）'!W$1),0)</f>
        <v>1947.9528299445335</v>
      </c>
      <c r="E345" s="14">
        <f>VLOOKUP($A345,Python数据平滑!$A$119:$AN$172,COLUMN(Python数据平滑!C$119),0)/SUM(Python数据平滑!C$143:C$159)*情景假设!E$337</f>
        <v>1982.3043341890914</v>
      </c>
      <c r="F345" s="14">
        <f>VLOOKUP($A345,Python数据平滑!$A$119:$AN$172,COLUMN(Python数据平滑!D$119),0)/SUM(Python数据平滑!D$143:D$159)*情景假设!F$337</f>
        <v>2015.5558643739128</v>
      </c>
      <c r="G345" s="14">
        <f>VLOOKUP($A345,Python数据平滑!$A$119:$AN$172,COLUMN(Python数据平滑!E$119),0)/SUM(Python数据平滑!E$143:E$159)*情景假设!G$337</f>
        <v>2045.2318475207696</v>
      </c>
      <c r="H345" s="14">
        <f>VLOOKUP($A345,Python数据平滑!$A$119:$AN$172,COLUMN(Python数据平滑!F$119),0)/SUM(Python数据平滑!F$143:F$159)*情景假设!H$337</f>
        <v>2081.3652906846819</v>
      </c>
      <c r="I345" s="14">
        <f>VLOOKUP($A345,Python数据平滑!$A$119:$AN$172,COLUMN(Python数据平滑!G$119),0)/SUM(Python数据平滑!G$143:G$159)*情景假设!I$337</f>
        <v>2120.8864874806641</v>
      </c>
      <c r="J345" s="14">
        <f>VLOOKUP($A345,Python数据平滑!$A$119:$AN$172,COLUMN(Python数据平滑!H$119),0)/SUM(Python数据平滑!H$143:H$159)*情景假设!J$337</f>
        <v>2160.9603916862256</v>
      </c>
      <c r="K345" s="14">
        <f>VLOOKUP($A345,Python数据平滑!$A$119:$AN$172,COLUMN(Python数据平滑!I$119),0)/SUM(Python数据平滑!I$143:I$159)*情景假设!K$337</f>
        <v>2197.7993968049868</v>
      </c>
      <c r="L345" s="14">
        <f>VLOOKUP($A345,Python数据平滑!$A$119:$AN$172,COLUMN(Python数据平滑!J$119),0)/SUM(Python数据平滑!J$143:J$159)*情景假设!L$337</f>
        <v>2226.645224077211</v>
      </c>
      <c r="M345" s="14">
        <f>VLOOKUP($A345,Python数据平滑!$A$119:$AN$172,COLUMN(Python数据平滑!K$119),0)/SUM(Python数据平滑!K$143:K$159)*情景假设!M$337</f>
        <v>2247.3516495630502</v>
      </c>
      <c r="N345" s="14">
        <f>VLOOKUP($A345,Python数据平滑!$A$119:$AN$172,COLUMN(Python数据平滑!L$119),0)/SUM(Python数据平滑!L$143:L$159)*情景假设!N$337</f>
        <v>2263.4275080299785</v>
      </c>
      <c r="O345" s="14">
        <f>VLOOKUP($A345,Python数据平滑!$A$119:$AN$172,COLUMN(Python数据平滑!M$119),0)/SUM(Python数据平滑!M$143:M$159)*情景假设!O$337</f>
        <v>2275.549381069934</v>
      </c>
      <c r="P345" s="14">
        <f>VLOOKUP($A345,Python数据平滑!$A$119:$AN$172,COLUMN(Python数据平滑!N$119),0)/SUM(Python数据平滑!N$143:N$159)*情景假设!P$337</f>
        <v>2286.1498186047011</v>
      </c>
      <c r="Q345" s="14">
        <f>VLOOKUP($A345,Python数据平滑!$A$119:$AN$172,COLUMN(Python数据平滑!O$119),0)/SUM(Python数据平滑!O$143:O$159)*情景假设!Q$337</f>
        <v>2299.4911659599825</v>
      </c>
      <c r="R345" s="14">
        <f>VLOOKUP($A345,Python数据平滑!$A$119:$AN$172,COLUMN(Python数据平滑!P$119),0)/SUM(Python数据平滑!P$143:P$159)*情景假设!R$337</f>
        <v>2314.5428561316671</v>
      </c>
      <c r="S345" s="14">
        <f>VLOOKUP($A345,Python数据平滑!$A$119:$AN$172,COLUMN(Python数据平滑!Q$119),0)/SUM(Python数据平滑!Q$143:Q$159)*情景假设!S$337</f>
        <v>2327.420268559646</v>
      </c>
      <c r="T345" s="14">
        <f>VLOOKUP($A345,Python数据平滑!$A$119:$AN$172,COLUMN(Python数据平滑!R$119),0)/SUM(Python数据平滑!R$143:R$159)*情景假设!T$337</f>
        <v>2338.7714997690318</v>
      </c>
      <c r="U345" s="14">
        <f>VLOOKUP($A345,Python数据平滑!$A$119:$AN$172,COLUMN(Python数据平滑!S$119),0)/SUM(Python数据平滑!S$143:S$159)*情景假设!U$337</f>
        <v>2349.2403780949044</v>
      </c>
      <c r="V345" s="14">
        <f>VLOOKUP($A345,Python数据平滑!$A$119:$AN$172,COLUMN(Python数据平滑!T$119),0)/SUM(Python数据平滑!T$143:T$159)*情景假设!V$337</f>
        <v>2359.4656933259662</v>
      </c>
      <c r="W345" s="14">
        <f>VLOOKUP($A345,Python数据平滑!$A$119:$AN$172,COLUMN(Python数据平滑!U$119),0)/SUM(Python数据平滑!U$143:U$159)*情景假设!W$337</f>
        <v>2369.4859377061612</v>
      </c>
      <c r="X345" s="14">
        <f>VLOOKUP($A345,Python数据平滑!$A$119:$AN$172,COLUMN(Python数据平滑!V$119),0)/SUM(Python数据平滑!V$143:V$159)*情景假设!X$337</f>
        <v>2378.874518220347</v>
      </c>
      <c r="Y345" s="14">
        <f>VLOOKUP($A345,Python数据平滑!$A$119:$AN$172,COLUMN(Python数据平滑!W$119),0)/SUM(Python数据平滑!W$143:W$159)*情景假设!Y$337</f>
        <v>2387.5616808887771</v>
      </c>
      <c r="Z345" s="14">
        <f>VLOOKUP($A345,Python数据平滑!$A$119:$AN$172,COLUMN(Python数据平滑!X$119),0)/SUM(Python数据平滑!X$143:X$159)*情景假设!Z$337</f>
        <v>2395.4690330666344</v>
      </c>
      <c r="AA345" s="14">
        <f>VLOOKUP($A345,Python数据平滑!$A$119:$AN$172,COLUMN(Python数据平滑!Y$119),0)/SUM(Python数据平滑!Y$143:Y$159)*情景假设!AA$337</f>
        <v>2402.5110905840011</v>
      </c>
      <c r="AB345" s="14">
        <f>VLOOKUP($A345,Python数据平滑!$A$119:$AN$172,COLUMN(Python数据平滑!Z$119),0)/SUM(Python数据平滑!Z$143:Z$159)*情景假设!AB$337</f>
        <v>2408.6812888148411</v>
      </c>
      <c r="AC345" s="14">
        <f>VLOOKUP($A345,Python数据平滑!$A$119:$AN$172,COLUMN(Python数据平滑!AA$119),0)/SUM(Python数据平滑!AA$143:AA$159)*情景假设!AC$337</f>
        <v>2413.966764603651</v>
      </c>
      <c r="AD345" s="14">
        <f>VLOOKUP($A345,Python数据平滑!$A$119:$AN$172,COLUMN(Python数据平滑!AB$119),0)/SUM(Python数据平滑!AB$143:AB$159)*情景假设!AD$337</f>
        <v>2418.2632518770879</v>
      </c>
      <c r="AE345" s="14">
        <f>VLOOKUP($A345,Python数据平滑!$A$119:$AN$172,COLUMN(Python数据平滑!AC$119),0)/SUM(Python数据平滑!AC$143:AC$159)*情景假设!AE$337</f>
        <v>2421.4595465711477</v>
      </c>
      <c r="AF345" s="14">
        <f>VLOOKUP($A345,Python数据平滑!$A$119:$AN$172,COLUMN(Python数据平滑!AD$119),0)/SUM(Python数据平滑!AD$143:AD$159)*情景假设!AF$337</f>
        <v>2423.4361515865035</v>
      </c>
      <c r="AG345" s="14">
        <f>VLOOKUP($A345,Python数据平滑!$A$119:$AN$172,COLUMN(Python数据平滑!AE$119),0)/SUM(Python数据平滑!AE$143:AE$159)*情景假设!AG$337</f>
        <v>2424.9065779589391</v>
      </c>
      <c r="AH345" s="14">
        <f>VLOOKUP($A345,Python数据平滑!$A$119:$AN$172,COLUMN(Python数据平滑!AF$119),0)/SUM(Python数据平滑!AF$143:AF$159)*情景假设!AH$337</f>
        <v>2426.6029778485827</v>
      </c>
      <c r="AI345" s="14">
        <f>VLOOKUP($A345,Python数据平滑!$A$119:$AN$172,COLUMN(Python数据平滑!AG$119),0)/SUM(Python数据平滑!AG$143:AG$159)*情景假设!AI$337</f>
        <v>2428.4260517128751</v>
      </c>
      <c r="AJ345" s="14">
        <f>VLOOKUP($A345,Python数据平滑!$A$119:$AN$172,COLUMN(Python数据平滑!AH$119),0)/SUM(Python数据平滑!AH$143:AH$159)*情景假设!AJ$337</f>
        <v>2430.2759433781007</v>
      </c>
      <c r="AK345" s="14">
        <f>VLOOKUP($A345,Python数据平滑!$A$119:$AN$172,COLUMN(Python数据平滑!AI$119),0)/SUM(Python数据平滑!AI$143:AI$159)*情景假设!AK$337</f>
        <v>2432.0522890300458</v>
      </c>
      <c r="AL345" s="14">
        <f>VLOOKUP($A345,Python数据平滑!$A$119:$AN$172,COLUMN(Python数据平滑!AJ$119),0)/SUM(Python数据平滑!AJ$143:AJ$159)*情景假设!AL$337</f>
        <v>2433.7377106346025</v>
      </c>
      <c r="AM345" s="14">
        <f>VLOOKUP($A345,Python数据平滑!$A$119:$AN$172,COLUMN(Python数据平滑!AK$119),0)/SUM(Python数据平滑!AK$143:AK$159)*情景假设!AM$337</f>
        <v>2435.3274299074237</v>
      </c>
      <c r="AN345" s="14">
        <f>VLOOKUP($A345,Python数据平滑!$A$119:$AN$172,COLUMN(Python数据平滑!AL$119),0)/SUM(Python数据平滑!AL$143:AL$159)*情景假设!AN$337</f>
        <v>2436.7394372380309</v>
      </c>
      <c r="AO345" s="14">
        <f>VLOOKUP($A345,Python数据平滑!$A$119:$AN$172,COLUMN(Python数据平滑!AM$119),0)/SUM(Python数据平滑!AM$143:AM$159)*情景假设!AO$337</f>
        <v>2437.8914945967372</v>
      </c>
      <c r="AP345" s="166">
        <f>VLOOKUP($A345,Python数据平滑!$A$119:$AN$172,COLUMN(Python数据平滑!AN$119),0)/SUM(Python数据平滑!AN$143:AN$159)*情景假设!AP$337</f>
        <v>2438.7012017723141</v>
      </c>
    </row>
    <row r="346" spans="1:42" x14ac:dyDescent="0.25">
      <c r="A346" s="132" t="s">
        <v>48</v>
      </c>
      <c r="B346" s="118">
        <f>VLOOKUP($A346,'低情景（2001-2060, 2020RMB）'!$A$14:$W$70,COLUMN('低情景（2001-2060, 2020RMB）'!U$1),0)</f>
        <v>1972.7493616245627</v>
      </c>
      <c r="C346" s="14">
        <f>VLOOKUP($A346,'低情景（2001-2060, 2020RMB）'!$A$14:$W$70,COLUMN('低情景（2001-2060, 2020RMB）'!V$1),0)</f>
        <v>2360.0523650119308</v>
      </c>
      <c r="D346" s="14">
        <f>VLOOKUP($A346,'低情景（2001-2060, 2020RMB）'!$A$14:$W$70,COLUMN('低情景（2001-2060, 2020RMB）'!W$1),0)</f>
        <v>2335.0838323778685</v>
      </c>
      <c r="E346" s="14">
        <f>VLOOKUP($A346,Python数据平滑!$A$119:$AN$172,COLUMN(Python数据平滑!C$119),0)/SUM(Python数据平滑!C$143:C$159)*情景假设!E$337</f>
        <v>2370.3616464025426</v>
      </c>
      <c r="F346" s="14">
        <f>VLOOKUP($A346,Python数据平滑!$A$119:$AN$172,COLUMN(Python数据平滑!D$119),0)/SUM(Python数据平滑!D$143:D$159)*情景假设!F$337</f>
        <v>2404.6381883672366</v>
      </c>
      <c r="G346" s="14">
        <f>VLOOKUP($A346,Python数据平滑!$A$119:$AN$172,COLUMN(Python数据平滑!E$119),0)/SUM(Python数据平滑!E$143:E$159)*情景假设!G$337</f>
        <v>2435.0551212638488</v>
      </c>
      <c r="H346" s="14">
        <f>VLOOKUP($A346,Python数据平滑!$A$119:$AN$172,COLUMN(Python数据平滑!F$119),0)/SUM(Python数据平滑!F$143:F$159)*情景假设!H$337</f>
        <v>2473.5142636899427</v>
      </c>
      <c r="I346" s="14">
        <f>VLOOKUP($A346,Python数据平滑!$A$119:$AN$172,COLUMN(Python数据平滑!G$119),0)/SUM(Python数据平滑!G$143:G$159)*情景假设!I$337</f>
        <v>2516.2870215070648</v>
      </c>
      <c r="J346" s="14">
        <f>VLOOKUP($A346,Python数据平滑!$A$119:$AN$172,COLUMN(Python数据平滑!H$119),0)/SUM(Python数据平滑!H$143:H$159)*情景假设!J$337</f>
        <v>2560.0830999211275</v>
      </c>
      <c r="K346" s="14">
        <f>VLOOKUP($A346,Python数据平滑!$A$119:$AN$172,COLUMN(Python数据平滑!I$119),0)/SUM(Python数据平滑!I$143:I$159)*情景假设!K$337</f>
        <v>2600.5113508225136</v>
      </c>
      <c r="L346" s="14">
        <f>VLOOKUP($A346,Python数据平滑!$A$119:$AN$172,COLUMN(Python数据平滑!J$119),0)/SUM(Python数据平滑!J$143:J$159)*情景假设!L$337</f>
        <v>2632.0564791196939</v>
      </c>
      <c r="M346" s="14">
        <f>VLOOKUP($A346,Python数据平滑!$A$119:$AN$172,COLUMN(Python数据平滑!K$119),0)/SUM(Python数据平滑!K$143:K$159)*情景假设!M$337</f>
        <v>2654.3050761614877</v>
      </c>
      <c r="N346" s="14">
        <f>VLOOKUP($A346,Python数据平滑!$A$119:$AN$172,COLUMN(Python数据平滑!L$119),0)/SUM(Python数据平滑!L$143:L$159)*情景假设!N$337</f>
        <v>2671.2038566935512</v>
      </c>
      <c r="O346" s="14">
        <f>VLOOKUP($A346,Python数据平滑!$A$119:$AN$172,COLUMN(Python数据平滑!M$119),0)/SUM(Python数据平滑!M$143:M$159)*情景假设!O$337</f>
        <v>2683.7344942962445</v>
      </c>
      <c r="P346" s="14">
        <f>VLOOKUP($A346,Python数据平滑!$A$119:$AN$172,COLUMN(Python数据平滑!N$119),0)/SUM(Python数据平滑!N$143:N$159)*情景假设!P$337</f>
        <v>2694.9468355907088</v>
      </c>
      <c r="Q346" s="14">
        <f>VLOOKUP($A346,Python数据平滑!$A$119:$AN$172,COLUMN(Python数据平滑!O$119),0)/SUM(Python数据平滑!O$143:O$159)*情景假设!Q$337</f>
        <v>2710.0422981134857</v>
      </c>
      <c r="R346" s="14">
        <f>VLOOKUP($A346,Python数据平滑!$A$119:$AN$172,COLUMN(Python数据平滑!P$119),0)/SUM(Python数据平滑!P$143:P$159)*情景假设!R$337</f>
        <v>2727.5958589558659</v>
      </c>
      <c r="S346" s="14">
        <f>VLOOKUP($A346,Python数据平滑!$A$119:$AN$172,COLUMN(Python数据平滑!Q$119),0)/SUM(Python数据平滑!Q$143:Q$159)*情景假设!S$337</f>
        <v>2742.6988464889355</v>
      </c>
      <c r="T346" s="14">
        <f>VLOOKUP($A346,Python数据平滑!$A$119:$AN$172,COLUMN(Python数据平滑!R$119),0)/SUM(Python数据平滑!R$143:R$159)*情景假设!T$337</f>
        <v>2756.1116080746542</v>
      </c>
      <c r="U346" s="14">
        <f>VLOOKUP($A346,Python数据平滑!$A$119:$AN$172,COLUMN(Python数据平滑!S$119),0)/SUM(Python数据平滑!S$143:S$159)*情景假设!U$337</f>
        <v>2768.5889100330282</v>
      </c>
      <c r="V346" s="14">
        <f>VLOOKUP($A346,Python数据平滑!$A$119:$AN$172,COLUMN(Python数据平滑!T$119),0)/SUM(Python数据平滑!T$143:T$159)*情景假设!V$337</f>
        <v>2780.8793484275243</v>
      </c>
      <c r="W346" s="14">
        <f>VLOOKUP($A346,Python数据平滑!$A$119:$AN$172,COLUMN(Python数据平滑!U$119),0)/SUM(Python数据平滑!U$143:U$159)*情景假设!W$337</f>
        <v>2793.0239747133915</v>
      </c>
      <c r="X346" s="14">
        <f>VLOOKUP($A346,Python数据平滑!$A$119:$AN$172,COLUMN(Python数据平滑!V$119),0)/SUM(Python数据平滑!V$143:V$159)*情景假设!X$337</f>
        <v>2804.5154220032477</v>
      </c>
      <c r="Y346" s="14">
        <f>VLOOKUP($A346,Python数据平滑!$A$119:$AN$172,COLUMN(Python数据平滑!W$119),0)/SUM(Python数据平滑!W$143:W$159)*情景假设!Y$337</f>
        <v>2815.266588954305</v>
      </c>
      <c r="Z346" s="14">
        <f>VLOOKUP($A346,Python数据平滑!$A$119:$AN$172,COLUMN(Python数据平滑!X$119),0)/SUM(Python数据平滑!X$143:X$159)*情景假设!Z$337</f>
        <v>2825.1799040068386</v>
      </c>
      <c r="AA346" s="14">
        <f>VLOOKUP($A346,Python数据平滑!$A$119:$AN$172,COLUMN(Python数据平滑!Y$119),0)/SUM(Python数据平滑!Y$143:Y$159)*情景假设!AA$337</f>
        <v>2834.149130593506</v>
      </c>
      <c r="AB346" s="14">
        <f>VLOOKUP($A346,Python数据平滑!$A$119:$AN$172,COLUMN(Python数据平滑!Z$119),0)/SUM(Python数据平滑!Z$143:Z$159)*情景假设!AB$337</f>
        <v>2842.1608393903102</v>
      </c>
      <c r="AC346" s="14">
        <f>VLOOKUP($A346,Python数据平滑!$A$119:$AN$172,COLUMN(Python数据平滑!AA$119),0)/SUM(Python数据平滑!AA$143:AA$159)*情景假设!AC$337</f>
        <v>2849.1939508606124</v>
      </c>
      <c r="AD346" s="14">
        <f>VLOOKUP($A346,Python数据平滑!$A$119:$AN$172,COLUMN(Python数据平滑!AB$119),0)/SUM(Python数据平滑!AB$143:AB$159)*情景假设!AD$337</f>
        <v>2855.1192630665387</v>
      </c>
      <c r="AE346" s="14">
        <f>VLOOKUP($A346,Python数据平滑!$A$119:$AN$172,COLUMN(Python数据平滑!AC$119),0)/SUM(Python数据平滑!AC$143:AC$159)*情景假设!AE$337</f>
        <v>2859.7990520742396</v>
      </c>
      <c r="AF346" s="14">
        <f>VLOOKUP($A346,Python数据平滑!$A$119:$AN$172,COLUMN(Python数据平滑!AD$119),0)/SUM(Python数据平滑!AD$143:AD$159)*情景假设!AF$337</f>
        <v>2863.0854575441053</v>
      </c>
      <c r="AG346" s="14">
        <f>VLOOKUP($A346,Python数据平滑!$A$119:$AN$172,COLUMN(Python数据平滑!AE$119),0)/SUM(Python数据平滑!AE$143:AE$159)*情景假设!AG$337</f>
        <v>2865.8096012634128</v>
      </c>
      <c r="AH346" s="14">
        <f>VLOOKUP($A346,Python数据平滑!$A$119:$AN$172,COLUMN(Python数据平滑!AF$119),0)/SUM(Python数据平滑!AF$143:AF$159)*情景假设!AH$337</f>
        <v>2868.8117082415565</v>
      </c>
      <c r="AI346" s="14">
        <f>VLOOKUP($A346,Python数据平滑!$A$119:$AN$172,COLUMN(Python数据平滑!AG$119),0)/SUM(Python数据平滑!AG$143:AG$159)*情景假设!AI$337</f>
        <v>2871.9479371307698</v>
      </c>
      <c r="AJ346" s="14">
        <f>VLOOKUP($A346,Python数据平滑!$A$119:$AN$172,COLUMN(Python数据平滑!AH$119),0)/SUM(Python数据平滑!AH$143:AH$159)*情景假设!AJ$337</f>
        <v>2875.0735093826675</v>
      </c>
      <c r="AK346" s="14">
        <f>VLOOKUP($A346,Python数据平滑!$A$119:$AN$172,COLUMN(Python数据平滑!AI$119),0)/SUM(Python数据平滑!AI$143:AI$159)*情景假设!AK$337</f>
        <v>2878.0427729108915</v>
      </c>
      <c r="AL346" s="14">
        <f>VLOOKUP($A346,Python数据平滑!$A$119:$AN$172,COLUMN(Python数据平滑!AJ$119),0)/SUM(Python数据平滑!AJ$143:AJ$159)*情景假设!AL$337</f>
        <v>2880.80806349051</v>
      </c>
      <c r="AM346" s="14">
        <f>VLOOKUP($A346,Python数据平滑!$A$119:$AN$172,COLUMN(Python数据平滑!AK$119),0)/SUM(Python数据平滑!AK$143:AK$159)*情景假设!AM$337</f>
        <v>2883.3365366394396</v>
      </c>
      <c r="AN346" s="14">
        <f>VLOOKUP($A346,Python数据平滑!$A$119:$AN$172,COLUMN(Python数据平滑!AL$119),0)/SUM(Python数据平滑!AL$143:AL$159)*情景假设!AN$337</f>
        <v>2885.5038347511727</v>
      </c>
      <c r="AO346" s="14">
        <f>VLOOKUP($A346,Python数据平滑!$A$119:$AN$172,COLUMN(Python数据平滑!AM$119),0)/SUM(Python数据平滑!AM$143:AM$159)*情景假设!AO$337</f>
        <v>2887.1852574789859</v>
      </c>
      <c r="AP346" s="166">
        <f>VLOOKUP($A346,Python数据平滑!$A$119:$AN$172,COLUMN(Python数据平滑!AN$119),0)/SUM(Python数据平滑!AN$143:AN$159)*情景假设!AP$337</f>
        <v>2888.2559352296921</v>
      </c>
    </row>
    <row r="347" spans="1:42" x14ac:dyDescent="0.25">
      <c r="A347" s="132" t="s">
        <v>65</v>
      </c>
      <c r="B347" s="118">
        <f>VLOOKUP($A347,'低情景（2001-2060, 2020RMB）'!$A$14:$W$70,COLUMN('低情景（2001-2060, 2020RMB）'!U$1),0)</f>
        <v>3696.6327461554224</v>
      </c>
      <c r="C347" s="14">
        <f>VLOOKUP($A347,'低情景（2001-2060, 2020RMB）'!$A$14:$W$70,COLUMN('低情景（2001-2060, 2020RMB）'!V$1),0)</f>
        <v>3979.7568976278721</v>
      </c>
      <c r="D347" s="14">
        <f>VLOOKUP($A347,'低情景（2001-2060, 2020RMB）'!$A$14:$W$70,COLUMN('低情景（2001-2060, 2020RMB）'!W$1),0)</f>
        <v>4568.3236898109044</v>
      </c>
      <c r="E347" s="14">
        <f>VLOOKUP($A347,Python数据平滑!$A$119:$AN$172,COLUMN(Python数据平滑!C$119),0)/SUM(Python数据平滑!C$143:C$159)*情景假设!E$337</f>
        <v>4582.978569309229</v>
      </c>
      <c r="F347" s="14">
        <f>VLOOKUP($A347,Python数据平滑!$A$119:$AN$172,COLUMN(Python数据平滑!D$119),0)/SUM(Python数据平滑!D$143:D$159)*情景假设!F$337</f>
        <v>4593.971196331423</v>
      </c>
      <c r="G347" s="14">
        <f>VLOOKUP($A347,Python数据平滑!$A$119:$AN$172,COLUMN(Python数据平滑!E$119),0)/SUM(Python数据平滑!E$143:E$159)*情景假设!G$337</f>
        <v>4595.6938513837249</v>
      </c>
      <c r="H347" s="14">
        <f>VLOOKUP($A347,Python数据平滑!$A$119:$AN$172,COLUMN(Python数据平滑!F$119),0)/SUM(Python数据平滑!F$143:F$159)*情景假设!H$337</f>
        <v>4607.4405910579662</v>
      </c>
      <c r="I347" s="14">
        <f>VLOOKUP($A347,Python数据平滑!$A$119:$AN$172,COLUMN(Python数据平滑!G$119),0)/SUM(Python数据平滑!G$143:G$159)*情景假设!I$337</f>
        <v>4622.1025437092376</v>
      </c>
      <c r="J347" s="14">
        <f>VLOOKUP($A347,Python数据平滑!$A$119:$AN$172,COLUMN(Python数据平滑!H$119),0)/SUM(Python数据平滑!H$143:H$159)*情景假设!J$337</f>
        <v>4638.3870105941787</v>
      </c>
      <c r="K347" s="14">
        <f>VLOOKUP($A347,Python数据平滑!$A$119:$AN$172,COLUMN(Python数据平滑!I$119),0)/SUM(Python数据平滑!I$143:I$159)*情景假设!K$337</f>
        <v>4653.4284944499959</v>
      </c>
      <c r="L347" s="14">
        <f>VLOOKUP($A347,Python数据平滑!$A$119:$AN$172,COLUMN(Python数据平滑!J$119),0)/SUM(Python数据平滑!J$143:J$159)*情景假设!L$337</f>
        <v>4662.8036049563834</v>
      </c>
      <c r="M347" s="14">
        <f>VLOOKUP($A347,Python数据平滑!$A$119:$AN$172,COLUMN(Python数据平滑!K$119),0)/SUM(Python数据平滑!K$143:K$159)*情景假设!M$337</f>
        <v>4654.2153374044183</v>
      </c>
      <c r="N347" s="14">
        <f>VLOOKUP($A347,Python数据平滑!$A$119:$AN$172,COLUMN(Python数据平滑!L$119),0)/SUM(Python数据平滑!L$143:L$159)*情景假设!N$337</f>
        <v>4623.3517955309599</v>
      </c>
      <c r="O347" s="14">
        <f>VLOOKUP($A347,Python数据平滑!$A$119:$AN$172,COLUMN(Python数据平滑!M$119),0)/SUM(Python数据平滑!M$143:M$159)*情景假设!O$337</f>
        <v>4577.987939417224</v>
      </c>
      <c r="P347" s="14">
        <f>VLOOKUP($A347,Python数据平滑!$A$119:$AN$172,COLUMN(Python数据平滑!N$119),0)/SUM(Python数据平滑!N$143:N$159)*情景假设!P$337</f>
        <v>4529.2027561233153</v>
      </c>
      <c r="Q347" s="14">
        <f>VLOOKUP($A347,Python数据平滑!$A$119:$AN$172,COLUMN(Python数据平滑!O$119),0)/SUM(Python数据平滑!O$143:O$159)*情景假设!Q$337</f>
        <v>4491.1310894463095</v>
      </c>
      <c r="R347" s="14">
        <f>VLOOKUP($A347,Python数据平滑!$A$119:$AN$172,COLUMN(Python数据平滑!P$119),0)/SUM(Python数据平滑!P$143:P$159)*情景假设!R$337</f>
        <v>4460.0948629230697</v>
      </c>
      <c r="S347" s="14">
        <f>VLOOKUP($A347,Python数据平滑!$A$119:$AN$172,COLUMN(Python数据平滑!Q$119),0)/SUM(Python数据平滑!Q$143:Q$159)*情景假设!S$337</f>
        <v>4423.604594241845</v>
      </c>
      <c r="T347" s="14">
        <f>VLOOKUP($A347,Python数据平滑!$A$119:$AN$172,COLUMN(Python数据平滑!R$119),0)/SUM(Python数据平滑!R$143:R$159)*情景假设!T$337</f>
        <v>4383.3100913495718</v>
      </c>
      <c r="U347" s="14">
        <f>VLOOKUP($A347,Python数据平滑!$A$119:$AN$172,COLUMN(Python数据平滑!S$119),0)/SUM(Python数据平滑!S$143:S$159)*情景假设!U$337</f>
        <v>4340.7785220783653</v>
      </c>
      <c r="V347" s="14">
        <f>VLOOKUP($A347,Python数据平滑!$A$119:$AN$172,COLUMN(Python数据平滑!T$119),0)/SUM(Python数据平滑!T$143:T$159)*情景假设!V$337</f>
        <v>4297.4914341980857</v>
      </c>
      <c r="W347" s="14">
        <f>VLOOKUP($A347,Python数据平滑!$A$119:$AN$172,COLUMN(Python数据平滑!U$119),0)/SUM(Python数据平滑!U$143:U$159)*情景假设!W$337</f>
        <v>4253.7762566086949</v>
      </c>
      <c r="X347" s="14">
        <f>VLOOKUP($A347,Python数据平滑!$A$119:$AN$172,COLUMN(Python数据平滑!V$119),0)/SUM(Python数据平滑!V$143:V$159)*情景假设!X$337</f>
        <v>4209.1240755315757</v>
      </c>
      <c r="Y347" s="14">
        <f>VLOOKUP($A347,Python数据平滑!$A$119:$AN$172,COLUMN(Python数据平滑!W$119),0)/SUM(Python数据平滑!W$143:W$159)*情景假设!Y$337</f>
        <v>4163.6821755239798</v>
      </c>
      <c r="Z347" s="14">
        <f>VLOOKUP($A347,Python数据平滑!$A$119:$AN$172,COLUMN(Python数据平滑!X$119),0)/SUM(Python数据平滑!X$143:X$159)*情景假设!Z$337</f>
        <v>4117.5791875209497</v>
      </c>
      <c r="AA347" s="14">
        <f>VLOOKUP($A347,Python数据平滑!$A$119:$AN$172,COLUMN(Python数据平滑!Y$119),0)/SUM(Python数据平滑!Y$143:Y$159)*情景假设!AA$337</f>
        <v>4070.9281531057977</v>
      </c>
      <c r="AB347" s="14">
        <f>VLOOKUP($A347,Python数据平滑!$A$119:$AN$172,COLUMN(Python数据平滑!Z$119),0)/SUM(Python数据平滑!Z$143:Z$159)*情景假设!AB$337</f>
        <v>4023.9704389333588</v>
      </c>
      <c r="AC347" s="14">
        <f>VLOOKUP($A347,Python数据平滑!$A$119:$AN$172,COLUMN(Python数据平滑!AA$119),0)/SUM(Python数据平滑!AA$143:AA$159)*情景假设!AC$337</f>
        <v>3976.9255716849311</v>
      </c>
      <c r="AD347" s="14">
        <f>VLOOKUP($A347,Python数据平滑!$A$119:$AN$172,COLUMN(Python数据平滑!AB$119),0)/SUM(Python数据平滑!AB$143:AB$159)*情景假设!AD$337</f>
        <v>3929.8536234105741</v>
      </c>
      <c r="AE347" s="14">
        <f>VLOOKUP($A347,Python数据平滑!$A$119:$AN$172,COLUMN(Python数据平滑!AC$119),0)/SUM(Python数据平滑!AC$143:AC$159)*情景假设!AE$337</f>
        <v>3882.8005604699433</v>
      </c>
      <c r="AF347" s="14">
        <f>VLOOKUP($A347,Python数据平滑!$A$119:$AN$172,COLUMN(Python数据平滑!AD$119),0)/SUM(Python数据平滑!AD$143:AD$159)*情景假设!AF$337</f>
        <v>3835.7961681390484</v>
      </c>
      <c r="AG347" s="14">
        <f>VLOOKUP($A347,Python数据平滑!$A$119:$AN$172,COLUMN(Python数据平滑!AE$119),0)/SUM(Python数据平滑!AE$143:AE$159)*情景假设!AG$337</f>
        <v>3788.7687684945804</v>
      </c>
      <c r="AH347" s="14">
        <f>VLOOKUP($A347,Python数据平滑!$A$119:$AN$172,COLUMN(Python数据平滑!AF$119),0)/SUM(Python数据平滑!AF$143:AF$159)*情景假设!AH$337</f>
        <v>3741.629966478979</v>
      </c>
      <c r="AI347" s="14">
        <f>VLOOKUP($A347,Python数据平滑!$A$119:$AN$172,COLUMN(Python数据平滑!AG$119),0)/SUM(Python数据平滑!AG$143:AG$159)*情景假设!AI$337</f>
        <v>3694.3711286149401</v>
      </c>
      <c r="AJ347" s="14">
        <f>VLOOKUP($A347,Python数据平滑!$A$119:$AN$172,COLUMN(Python数据平滑!AH$119),0)/SUM(Python数据平滑!AH$143:AH$159)*情景假设!AJ$337</f>
        <v>3646.9843984073441</v>
      </c>
      <c r="AK347" s="14">
        <f>VLOOKUP($A347,Python数据平滑!$A$119:$AN$172,COLUMN(Python数据平滑!AI$119),0)/SUM(Python数据平滑!AI$143:AI$159)*情景假设!AK$337</f>
        <v>3599.4628414363547</v>
      </c>
      <c r="AL347" s="14">
        <f>VLOOKUP($A347,Python数据平滑!$A$119:$AN$172,COLUMN(Python数据平滑!AJ$119),0)/SUM(Python数据平滑!AJ$143:AJ$159)*情景假设!AL$337</f>
        <v>3551.9223028863366</v>
      </c>
      <c r="AM347" s="14">
        <f>VLOOKUP($A347,Python数据平滑!$A$119:$AN$172,COLUMN(Python数据平滑!AK$119),0)/SUM(Python数据平滑!AK$143:AK$159)*情景假设!AM$337</f>
        <v>3504.4915354667628</v>
      </c>
      <c r="AN347" s="14">
        <f>VLOOKUP($A347,Python数据平滑!$A$119:$AN$172,COLUMN(Python数据平滑!AL$119),0)/SUM(Python数据平滑!AL$143:AL$159)*情景假设!AN$337</f>
        <v>3457.1834619816191</v>
      </c>
      <c r="AO347" s="14">
        <f>VLOOKUP($A347,Python数据平滑!$A$119:$AN$172,COLUMN(Python数据平滑!AM$119),0)/SUM(Python数据平滑!AM$143:AM$159)*情景假设!AO$337</f>
        <v>3410.0106631595881</v>
      </c>
      <c r="AP347" s="166">
        <f>VLOOKUP($A347,Python数据平滑!$A$119:$AN$172,COLUMN(Python数据平滑!AN$119),0)/SUM(Python数据平滑!AN$143:AN$159)*情景假设!AP$337</f>
        <v>3362.9853702055461</v>
      </c>
    </row>
    <row r="348" spans="1:42" x14ac:dyDescent="0.25">
      <c r="A348" s="132" t="s">
        <v>66</v>
      </c>
      <c r="B348" s="118">
        <f>VLOOKUP($A348,'低情景（2001-2060, 2020RMB）'!$A$14:$W$70,COLUMN('低情景（2001-2060, 2020RMB）'!U$1),0)</f>
        <v>1962.7921031386184</v>
      </c>
      <c r="C348" s="14">
        <f>VLOOKUP($A348,'低情景（2001-2060, 2020RMB）'!$A$14:$W$70,COLUMN('低情景（2001-2060, 2020RMB）'!V$1),0)</f>
        <v>2008.8963000276083</v>
      </c>
      <c r="D348" s="14">
        <f>VLOOKUP($A348,'低情景（2001-2060, 2020RMB）'!$A$14:$W$70,COLUMN('低情景（2001-2060, 2020RMB）'!W$1),0)</f>
        <v>2146.8175625414897</v>
      </c>
      <c r="E348" s="14">
        <f>VLOOKUP($A348,Python数据平滑!$A$119:$AN$172,COLUMN(Python数据平滑!C$119),0)/SUM(Python数据平滑!C$143:C$159)*情景假设!E$337</f>
        <v>2124.0353124525031</v>
      </c>
      <c r="F348" s="14">
        <f>VLOOKUP($A348,Python数据平滑!$A$119:$AN$172,COLUMN(Python数据平滑!D$119),0)/SUM(Python数据平滑!D$143:D$159)*情景假设!F$337</f>
        <v>2101.7523459574445</v>
      </c>
      <c r="G348" s="14">
        <f>VLOOKUP($A348,Python数据平滑!$A$119:$AN$172,COLUMN(Python数据平滑!E$119),0)/SUM(Python数据平滑!E$143:E$159)*情景假设!G$337</f>
        <v>2078.8751117366205</v>
      </c>
      <c r="H348" s="14">
        <f>VLOOKUP($A348,Python数据平滑!$A$119:$AN$172,COLUMN(Python数据平滑!F$119),0)/SUM(Python数据平滑!F$143:F$159)*情景假设!H$337</f>
        <v>2063.5871516125667</v>
      </c>
      <c r="I348" s="14">
        <f>VLOOKUP($A348,Python数据平滑!$A$119:$AN$172,COLUMN(Python数据平滑!G$119),0)/SUM(Python数据平滑!G$143:G$159)*情景假设!I$337</f>
        <v>2050.9216437133905</v>
      </c>
      <c r="J348" s="14">
        <f>VLOOKUP($A348,Python数据平滑!$A$119:$AN$172,COLUMN(Python数据平滑!H$119),0)/SUM(Python数据平滑!H$143:H$159)*情景假设!J$337</f>
        <v>2039.986610940123</v>
      </c>
      <c r="K348" s="14">
        <f>VLOOKUP($A348,Python数据平滑!$A$119:$AN$172,COLUMN(Python数据平滑!I$119),0)/SUM(Python数据平滑!I$143:I$159)*情景假设!K$337</f>
        <v>2029.235297905723</v>
      </c>
      <c r="L348" s="14">
        <f>VLOOKUP($A348,Python数据平滑!$A$119:$AN$172,COLUMN(Python数据平滑!J$119),0)/SUM(Python数据平滑!J$143:J$159)*情景假设!L$337</f>
        <v>2016.4964522438181</v>
      </c>
      <c r="M348" s="14">
        <f>VLOOKUP($A348,Python数据平滑!$A$119:$AN$172,COLUMN(Python数据平滑!K$119),0)/SUM(Python数据平滑!K$143:K$159)*情景假设!M$337</f>
        <v>1998.1480103003153</v>
      </c>
      <c r="N348" s="14">
        <f>VLOOKUP($A348,Python数据平滑!$A$119:$AN$172,COLUMN(Python数据平滑!L$119),0)/SUM(Python数据平滑!L$143:L$159)*情景假设!N$337</f>
        <v>1973.5196051431903</v>
      </c>
      <c r="O348" s="14">
        <f>VLOOKUP($A348,Python数据平滑!$A$119:$AN$172,COLUMN(Python数据平滑!M$119),0)/SUM(Python数据平滑!M$143:M$159)*情景假设!O$337</f>
        <v>1944.9379470582626</v>
      </c>
      <c r="P348" s="14">
        <f>VLOOKUP($A348,Python数据平滑!$A$119:$AN$172,COLUMN(Python数据平滑!N$119),0)/SUM(Python数据平滑!N$143:N$159)*情景假设!P$337</f>
        <v>1916.0796010392112</v>
      </c>
      <c r="Q348" s="14">
        <f>VLOOKUP($A348,Python数据平滑!$A$119:$AN$172,COLUMN(Python数据平滑!O$119),0)/SUM(Python数据平滑!O$143:O$159)*情景假设!Q$337</f>
        <v>1891.8777594420912</v>
      </c>
      <c r="R348" s="14">
        <f>VLOOKUP($A348,Python数据平滑!$A$119:$AN$172,COLUMN(Python数据平滑!P$119),0)/SUM(Python数据平滑!P$143:P$159)*情景假设!R$337</f>
        <v>1870.8338074523199</v>
      </c>
      <c r="S348" s="14">
        <f>VLOOKUP($A348,Python数据平滑!$A$119:$AN$172,COLUMN(Python数据平滑!Q$119),0)/SUM(Python数据平滑!Q$143:Q$159)*情景假设!S$337</f>
        <v>1848.3874235664518</v>
      </c>
      <c r="T348" s="14">
        <f>VLOOKUP($A348,Python数据平滑!$A$119:$AN$172,COLUMN(Python数据平滑!R$119),0)/SUM(Python数据平滑!R$143:R$159)*情景假设!T$337</f>
        <v>1825.1455201537492</v>
      </c>
      <c r="U348" s="14">
        <f>VLOOKUP($A348,Python数据平滑!$A$119:$AN$172,COLUMN(Python数据平滑!S$119),0)/SUM(Python数据平滑!S$143:S$159)*情景假设!U$337</f>
        <v>1801.6719624732345</v>
      </c>
      <c r="V348" s="14">
        <f>VLOOKUP($A348,Python数据平滑!$A$119:$AN$172,COLUMN(Python数据平滑!T$119),0)/SUM(Python数据平滑!T$143:T$159)*情景假设!V$337</f>
        <v>1778.4894189563972</v>
      </c>
      <c r="W348" s="14">
        <f>VLOOKUP($A348,Python数据平滑!$A$119:$AN$172,COLUMN(Python数据平滑!U$119),0)/SUM(Python数据平滑!U$143:U$159)*情景假设!W$337</f>
        <v>1755.6407503433593</v>
      </c>
      <c r="X348" s="14">
        <f>VLOOKUP($A348,Python数据平滑!$A$119:$AN$172,COLUMN(Python数据平滑!V$119),0)/SUM(Python数据平滑!V$143:V$159)*情景假设!X$337</f>
        <v>1732.8271366489587</v>
      </c>
      <c r="Y348" s="14">
        <f>VLOOKUP($A348,Python数据平滑!$A$119:$AN$172,COLUMN(Python数据平滑!W$119),0)/SUM(Python数据平滑!W$143:W$159)*情景假设!Y$337</f>
        <v>1710.0252902933896</v>
      </c>
      <c r="Z348" s="14">
        <f>VLOOKUP($A348,Python数据平滑!$A$119:$AN$172,COLUMN(Python数据平滑!X$119),0)/SUM(Python数据平滑!X$143:X$159)*情景假设!Z$337</f>
        <v>1687.2075371517906</v>
      </c>
      <c r="AA348" s="14">
        <f>VLOOKUP($A348,Python数据平滑!$A$119:$AN$172,COLUMN(Python数据平滑!Y$119),0)/SUM(Python数据平滑!Y$143:Y$159)*情景假设!AA$337</f>
        <v>1664.3432245103602</v>
      </c>
      <c r="AB348" s="14">
        <f>VLOOKUP($A348,Python数据平滑!$A$119:$AN$172,COLUMN(Python数据平滑!Z$119),0)/SUM(Python数据平滑!Z$143:Z$159)*情景假设!AB$337</f>
        <v>1641.4575494626661</v>
      </c>
      <c r="AC348" s="14">
        <f>VLOOKUP($A348,Python数据平滑!$A$119:$AN$172,COLUMN(Python数据平滑!AA$119),0)/SUM(Python数据平滑!AA$143:AA$159)*情景假设!AC$337</f>
        <v>1618.569887682271</v>
      </c>
      <c r="AD348" s="14">
        <f>VLOOKUP($A348,Python数据平滑!$A$119:$AN$172,COLUMN(Python数据平滑!AB$119),0)/SUM(Python数据平滑!AB$143:AB$159)*情景假设!AD$337</f>
        <v>1595.6380148903625</v>
      </c>
      <c r="AE348" s="14">
        <f>VLOOKUP($A348,Python数据平滑!$A$119:$AN$172,COLUMN(Python数据平滑!AC$119),0)/SUM(Python数据平滑!AC$143:AC$159)*情景假设!AE$337</f>
        <v>1572.617726890782</v>
      </c>
      <c r="AF348" s="14">
        <f>VLOOKUP($A348,Python数据平滑!$A$119:$AN$172,COLUMN(Python数据平滑!AD$119),0)/SUM(Python数据平滑!AD$143:AD$159)*情景假设!AF$337</f>
        <v>1549.4620772811509</v>
      </c>
      <c r="AG348" s="14">
        <f>VLOOKUP($A348,Python数据平滑!$A$119:$AN$172,COLUMN(Python数据平滑!AE$119),0)/SUM(Python数据平滑!AE$143:AE$159)*情景假设!AG$337</f>
        <v>1526.2839816139947</v>
      </c>
      <c r="AH348" s="14">
        <f>VLOOKUP($A348,Python数据平滑!$A$119:$AN$172,COLUMN(Python数据平滑!AF$119),0)/SUM(Python数据平滑!AF$143:AF$159)*情景假设!AH$337</f>
        <v>1503.222253983701</v>
      </c>
      <c r="AI348" s="14">
        <f>VLOOKUP($A348,Python数据平滑!$A$119:$AN$172,COLUMN(Python数据平滑!AG$119),0)/SUM(Python数据平滑!AG$143:AG$159)*情景假设!AI$337</f>
        <v>1480.2665720158511</v>
      </c>
      <c r="AJ348" s="14">
        <f>VLOOKUP($A348,Python数据平滑!$A$119:$AN$172,COLUMN(Python数据平滑!AH$119),0)/SUM(Python数据平滑!AH$143:AH$159)*情景假设!AJ$337</f>
        <v>1457.4072645973763</v>
      </c>
      <c r="AK348" s="14">
        <f>VLOOKUP($A348,Python数据平滑!$A$119:$AN$172,COLUMN(Python数据平滑!AI$119),0)/SUM(Python数据平滑!AI$143:AI$159)*情景假设!AK$337</f>
        <v>1434.6353610589265</v>
      </c>
      <c r="AL348" s="14">
        <f>VLOOKUP($A348,Python数据平滑!$A$119:$AN$172,COLUMN(Python数据平滑!AJ$119),0)/SUM(Python数据平滑!AJ$143:AJ$159)*情景假设!AL$337</f>
        <v>1411.9910242401868</v>
      </c>
      <c r="AM348" s="14">
        <f>VLOOKUP($A348,Python数据平滑!$A$119:$AN$172,COLUMN(Python数据平滑!AK$119),0)/SUM(Python数据平滑!AK$143:AK$159)*情景假设!AM$337</f>
        <v>1389.5193495630926</v>
      </c>
      <c r="AN348" s="14">
        <f>VLOOKUP($A348,Python数据平滑!$A$119:$AN$172,COLUMN(Python数据平滑!AL$119),0)/SUM(Python数据平滑!AL$143:AL$159)*情景假设!AN$337</f>
        <v>1367.2193927595893</v>
      </c>
      <c r="AO348" s="14">
        <f>VLOOKUP($A348,Python数据平滑!$A$119:$AN$172,COLUMN(Python数据平滑!AM$119),0)/SUM(Python数据平滑!AM$143:AM$159)*情景假设!AO$337</f>
        <v>1345.0903182972247</v>
      </c>
      <c r="AP348" s="166">
        <f>VLOOKUP($A348,Python数据平滑!$A$119:$AN$172,COLUMN(Python数据平滑!AN$119),0)/SUM(Python数据平滑!AN$143:AN$159)*情景假设!AP$337</f>
        <v>1323.1313935190765</v>
      </c>
    </row>
    <row r="349" spans="1:42" x14ac:dyDescent="0.25">
      <c r="A349" s="132" t="s">
        <v>245</v>
      </c>
      <c r="B349" s="118">
        <f>VLOOKUP($A349,'低情景（2001-2060, 2020RMB）'!$A$14:$W$70,COLUMN('低情景（2001-2060, 2020RMB）'!U$1),0)</f>
        <v>1364.1405953083029</v>
      </c>
      <c r="C349" s="14">
        <f>VLOOKUP($A349,'低情景（2001-2060, 2020RMB）'!$A$14:$W$70,COLUMN('低情景（2001-2060, 2020RMB）'!V$1),0)</f>
        <v>1526.8532453395294</v>
      </c>
      <c r="D349" s="14">
        <f>VLOOKUP($A349,'低情景（2001-2060, 2020RMB）'!$A$14:$W$70,COLUMN('低情景（2001-2060, 2020RMB）'!W$1),0)</f>
        <v>1532.4140383714741</v>
      </c>
      <c r="E349" s="14">
        <f>VLOOKUP($A349,Python数据平滑!$A$119:$AN$172,COLUMN(Python数据平滑!C$119),0)/SUM(Python数据平滑!C$143:C$159)*情景假设!E$337</f>
        <v>1519.0037867239021</v>
      </c>
      <c r="F349" s="14">
        <f>VLOOKUP($A349,Python数据平滑!$A$119:$AN$172,COLUMN(Python数据平滑!D$119),0)/SUM(Python数据平滑!D$143:D$159)*情景假设!F$337</f>
        <v>1505.5338850753149</v>
      </c>
      <c r="G349" s="14">
        <f>VLOOKUP($A349,Python数据平滑!$A$119:$AN$172,COLUMN(Python数据平滑!E$119),0)/SUM(Python数据平滑!E$143:E$159)*情景假设!G$337</f>
        <v>1490.9722892942418</v>
      </c>
      <c r="H349" s="14">
        <f>VLOOKUP($A349,Python数据平滑!$A$119:$AN$172,COLUMN(Python数据平滑!F$119),0)/SUM(Python数据平滑!F$143:F$159)*情景假设!H$337</f>
        <v>1481.3108619832715</v>
      </c>
      <c r="I349" s="14">
        <f>VLOOKUP($A349,Python数据平滑!$A$119:$AN$172,COLUMN(Python数据平滑!G$119),0)/SUM(Python数据平滑!G$143:G$159)*情景假设!I$337</f>
        <v>1473.2966424691415</v>
      </c>
      <c r="J349" s="14">
        <f>VLOOKUP($A349,Python数据平滑!$A$119:$AN$172,COLUMN(Python数据平滑!H$119),0)/SUM(Python数据平滑!H$143:H$159)*情景假设!J$337</f>
        <v>1466.323849607498</v>
      </c>
      <c r="K349" s="14">
        <f>VLOOKUP($A349,Python数据平滑!$A$119:$AN$172,COLUMN(Python数据平滑!I$119),0)/SUM(Python数据平滑!I$143:I$159)*情景假设!K$337</f>
        <v>1459.3126440091567</v>
      </c>
      <c r="L349" s="14">
        <f>VLOOKUP($A349,Python数据平滑!$A$119:$AN$172,COLUMN(Python数据平滑!J$119),0)/SUM(Python数据平滑!J$143:J$159)*情景假设!L$337</f>
        <v>1450.730875913576</v>
      </c>
      <c r="M349" s="14">
        <f>VLOOKUP($A349,Python数据平滑!$A$119:$AN$172,COLUMN(Python数据平滑!K$119),0)/SUM(Python数据平滑!K$143:K$159)*情景假设!M$337</f>
        <v>1436.9844894259604</v>
      </c>
      <c r="N349" s="14">
        <f>VLOOKUP($A349,Python数据平滑!$A$119:$AN$172,COLUMN(Python数据平滑!L$119),0)/SUM(Python数据平滑!L$143:L$159)*情景假设!N$337</f>
        <v>1417.1967226307679</v>
      </c>
      <c r="O349" s="14">
        <f>VLOOKUP($A349,Python数据平滑!$A$119:$AN$172,COLUMN(Python数据平滑!M$119),0)/SUM(Python数据平滑!M$143:M$159)*情景假设!O$337</f>
        <v>1393.9442530950303</v>
      </c>
      <c r="P349" s="14">
        <f>VLOOKUP($A349,Python数据平滑!$A$119:$AN$172,COLUMN(Python数据平滑!N$119),0)/SUM(Python数据平滑!N$143:N$159)*情景假设!P$337</f>
        <v>1370.7186310043926</v>
      </c>
      <c r="Q349" s="14">
        <f>VLOOKUP($A349,Python数据平滑!$A$119:$AN$172,COLUMN(Python数据平滑!O$119),0)/SUM(Python数据平滑!O$143:O$159)*情景假设!Q$337</f>
        <v>1351.8377239655551</v>
      </c>
      <c r="R349" s="14">
        <f>VLOOKUP($A349,Python数据平滑!$A$119:$AN$172,COLUMN(Python数据平滑!P$119),0)/SUM(Python数据平滑!P$143:P$159)*情景假设!R$337</f>
        <v>1336.1537547491439</v>
      </c>
      <c r="S349" s="14">
        <f>VLOOKUP($A349,Python数据平滑!$A$119:$AN$172,COLUMN(Python数据平滑!Q$119),0)/SUM(Python数据平滑!Q$143:Q$159)*情景假设!S$337</f>
        <v>1319.8023760061378</v>
      </c>
      <c r="T349" s="14">
        <f>VLOOKUP($A349,Python数据平滑!$A$119:$AN$172,COLUMN(Python数据平滑!R$119),0)/SUM(Python数据平滑!R$143:R$159)*情景假设!T$337</f>
        <v>1303.1704883722932</v>
      </c>
      <c r="U349" s="14">
        <f>VLOOKUP($A349,Python数据平滑!$A$119:$AN$172,COLUMN(Python数据平滑!S$119),0)/SUM(Python数据平滑!S$143:S$159)*情景假设!U$337</f>
        <v>1286.6152396694285</v>
      </c>
      <c r="V349" s="14">
        <f>VLOOKUP($A349,Python数据平滑!$A$119:$AN$172,COLUMN(Python数据平滑!T$119),0)/SUM(Python数据平滑!T$143:T$159)*情景假设!V$337</f>
        <v>1270.4661821588695</v>
      </c>
      <c r="W349" s="14">
        <f>VLOOKUP($A349,Python数据平滑!$A$119:$AN$172,COLUMN(Python数据平滑!U$119),0)/SUM(Python数据平滑!U$143:U$159)*情景假设!W$337</f>
        <v>1254.7123650503063</v>
      </c>
      <c r="X349" s="14">
        <f>VLOOKUP($A349,Python数据平滑!$A$119:$AN$172,COLUMN(Python数据平滑!V$119),0)/SUM(Python数据平滑!V$143:V$159)*情景假设!X$337</f>
        <v>1239.1005352924803</v>
      </c>
      <c r="Y349" s="14">
        <f>VLOOKUP($A349,Python数据平滑!$A$119:$AN$172,COLUMN(Python数据平滑!W$119),0)/SUM(Python数据平滑!W$143:W$159)*情景假设!Y$337</f>
        <v>1223.5759206681632</v>
      </c>
      <c r="Z349" s="14">
        <f>VLOOKUP($A349,Python数据平滑!$A$119:$AN$172,COLUMN(Python数据平滑!X$119),0)/SUM(Python数据平滑!X$143:X$159)*情景假设!Z$337</f>
        <v>1208.0822763242913</v>
      </c>
      <c r="AA349" s="14">
        <f>VLOOKUP($A349,Python数据平滑!$A$119:$AN$172,COLUMN(Python数据平滑!Y$119),0)/SUM(Python数据平滑!Y$143:Y$159)*情景假设!AA$337</f>
        <v>1192.5628539067684</v>
      </c>
      <c r="AB349" s="14">
        <f>VLOOKUP($A349,Python数据平滑!$A$119:$AN$172,COLUMN(Python数据平滑!Z$119),0)/SUM(Python数据平滑!Z$143:Z$159)*情景假设!AB$337</f>
        <v>1177.0025675823035</v>
      </c>
      <c r="AC349" s="14">
        <f>VLOOKUP($A349,Python数据平滑!$A$119:$AN$172,COLUMN(Python数据平滑!AA$119),0)/SUM(Python数据平滑!AA$143:AA$159)*情景假设!AC$337</f>
        <v>1161.3838912139681</v>
      </c>
      <c r="AD349" s="14">
        <f>VLOOKUP($A349,Python数据平滑!$A$119:$AN$172,COLUMN(Python数据平滑!AB$119),0)/SUM(Python数据平滑!AB$143:AB$159)*情景假设!AD$337</f>
        <v>1145.6468070105734</v>
      </c>
      <c r="AE349" s="14">
        <f>VLOOKUP($A349,Python数据平滑!$A$119:$AN$172,COLUMN(Python数据平滑!AC$119),0)/SUM(Python数据平滑!AC$143:AC$159)*情景假设!AE$337</f>
        <v>1129.7315266543217</v>
      </c>
      <c r="AF349" s="14">
        <f>VLOOKUP($A349,Python数据平滑!$A$119:$AN$172,COLUMN(Python数据平滑!AD$119),0)/SUM(Python数据平滑!AD$143:AD$159)*情景假设!AF$337</f>
        <v>1113.5780003541288</v>
      </c>
      <c r="AG349" s="14">
        <f>VLOOKUP($A349,Python数据平滑!$A$119:$AN$172,COLUMN(Python数据平滑!AE$119),0)/SUM(Python数据平滑!AE$143:AE$159)*情景假设!AG$337</f>
        <v>1097.3194605595027</v>
      </c>
      <c r="AH349" s="14">
        <f>VLOOKUP($A349,Python数据平滑!$A$119:$AN$172,COLUMN(Python数据平滑!AF$119),0)/SUM(Python数据平滑!AF$143:AF$159)*情景假设!AH$337</f>
        <v>1081.1251235104048</v>
      </c>
      <c r="AI349" s="14">
        <f>VLOOKUP($A349,Python数据平滑!$A$119:$AN$172,COLUMN(Python数据平滑!AG$119),0)/SUM(Python数据平滑!AG$143:AG$159)*情景假设!AI$337</f>
        <v>1064.988606782184</v>
      </c>
      <c r="AJ349" s="14">
        <f>VLOOKUP($A349,Python数据平滑!$A$119:$AN$172,COLUMN(Python数据平滑!AH$119),0)/SUM(Python数据平滑!AH$143:AH$159)*情景假设!AJ$337</f>
        <v>1048.903946019906</v>
      </c>
      <c r="AK349" s="14">
        <f>VLOOKUP($A349,Python数据平滑!$A$119:$AN$172,COLUMN(Python数据平滑!AI$119),0)/SUM(Python数据平滑!AI$143:AI$159)*情景假设!AK$337</f>
        <v>1032.8656318910371</v>
      </c>
      <c r="AL349" s="14">
        <f>VLOOKUP($A349,Python数据平滑!$A$119:$AN$172,COLUMN(Python数据平滑!AJ$119),0)/SUM(Python数据平滑!AJ$143:AJ$159)*情景假设!AL$337</f>
        <v>1016.9034926455389</v>
      </c>
      <c r="AM349" s="14">
        <f>VLOOKUP($A349,Python数据平滑!$A$119:$AN$172,COLUMN(Python数据平滑!AK$119),0)/SUM(Python数据平滑!AK$143:AK$159)*情景假设!AM$337</f>
        <v>1001.0509095910984</v>
      </c>
      <c r="AN349" s="14">
        <f>VLOOKUP($A349,Python数据平滑!$A$119:$AN$172,COLUMN(Python数据平滑!AL$119),0)/SUM(Python数据平滑!AL$143:AL$159)*情景假设!AN$337</f>
        <v>985.30808825822578</v>
      </c>
      <c r="AO349" s="14">
        <f>VLOOKUP($A349,Python数据平滑!$A$119:$AN$172,COLUMN(Python数据平滑!AM$119),0)/SUM(Python数据平滑!AM$143:AM$159)*情景假设!AO$337</f>
        <v>969.67527246215445</v>
      </c>
      <c r="AP349" s="166">
        <f>VLOOKUP($A349,Python数据平滑!$A$119:$AN$172,COLUMN(Python数据平滑!AN$119),0)/SUM(Python数据平滑!AN$143:AN$159)*情景假设!AP$337</f>
        <v>954.15274086101374</v>
      </c>
    </row>
    <row r="350" spans="1:42" x14ac:dyDescent="0.25">
      <c r="A350" s="132" t="s">
        <v>50</v>
      </c>
      <c r="B350" s="118">
        <f>VLOOKUP($A350,'低情景（2001-2060, 2020RMB）'!$A$14:$W$70,COLUMN('低情景（2001-2060, 2020RMB）'!U$1),0)</f>
        <v>935.75183103419295</v>
      </c>
      <c r="C350" s="14">
        <f>VLOOKUP($A350,'低情景（2001-2060, 2020RMB）'!$A$14:$W$70,COLUMN('低情景（2001-2060, 2020RMB）'!V$1),0)</f>
        <v>1028.8553087520027</v>
      </c>
      <c r="D350" s="14">
        <f>VLOOKUP($A350,'低情景（2001-2060, 2020RMB）'!$A$14:$W$70,COLUMN('低情景（2001-2060, 2020RMB）'!W$1),0)</f>
        <v>1144.432816780665</v>
      </c>
      <c r="E350" s="14">
        <f>VLOOKUP($A350,Python数据平滑!$A$119:$AN$172,COLUMN(Python数据平滑!C$119),0)/SUM(Python数据平滑!C$143:C$159)*情景假设!E$337</f>
        <v>1228.7144978302972</v>
      </c>
      <c r="F350" s="14">
        <f>VLOOKUP($A350,Python数据平滑!$A$119:$AN$172,COLUMN(Python数据平滑!D$119),0)/SUM(Python数据平滑!D$143:D$159)*情景假设!F$337</f>
        <v>1316.2337263779903</v>
      </c>
      <c r="G350" s="14">
        <f>VLOOKUP($A350,Python数据平滑!$A$119:$AN$172,COLUMN(Python数据平滑!E$119),0)/SUM(Python数据平滑!E$143:E$159)*情景假设!G$337</f>
        <v>1404.6481473617328</v>
      </c>
      <c r="H350" s="14">
        <f>VLOOKUP($A350,Python数据平滑!$A$119:$AN$172,COLUMN(Python数据平滑!F$119),0)/SUM(Python数据平滑!F$143:F$159)*情景假设!H$337</f>
        <v>1500.6313026814673</v>
      </c>
      <c r="I350" s="14">
        <f>VLOOKUP($A350,Python数据平滑!$A$119:$AN$172,COLUMN(Python数据平滑!G$119),0)/SUM(Python数据平滑!G$143:G$159)*情景假设!I$337</f>
        <v>1603.0178461770668</v>
      </c>
      <c r="J350" s="14">
        <f>VLOOKUP($A350,Python数据平滑!$A$119:$AN$172,COLUMN(Python数据平滑!H$119),0)/SUM(Python数据平滑!H$143:H$159)*情景假设!J$337</f>
        <v>1710.3787687714041</v>
      </c>
      <c r="K350" s="14">
        <f>VLOOKUP($A350,Python数据平滑!$A$119:$AN$172,COLUMN(Python数据平滑!I$119),0)/SUM(Python数据平滑!I$143:I$159)*情景假设!K$337</f>
        <v>1820.2128993313638</v>
      </c>
      <c r="L350" s="14">
        <f>VLOOKUP($A350,Python数据平滑!$A$119:$AN$172,COLUMN(Python数据平滑!J$119),0)/SUM(Python数据平滑!J$143:J$159)*情景假设!L$337</f>
        <v>1928.735487460646</v>
      </c>
      <c r="M350" s="14">
        <f>VLOOKUP($A350,Python数据平滑!$A$119:$AN$172,COLUMN(Python数据平滑!K$119),0)/SUM(Python数据平滑!K$143:K$159)*情景假设!M$337</f>
        <v>2035.5098265830256</v>
      </c>
      <c r="N350" s="14">
        <f>VLOOKUP($A350,Python数据平滑!$A$119:$AN$172,COLUMN(Python数据平滑!L$119),0)/SUM(Python数据平滑!L$143:L$159)*情景假设!N$337</f>
        <v>2141.6438632821255</v>
      </c>
      <c r="O350" s="14">
        <f>VLOOKUP($A350,Python数据平滑!$A$119:$AN$172,COLUMN(Python数据平滑!M$119),0)/SUM(Python数据平滑!M$143:M$159)*情景假设!O$337</f>
        <v>2244.8863192194626</v>
      </c>
      <c r="P350" s="14">
        <f>VLOOKUP($A350,Python数据平滑!$A$119:$AN$172,COLUMN(Python数据平滑!N$119),0)/SUM(Python数据平滑!N$143:N$159)*情景假设!P$337</f>
        <v>2344.4452641426838</v>
      </c>
      <c r="Q350" s="14">
        <f>VLOOKUP($A350,Python数据平滑!$A$119:$AN$172,COLUMN(Python数据平滑!O$119),0)/SUM(Python数据平滑!O$143:O$159)*情景假设!Q$337</f>
        <v>2441.4359546584683</v>
      </c>
      <c r="R350" s="14">
        <f>VLOOKUP($A350,Python数据平滑!$A$119:$AN$172,COLUMN(Python数据平滑!P$119),0)/SUM(Python数据平滑!P$143:P$159)*情景假设!R$337</f>
        <v>2535.7900875450446</v>
      </c>
      <c r="S350" s="14">
        <f>VLOOKUP($A350,Python数据平滑!$A$119:$AN$172,COLUMN(Python数据平滑!Q$119),0)/SUM(Python数据平滑!Q$143:Q$159)*情景假设!S$337</f>
        <v>2626.506097138421</v>
      </c>
      <c r="T350" s="14">
        <f>VLOOKUP($A350,Python数据平滑!$A$119:$AN$172,COLUMN(Python数据平滑!R$119),0)/SUM(Python数据平滑!R$143:R$159)*情景假设!T$337</f>
        <v>2714.300219906534</v>
      </c>
      <c r="U350" s="14">
        <f>VLOOKUP($A350,Python数据平滑!$A$119:$AN$172,COLUMN(Python数据平滑!S$119),0)/SUM(Python数据平滑!S$143:S$159)*情景假设!U$337</f>
        <v>2800.0443345877193</v>
      </c>
      <c r="V350" s="14">
        <f>VLOOKUP($A350,Python数据平滑!$A$119:$AN$172,COLUMN(Python数据平滑!T$119),0)/SUM(Python数据平滑!T$143:T$159)*情景假设!V$337</f>
        <v>2884.7572196615629</v>
      </c>
      <c r="W350" s="14">
        <f>VLOOKUP($A350,Python数据平滑!$A$119:$AN$172,COLUMN(Python数据平滑!U$119),0)/SUM(Python数据平滑!U$143:U$159)*情景假设!W$337</f>
        <v>2968.8522964053855</v>
      </c>
      <c r="X350" s="14">
        <f>VLOOKUP($A350,Python数据平滑!$A$119:$AN$172,COLUMN(Python数据平滑!V$119),0)/SUM(Python数据平滑!V$143:V$159)*情景假设!X$337</f>
        <v>3052.2173868158175</v>
      </c>
      <c r="Y350" s="14">
        <f>VLOOKUP($A350,Python数据平滑!$A$119:$AN$172,COLUMN(Python数据平滑!W$119),0)/SUM(Python数据平滑!W$143:W$159)*情景假设!Y$337</f>
        <v>3135.2236872022536</v>
      </c>
      <c r="Z350" s="14">
        <f>VLOOKUP($A350,Python数据平滑!$A$119:$AN$172,COLUMN(Python数据平滑!X$119),0)/SUM(Python数据平滑!X$143:X$159)*情景假设!Z$337</f>
        <v>3218.2882760472799</v>
      </c>
      <c r="AA350" s="14">
        <f>VLOOKUP($A350,Python数据平滑!$A$119:$AN$172,COLUMN(Python数据平滑!Y$119),0)/SUM(Python数据平滑!Y$143:Y$159)*情景假设!AA$337</f>
        <v>3301.8747492006532</v>
      </c>
      <c r="AB350" s="14">
        <f>VLOOKUP($A350,Python数据平滑!$A$119:$AN$172,COLUMN(Python数据平滑!Z$119),0)/SUM(Python数据平滑!Z$143:Z$159)*情景假设!AB$337</f>
        <v>3386.6133822358179</v>
      </c>
      <c r="AC350" s="14">
        <f>VLOOKUP($A350,Python数据平滑!$A$119:$AN$172,COLUMN(Python数据平滑!AA$119),0)/SUM(Python数据平滑!AA$143:AA$159)*情景假设!AC$337</f>
        <v>3473.1924243020644</v>
      </c>
      <c r="AD350" s="14">
        <f>VLOOKUP($A350,Python数据平滑!$A$119:$AN$172,COLUMN(Python数据平滑!AB$119),0)/SUM(Python数据平滑!AB$143:AB$159)*情景假设!AD$337</f>
        <v>3562.2345942161796</v>
      </c>
      <c r="AE350" s="14">
        <f>VLOOKUP($A350,Python数据平滑!$A$119:$AN$172,COLUMN(Python数据平滑!AC$119),0)/SUM(Python数据平滑!AC$143:AC$159)*情景假设!AE$337</f>
        <v>3654.4124314411256</v>
      </c>
      <c r="AF350" s="14">
        <f>VLOOKUP($A350,Python数据平滑!$A$119:$AN$172,COLUMN(Python数据平滑!AD$119),0)/SUM(Python数据平滑!AD$143:AD$159)*情景假设!AF$337</f>
        <v>3750.4489491990071</v>
      </c>
      <c r="AG350" s="14">
        <f>VLOOKUP($A350,Python数据平滑!$A$119:$AN$172,COLUMN(Python数据平滑!AE$119),0)/SUM(Python数据平滑!AE$143:AE$159)*情景假设!AG$337</f>
        <v>3849.6427301285103</v>
      </c>
      <c r="AH350" s="14">
        <f>VLOOKUP($A350,Python数据平滑!$A$119:$AN$172,COLUMN(Python数据平滑!AF$119),0)/SUM(Python数据平滑!AF$143:AF$159)*情景假设!AH$337</f>
        <v>3950.745372532811</v>
      </c>
      <c r="AI350" s="14">
        <f>VLOOKUP($A350,Python数据平滑!$A$119:$AN$172,COLUMN(Python数据平滑!AG$119),0)/SUM(Python数据平滑!AG$143:AG$159)*情景假设!AI$337</f>
        <v>4053.6906253819184</v>
      </c>
      <c r="AJ350" s="14">
        <f>VLOOKUP($A350,Python数据平滑!$A$119:$AN$172,COLUMN(Python数据平滑!AH$119),0)/SUM(Python数据平滑!AH$143:AH$159)*情景假设!AJ$337</f>
        <v>4158.4028184626932</v>
      </c>
      <c r="AK350" s="14">
        <f>VLOOKUP($A350,Python数据平滑!$A$119:$AN$172,COLUMN(Python数据平滑!AI$119),0)/SUM(Python数据平滑!AI$143:AI$159)*情景假设!AK$337</f>
        <v>4264.7965589300102</v>
      </c>
      <c r="AL350" s="14">
        <f>VLOOKUP($A350,Python数据平滑!$A$119:$AN$172,COLUMN(Python数据平滑!AJ$119),0)/SUM(Python数据平滑!AJ$143:AJ$159)*情景假设!AL$337</f>
        <v>4372.9263207867843</v>
      </c>
      <c r="AM350" s="14">
        <f>VLOOKUP($A350,Python数据平滑!$A$119:$AN$172,COLUMN(Python数据平滑!AK$119),0)/SUM(Python数据平滑!AK$143:AK$159)*情景假设!AM$337</f>
        <v>4482.8747464579183</v>
      </c>
      <c r="AN350" s="14">
        <f>VLOOKUP($A350,Python数据平滑!$A$119:$AN$172,COLUMN(Python数据平滑!AL$119),0)/SUM(Python数据平滑!AL$143:AL$159)*情景假设!AN$337</f>
        <v>4594.5863091925648</v>
      </c>
      <c r="AO350" s="14">
        <f>VLOOKUP($A350,Python数据平滑!$A$119:$AN$172,COLUMN(Python数据平滑!AM$119),0)/SUM(Python数据平滑!AM$143:AM$159)*情景假设!AO$337</f>
        <v>4707.9987339733216</v>
      </c>
      <c r="AP350" s="166">
        <f>VLOOKUP($A350,Python数据平滑!$A$119:$AN$172,COLUMN(Python数据平滑!AN$119),0)/SUM(Python数据平滑!AN$143:AN$159)*情景假设!AP$337</f>
        <v>4823.0427316695632</v>
      </c>
    </row>
    <row r="351" spans="1:42" x14ac:dyDescent="0.25">
      <c r="A351" s="132" t="s">
        <v>51</v>
      </c>
      <c r="B351" s="118">
        <f>VLOOKUP($A351,'低情景（2001-2060, 2020RMB）'!$A$14:$W$70,COLUMN('低情景（2001-2060, 2020RMB）'!U$1),0)</f>
        <v>7.680442047975407</v>
      </c>
      <c r="C351" s="14">
        <f>VLOOKUP($A351,'低情景（2001-2060, 2020RMB）'!$A$14:$W$70,COLUMN('低情景（2001-2060, 2020RMB）'!V$1),0)</f>
        <v>7.133140363143748</v>
      </c>
      <c r="D351" s="14">
        <f>VLOOKUP($A351,'低情景（2001-2060, 2020RMB）'!$A$14:$W$70,COLUMN('低情景（2001-2060, 2020RMB）'!W$1),0)</f>
        <v>9.2604801376398402</v>
      </c>
      <c r="E351" s="14">
        <f>VLOOKUP($A351,Python数据平滑!$A$119:$AN$172,COLUMN(Python数据平滑!C$119),0)/SUM(Python数据平滑!C$143:C$159)*情景假设!E$337</f>
        <v>9.5559682502558783</v>
      </c>
      <c r="F351" s="14">
        <f>VLOOKUP($A351,Python数据平滑!$A$119:$AN$172,COLUMN(Python数据平滑!D$119),0)/SUM(Python数据平滑!D$143:D$159)*情景假设!F$337</f>
        <v>9.8498568423254209</v>
      </c>
      <c r="G351" s="14">
        <f>VLOOKUP($A351,Python数据平滑!$A$119:$AN$172,COLUMN(Python数据平滑!E$119),0)/SUM(Python数据平滑!E$143:E$159)*情景假设!G$337</f>
        <v>10.128976509825888</v>
      </c>
      <c r="H351" s="14">
        <f>VLOOKUP($A351,Python数据平滑!$A$119:$AN$172,COLUMN(Python数据平滑!F$119),0)/SUM(Python数据平滑!F$143:F$159)*情景假设!H$337</f>
        <v>10.441402427086862</v>
      </c>
      <c r="I351" s="14">
        <f>VLOOKUP($A351,Python数据平滑!$A$119:$AN$172,COLUMN(Python数据平滑!G$119),0)/SUM(Python数据平滑!G$143:G$159)*情景假设!I$337</f>
        <v>10.773143405907625</v>
      </c>
      <c r="J351" s="14">
        <f>VLOOKUP($A351,Python数据平滑!$A$119:$AN$172,COLUMN(Python数据平滑!H$119),0)/SUM(Python数据平滑!H$143:H$159)*情景假设!J$337</f>
        <v>11.112626193076048</v>
      </c>
      <c r="K351" s="14">
        <f>VLOOKUP($A351,Python数据平滑!$A$119:$AN$172,COLUMN(Python数据平滑!I$119),0)/SUM(Python数据平滑!I$143:I$159)*情景假设!K$337</f>
        <v>11.442914159546152</v>
      </c>
      <c r="L351" s="14">
        <f>VLOOKUP($A351,Python数据平滑!$A$119:$AN$172,COLUMN(Python数据平滑!J$119),0)/SUM(Python数据平滑!J$143:J$159)*情景假设!L$337</f>
        <v>11.74128226632266</v>
      </c>
      <c r="M351" s="14">
        <f>VLOOKUP($A351,Python数据平滑!$A$119:$AN$172,COLUMN(Python数据平滑!K$119),0)/SUM(Python数据平滑!K$143:K$159)*情景假设!M$337</f>
        <v>12.006242556479709</v>
      </c>
      <c r="N351" s="14">
        <f>VLOOKUP($A351,Python数据平滑!$A$119:$AN$172,COLUMN(Python数据平滑!L$119),0)/SUM(Python数据平滑!L$143:L$159)*情景假设!N$337</f>
        <v>12.24889365081691</v>
      </c>
      <c r="O351" s="14">
        <f>VLOOKUP($A351,Python数据平滑!$A$119:$AN$172,COLUMN(Python数据平滑!M$119),0)/SUM(Python数据平滑!M$143:M$159)*情景假设!O$337</f>
        <v>12.464060089379929</v>
      </c>
      <c r="P351" s="14">
        <f>VLOOKUP($A351,Python数据平滑!$A$119:$AN$172,COLUMN(Python数据平滑!N$119),0)/SUM(Python数据平滑!N$143:N$159)*情景假设!P$337</f>
        <v>12.655984574331328</v>
      </c>
      <c r="Q351" s="14">
        <f>VLOOKUP($A351,Python数据平滑!$A$119:$AN$172,COLUMN(Python数据平滑!O$119),0)/SUM(Python数据平滑!O$143:O$159)*情景假设!Q$337</f>
        <v>12.839323500303863</v>
      </c>
      <c r="R351" s="14">
        <f>VLOOKUP($A351,Python数据平滑!$A$119:$AN$172,COLUMN(Python数据平滑!P$119),0)/SUM(Python数据平滑!P$143:P$159)*情景假设!R$337</f>
        <v>13.013636843833696</v>
      </c>
      <c r="S351" s="14">
        <f>VLOOKUP($A351,Python数据平滑!$A$119:$AN$172,COLUMN(Python数据平滑!Q$119),0)/SUM(Python数据平滑!Q$143:Q$159)*情景假设!S$337</f>
        <v>13.168740447856594</v>
      </c>
      <c r="T351" s="14">
        <f>VLOOKUP($A351,Python数据平滑!$A$119:$AN$172,COLUMN(Python数据平滑!R$119),0)/SUM(Python数据平滑!R$143:R$159)*情景假设!T$337</f>
        <v>13.308884395963306</v>
      </c>
      <c r="U351" s="14">
        <f>VLOOKUP($A351,Python数据平滑!$A$119:$AN$172,COLUMN(Python数据平滑!S$119),0)/SUM(Python数据平滑!S$143:S$159)*情景假设!U$337</f>
        <v>13.438468307507904</v>
      </c>
      <c r="V351" s="14">
        <f>VLOOKUP($A351,Python数据平滑!$A$119:$AN$172,COLUMN(Python数据平滑!T$119),0)/SUM(Python数据平滑!T$143:T$159)*情景假设!V$337</f>
        <v>13.562008543452732</v>
      </c>
      <c r="W351" s="14">
        <f>VLOOKUP($A351,Python数据平滑!$A$119:$AN$172,COLUMN(Python数据平滑!U$119),0)/SUM(Python数据平滑!U$143:U$159)*情景假设!W$337</f>
        <v>13.680678822869744</v>
      </c>
      <c r="X351" s="14">
        <f>VLOOKUP($A351,Python数据平滑!$A$119:$AN$172,COLUMN(Python数据平滑!V$119),0)/SUM(Python数据平滑!V$143:V$159)*情景假设!X$337</f>
        <v>13.793005210102036</v>
      </c>
      <c r="Y351" s="14">
        <f>VLOOKUP($A351,Python数据平滑!$A$119:$AN$172,COLUMN(Python数据平滑!W$119),0)/SUM(Python数据平滑!W$143:W$159)*情景假设!Y$337</f>
        <v>13.899592427877531</v>
      </c>
      <c r="Z351" s="14">
        <f>VLOOKUP($A351,Python数据平滑!$A$119:$AN$172,COLUMN(Python数据平滑!X$119),0)/SUM(Python数据平滑!X$143:X$159)*情景假设!Z$337</f>
        <v>14.001028126106863</v>
      </c>
      <c r="AA351" s="14">
        <f>VLOOKUP($A351,Python数据平滑!$A$119:$AN$172,COLUMN(Python数据平滑!Y$119),0)/SUM(Python数据平滑!Y$143:Y$159)*情景假设!AA$337</f>
        <v>14.097887066725225</v>
      </c>
      <c r="AB351" s="14">
        <f>VLOOKUP($A351,Python数据平滑!$A$119:$AN$172,COLUMN(Python数据平滑!Z$119),0)/SUM(Python数据平滑!Z$143:Z$159)*情景假设!AB$337</f>
        <v>14.191233239360015</v>
      </c>
      <c r="AC351" s="14">
        <f>VLOOKUP($A351,Python数据平滑!$A$119:$AN$172,COLUMN(Python数据平滑!AA$119),0)/SUM(Python数据平滑!AA$143:AA$159)*情景假设!AC$337</f>
        <v>14.282121662168864</v>
      </c>
      <c r="AD351" s="14">
        <f>VLOOKUP($A351,Python数据平滑!$A$119:$AN$172,COLUMN(Python数据平滑!AB$119),0)/SUM(Python数据平滑!AB$143:AB$159)*情景假设!AD$337</f>
        <v>14.371089270170843</v>
      </c>
      <c r="AE351" s="14">
        <f>VLOOKUP($A351,Python数据平滑!$A$119:$AN$172,COLUMN(Python数据平滑!AC$119),0)/SUM(Python数据平滑!AC$143:AC$159)*情景假设!AE$337</f>
        <v>14.458644510412118</v>
      </c>
      <c r="AF351" s="14">
        <f>VLOOKUP($A351,Python数据平滑!$A$119:$AN$172,COLUMN(Python数据平滑!AD$119),0)/SUM(Python数据平滑!AD$143:AD$159)*情景假设!AF$337</f>
        <v>14.545254807750567</v>
      </c>
      <c r="AG351" s="14">
        <f>VLOOKUP($A351,Python数据平滑!$A$119:$AN$172,COLUMN(Python数据平滑!AE$119),0)/SUM(Python数据平滑!AE$143:AE$159)*情景假设!AG$337</f>
        <v>14.631516206105314</v>
      </c>
      <c r="AH351" s="14">
        <f>VLOOKUP($A351,Python数据平滑!$A$119:$AN$172,COLUMN(Python数据平滑!AF$119),0)/SUM(Python数据平滑!AF$143:AF$159)*情景假设!AH$337</f>
        <v>14.717402233748736</v>
      </c>
      <c r="AI351" s="14">
        <f>VLOOKUP($A351,Python数据平滑!$A$119:$AN$172,COLUMN(Python数据平滑!AG$119),0)/SUM(Python数据平滑!AG$143:AG$159)*情景假设!AI$337</f>
        <v>14.80239569565922</v>
      </c>
      <c r="AJ351" s="14">
        <f>VLOOKUP($A351,Python数据平滑!$A$119:$AN$172,COLUMN(Python数据平滑!AH$119),0)/SUM(Python数据平滑!AH$143:AH$159)*情景假设!AJ$337</f>
        <v>14.885966109458067</v>
      </c>
      <c r="AK351" s="14">
        <f>VLOOKUP($A351,Python数据平滑!$A$119:$AN$172,COLUMN(Python数据平滑!AI$119),0)/SUM(Python数据平滑!AI$143:AI$159)*情景假设!AK$337</f>
        <v>14.967570566425977</v>
      </c>
      <c r="AL351" s="14">
        <f>VLOOKUP($A351,Python数据平滑!$A$119:$AN$172,COLUMN(Python数据平滑!AJ$119),0)/SUM(Python数据平滑!AJ$143:AJ$159)*情景假设!AL$337</f>
        <v>15.047170463254542</v>
      </c>
      <c r="AM351" s="14">
        <f>VLOOKUP($A351,Python数据平滑!$A$119:$AN$172,COLUMN(Python数据平滑!AK$119),0)/SUM(Python数据平滑!AK$143:AK$159)*情景假设!AM$337</f>
        <v>15.12480644349445</v>
      </c>
      <c r="AN351" s="14">
        <f>VLOOKUP($A351,Python数据平滑!$A$119:$AN$172,COLUMN(Python数据平滑!AL$119),0)/SUM(Python数据平滑!AL$143:AL$159)*情景假设!AN$337</f>
        <v>15.200039752951671</v>
      </c>
      <c r="AO351" s="14">
        <f>VLOOKUP($A351,Python数据平滑!$A$119:$AN$172,COLUMN(Python数据平滑!AM$119),0)/SUM(Python数据平滑!AM$143:AM$159)*情景假设!AO$337</f>
        <v>15.272424219148389</v>
      </c>
      <c r="AP351" s="166">
        <f>VLOOKUP($A351,Python数据平滑!$A$119:$AN$172,COLUMN(Python数据平滑!AN$119),0)/SUM(Python数据平滑!AN$143:AN$159)*情景假设!AP$337</f>
        <v>15.341506934337525</v>
      </c>
    </row>
    <row r="352" spans="1:42" x14ac:dyDescent="0.25">
      <c r="A352" s="132" t="s">
        <v>52</v>
      </c>
      <c r="B352" s="118">
        <f>VLOOKUP($A352,'低情景（2001-2060, 2020RMB）'!$A$14:$W$70,COLUMN('低情景（2001-2060, 2020RMB）'!U$1),0)</f>
        <v>726.7325868770115</v>
      </c>
      <c r="C352" s="14">
        <f>VLOOKUP($A352,'低情景（2001-2060, 2020RMB）'!$A$14:$W$70,COLUMN('低情景（2001-2060, 2020RMB）'!V$1),0)</f>
        <v>826.27948832290463</v>
      </c>
      <c r="D352" s="14">
        <f>VLOOKUP($A352,'低情景（2001-2060, 2020RMB）'!$A$14:$W$70,COLUMN('低情景（2001-2060, 2020RMB）'!W$1),0)</f>
        <v>907.3493796355416</v>
      </c>
      <c r="E352" s="14">
        <f>VLOOKUP($A352,Python数据平滑!$A$119:$AN$172,COLUMN(Python数据平滑!C$119),0)/SUM(Python数据平滑!C$143:C$159)*情景假设!E$337</f>
        <v>923.70590554721309</v>
      </c>
      <c r="F352" s="14">
        <f>VLOOKUP($A352,Python数据平滑!$A$119:$AN$172,COLUMN(Python数据平滑!D$119),0)/SUM(Python数据平滑!D$143:D$159)*情景假设!F$337</f>
        <v>939.67807502391884</v>
      </c>
      <c r="G352" s="14">
        <f>VLOOKUP($A352,Python数据平滑!$A$119:$AN$172,COLUMN(Python数据平滑!E$119),0)/SUM(Python数据平滑!E$143:E$159)*情景假设!G$337</f>
        <v>954.13362068538231</v>
      </c>
      <c r="H352" s="14">
        <f>VLOOKUP($A352,Python数据平滑!$A$119:$AN$172,COLUMN(Python数据平滑!F$119),0)/SUM(Python数据平滑!F$143:F$159)*情景假设!H$337</f>
        <v>971.68984649524589</v>
      </c>
      <c r="I352" s="14">
        <f>VLOOKUP($A352,Python数据平滑!$A$119:$AN$172,COLUMN(Python数据平滑!G$119),0)/SUM(Python数据平滑!G$143:G$159)*情景假设!I$337</f>
        <v>990.90217776976567</v>
      </c>
      <c r="J352" s="14">
        <f>VLOOKUP($A352,Python数据平滑!$A$119:$AN$172,COLUMN(Python数据平滑!H$119),0)/SUM(Python数据平滑!H$143:H$159)*情景假设!J$337</f>
        <v>1010.5475199447379</v>
      </c>
      <c r="K352" s="14">
        <f>VLOOKUP($A352,Python数据平滑!$A$119:$AN$172,COLUMN(Python数据平滑!I$119),0)/SUM(Python数据平滑!I$143:I$159)*情景假设!K$337</f>
        <v>1028.9598128828766</v>
      </c>
      <c r="L352" s="14">
        <f>VLOOKUP($A352,Python数据平滑!$A$119:$AN$172,COLUMN(Python数据平滑!J$119),0)/SUM(Python数据平滑!J$143:J$159)*情景假设!L$337</f>
        <v>1044.015509476978</v>
      </c>
      <c r="M352" s="14">
        <f>VLOOKUP($A352,Python数据平滑!$A$119:$AN$172,COLUMN(Python数据平滑!K$119),0)/SUM(Python数据平滑!K$143:K$159)*情景假设!M$337</f>
        <v>1055.3656418089058</v>
      </c>
      <c r="N352" s="14">
        <f>VLOOKUP($A352,Python数据平滑!$A$119:$AN$172,COLUMN(Python数据平滑!L$119),0)/SUM(Python数据平滑!L$143:L$159)*情景假设!N$337</f>
        <v>1064.3955033650529</v>
      </c>
      <c r="O352" s="14">
        <f>VLOOKUP($A352,Python数据平滑!$A$119:$AN$172,COLUMN(Python数据平滑!M$119),0)/SUM(Python数据平滑!M$143:M$159)*情景假设!O$337</f>
        <v>1071.5593607020953</v>
      </c>
      <c r="P352" s="14">
        <f>VLOOKUP($A352,Python数据平滑!$A$119:$AN$172,COLUMN(Python数据平滑!N$119),0)/SUM(Python数据平滑!N$143:N$159)*情景假设!P$337</f>
        <v>1078.1462258574059</v>
      </c>
      <c r="Q352" s="14">
        <f>VLOOKUP($A352,Python数据平滑!$A$119:$AN$172,COLUMN(Python数据平滑!O$119),0)/SUM(Python数据平滑!O$143:O$159)*情景假设!Q$337</f>
        <v>1086.3197870140602</v>
      </c>
      <c r="R352" s="14">
        <f>VLOOKUP($A352,Python数据平滑!$A$119:$AN$172,COLUMN(Python数据平滑!P$119),0)/SUM(Python数据平滑!P$143:P$159)*情景假设!R$337</f>
        <v>1095.4905300892246</v>
      </c>
      <c r="S352" s="14">
        <f>VLOOKUP($A352,Python数据平滑!$A$119:$AN$172,COLUMN(Python数据平滑!Q$119),0)/SUM(Python数据平滑!Q$143:Q$159)*情景假设!S$337</f>
        <v>1103.615621062843</v>
      </c>
      <c r="T352" s="14">
        <f>VLOOKUP($A352,Python数据平滑!$A$119:$AN$172,COLUMN(Python数据平滑!R$119),0)/SUM(Python数据平滑!R$143:R$159)*情景假设!T$337</f>
        <v>1111.009586296514</v>
      </c>
      <c r="U352" s="14">
        <f>VLOOKUP($A352,Python数据平滑!$A$119:$AN$172,COLUMN(Python数据平滑!S$119),0)/SUM(Python数据平滑!S$143:S$159)*情景假设!U$337</f>
        <v>1117.987655165927</v>
      </c>
      <c r="V352" s="14">
        <f>VLOOKUP($A352,Python数据平滑!$A$119:$AN$172,COLUMN(Python数据平滑!T$119),0)/SUM(Python数据平滑!T$143:T$159)*情景假设!V$337</f>
        <v>1124.8652460136491</v>
      </c>
      <c r="W352" s="14">
        <f>VLOOKUP($A352,Python数据平滑!$A$119:$AN$172,COLUMN(Python数据平滑!U$119),0)/SUM(Python数据平滑!U$143:U$159)*情景假设!W$337</f>
        <v>1131.6735922998257</v>
      </c>
      <c r="X352" s="14">
        <f>VLOOKUP($A352,Python数据平滑!$A$119:$AN$172,COLUMN(Python数据平滑!V$119),0)/SUM(Python数据平滑!V$143:V$159)*情景假设!X$337</f>
        <v>1138.221852459774</v>
      </c>
      <c r="Y352" s="14">
        <f>VLOOKUP($A352,Python数据平滑!$A$119:$AN$172,COLUMN(Python数据平滑!W$119),0)/SUM(Python数据平滑!W$143:W$159)*情景假设!Y$337</f>
        <v>1144.4890440324291</v>
      </c>
      <c r="Z352" s="14">
        <f>VLOOKUP($A352,Python数据平滑!$A$119:$AN$172,COLUMN(Python数据平滑!X$119),0)/SUM(Python数据平滑!X$143:X$159)*情景假设!Z$337</f>
        <v>1150.4500354988118</v>
      </c>
      <c r="AA352" s="14">
        <f>VLOOKUP($A352,Python数据平滑!$A$119:$AN$172,COLUMN(Python数据平滑!Y$119),0)/SUM(Python数据平滑!Y$143:Y$159)*情景假设!AA$337</f>
        <v>1156.0762015773287</v>
      </c>
      <c r="AB352" s="14">
        <f>VLOOKUP($A352,Python数据平滑!$A$119:$AN$172,COLUMN(Python数据平滑!Z$119),0)/SUM(Python数据平滑!Z$143:Z$159)*情景假设!AB$337</f>
        <v>1161.3768016321671</v>
      </c>
      <c r="AC352" s="14">
        <f>VLOOKUP($A352,Python数据平滑!$A$119:$AN$172,COLUMN(Python数据平滑!AA$119),0)/SUM(Python数据平滑!AA$143:AA$159)*情景假设!AC$337</f>
        <v>1166.3581330464779</v>
      </c>
      <c r="AD352" s="14">
        <f>VLOOKUP($A352,Python数据平滑!$A$119:$AN$172,COLUMN(Python数据平滑!AB$119),0)/SUM(Python数据平滑!AB$143:AB$159)*情景假设!AD$337</f>
        <v>1170.982246201389</v>
      </c>
      <c r="AE352" s="14">
        <f>VLOOKUP($A352,Python数据平滑!$A$119:$AN$172,COLUMN(Python数据平滑!AC$119),0)/SUM(Python数据平滑!AC$143:AC$159)*情景假设!AE$337</f>
        <v>1175.2073874770433</v>
      </c>
      <c r="AF352" s="14">
        <f>VLOOKUP($A352,Python数据平滑!$A$119:$AN$172,COLUMN(Python数据平滑!AD$119),0)/SUM(Python数据平滑!AD$143:AD$159)*情景假设!AF$337</f>
        <v>1178.9872010657957</v>
      </c>
      <c r="AG352" s="14">
        <f>VLOOKUP($A352,Python数据平滑!$A$119:$AN$172,COLUMN(Python数据平滑!AE$119),0)/SUM(Python数据平滑!AE$143:AE$159)*情景假设!AG$337</f>
        <v>1182.5563723179246</v>
      </c>
      <c r="AH352" s="14">
        <f>VLOOKUP($A352,Python数据平滑!$A$119:$AN$172,COLUMN(Python数据平滑!AF$119),0)/SUM(Python数据平滑!AF$143:AF$159)*情景假设!AH$337</f>
        <v>1186.1486470827067</v>
      </c>
      <c r="AI352" s="14">
        <f>VLOOKUP($A352,Python数据平滑!$A$119:$AN$172,COLUMN(Python数据平滑!AG$119),0)/SUM(Python数据平滑!AG$143:AG$159)*情景假设!AI$337</f>
        <v>1189.7115631208269</v>
      </c>
      <c r="AJ352" s="14">
        <f>VLOOKUP($A352,Python数据平滑!$A$119:$AN$172,COLUMN(Python数据平滑!AH$119),0)/SUM(Python数据平滑!AH$143:AH$159)*情景假设!AJ$337</f>
        <v>1193.1918867135246</v>
      </c>
      <c r="AK352" s="14">
        <f>VLOOKUP($A352,Python数据平滑!$A$119:$AN$172,COLUMN(Python数据平滑!AI$119),0)/SUM(Python数据平滑!AI$143:AI$159)*情景假设!AK$337</f>
        <v>1196.5356757156553</v>
      </c>
      <c r="AL352" s="14">
        <f>VLOOKUP($A352,Python数据平滑!$A$119:$AN$172,COLUMN(Python数据平滑!AJ$119),0)/SUM(Python数据平滑!AJ$143:AJ$159)*情景假设!AL$337</f>
        <v>1199.7294816026322</v>
      </c>
      <c r="AM352" s="14">
        <f>VLOOKUP($A352,Python数据平滑!$A$119:$AN$172,COLUMN(Python数据平滑!AK$119),0)/SUM(Python数据平滑!AK$143:AK$159)*情景假设!AM$337</f>
        <v>1202.7660207035053</v>
      </c>
      <c r="AN352" s="14">
        <f>VLOOKUP($A352,Python数据平滑!$A$119:$AN$172,COLUMN(Python数据平滑!AL$119),0)/SUM(Python数据平滑!AL$143:AL$159)*情景假设!AN$337</f>
        <v>1205.5997982020303</v>
      </c>
      <c r="AO352" s="14">
        <f>VLOOKUP($A352,Python数据平滑!$A$119:$AN$172,COLUMN(Python数据平滑!AM$119),0)/SUM(Python数据平滑!AM$143:AM$159)*情景假设!AO$337</f>
        <v>1208.1849585130863</v>
      </c>
      <c r="AP352" s="166">
        <f>VLOOKUP($A352,Python数据平滑!$A$119:$AN$172,COLUMN(Python数据平滑!AN$119),0)/SUM(Python数据平滑!AN$143:AN$159)*情景假设!AP$337</f>
        <v>1210.4753657407375</v>
      </c>
    </row>
    <row r="353" spans="1:42" x14ac:dyDescent="0.25">
      <c r="A353" s="132" t="s">
        <v>53</v>
      </c>
      <c r="B353" s="118">
        <f>VLOOKUP($A353,'低情景（2001-2060, 2020RMB）'!$A$14:$W$70,COLUMN('低情景（2001-2060, 2020RMB）'!U$1),0)</f>
        <v>878.57955136179089</v>
      </c>
      <c r="C353" s="14">
        <f>VLOOKUP($A353,'低情景（2001-2060, 2020RMB）'!$A$14:$W$70,COLUMN('低情景（2001-2060, 2020RMB）'!V$1),0)</f>
        <v>1191.0274591227624</v>
      </c>
      <c r="D353" s="14">
        <f>VLOOKUP($A353,'低情景（2001-2060, 2020RMB）'!$A$14:$W$70,COLUMN('低情景（2001-2060, 2020RMB）'!W$1),0)</f>
        <v>1483.3175160522719</v>
      </c>
      <c r="E353" s="14">
        <f>VLOOKUP($A353,Python数据平滑!$A$119:$AN$172,COLUMN(Python数据平滑!C$119),0)/SUM(Python数据平滑!C$143:C$159)*情景假设!E$337</f>
        <v>1605.6898667598814</v>
      </c>
      <c r="F353" s="14">
        <f>VLOOKUP($A353,Python数据平滑!$A$119:$AN$172,COLUMN(Python数据平滑!D$119),0)/SUM(Python数据平滑!D$143:D$159)*情景假设!F$337</f>
        <v>1733.8460467214243</v>
      </c>
      <c r="G353" s="14">
        <f>VLOOKUP($A353,Python数据平滑!$A$119:$AN$172,COLUMN(Python数据平滑!E$119),0)/SUM(Python数据平滑!E$143:E$159)*情景假设!G$337</f>
        <v>1864.5869260184168</v>
      </c>
      <c r="H353" s="14">
        <f>VLOOKUP($A353,Python数据平滑!$A$119:$AN$172,COLUMN(Python数据平滑!F$119),0)/SUM(Python数据平滑!F$143:F$159)*情景假设!H$337</f>
        <v>2006.8307345521055</v>
      </c>
      <c r="I353" s="14">
        <f>VLOOKUP($A353,Python数据平滑!$A$119:$AN$172,COLUMN(Python数据平滑!G$119),0)/SUM(Python数据平滑!G$143:G$159)*情景假设!I$337</f>
        <v>2159.3049896710941</v>
      </c>
      <c r="J353" s="14">
        <f>VLOOKUP($A353,Python数据平滑!$A$119:$AN$172,COLUMN(Python数据平滑!H$119),0)/SUM(Python数据平滑!H$143:H$159)*情景假设!J$337</f>
        <v>2320.1949430754653</v>
      </c>
      <c r="K353" s="14">
        <f>VLOOKUP($A353,Python数据平滑!$A$119:$AN$172,COLUMN(Python数据平滑!I$119),0)/SUM(Python数据平滑!I$143:I$159)*情景假设!K$337</f>
        <v>2486.159585262475</v>
      </c>
      <c r="L353" s="14">
        <f>VLOOKUP($A353,Python数据平滑!$A$119:$AN$172,COLUMN(Python数据平滑!J$119),0)/SUM(Python数据平滑!J$143:J$159)*情景假设!L$337</f>
        <v>2651.9946128110469</v>
      </c>
      <c r="M353" s="14">
        <f>VLOOKUP($A353,Python数据平滑!$A$119:$AN$172,COLUMN(Python数据平滑!K$119),0)/SUM(Python数据平滑!K$143:K$159)*情景假设!M$337</f>
        <v>2814.1419284841591</v>
      </c>
      <c r="N353" s="14">
        <f>VLOOKUP($A353,Python数据平滑!$A$119:$AN$172,COLUMN(Python数据平滑!L$119),0)/SUM(Python数据平滑!L$143:L$159)*情景假设!N$337</f>
        <v>2973.5298255454022</v>
      </c>
      <c r="O353" s="14">
        <f>VLOOKUP($A353,Python数据平滑!$A$119:$AN$172,COLUMN(Python数据平滑!M$119),0)/SUM(Python数据平滑!M$143:M$159)*情景假设!O$337</f>
        <v>3131.1897708915135</v>
      </c>
      <c r="P353" s="14">
        <f>VLOOKUP($A353,Python数据平滑!$A$119:$AN$172,COLUMN(Python数据平滑!N$119),0)/SUM(Python数据平滑!N$143:N$159)*情景假设!P$337</f>
        <v>3291.1007351820876</v>
      </c>
      <c r="Q353" s="14">
        <f>VLOOKUP($A353,Python数据平滑!$A$119:$AN$172,COLUMN(Python数据平滑!O$119),0)/SUM(Python数据平滑!O$143:O$159)*情景假设!Q$337</f>
        <v>3460.8822200039349</v>
      </c>
      <c r="R353" s="14">
        <f>VLOOKUP($A353,Python数据平滑!$A$119:$AN$172,COLUMN(Python数据平滑!P$119),0)/SUM(Python数据平滑!P$143:P$159)*情景假设!R$337</f>
        <v>3639.5450664240166</v>
      </c>
      <c r="S353" s="14">
        <f>VLOOKUP($A353,Python数据平滑!$A$119:$AN$172,COLUMN(Python数据平滑!Q$119),0)/SUM(Python数据平滑!Q$143:Q$159)*情景假设!S$337</f>
        <v>3820.2058454782355</v>
      </c>
      <c r="T353" s="14">
        <f>VLOOKUP($A353,Python数据平滑!$A$119:$AN$172,COLUMN(Python数据平滑!R$119),0)/SUM(Python数据平滑!R$143:R$159)*情景假设!T$337</f>
        <v>4003.8747820227445</v>
      </c>
      <c r="U353" s="14">
        <f>VLOOKUP($A353,Python数据平滑!$A$119:$AN$172,COLUMN(Python数据平滑!S$119),0)/SUM(Python数据平滑!S$143:S$159)*情景假设!U$337</f>
        <v>4191.7844391377712</v>
      </c>
      <c r="V353" s="14">
        <f>VLOOKUP($A353,Python数据平滑!$A$119:$AN$172,COLUMN(Python数据平滑!T$119),0)/SUM(Python数据平滑!T$143:T$159)*情景假设!V$337</f>
        <v>4385.4016633990486</v>
      </c>
      <c r="W353" s="14">
        <f>VLOOKUP($A353,Python数据平滑!$A$119:$AN$172,COLUMN(Python数据平滑!U$119),0)/SUM(Python数据平滑!U$143:U$159)*情景假设!W$337</f>
        <v>4585.2908866727257</v>
      </c>
      <c r="X353" s="14">
        <f>VLOOKUP($A353,Python数据平滑!$A$119:$AN$172,COLUMN(Python数据平滑!V$119),0)/SUM(Python数据平滑!V$143:V$159)*情景假设!X$337</f>
        <v>4791.1695983799564</v>
      </c>
      <c r="Y353" s="14">
        <f>VLOOKUP($A353,Python数据平滑!$A$119:$AN$172,COLUMN(Python数据平滑!W$119),0)/SUM(Python数据平滑!W$143:W$159)*情景假设!Y$337</f>
        <v>5003.4487587571621</v>
      </c>
      <c r="Z353" s="14">
        <f>VLOOKUP($A353,Python数据平滑!$A$119:$AN$172,COLUMN(Python数据平滑!X$119),0)/SUM(Python数据平滑!X$143:X$159)*情景假设!Z$337</f>
        <v>5222.581697664451</v>
      </c>
      <c r="AA353" s="14">
        <f>VLOOKUP($A353,Python数据平滑!$A$119:$AN$172,COLUMN(Python数据平滑!Y$119),0)/SUM(Python数据平滑!Y$143:Y$159)*情景假设!AA$337</f>
        <v>5449.0685616685132</v>
      </c>
      <c r="AB353" s="14">
        <f>VLOOKUP($A353,Python数据平滑!$A$119:$AN$172,COLUMN(Python数据平滑!Z$119),0)/SUM(Python数据平滑!Z$143:Z$159)*情景假设!AB$337</f>
        <v>5683.6607871770548</v>
      </c>
      <c r="AC353" s="14">
        <f>VLOOKUP($A353,Python数据平滑!$A$119:$AN$172,COLUMN(Python数据平滑!AA$119),0)/SUM(Python数据平滑!AA$143:AA$159)*情景假设!AC$337</f>
        <v>5927.1944436635322</v>
      </c>
      <c r="AD353" s="14">
        <f>VLOOKUP($A353,Python数据平滑!$A$119:$AN$172,COLUMN(Python数据平滑!AB$119),0)/SUM(Python数据平滑!AB$143:AB$159)*情景假设!AD$337</f>
        <v>6180.3783659138462</v>
      </c>
      <c r="AE353" s="14">
        <f>VLOOKUP($A353,Python数据平滑!$A$119:$AN$172,COLUMN(Python数据平滑!AC$119),0)/SUM(Python数据平滑!AC$143:AC$159)*情景假设!AE$337</f>
        <v>6443.9804274928392</v>
      </c>
      <c r="AF353" s="14">
        <f>VLOOKUP($A353,Python数据平滑!$A$119:$AN$172,COLUMN(Python数据平滑!AD$119),0)/SUM(Python数据平滑!AD$143:AD$159)*情景假设!AF$337</f>
        <v>6718.8257551973711</v>
      </c>
      <c r="AG353" s="14">
        <f>VLOOKUP($A353,Python数据平滑!$A$119:$AN$172,COLUMN(Python数据平滑!AE$119),0)/SUM(Python数据平滑!AE$143:AE$159)*情景假设!AG$337</f>
        <v>7004.8605484773125</v>
      </c>
      <c r="AH353" s="14">
        <f>VLOOKUP($A353,Python数据平滑!$A$119:$AN$172,COLUMN(Python数据平滑!AF$119),0)/SUM(Python数据平滑!AF$143:AF$159)*情景假设!AH$337</f>
        <v>7301.595165685083</v>
      </c>
      <c r="AI353" s="14">
        <f>VLOOKUP($A353,Python数据平滑!$A$119:$AN$172,COLUMN(Python数据平滑!AG$119),0)/SUM(Python数据平滑!AG$143:AG$159)*情景假设!AI$337</f>
        <v>7609.2308590792254</v>
      </c>
      <c r="AJ353" s="14">
        <f>VLOOKUP($A353,Python数据平滑!$A$119:$AN$172,COLUMN(Python数据平滑!AH$119),0)/SUM(Python数据平滑!AH$143:AH$159)*情景假设!AJ$337</f>
        <v>7927.9533716370224</v>
      </c>
      <c r="AK353" s="14">
        <f>VLOOKUP($A353,Python数据平滑!$A$119:$AN$172,COLUMN(Python数据平滑!AI$119),0)/SUM(Python数据平滑!AI$143:AI$159)*情景假设!AK$337</f>
        <v>8257.9310847385641</v>
      </c>
      <c r="AL353" s="14">
        <f>VLOOKUP($A353,Python数据平滑!$A$119:$AN$172,COLUMN(Python数据平滑!AJ$119),0)/SUM(Python数据平滑!AJ$143:AJ$159)*情景假设!AL$337</f>
        <v>8599.607825736688</v>
      </c>
      <c r="AM353" s="14">
        <f>VLOOKUP($A353,Python数据平滑!$A$119:$AN$172,COLUMN(Python数据平滑!AK$119),0)/SUM(Python数据平滑!AK$143:AK$159)*情景假设!AM$337</f>
        <v>8953.5013140417195</v>
      </c>
      <c r="AN353" s="14">
        <f>VLOOKUP($A353,Python数据平滑!$A$119:$AN$172,COLUMN(Python数据平滑!AL$119),0)/SUM(Python数据平滑!AL$143:AL$159)*情景假设!AN$337</f>
        <v>9319.8708597423338</v>
      </c>
      <c r="AO353" s="14">
        <f>VLOOKUP($A353,Python数据平滑!$A$119:$AN$172,COLUMN(Python数据平滑!AM$119),0)/SUM(Python数据平滑!AM$143:AM$159)*情景假设!AO$337</f>
        <v>9698.9671168780606</v>
      </c>
      <c r="AP353" s="166">
        <f>VLOOKUP($A353,Python数据平滑!$A$119:$AN$172,COLUMN(Python数据平滑!AN$119),0)/SUM(Python数据平滑!AN$143:AN$159)*情景假设!AP$337</f>
        <v>10091.030688467346</v>
      </c>
    </row>
    <row r="354" spans="1:42" x14ac:dyDescent="0.25">
      <c r="A354" s="180" t="s">
        <v>54</v>
      </c>
      <c r="B354" s="118">
        <f>VLOOKUP($A354,'低情景（2001-2060, 2020RMB）'!$A$14:$W$70,COLUMN('低情景（2001-2060, 2020RMB）'!U$1),0)</f>
        <v>379.09823240746709</v>
      </c>
      <c r="C354" s="14">
        <f>VLOOKUP($A354,'低情景（2001-2060, 2020RMB）'!$A$14:$W$70,COLUMN('低情景（2001-2060, 2020RMB）'!V$1),0)</f>
        <v>416.42224208501489</v>
      </c>
      <c r="D354" s="14">
        <f>VLOOKUP($A354,'低情景（2001-2060, 2020RMB）'!$A$14:$W$70,COLUMN('低情景（2001-2060, 2020RMB）'!W$1),0)</f>
        <v>474.62286420659473</v>
      </c>
      <c r="E354" s="14">
        <f>VLOOKUP($A354,Python数据平滑!$A$119:$AN$172,COLUMN(Python数据平滑!C$119),0)/SUM(Python数据平滑!C$143:C$159)*情景假设!E$337</f>
        <v>498.57587075392649</v>
      </c>
      <c r="F354" s="14">
        <f>VLOOKUP($A354,Python数据平滑!$A$119:$AN$172,COLUMN(Python数据平滑!D$119),0)/SUM(Python数据平滑!D$143:D$159)*情景假设!F$337</f>
        <v>522.8828064326292</v>
      </c>
      <c r="G354" s="14">
        <f>VLOOKUP($A354,Python数据平滑!$A$119:$AN$172,COLUMN(Python数据平滑!E$119),0)/SUM(Python数据平滑!E$143:E$159)*情景假设!G$337</f>
        <v>546.73384688659314</v>
      </c>
      <c r="H354" s="14">
        <f>VLOOKUP($A354,Python数据平滑!$A$119:$AN$172,COLUMN(Python数据平滑!F$119),0)/SUM(Python数据平滑!F$143:F$159)*情景假设!H$337</f>
        <v>572.70984120788762</v>
      </c>
      <c r="I354" s="14">
        <f>VLOOKUP($A354,Python数据平滑!$A$119:$AN$172,COLUMN(Python数据平滑!G$119),0)/SUM(Python数据平滑!G$143:G$159)*情景假设!I$337</f>
        <v>600.17696661959587</v>
      </c>
      <c r="J354" s="14">
        <f>VLOOKUP($A354,Python数据平滑!$A$119:$AN$172,COLUMN(Python数据平滑!H$119),0)/SUM(Python数据平滑!H$143:H$159)*情景假设!J$337</f>
        <v>628.54172975391657</v>
      </c>
      <c r="K354" s="14">
        <f>VLOOKUP($A354,Python数据平滑!$A$119:$AN$172,COLUMN(Python数据平滑!I$119),0)/SUM(Python数据平滑!I$143:I$159)*情景假设!K$337</f>
        <v>656.86758681423771</v>
      </c>
      <c r="L354" s="14">
        <f>VLOOKUP($A354,Python数据平滑!$A$119:$AN$172,COLUMN(Python数据平滑!J$119),0)/SUM(Python数据平滑!J$143:J$159)*情景假设!L$337</f>
        <v>683.82906360729919</v>
      </c>
      <c r="M354" s="14">
        <f>VLOOKUP($A354,Python数据平滑!$A$119:$AN$172,COLUMN(Python数据平滑!K$119),0)/SUM(Python数据平滑!K$143:K$159)*情景假设!M$337</f>
        <v>708.70712585737931</v>
      </c>
      <c r="N354" s="14">
        <f>VLOOKUP($A354,Python数据平滑!$A$119:$AN$172,COLUMN(Python数据平滑!L$119),0)/SUM(Python数据平滑!L$143:L$159)*情景假设!N$337</f>
        <v>731.93547485255135</v>
      </c>
      <c r="O354" s="14">
        <f>VLOOKUP($A354,Python数据平滑!$A$119:$AN$172,COLUMN(Python数据平滑!M$119),0)/SUM(Python数据平滑!M$143:M$159)*情景假设!O$337</f>
        <v>753.85370814694841</v>
      </c>
      <c r="P354" s="14">
        <f>VLOOKUP($A354,Python数据平滑!$A$119:$AN$172,COLUMN(Python数据平滑!N$119),0)/SUM(Python数据平滑!N$143:N$159)*情景假设!P$337</f>
        <v>775.45611656827543</v>
      </c>
      <c r="Q354" s="14">
        <f>VLOOKUP($A354,Python数据平滑!$A$119:$AN$172,COLUMN(Python数据平滑!O$119),0)/SUM(Python数据平滑!O$143:O$159)*情景假设!Q$337</f>
        <v>798.48377192012777</v>
      </c>
      <c r="R354" s="14">
        <f>VLOOKUP($A354,Python数据平滑!$A$119:$AN$172,COLUMN(Python数据平滑!P$119),0)/SUM(Python数据平滑!P$143:P$159)*情景假设!R$337</f>
        <v>822.58943422938637</v>
      </c>
      <c r="S354" s="14">
        <f>VLOOKUP($A354,Python数据平滑!$A$119:$AN$172,COLUMN(Python数据平滑!Q$119),0)/SUM(Python数据平滑!Q$143:Q$159)*情景假设!S$337</f>
        <v>846.16238538625532</v>
      </c>
      <c r="T354" s="14">
        <f>VLOOKUP($A354,Python数据平滑!$A$119:$AN$172,COLUMN(Python数据平滑!R$119),0)/SUM(Python数据平滑!R$143:R$159)*情景假设!T$337</f>
        <v>869.42913543374573</v>
      </c>
      <c r="U354" s="14">
        <f>VLOOKUP($A354,Python数据平滑!$A$119:$AN$172,COLUMN(Python数据平滑!S$119),0)/SUM(Python数据平滑!S$143:S$159)*情景假设!U$337</f>
        <v>892.64109201693748</v>
      </c>
      <c r="V354" s="14">
        <f>VLOOKUP($A354,Python数据平滑!$A$119:$AN$172,COLUMN(Python数据平滑!T$119),0)/SUM(Python数据平滑!T$143:T$159)*情景假设!V$337</f>
        <v>916.07424705267874</v>
      </c>
      <c r="W354" s="14">
        <f>VLOOKUP($A354,Python数据平滑!$A$119:$AN$172,COLUMN(Python数据平滑!U$119),0)/SUM(Python数据平滑!U$143:U$159)*情景假设!W$337</f>
        <v>939.79328325370238</v>
      </c>
      <c r="X354" s="14">
        <f>VLOOKUP($A354,Python数据平滑!$A$119:$AN$172,COLUMN(Python数据平滑!V$119),0)/SUM(Python数据平滑!V$143:V$159)*情景假设!X$337</f>
        <v>963.68161385982455</v>
      </c>
      <c r="Y354" s="14">
        <f>VLOOKUP($A354,Python数据平滑!$A$119:$AN$172,COLUMN(Python数据平滑!W$119),0)/SUM(Python数据平滑!W$143:W$159)*情景假设!Y$337</f>
        <v>987.7616457018745</v>
      </c>
      <c r="Z354" s="14">
        <f>VLOOKUP($A354,Python数据平滑!$A$119:$AN$172,COLUMN(Python数据平滑!X$119),0)/SUM(Python数据平滑!X$143:X$159)*情景假设!Z$337</f>
        <v>1012.0555713461698</v>
      </c>
      <c r="AA354" s="14">
        <f>VLOOKUP($A354,Python数据平滑!$A$119:$AN$172,COLUMN(Python数据平滑!Y$119),0)/SUM(Python数据平滑!Y$143:Y$159)*情景假设!AA$337</f>
        <v>1036.5856671474583</v>
      </c>
      <c r="AB354" s="14">
        <f>VLOOKUP($A354,Python数据平滑!$A$119:$AN$172,COLUMN(Python数据平滑!Z$119),0)/SUM(Python数据平滑!Z$143:Z$159)*情景假设!AB$337</f>
        <v>1061.4118554117852</v>
      </c>
      <c r="AC354" s="14">
        <f>VLOOKUP($A354,Python数据平滑!$A$119:$AN$172,COLUMN(Python数据平滑!AA$119),0)/SUM(Python数据平滑!AA$143:AA$159)*情景假设!AC$337</f>
        <v>1086.5970316825519</v>
      </c>
      <c r="AD354" s="14">
        <f>VLOOKUP($A354,Python数据平滑!$A$119:$AN$172,COLUMN(Python数据平滑!AB$119),0)/SUM(Python数据平滑!AB$143:AB$159)*情景假设!AD$337</f>
        <v>1112.167784878751</v>
      </c>
      <c r="AE354" s="14">
        <f>VLOOKUP($A354,Python数据平滑!$A$119:$AN$172,COLUMN(Python数据平滑!AC$119),0)/SUM(Python数据平滑!AC$143:AC$159)*情景假设!AE$337</f>
        <v>1138.1496584608738</v>
      </c>
      <c r="AF354" s="14">
        <f>VLOOKUP($A354,Python数据平滑!$A$119:$AN$172,COLUMN(Python数据平滑!AD$119),0)/SUM(Python数据平滑!AD$143:AD$159)*情景假设!AF$337</f>
        <v>1164.5660019672007</v>
      </c>
      <c r="AG354" s="14">
        <f>VLOOKUP($A354,Python数据平滑!$A$119:$AN$172,COLUMN(Python数据平滑!AE$119),0)/SUM(Python数据平滑!AE$143:AE$159)*情景假设!AG$337</f>
        <v>1191.4297111668516</v>
      </c>
      <c r="AH354" s="14">
        <f>VLOOKUP($A354,Python数据平滑!$A$119:$AN$172,COLUMN(Python数据平滑!AF$119),0)/SUM(Python数据平滑!AF$143:AF$159)*情景假设!AH$337</f>
        <v>1218.7250314471057</v>
      </c>
      <c r="AI354" s="14">
        <f>VLOOKUP($A354,Python数据平滑!$A$119:$AN$172,COLUMN(Python数据平滑!AG$119),0)/SUM(Python数据平滑!AG$143:AG$159)*情景假设!AI$337</f>
        <v>1246.4278403003375</v>
      </c>
      <c r="AJ354" s="14">
        <f>VLOOKUP($A354,Python数据平滑!$A$119:$AN$172,COLUMN(Python数据平滑!AH$119),0)/SUM(Python数据平滑!AH$143:AH$159)*情景假设!AJ$337</f>
        <v>1274.511390377784</v>
      </c>
      <c r="AK354" s="14">
        <f>VLOOKUP($A354,Python数据平滑!$A$119:$AN$172,COLUMN(Python数据平滑!AI$119),0)/SUM(Python数据平滑!AI$143:AI$159)*情景假设!AK$337</f>
        <v>1302.9462510460992</v>
      </c>
      <c r="AL354" s="14">
        <f>VLOOKUP($A354,Python数据平滑!$A$119:$AN$172,COLUMN(Python数据平滑!AJ$119),0)/SUM(Python数据平滑!AJ$143:AJ$159)*情景假设!AL$337</f>
        <v>1331.7458997205529</v>
      </c>
      <c r="AM354" s="14">
        <f>VLOOKUP($A354,Python数据平滑!$A$119:$AN$172,COLUMN(Python数据平滑!AK$119),0)/SUM(Python数据平滑!AK$143:AK$159)*情景假设!AM$337</f>
        <v>1360.932128867239</v>
      </c>
      <c r="AN354" s="14">
        <f>VLOOKUP($A354,Python数据平滑!$A$119:$AN$172,COLUMN(Python数据平滑!AL$119),0)/SUM(Python数据平滑!AL$143:AL$159)*情景假设!AN$337</f>
        <v>1390.4845739404809</v>
      </c>
      <c r="AO354" s="14">
        <f>VLOOKUP($A354,Python数据平滑!$A$119:$AN$172,COLUMN(Python数据平滑!AM$119),0)/SUM(Python数据平滑!AM$143:AM$159)*情景假设!AO$337</f>
        <v>1420.3810154923797</v>
      </c>
      <c r="AP354" s="166">
        <f>VLOOKUP($A354,Python数据平滑!$A$119:$AN$172,COLUMN(Python数据平滑!AN$119),0)/SUM(Python数据平滑!AN$143:AN$159)*情景假设!AP$337</f>
        <v>1450.5973215578256</v>
      </c>
    </row>
    <row r="355" spans="1:42" x14ac:dyDescent="0.25">
      <c r="A355" s="188" t="s">
        <v>243</v>
      </c>
      <c r="B355" s="218">
        <f t="shared" ref="B355:AP355" si="200">B91</f>
        <v>14171.804811655176</v>
      </c>
      <c r="C355" s="219">
        <f t="shared" si="200"/>
        <v>16363.884569742619</v>
      </c>
      <c r="D355" s="219">
        <f t="shared" si="200"/>
        <v>17470.728074872739</v>
      </c>
      <c r="E355" s="219">
        <f t="shared" si="200"/>
        <v>18934.132596146312</v>
      </c>
      <c r="F355" s="219">
        <f t="shared" si="200"/>
        <v>20448.981066865497</v>
      </c>
      <c r="G355" s="219">
        <f t="shared" si="200"/>
        <v>21964.097063262041</v>
      </c>
      <c r="H355" s="219">
        <f t="shared" si="200"/>
        <v>23572.962068328939</v>
      </c>
      <c r="I355" s="219">
        <f t="shared" si="200"/>
        <v>25262.769365066986</v>
      </c>
      <c r="J355" s="219">
        <f t="shared" si="200"/>
        <v>27019.458124240016</v>
      </c>
      <c r="K355" s="219">
        <f t="shared" si="200"/>
        <v>28814.826393189869</v>
      </c>
      <c r="L355" s="219">
        <f t="shared" si="200"/>
        <v>30603.457672828936</v>
      </c>
      <c r="M355" s="219">
        <f t="shared" si="200"/>
        <v>32363.616762336653</v>
      </c>
      <c r="N355" s="219">
        <f t="shared" si="200"/>
        <v>34099.603784060004</v>
      </c>
      <c r="O355" s="219">
        <f t="shared" si="200"/>
        <v>35798.522328980172</v>
      </c>
      <c r="P355" s="219">
        <f t="shared" si="200"/>
        <v>37475.200448565585</v>
      </c>
      <c r="Q355" s="219">
        <f t="shared" si="200"/>
        <v>39179.2762750771</v>
      </c>
      <c r="R355" s="219">
        <f t="shared" si="200"/>
        <v>40907.148773006687</v>
      </c>
      <c r="S355" s="219">
        <f t="shared" si="200"/>
        <v>42616.053915536126</v>
      </c>
      <c r="T355" s="219">
        <f t="shared" si="200"/>
        <v>44316.180542908638</v>
      </c>
      <c r="U355" s="219">
        <f t="shared" si="200"/>
        <v>46020.03451665389</v>
      </c>
      <c r="V355" s="219">
        <f t="shared" si="200"/>
        <v>47742.453190774308</v>
      </c>
      <c r="W355" s="219">
        <f t="shared" si="200"/>
        <v>49488.215643790601</v>
      </c>
      <c r="X355" s="219">
        <f t="shared" si="200"/>
        <v>51253.05929817904</v>
      </c>
      <c r="Y355" s="219">
        <f t="shared" si="200"/>
        <v>53040.432354711134</v>
      </c>
      <c r="Z355" s="219">
        <f t="shared" si="200"/>
        <v>54854.342119497887</v>
      </c>
      <c r="AA355" s="219">
        <f t="shared" si="200"/>
        <v>56699.400567131102</v>
      </c>
      <c r="AB355" s="219">
        <f t="shared" si="200"/>
        <v>58582.932725764338</v>
      </c>
      <c r="AC355" s="219">
        <f t="shared" si="200"/>
        <v>60513.180768416802</v>
      </c>
      <c r="AD355" s="219">
        <f t="shared" si="200"/>
        <v>62497.155949628483</v>
      </c>
      <c r="AE355" s="219">
        <f t="shared" si="200"/>
        <v>64542.609919576556</v>
      </c>
      <c r="AF355" s="219">
        <f t="shared" si="200"/>
        <v>66658.041121749906</v>
      </c>
      <c r="AG355" s="219">
        <f t="shared" si="200"/>
        <v>68834.873942496211</v>
      </c>
      <c r="AH355" s="219">
        <f t="shared" si="200"/>
        <v>71058.300806716114</v>
      </c>
      <c r="AI355" s="219">
        <f t="shared" si="200"/>
        <v>73327.934800715419</v>
      </c>
      <c r="AJ355" s="219">
        <f t="shared" si="200"/>
        <v>75643.257871766284</v>
      </c>
      <c r="AK355" s="219">
        <f t="shared" si="200"/>
        <v>78003.612248766076</v>
      </c>
      <c r="AL355" s="219">
        <f t="shared" si="200"/>
        <v>80410.948044528181</v>
      </c>
      <c r="AM355" s="219">
        <f t="shared" si="200"/>
        <v>82867.828062848261</v>
      </c>
      <c r="AN355" s="219">
        <f t="shared" si="200"/>
        <v>85374.350884476589</v>
      </c>
      <c r="AO355" s="219">
        <f t="shared" si="200"/>
        <v>87930.540372692674</v>
      </c>
      <c r="AP355" s="220">
        <f t="shared" si="200"/>
        <v>90536.339981950383</v>
      </c>
    </row>
    <row r="356" spans="1:42" x14ac:dyDescent="0.25">
      <c r="A356" s="176" t="s">
        <v>310</v>
      </c>
      <c r="B356" s="294">
        <f>B92</f>
        <v>0</v>
      </c>
      <c r="C356" s="295">
        <f t="shared" ref="C356:AP356" si="201">C92</f>
        <v>0</v>
      </c>
      <c r="D356" s="295">
        <f t="shared" si="201"/>
        <v>1</v>
      </c>
      <c r="E356" s="295">
        <f t="shared" si="201"/>
        <v>29.336194167666079</v>
      </c>
      <c r="F356" s="295">
        <f t="shared" si="201"/>
        <v>485.29546815995445</v>
      </c>
      <c r="G356" s="295">
        <f t="shared" si="201"/>
        <v>2047.6190476190482</v>
      </c>
      <c r="H356" s="295">
        <f t="shared" si="201"/>
        <v>3088.8447451911989</v>
      </c>
      <c r="I356" s="295">
        <f t="shared" si="201"/>
        <v>4081.8770108096196</v>
      </c>
      <c r="J356" s="295">
        <f t="shared" si="201"/>
        <v>4987.1342637126018</v>
      </c>
      <c r="K356" s="295">
        <f t="shared" si="201"/>
        <v>5943.3573820299653</v>
      </c>
      <c r="L356" s="295">
        <f t="shared" si="201"/>
        <v>7286.5375411497462</v>
      </c>
      <c r="M356" s="295">
        <f t="shared" si="201"/>
        <v>9393.8632012276084</v>
      </c>
      <c r="N356" s="295">
        <f t="shared" si="201"/>
        <v>12289.435437541575</v>
      </c>
      <c r="O356" s="295">
        <f t="shared" si="201"/>
        <v>15784.229257069292</v>
      </c>
      <c r="P356" s="295">
        <f t="shared" si="201"/>
        <v>19269.901870028167</v>
      </c>
      <c r="Q356" s="295">
        <f t="shared" si="201"/>
        <v>21666.666666666668</v>
      </c>
      <c r="R356" s="295">
        <f t="shared" si="201"/>
        <v>23035.462371040707</v>
      </c>
      <c r="S356" s="295">
        <f t="shared" si="201"/>
        <v>24294.225952670571</v>
      </c>
      <c r="T356" s="295">
        <f t="shared" si="201"/>
        <v>25443.068630513935</v>
      </c>
      <c r="U356" s="295">
        <f t="shared" si="201"/>
        <v>26488.161072484116</v>
      </c>
      <c r="V356" s="295">
        <f t="shared" si="201"/>
        <v>27441.182114269835</v>
      </c>
      <c r="W356" s="295">
        <f t="shared" si="201"/>
        <v>28311.557132408456</v>
      </c>
      <c r="X356" s="295">
        <f t="shared" si="201"/>
        <v>29106.597178670236</v>
      </c>
      <c r="Y356" s="295">
        <f t="shared" si="201"/>
        <v>29840.722117475085</v>
      </c>
      <c r="Z356" s="295">
        <f t="shared" si="201"/>
        <v>30530.928358123005</v>
      </c>
      <c r="AA356" s="295">
        <f t="shared" si="201"/>
        <v>31196.468506204143</v>
      </c>
      <c r="AB356" s="295">
        <f t="shared" si="201"/>
        <v>31859.754770675376</v>
      </c>
      <c r="AC356" s="295">
        <f t="shared" si="201"/>
        <v>32545.218026936429</v>
      </c>
      <c r="AD356" s="295">
        <f t="shared" si="201"/>
        <v>33278.214688197826</v>
      </c>
      <c r="AE356" s="295">
        <f t="shared" si="201"/>
        <v>34086.363465303752</v>
      </c>
      <c r="AF356" s="295">
        <f t="shared" si="201"/>
        <v>35000</v>
      </c>
      <c r="AG356" s="295">
        <f t="shared" si="201"/>
        <v>35983.300372692203</v>
      </c>
      <c r="AH356" s="295">
        <f t="shared" si="201"/>
        <v>36978.048881651128</v>
      </c>
      <c r="AI356" s="295">
        <f t="shared" si="201"/>
        <v>37983.358651185423</v>
      </c>
      <c r="AJ356" s="295">
        <f t="shared" si="201"/>
        <v>38998.258729754707</v>
      </c>
      <c r="AK356" s="295">
        <f t="shared" si="201"/>
        <v>40021.691457083609</v>
      </c>
      <c r="AL356" s="295">
        <f t="shared" si="201"/>
        <v>41053.917280411835</v>
      </c>
      <c r="AM356" s="295">
        <f t="shared" si="201"/>
        <v>42095.46813260411</v>
      </c>
      <c r="AN356" s="295">
        <f t="shared" si="201"/>
        <v>43145.583711591069</v>
      </c>
      <c r="AO356" s="295">
        <f t="shared" si="201"/>
        <v>44203.444477389719</v>
      </c>
      <c r="AP356" s="296">
        <f t="shared" si="201"/>
        <v>45268.169990975191</v>
      </c>
    </row>
    <row r="358" spans="1:42" x14ac:dyDescent="0.25">
      <c r="A358" s="152" t="s">
        <v>246</v>
      </c>
      <c r="B358" s="212">
        <f>B99</f>
        <v>111371.5</v>
      </c>
      <c r="C358" s="213">
        <f t="shared" ref="C358:AP358" si="202">C99</f>
        <v>122702.13348739067</v>
      </c>
      <c r="D358" s="213">
        <f t="shared" si="202"/>
        <v>123782.32854860832</v>
      </c>
      <c r="E358" s="213">
        <f t="shared" si="202"/>
        <v>131115.688307984</v>
      </c>
      <c r="F358" s="213">
        <f t="shared" si="202"/>
        <v>138774.40405096152</v>
      </c>
      <c r="G358" s="213">
        <f t="shared" si="202"/>
        <v>146751.25627209828</v>
      </c>
      <c r="H358" s="213">
        <f t="shared" si="202"/>
        <v>155205.91119881562</v>
      </c>
      <c r="I358" s="213">
        <f t="shared" si="202"/>
        <v>164184.63025886848</v>
      </c>
      <c r="J358" s="213">
        <f t="shared" si="202"/>
        <v>173477.33676600808</v>
      </c>
      <c r="K358" s="213">
        <f t="shared" si="202"/>
        <v>182830.90517605052</v>
      </c>
      <c r="L358" s="213">
        <f t="shared" si="202"/>
        <v>191947.85227259636</v>
      </c>
      <c r="M358" s="213">
        <f t="shared" si="202"/>
        <v>200766.4101065365</v>
      </c>
      <c r="N358" s="213">
        <f t="shared" si="202"/>
        <v>209468.13289798354</v>
      </c>
      <c r="O358" s="213">
        <f t="shared" si="202"/>
        <v>218092.60990727387</v>
      </c>
      <c r="P358" s="213">
        <f t="shared" si="202"/>
        <v>226685.99856307445</v>
      </c>
      <c r="Q358" s="213">
        <f t="shared" si="202"/>
        <v>235300.3715027041</v>
      </c>
      <c r="R358" s="213">
        <f t="shared" si="202"/>
        <v>243863.15057648713</v>
      </c>
      <c r="S358" s="213">
        <f t="shared" si="202"/>
        <v>252298.87173283883</v>
      </c>
      <c r="T358" s="213">
        <f t="shared" si="202"/>
        <v>260668.01902275582</v>
      </c>
      <c r="U358" s="213">
        <f t="shared" si="202"/>
        <v>269043.66418926534</v>
      </c>
      <c r="V358" s="213">
        <f t="shared" si="202"/>
        <v>277511.66744730651</v>
      </c>
      <c r="W358" s="213">
        <f t="shared" si="202"/>
        <v>286099.08949180995</v>
      </c>
      <c r="X358" s="213">
        <f t="shared" si="202"/>
        <v>294781.86859016574</v>
      </c>
      <c r="Y358" s="213">
        <f t="shared" si="202"/>
        <v>303582.05132865004</v>
      </c>
      <c r="Z358" s="213">
        <f t="shared" si="202"/>
        <v>312525.94523795735</v>
      </c>
      <c r="AA358" s="213">
        <f t="shared" si="202"/>
        <v>321644.34912948334</v>
      </c>
      <c r="AB358" s="213">
        <f t="shared" si="202"/>
        <v>330984.45802429348</v>
      </c>
      <c r="AC358" s="213">
        <f t="shared" si="202"/>
        <v>340599.56677548529</v>
      </c>
      <c r="AD358" s="213">
        <f t="shared" si="202"/>
        <v>350537.1229111568</v>
      </c>
      <c r="AE358" s="213">
        <f t="shared" si="202"/>
        <v>360850.12889828213</v>
      </c>
      <c r="AF358" s="213">
        <f t="shared" si="202"/>
        <v>371597.45014578232</v>
      </c>
      <c r="AG358" s="213">
        <f t="shared" si="202"/>
        <v>382737.21853002027</v>
      </c>
      <c r="AH358" s="213">
        <f t="shared" si="202"/>
        <v>394189.58301365067</v>
      </c>
      <c r="AI358" s="213">
        <f t="shared" si="202"/>
        <v>405960.86233620124</v>
      </c>
      <c r="AJ358" s="213">
        <f t="shared" si="202"/>
        <v>418057.11801695731</v>
      </c>
      <c r="AK358" s="213">
        <f t="shared" si="202"/>
        <v>430484.11315276264</v>
      </c>
      <c r="AL358" s="213">
        <f t="shared" si="202"/>
        <v>443262.46214970906</v>
      </c>
      <c r="AM358" s="213">
        <f t="shared" si="202"/>
        <v>456416.57779884432</v>
      </c>
      <c r="AN358" s="213">
        <f t="shared" si="202"/>
        <v>469957.76393938268</v>
      </c>
      <c r="AO358" s="213">
        <f t="shared" si="202"/>
        <v>483897.43310829328</v>
      </c>
      <c r="AP358" s="214">
        <f t="shared" si="202"/>
        <v>498247.08515824354</v>
      </c>
    </row>
    <row r="359" spans="1:42" x14ac:dyDescent="0.25">
      <c r="A359" s="195" t="s">
        <v>247</v>
      </c>
      <c r="B359" s="206">
        <f>VLOOKUP($A359,'低情景（2001-2060, 2020RMB）'!$A$57:$W$70,COLUMN('低情景（2001-2060, 2020RMB）'!U$1),0)</f>
        <v>96086.1</v>
      </c>
      <c r="C359" s="163">
        <f>VLOOKUP($A359,'低情景（2001-2060, 2020RMB）'!$A$57:$W$70,COLUMN('低情景（2001-2060, 2020RMB）'!V$1),0)</f>
        <v>105634.48778242921</v>
      </c>
      <c r="D359" s="163">
        <f>VLOOKUP($A359,'低情景（2001-2060, 2020RMB）'!$A$57:$W$70,COLUMN('低情景（2001-2060, 2020RMB）'!W$1),0)</f>
        <v>107085.79216328831</v>
      </c>
      <c r="E359" s="14">
        <f>VLOOKUP($A359,Python数据平滑!$A$119:$AN$172,COLUMN(Python数据平滑!C$119),0)/SUM(Python数据平滑!C$160:C$161)*情景假设!E$358</f>
        <v>113773.86770826091</v>
      </c>
      <c r="F359" s="14">
        <f>VLOOKUP($A359,Python数据平滑!$A$119:$AN$172,COLUMN(Python数据平滑!D$119),0)/SUM(Python数据平滑!D$160:D$161)*情景假设!F$358</f>
        <v>120767.07879581259</v>
      </c>
      <c r="G359" s="14">
        <f>VLOOKUP($A359,Python数据平滑!$A$119:$AN$172,COLUMN(Python数据平滑!E$119),0)/SUM(Python数据平滑!E$160:E$161)*情景假设!G$358</f>
        <v>128056.47195706803</v>
      </c>
      <c r="H359" s="14">
        <f>VLOOKUP($A359,Python数据平滑!$A$119:$AN$172,COLUMN(Python数据平滑!F$119),0)/SUM(Python数据平滑!F$160:F$161)*情景假设!H$358</f>
        <v>135782.79742101824</v>
      </c>
      <c r="I359" s="14">
        <f>VLOOKUP($A359,Python数据平滑!$A$119:$AN$172,COLUMN(Python数据平滑!G$119),0)/SUM(Python数据平滑!G$160:G$161)*情景假设!I$358</f>
        <v>143991.0959896195</v>
      </c>
      <c r="J359" s="14">
        <f>VLOOKUP($A359,Python数据平滑!$A$119:$AN$172,COLUMN(Python数据平滑!H$119),0)/SUM(Python数据平滑!H$160:H$161)*情景假设!J$358</f>
        <v>152498.28898971979</v>
      </c>
      <c r="K359" s="14">
        <f>VLOOKUP($A359,Python数据平滑!$A$119:$AN$172,COLUMN(Python数据平滑!I$119),0)/SUM(Python数据平滑!I$160:I$161)*情景假设!K$358</f>
        <v>161081.5539218983</v>
      </c>
      <c r="L359" s="14">
        <f>VLOOKUP($A359,Python数据平滑!$A$119:$AN$172,COLUMN(Python数据平滑!J$119),0)/SUM(Python数据平滑!J$160:J$161)*情景假设!L$358</f>
        <v>169476.94997108122</v>
      </c>
      <c r="M359" s="14">
        <f>VLOOKUP($A359,Python数据平滑!$A$119:$AN$172,COLUMN(Python数据平滑!K$119),0)/SUM(Python数据平滑!K$160:K$161)*情景假设!M$358</f>
        <v>177625.5555556883</v>
      </c>
      <c r="N359" s="14">
        <f>VLOOKUP($A359,Python数据平滑!$A$119:$AN$172,COLUMN(Python数据平滑!L$119),0)/SUM(Python数据平滑!L$160:L$161)*情景假设!N$358</f>
        <v>185684.7575586834</v>
      </c>
      <c r="O359" s="14">
        <f>VLOOKUP($A359,Python数据平滑!$A$119:$AN$172,COLUMN(Python数据平滑!M$119),0)/SUM(Python数据平滑!M$160:M$161)*情景假设!O$358</f>
        <v>193689.3005739731</v>
      </c>
      <c r="P359" s="14">
        <f>VLOOKUP($A359,Python数据平滑!$A$119:$AN$172,COLUMN(Python数据平滑!N$119),0)/SUM(Python数据平滑!N$160:N$161)*情景假设!P$358</f>
        <v>201680.33298286246</v>
      </c>
      <c r="Q359" s="14">
        <f>VLOOKUP($A359,Python数据平滑!$A$119:$AN$172,COLUMN(Python数据平滑!O$119),0)/SUM(Python数据平滑!O$160:O$161)*情景假设!Q$358</f>
        <v>209704.82901766628</v>
      </c>
      <c r="R359" s="14">
        <f>VLOOKUP($A359,Python数据平滑!$A$119:$AN$172,COLUMN(Python数据平滑!P$119),0)/SUM(Python数据平滑!P$160:P$161)*情景假设!R$358</f>
        <v>217697.60096112656</v>
      </c>
      <c r="S359" s="14">
        <f>VLOOKUP($A359,Python数据平滑!$A$119:$AN$172,COLUMN(Python数据平滑!Q$119),0)/SUM(Python数据平滑!Q$160:Q$161)*情景假设!S$358</f>
        <v>225589.75154643608</v>
      </c>
      <c r="T359" s="14">
        <f>VLOOKUP($A359,Python数据平滑!$A$119:$AN$172,COLUMN(Python数据平滑!R$119),0)/SUM(Python数据平滑!R$160:R$161)*情景假设!T$358</f>
        <v>233434.82943140014</v>
      </c>
      <c r="U359" s="14">
        <f>VLOOKUP($A359,Python数据平滑!$A$119:$AN$172,COLUMN(Python数据平滑!S$119),0)/SUM(Python数据平滑!S$160:S$161)*情景假设!U$358</f>
        <v>241298.13276437364</v>
      </c>
      <c r="V359" s="14">
        <f>VLOOKUP($A359,Python数据平滑!$A$119:$AN$172,COLUMN(Python数据平滑!T$119),0)/SUM(Python数据平滑!T$160:T$161)*情景假设!V$358</f>
        <v>249256.93987230136</v>
      </c>
      <c r="W359" s="14">
        <f>VLOOKUP($A359,Python数据平滑!$A$119:$AN$172,COLUMN(Python数据平滑!U$119),0)/SUM(Python数据平滑!U$160:U$161)*情景假设!W$358</f>
        <v>257336.16924205245</v>
      </c>
      <c r="X359" s="14">
        <f>VLOOKUP($A359,Python数据平滑!$A$119:$AN$172,COLUMN(Python数据平滑!V$119),0)/SUM(Python数据平滑!V$160:V$161)*情景假设!X$358</f>
        <v>265514.89781183488</v>
      </c>
      <c r="Y359" s="14">
        <f>VLOOKUP($A359,Python数据平滑!$A$119:$AN$172,COLUMN(Python数据平滑!W$119),0)/SUM(Python数据平滑!W$160:W$161)*情景假设!Y$358</f>
        <v>273813.73624510237</v>
      </c>
      <c r="Z359" s="14">
        <f>VLOOKUP($A359,Python数据平滑!$A$119:$AN$172,COLUMN(Python数据平滑!X$119),0)/SUM(Python数据平滑!X$160:X$161)*情景假设!Z$358</f>
        <v>282257.31722857256</v>
      </c>
      <c r="AA359" s="14">
        <f>VLOOKUP($A359,Python数据平滑!$A$119:$AN$172,COLUMN(Python数据平滑!Y$119),0)/SUM(Python数据平滑!Y$160:Y$161)*情景假设!AA$358</f>
        <v>290874.5237697608</v>
      </c>
      <c r="AB359" s="14">
        <f>VLOOKUP($A359,Python数据平滑!$A$119:$AN$172,COLUMN(Python数据平滑!Z$119),0)/SUM(Python数据平滑!Z$160:Z$161)*情景假设!AB$358</f>
        <v>299709.29081595701</v>
      </c>
      <c r="AC359" s="14">
        <f>VLOOKUP($A359,Python数据平滑!$A$119:$AN$172,COLUMN(Python数据平滑!AA$119),0)/SUM(Python数据平滑!AA$160:AA$161)*情景假设!AC$358</f>
        <v>308811.3611018493</v>
      </c>
      <c r="AD359" s="14">
        <f>VLOOKUP($A359,Python数据平滑!$A$119:$AN$172,COLUMN(Python数据平滑!AB$119),0)/SUM(Python数据平滑!AB$160:AB$161)*情景假设!AD$358</f>
        <v>318225.47049200564</v>
      </c>
      <c r="AE359" s="14">
        <f>VLOOKUP($A359,Python数据平滑!$A$119:$AN$172,COLUMN(Python数据平滑!AC$119),0)/SUM(Python数据平滑!AC$160:AC$161)*情景假设!AE$358</f>
        <v>328001.67668552988</v>
      </c>
      <c r="AF359" s="14">
        <f>VLOOKUP($A359,Python数据平滑!$A$119:$AN$172,COLUMN(Python数据平滑!AD$119),0)/SUM(Python数据平滑!AD$160:AD$161)*情景假设!AF$358</f>
        <v>338195.67168811505</v>
      </c>
      <c r="AG359" s="14">
        <f>VLOOKUP($A359,Python数据平滑!$A$119:$AN$172,COLUMN(Python数据平滑!AE$119),0)/SUM(Python数据平滑!AE$160:AE$161)*情景假设!AG$358</f>
        <v>348768.65791907167</v>
      </c>
      <c r="AH359" s="14">
        <f>VLOOKUP($A359,Python数据平滑!$A$119:$AN$172,COLUMN(Python数据平滑!AF$119),0)/SUM(Python数据平滑!AF$160:AF$161)*情景假设!AH$358</f>
        <v>359646.13180019637</v>
      </c>
      <c r="AI359" s="14">
        <f>VLOOKUP($A359,Python数据平滑!$A$119:$AN$172,COLUMN(Python数据平滑!AG$119),0)/SUM(Python数据平滑!AG$160:AG$161)*情景假设!AI$358</f>
        <v>370834.50898182474</v>
      </c>
      <c r="AJ359" s="14">
        <f>VLOOKUP($A359,Python数据平滑!$A$119:$AN$172,COLUMN(Python数据平滑!AH$119),0)/SUM(Python数据平滑!AH$160:AH$161)*情景假设!AJ$358</f>
        <v>382339.98024286295</v>
      </c>
      <c r="AK359" s="14">
        <f>VLOOKUP($A359,Python数据平滑!$A$119:$AN$172,COLUMN(Python数据平滑!AI$119),0)/SUM(Python数据平滑!AI$160:AI$161)*情景假设!AK$358</f>
        <v>394168.47204127407</v>
      </c>
      <c r="AL359" s="14">
        <f>VLOOKUP($A359,Python数据平滑!$A$119:$AN$172,COLUMN(Python数据平滑!AJ$119),0)/SUM(Python数据平滑!AJ$160:AJ$161)*情景假设!AL$358</f>
        <v>406339.53242740518</v>
      </c>
      <c r="AM359" s="14">
        <f>VLOOKUP($A359,Python数据平滑!$A$119:$AN$172,COLUMN(Python数据平滑!AK$119),0)/SUM(Python数据平滑!AK$160:AK$161)*情景假设!AM$358</f>
        <v>418876.26480834809</v>
      </c>
      <c r="AN359" s="14">
        <f>VLOOKUP($A359,Python数据平滑!$A$119:$AN$172,COLUMN(Python数据平滑!AL$119),0)/SUM(Python数据平滑!AL$160:AL$161)*情景假设!AN$358</f>
        <v>431789.81114781066</v>
      </c>
      <c r="AO359" s="14">
        <f>VLOOKUP($A359,Python数据平滑!$A$119:$AN$172,COLUMN(Python数据平滑!AM$119),0)/SUM(Python数据平滑!AM$160:AM$161)*情景假设!AO$358</f>
        <v>445091.44003331324</v>
      </c>
      <c r="AP359" s="166">
        <f>VLOOKUP($A359,Python数据平滑!$A$119:$AN$172,COLUMN(Python数据平滑!AN$119),0)/SUM(Python数据平滑!AN$160:AN$161)*情景假设!AP$358</f>
        <v>458792.52667946415</v>
      </c>
    </row>
    <row r="360" spans="1:42" x14ac:dyDescent="0.25">
      <c r="A360" s="179" t="s">
        <v>248</v>
      </c>
      <c r="B360" s="206">
        <f>VLOOKUP($A360,'低情景（2001-2060, 2020RMB）'!$A$57:$W$70,COLUMN('低情景（2001-2060, 2020RMB）'!U$1),0)</f>
        <v>15285.4</v>
      </c>
      <c r="C360" s="163">
        <f>VLOOKUP($A360,'低情景（2001-2060, 2020RMB）'!$A$57:$W$70,COLUMN('低情景（2001-2060, 2020RMB）'!V$1),0)</f>
        <v>17067.645704961466</v>
      </c>
      <c r="D360" s="163">
        <f>VLOOKUP($A360,'低情景（2001-2060, 2020RMB）'!$A$57:$W$70,COLUMN('低情景（2001-2060, 2020RMB）'!W$1),0)</f>
        <v>16696.536385320014</v>
      </c>
      <c r="E360" s="14">
        <f>VLOOKUP($A360,Python数据平滑!$A$119:$AN$172,COLUMN(Python数据平滑!C$119),0)/SUM(Python数据平滑!C$160:C$161)*情景假设!E$358</f>
        <v>17341.820599723087</v>
      </c>
      <c r="F360" s="14">
        <f>VLOOKUP($A360,Python数据平滑!$A$119:$AN$172,COLUMN(Python数据平滑!D$119),0)/SUM(Python数据平滑!D$160:D$161)*情景假设!F$358</f>
        <v>18007.325255148942</v>
      </c>
      <c r="G360" s="14">
        <f>VLOOKUP($A360,Python数据平滑!$A$119:$AN$172,COLUMN(Python数据平滑!E$119),0)/SUM(Python数据平滑!E$160:E$161)*情景假设!G$358</f>
        <v>18694.784315030243</v>
      </c>
      <c r="H360" s="14">
        <f>VLOOKUP($A360,Python数据平滑!$A$119:$AN$172,COLUMN(Python数据平滑!F$119),0)/SUM(Python数据平滑!F$160:F$161)*情景假设!H$358</f>
        <v>19423.113777797374</v>
      </c>
      <c r="I360" s="14">
        <f>VLOOKUP($A360,Python数据平滑!$A$119:$AN$172,COLUMN(Python数据平滑!G$119),0)/SUM(Python数据平滑!G$160:G$161)*情景假设!I$358</f>
        <v>20193.534269248958</v>
      </c>
      <c r="J360" s="14">
        <f>VLOOKUP($A360,Python数据平滑!$A$119:$AN$172,COLUMN(Python数据平滑!H$119),0)/SUM(Python数据平滑!H$160:H$161)*情景假设!J$358</f>
        <v>20979.047776288298</v>
      </c>
      <c r="K360" s="14">
        <f>VLOOKUP($A360,Python数据平滑!$A$119:$AN$172,COLUMN(Python数据平滑!I$119),0)/SUM(Python数据平滑!I$160:I$161)*情景假设!K$358</f>
        <v>21749.351254152203</v>
      </c>
      <c r="L360" s="14">
        <f>VLOOKUP($A360,Python数据平滑!$A$119:$AN$172,COLUMN(Python数据平滑!J$119),0)/SUM(Python数据平滑!J$160:J$161)*情景假设!L$358</f>
        <v>22470.902301515132</v>
      </c>
      <c r="M360" s="14">
        <f>VLOOKUP($A360,Python数据平滑!$A$119:$AN$172,COLUMN(Python数据平滑!K$119),0)/SUM(Python数据平滑!K$160:K$161)*情景假设!M$358</f>
        <v>23140.854550848206</v>
      </c>
      <c r="N360" s="14">
        <f>VLOOKUP($A360,Python数据平滑!$A$119:$AN$172,COLUMN(Python数据平滑!L$119),0)/SUM(Python数据平滑!L$160:L$161)*情景假设!N$358</f>
        <v>23783.375339300117</v>
      </c>
      <c r="O360" s="14">
        <f>VLOOKUP($A360,Python数据平滑!$A$119:$AN$172,COLUMN(Python数据平滑!M$119),0)/SUM(Python数据平滑!M$160:M$161)*情景假设!O$358</f>
        <v>24403.309333300786</v>
      </c>
      <c r="P360" s="14">
        <f>VLOOKUP($A360,Python数据平滑!$A$119:$AN$172,COLUMN(Python数据平滑!N$119),0)/SUM(Python数据平滑!N$160:N$161)*情景假设!P$358</f>
        <v>25005.665580212</v>
      </c>
      <c r="Q360" s="14">
        <f>VLOOKUP($A360,Python数据平滑!$A$119:$AN$172,COLUMN(Python数据平滑!O$119),0)/SUM(Python数据平滑!O$160:O$161)*情景假设!Q$358</f>
        <v>25595.542485037826</v>
      </c>
      <c r="R360" s="14">
        <f>VLOOKUP($A360,Python数据平滑!$A$119:$AN$172,COLUMN(Python数据平滑!P$119),0)/SUM(Python数据平滑!P$160:P$161)*情景假设!R$358</f>
        <v>26165.549615360578</v>
      </c>
      <c r="S360" s="14">
        <f>VLOOKUP($A360,Python数据平滑!$A$119:$AN$172,COLUMN(Python数据平滑!Q$119),0)/SUM(Python数据平滑!Q$160:Q$161)*情景假设!S$358</f>
        <v>26709.120186402743</v>
      </c>
      <c r="T360" s="14">
        <f>VLOOKUP($A360,Python数据平滑!$A$119:$AN$172,COLUMN(Python数据平滑!R$119),0)/SUM(Python数据平滑!R$160:R$161)*情景假设!T$358</f>
        <v>27233.189591355684</v>
      </c>
      <c r="U360" s="14">
        <f>VLOOKUP($A360,Python数据平滑!$A$119:$AN$172,COLUMN(Python数据平滑!S$119),0)/SUM(Python数据平滑!S$160:S$161)*情景假设!U$358</f>
        <v>27745.531424891724</v>
      </c>
      <c r="V360" s="14">
        <f>VLOOKUP($A360,Python数据平滑!$A$119:$AN$172,COLUMN(Python数据平滑!T$119),0)/SUM(Python数据平滑!T$160:T$161)*情景假设!V$358</f>
        <v>28254.727575005127</v>
      </c>
      <c r="W360" s="14">
        <f>VLOOKUP($A360,Python数据平滑!$A$119:$AN$172,COLUMN(Python数据平滑!U$119),0)/SUM(Python数据平滑!U$160:U$161)*情景假设!W$358</f>
        <v>28762.920249757484</v>
      </c>
      <c r="X360" s="14">
        <f>VLOOKUP($A360,Python数据平滑!$A$119:$AN$172,COLUMN(Python数据平滑!V$119),0)/SUM(Python数据平滑!V$160:V$161)*情景假设!X$358</f>
        <v>29266.97077833088</v>
      </c>
      <c r="Y360" s="14">
        <f>VLOOKUP($A360,Python数据平滑!$A$119:$AN$172,COLUMN(Python数据平滑!W$119),0)/SUM(Python数据平滑!W$160:W$161)*情景假设!Y$358</f>
        <v>29768.315083547659</v>
      </c>
      <c r="Z360" s="14">
        <f>VLOOKUP($A360,Python数据平滑!$A$119:$AN$172,COLUMN(Python数据平滑!X$119),0)/SUM(Python数据平滑!X$160:X$161)*情景假设!Z$358</f>
        <v>30268.628009384764</v>
      </c>
      <c r="AA360" s="14">
        <f>VLOOKUP($A360,Python数据平滑!$A$119:$AN$172,COLUMN(Python数据平滑!Y$119),0)/SUM(Python数据平滑!Y$160:Y$161)*情景假设!AA$358</f>
        <v>30769.825359722563</v>
      </c>
      <c r="AB360" s="14">
        <f>VLOOKUP($A360,Python数据平滑!$A$119:$AN$172,COLUMN(Python数据平滑!Z$119),0)/SUM(Python数据平滑!Z$160:Z$161)*情景假设!AB$358</f>
        <v>31275.167208336446</v>
      </c>
      <c r="AC360" s="14">
        <f>VLOOKUP($A360,Python数据平滑!$A$119:$AN$172,COLUMN(Python数据平滑!AA$119),0)/SUM(Python数据平滑!AA$160:AA$161)*情景假设!AC$358</f>
        <v>31788.205673635981</v>
      </c>
      <c r="AD360" s="14">
        <f>VLOOKUP($A360,Python数据平滑!$A$119:$AN$172,COLUMN(Python数据平滑!AB$119),0)/SUM(Python数据平滑!AB$160:AB$161)*情景假设!AD$358</f>
        <v>32311.652419151189</v>
      </c>
      <c r="AE360" s="14">
        <f>VLOOKUP($A360,Python数据平滑!$A$119:$AN$172,COLUMN(Python数据平滑!AC$119),0)/SUM(Python数据平滑!AC$160:AC$161)*情景假设!AE$358</f>
        <v>32848.452212752301</v>
      </c>
      <c r="AF360" s="14">
        <f>VLOOKUP($A360,Python数据平滑!$A$119:$AN$172,COLUMN(Python数据平滑!AD$119),0)/SUM(Python数据平滑!AD$160:AD$161)*情景假设!AF$358</f>
        <v>33401.778457667293</v>
      </c>
      <c r="AG360" s="14">
        <f>VLOOKUP($A360,Python数据平滑!$A$119:$AN$172,COLUMN(Python数据平滑!AE$119),0)/SUM(Python数据平滑!AE$160:AE$161)*情景假设!AG$358</f>
        <v>33968.560610948596</v>
      </c>
      <c r="AH360" s="14">
        <f>VLOOKUP($A360,Python数据平滑!$A$119:$AN$172,COLUMN(Python数据平滑!AF$119),0)/SUM(Python数据平滑!AF$160:AF$161)*情景假设!AH$358</f>
        <v>34543.451213454297</v>
      </c>
      <c r="AI360" s="14">
        <f>VLOOKUP($A360,Python数据平滑!$A$119:$AN$172,COLUMN(Python数据平滑!AG$119),0)/SUM(Python数据平滑!AG$160:AG$161)*情景假设!AI$358</f>
        <v>35126.353354376508</v>
      </c>
      <c r="AJ360" s="14">
        <f>VLOOKUP($A360,Python数据平滑!$A$119:$AN$172,COLUMN(Python数据平滑!AH$119),0)/SUM(Python数据平滑!AH$160:AH$161)*情景假设!AJ$358</f>
        <v>35717.137774094401</v>
      </c>
      <c r="AK360" s="14">
        <f>VLOOKUP($A360,Python数据平滑!$A$119:$AN$172,COLUMN(Python数据平滑!AI$119),0)/SUM(Python数据平滑!AI$160:AI$161)*情景假设!AK$358</f>
        <v>36315.641111488621</v>
      </c>
      <c r="AL360" s="14">
        <f>VLOOKUP($A360,Python数据平滑!$A$119:$AN$172,COLUMN(Python数据平滑!AJ$119),0)/SUM(Python数据平滑!AJ$160:AJ$161)*情景假设!AL$358</f>
        <v>36922.929722303918</v>
      </c>
      <c r="AM360" s="14">
        <f>VLOOKUP($A360,Python数据平滑!$A$119:$AN$172,COLUMN(Python数据平滑!AK$119),0)/SUM(Python数据平滑!AK$160:AK$161)*情景假设!AM$358</f>
        <v>37540.312990496204</v>
      </c>
      <c r="AN360" s="14">
        <f>VLOOKUP($A360,Python数据平滑!$A$119:$AN$172,COLUMN(Python数据平滑!AL$119),0)/SUM(Python数据平滑!AL$160:AL$161)*情景假设!AN$358</f>
        <v>38167.952791571974</v>
      </c>
      <c r="AO360" s="14">
        <f>VLOOKUP($A360,Python数据平滑!$A$119:$AN$172,COLUMN(Python数据平滑!AM$119),0)/SUM(Python数据平滑!AM$160:AM$161)*情景假设!AO$358</f>
        <v>38805.993074980033</v>
      </c>
      <c r="AP360" s="166">
        <f>VLOOKUP($A360,Python数据平滑!$A$119:$AN$172,COLUMN(Python数据平滑!AN$119),0)/SUM(Python数据平滑!AN$160:AN$161)*情景假设!AP$358</f>
        <v>39454.558478779392</v>
      </c>
    </row>
    <row r="361" spans="1:42" x14ac:dyDescent="0.25">
      <c r="A361" s="196" t="s">
        <v>57</v>
      </c>
      <c r="B361" s="222">
        <f>B98</f>
        <v>40582.9</v>
      </c>
      <c r="C361" s="223">
        <f t="shared" ref="C361:D361" si="203">C98</f>
        <v>44991.98369146973</v>
      </c>
      <c r="D361" s="223">
        <f t="shared" si="203"/>
        <v>46450.003049149032</v>
      </c>
      <c r="E361" s="216">
        <f t="shared" ref="E361:AP361" si="204">E98</f>
        <v>48927.229387834595</v>
      </c>
      <c r="F361" s="216">
        <f t="shared" si="204"/>
        <v>51515.327587809232</v>
      </c>
      <c r="G361" s="216">
        <f t="shared" si="204"/>
        <v>54218.444435504287</v>
      </c>
      <c r="H361" s="216">
        <f t="shared" si="204"/>
        <v>57072.717849969536</v>
      </c>
      <c r="I361" s="216">
        <f t="shared" si="204"/>
        <v>60086.112632644821</v>
      </c>
      <c r="J361" s="216">
        <f t="shared" si="204"/>
        <v>63215.806220413149</v>
      </c>
      <c r="K361" s="216">
        <f t="shared" si="204"/>
        <v>66412.168380491523</v>
      </c>
      <c r="L361" s="216">
        <f t="shared" si="204"/>
        <v>69618.392015967591</v>
      </c>
      <c r="M361" s="216">
        <f t="shared" si="204"/>
        <v>72850.473443551105</v>
      </c>
      <c r="N361" s="216">
        <f t="shared" si="204"/>
        <v>76146.407735050379</v>
      </c>
      <c r="O361" s="216">
        <f t="shared" si="204"/>
        <v>79470.833519553256</v>
      </c>
      <c r="P361" s="216">
        <f t="shared" si="204"/>
        <v>82780.451159515287</v>
      </c>
      <c r="Q361" s="216">
        <f t="shared" si="204"/>
        <v>86023.79173217139</v>
      </c>
      <c r="R361" s="216">
        <f t="shared" si="204"/>
        <v>89180.676504501418</v>
      </c>
      <c r="S361" s="216">
        <f t="shared" si="204"/>
        <v>92281.192500494668</v>
      </c>
      <c r="T361" s="216">
        <f t="shared" si="204"/>
        <v>95346.347323822672</v>
      </c>
      <c r="U361" s="216">
        <f t="shared" si="204"/>
        <v>98401.796111186966</v>
      </c>
      <c r="V361" s="216">
        <f t="shared" si="204"/>
        <v>101477.8828214954</v>
      </c>
      <c r="W361" s="216">
        <f t="shared" si="204"/>
        <v>104583.43089758027</v>
      </c>
      <c r="X361" s="216">
        <f t="shared" si="204"/>
        <v>107708.55926495693</v>
      </c>
      <c r="Y361" s="216">
        <f t="shared" si="204"/>
        <v>110860.23108672636</v>
      </c>
      <c r="Z361" s="216">
        <f t="shared" si="204"/>
        <v>114046.93587398122</v>
      </c>
      <c r="AA361" s="216">
        <f t="shared" si="204"/>
        <v>117278.7584874296</v>
      </c>
      <c r="AB361" s="216">
        <f t="shared" si="204"/>
        <v>120571.69796132953</v>
      </c>
      <c r="AC361" s="216">
        <f t="shared" si="204"/>
        <v>123943.87731917198</v>
      </c>
      <c r="AD361" s="216">
        <f t="shared" si="204"/>
        <v>127411.16958974945</v>
      </c>
      <c r="AE361" s="216">
        <f t="shared" si="204"/>
        <v>130991.3299579225</v>
      </c>
      <c r="AF361" s="216">
        <f t="shared" si="204"/>
        <v>134704.07567784609</v>
      </c>
      <c r="AG361" s="216">
        <f t="shared" si="204"/>
        <v>138530.27129660101</v>
      </c>
      <c r="AH361" s="216">
        <f t="shared" si="204"/>
        <v>142437.03184064358</v>
      </c>
      <c r="AI361" s="216">
        <f t="shared" si="204"/>
        <v>146424.88011373501</v>
      </c>
      <c r="AJ361" s="216">
        <f t="shared" si="204"/>
        <v>150494.20494960019</v>
      </c>
      <c r="AK361" s="216">
        <f t="shared" si="204"/>
        <v>154645.2487753685</v>
      </c>
      <c r="AL361" s="216">
        <f t="shared" si="204"/>
        <v>158883.54072799665</v>
      </c>
      <c r="AM361" s="216">
        <f t="shared" si="204"/>
        <v>163215.88373002448</v>
      </c>
      <c r="AN361" s="216">
        <f t="shared" si="204"/>
        <v>167644.30221713943</v>
      </c>
      <c r="AO361" s="216">
        <f t="shared" si="204"/>
        <v>172170.80003866769</v>
      </c>
      <c r="AP361" s="217">
        <f t="shared" si="204"/>
        <v>176797.35279808642</v>
      </c>
    </row>
    <row r="362" spans="1:42" x14ac:dyDescent="0.25">
      <c r="A362" s="152" t="s">
        <v>249</v>
      </c>
      <c r="B362" s="222">
        <f>B100</f>
        <v>394868.30000000005</v>
      </c>
      <c r="C362" s="223">
        <f t="shared" ref="C362:D362" si="205">C100</f>
        <v>415244.29217540642</v>
      </c>
      <c r="D362" s="223">
        <f t="shared" si="205"/>
        <v>421311.10404089559</v>
      </c>
      <c r="E362" s="216">
        <f t="shared" ref="E362:AP362" si="206">E100</f>
        <v>452914.49451821292</v>
      </c>
      <c r="F362" s="216">
        <f t="shared" si="206"/>
        <v>486452.31759548327</v>
      </c>
      <c r="G362" s="216">
        <f t="shared" si="206"/>
        <v>521942.89176578791</v>
      </c>
      <c r="H362" s="216">
        <f t="shared" si="206"/>
        <v>560233.0284108707</v>
      </c>
      <c r="I362" s="216">
        <f t="shared" si="206"/>
        <v>601636.11501072557</v>
      </c>
      <c r="J362" s="216">
        <f t="shared" si="206"/>
        <v>645152.44739451655</v>
      </c>
      <c r="K362" s="216">
        <f t="shared" si="206"/>
        <v>689477.77640221035</v>
      </c>
      <c r="L362" s="216">
        <f t="shared" si="206"/>
        <v>732982.21308240143</v>
      </c>
      <c r="M362" s="216">
        <f t="shared" si="206"/>
        <v>774886.49541385344</v>
      </c>
      <c r="N362" s="216">
        <f t="shared" si="206"/>
        <v>816072.26005983225</v>
      </c>
      <c r="O362" s="216">
        <f t="shared" si="206"/>
        <v>857291.18747798214</v>
      </c>
      <c r="P362" s="216">
        <f t="shared" si="206"/>
        <v>899473.53046111739</v>
      </c>
      <c r="Q362" s="216">
        <f t="shared" si="206"/>
        <v>943731.5975323508</v>
      </c>
      <c r="R362" s="216">
        <f t="shared" si="206"/>
        <v>990114.57765200501</v>
      </c>
      <c r="S362" s="216">
        <f t="shared" si="206"/>
        <v>1037943.0067549807</v>
      </c>
      <c r="T362" s="216">
        <f t="shared" si="206"/>
        <v>1087402.58654767</v>
      </c>
      <c r="U362" s="216">
        <f t="shared" si="206"/>
        <v>1138715.4989770758</v>
      </c>
      <c r="V362" s="216">
        <f t="shared" si="206"/>
        <v>1192144.6580582939</v>
      </c>
      <c r="W362" s="216">
        <f t="shared" si="206"/>
        <v>1247684.5065041652</v>
      </c>
      <c r="X362" s="216">
        <f t="shared" si="206"/>
        <v>1305073.5054593144</v>
      </c>
      <c r="Y362" s="216">
        <f t="shared" si="206"/>
        <v>1364210.7034979088</v>
      </c>
      <c r="Z362" s="216">
        <f t="shared" si="206"/>
        <v>1424976.8382676197</v>
      </c>
      <c r="AA362" s="216">
        <f t="shared" si="206"/>
        <v>1487233.5872330947</v>
      </c>
      <c r="AB362" s="216">
        <f t="shared" si="206"/>
        <v>1550877.551659106</v>
      </c>
      <c r="AC362" s="216">
        <f t="shared" si="206"/>
        <v>1615792.9981793845</v>
      </c>
      <c r="AD362" s="216">
        <f t="shared" si="206"/>
        <v>1681792.443328215</v>
      </c>
      <c r="AE362" s="216">
        <f t="shared" si="206"/>
        <v>1748666.4283793971</v>
      </c>
      <c r="AF362" s="216">
        <f t="shared" si="206"/>
        <v>1816182.5375875109</v>
      </c>
      <c r="AG362" s="216">
        <f t="shared" si="206"/>
        <v>1884506.0172959198</v>
      </c>
      <c r="AH362" s="216">
        <f t="shared" si="206"/>
        <v>1953918.6445997825</v>
      </c>
      <c r="AI362" s="216">
        <f t="shared" si="206"/>
        <v>2024339.0836001867</v>
      </c>
      <c r="AJ362" s="216">
        <f t="shared" si="206"/>
        <v>2095677.992322179</v>
      </c>
      <c r="AK362" s="216">
        <f t="shared" si="206"/>
        <v>2167837.8306712839</v>
      </c>
      <c r="AL362" s="216">
        <f t="shared" si="206"/>
        <v>2240789.506734102</v>
      </c>
      <c r="AM362" s="216">
        <f t="shared" si="206"/>
        <v>2314517.6412606677</v>
      </c>
      <c r="AN362" s="216">
        <f t="shared" si="206"/>
        <v>2388934.4952779165</v>
      </c>
      <c r="AO362" s="216">
        <f t="shared" si="206"/>
        <v>2463946.2389518227</v>
      </c>
      <c r="AP362" s="217">
        <f t="shared" si="206"/>
        <v>2539452.885645241</v>
      </c>
    </row>
    <row r="363" spans="1:42" x14ac:dyDescent="0.25">
      <c r="A363" s="197" t="s">
        <v>60</v>
      </c>
      <c r="B363" s="118">
        <f>VLOOKUP($A363,'低情景（2001-2060, 2020RMB）'!$A$57:$W$70,COLUMN('低情景（2001-2060, 2020RMB）'!U$1),0)</f>
        <v>83617.7</v>
      </c>
      <c r="C363" s="14">
        <f>VLOOKUP($A363,'低情景（2001-2060, 2020RMB）'!$A$57:$W$70,COLUMN('低情景（2001-2060, 2020RMB）'!V$1),0)</f>
        <v>87195.415071666503</v>
      </c>
      <c r="D363" s="14">
        <f>VLOOKUP($A363,'低情景（2001-2060, 2020RMB）'!$A$57:$W$70,COLUMN('低情景（2001-2060, 2020RMB）'!W$1),0)</f>
        <v>90528.212015436089</v>
      </c>
      <c r="E363" s="14">
        <f>VLOOKUP($A363,Python数据平滑!$A$119:$AN$172,COLUMN(Python数据平滑!C$119),0)/SUM(Python数据平滑!C$162:C$172)*情景假设!E$362</f>
        <v>96661.105900290902</v>
      </c>
      <c r="F363" s="14">
        <f>VLOOKUP($A363,Python数据平滑!$A$119:$AN$172,COLUMN(Python数据平滑!D$119),0)/SUM(Python数据平滑!D$162:D$172)*情景假设!F$362</f>
        <v>103120.85927230753</v>
      </c>
      <c r="G363" s="14">
        <f>VLOOKUP($A363,Python数据平滑!$A$119:$AN$172,COLUMN(Python数据平滑!E$119),0)/SUM(Python数据平滑!E$162:E$172)*情景假设!G$362</f>
        <v>109914.08610643583</v>
      </c>
      <c r="H363" s="14">
        <f>VLOOKUP($A363,Python数据平滑!$A$119:$AN$172,COLUMN(Python数据平滑!F$119),0)/SUM(Python数据平滑!F$162:F$172)*情景假设!H$362</f>
        <v>117211.46398523035</v>
      </c>
      <c r="I363" s="14">
        <f>VLOOKUP($A363,Python数据平滑!$A$119:$AN$172,COLUMN(Python数据平滑!G$119),0)/SUM(Python数据平滑!G$162:G$172)*情景假设!I$362</f>
        <v>125061.91129241342</v>
      </c>
      <c r="J363" s="14">
        <f>VLOOKUP($A363,Python数据平滑!$A$119:$AN$172,COLUMN(Python数据平滑!H$119),0)/SUM(Python数据平滑!H$162:H$172)*情景假设!J$362</f>
        <v>133250.59154218683</v>
      </c>
      <c r="K363" s="14">
        <f>VLOOKUP($A363,Python数据平滑!$A$119:$AN$172,COLUMN(Python数据平滑!I$119),0)/SUM(Python数据平滑!I$162:I$172)*情景假设!K$362</f>
        <v>141506.28129737853</v>
      </c>
      <c r="L363" s="14">
        <f>VLOOKUP($A363,Python数据平滑!$A$119:$AN$172,COLUMN(Python数据平滑!J$119),0)/SUM(Python数据平滑!J$162:J$172)*情景假设!L$362</f>
        <v>149498.82460625091</v>
      </c>
      <c r="M363" s="14">
        <f>VLOOKUP($A363,Python数据平滑!$A$119:$AN$172,COLUMN(Python数据平滑!K$119),0)/SUM(Python数据平滑!K$162:K$172)*情景假设!M$362</f>
        <v>157063.70823452639</v>
      </c>
      <c r="N363" s="14">
        <f>VLOOKUP($A363,Python数据平滑!$A$119:$AN$172,COLUMN(Python数据平滑!L$119),0)/SUM(Python数据平滑!L$162:L$172)*情景假设!N$362</f>
        <v>164384.67784847991</v>
      </c>
      <c r="O363" s="14">
        <f>VLOOKUP($A363,Python数据平滑!$A$119:$AN$172,COLUMN(Python数据平滑!M$119),0)/SUM(Python数据平滑!M$162:M$172)*情景假设!O$362</f>
        <v>171639.4719274446</v>
      </c>
      <c r="P363" s="14">
        <f>VLOOKUP($A363,Python数据平滑!$A$119:$AN$172,COLUMN(Python数据平滑!N$119),0)/SUM(Python数据平滑!N$162:N$172)*情景假设!P$362</f>
        <v>179043.26693025767</v>
      </c>
      <c r="Q363" s="14">
        <f>VLOOKUP($A363,Python数据平滑!$A$119:$AN$172,COLUMN(Python数据平滑!O$119),0)/SUM(Python数据平滑!O$162:O$172)*情景假设!Q$362</f>
        <v>186848.98154561376</v>
      </c>
      <c r="R363" s="14">
        <f>VLOOKUP($A363,Python数据平滑!$A$119:$AN$172,COLUMN(Python数据平滑!P$119),0)/SUM(Python数据平滑!P$162:P$172)*情景假设!R$362</f>
        <v>195060.59391523318</v>
      </c>
      <c r="S363" s="14">
        <f>VLOOKUP($A363,Python数据平滑!$A$119:$AN$172,COLUMN(Python数据平滑!Q$119),0)/SUM(Python数据平滑!Q$162:Q$172)*情景假设!S$362</f>
        <v>203513.91261171573</v>
      </c>
      <c r="T363" s="14">
        <f>VLOOKUP($A363,Python数据平滑!$A$119:$AN$172,COLUMN(Python数据平滑!R$119),0)/SUM(Python数据平滑!R$162:R$172)*情景假设!T$362</f>
        <v>212242.77223619955</v>
      </c>
      <c r="U363" s="14">
        <f>VLOOKUP($A363,Python数据平滑!$A$119:$AN$172,COLUMN(Python数据平滑!S$119),0)/SUM(Python数据平滑!S$162:S$172)*情景假设!U$362</f>
        <v>221286.57313992784</v>
      </c>
      <c r="V363" s="14">
        <f>VLOOKUP($A363,Python数据平滑!$A$119:$AN$172,COLUMN(Python数据平滑!T$119),0)/SUM(Python数据平滑!T$162:T$172)*情景假设!V$362</f>
        <v>230690.90735888397</v>
      </c>
      <c r="W363" s="14">
        <f>VLOOKUP($A363,Python数据平滑!$A$119:$AN$172,COLUMN(Python数据平滑!U$119),0)/SUM(Python数据平滑!U$162:U$172)*情景假设!W$362</f>
        <v>240447.74926875057</v>
      </c>
      <c r="X363" s="14">
        <f>VLOOKUP($A363,Python数据平滑!$A$119:$AN$172,COLUMN(Python数据平滑!V$119),0)/SUM(Python数据平滑!V$162:V$172)*情景假设!X$362</f>
        <v>250498.81127331519</v>
      </c>
      <c r="Y363" s="14">
        <f>VLOOKUP($A363,Python数据平滑!$A$119:$AN$172,COLUMN(Python数据平滑!W$119),0)/SUM(Python数据平滑!W$162:W$172)*情景假设!Y$362</f>
        <v>260816.00039373754</v>
      </c>
      <c r="Z363" s="14">
        <f>VLOOKUP($A363,Python数据平滑!$A$119:$AN$172,COLUMN(Python数据平滑!X$119),0)/SUM(Python数据平滑!X$162:X$172)*情景假设!Z$362</f>
        <v>271366.56623872486</v>
      </c>
      <c r="AA363" s="14">
        <f>VLOOKUP($A363,Python数据平滑!$A$119:$AN$172,COLUMN(Python数据平滑!Y$119),0)/SUM(Python数据平滑!Y$162:Y$172)*情景假设!AA$362</f>
        <v>282112.8766494848</v>
      </c>
      <c r="AB363" s="14">
        <f>VLOOKUP($A363,Python数据平滑!$A$119:$AN$172,COLUMN(Python数据平滑!Z$119),0)/SUM(Python数据平滑!Z$162:Z$172)*情景假设!AB$362</f>
        <v>293022.54626386025</v>
      </c>
      <c r="AC363" s="14">
        <f>VLOOKUP($A363,Python数据平滑!$A$119:$AN$172,COLUMN(Python数据平滑!AA$119),0)/SUM(Python数据平滑!AA$162:AA$172)*情景假设!AC$362</f>
        <v>304059.27930017019</v>
      </c>
      <c r="AD363" s="14">
        <f>VLOOKUP($A363,Python数据平滑!$A$119:$AN$172,COLUMN(Python数据平滑!AB$119),0)/SUM(Python数据平滑!AB$162:AB$172)*情景假设!AD$362</f>
        <v>315171.65698699432</v>
      </c>
      <c r="AE363" s="14">
        <f>VLOOKUP($A363,Python数据平滑!$A$119:$AN$172,COLUMN(Python数据平滑!AC$119),0)/SUM(Python数据平滑!AC$162:AC$172)*情景假设!AE$362</f>
        <v>326302.59647591488</v>
      </c>
      <c r="AF363" s="14">
        <f>VLOOKUP($A363,Python数据平滑!$A$119:$AN$172,COLUMN(Python数据平滑!AD$119),0)/SUM(Python数据平滑!AD$162:AD$172)*情景假设!AF$362</f>
        <v>337389.17327788216</v>
      </c>
      <c r="AG363" s="14">
        <f>VLOOKUP($A363,Python数据平滑!$A$119:$AN$172,COLUMN(Python数据平滑!AE$119),0)/SUM(Python数据平滑!AE$162:AE$172)*情景假设!AG$362</f>
        <v>348480.70852575859</v>
      </c>
      <c r="AH363" s="14">
        <f>VLOOKUP($A363,Python数据平滑!$A$119:$AN$172,COLUMN(Python数据平滑!AF$119),0)/SUM(Python数据平滑!AF$162:AF$172)*情景假设!AH$362</f>
        <v>359659.77245989686</v>
      </c>
      <c r="AI363" s="14">
        <f>VLOOKUP($A363,Python数据平滑!$A$119:$AN$172,COLUMN(Python数据平滑!AG$119),0)/SUM(Python数据平滑!AG$162:AG$172)*情景假设!AI$362</f>
        <v>370907.80798404373</v>
      </c>
      <c r="AJ363" s="14">
        <f>VLOOKUP($A363,Python数据平滑!$A$119:$AN$172,COLUMN(Python数据平滑!AH$119),0)/SUM(Python数据平滑!AH$162:AH$172)*情景假设!AJ$362</f>
        <v>382204.8705692995</v>
      </c>
      <c r="AK363" s="14">
        <f>VLOOKUP($A363,Python数据平滑!$A$119:$AN$172,COLUMN(Python数据平滑!AI$119),0)/SUM(Python数据平滑!AI$162:AI$172)*情景假设!AK$362</f>
        <v>393529.6156090353</v>
      </c>
      <c r="AL363" s="14">
        <f>VLOOKUP($A363,Python数据平滑!$A$119:$AN$172,COLUMN(Python数据平滑!AJ$119),0)/SUM(Python数据平滑!AJ$162:AJ$172)*情景假设!AL$362</f>
        <v>404873.1712766203</v>
      </c>
      <c r="AM363" s="14">
        <f>VLOOKUP($A363,Python数据平滑!$A$119:$AN$172,COLUMN(Python数据平滑!AK$119),0)/SUM(Python数据平滑!AK$162:AK$172)*情景假设!AM$362</f>
        <v>416228.9952792101</v>
      </c>
      <c r="AN363" s="14">
        <f>VLOOKUP($A363,Python数据平滑!$A$119:$AN$172,COLUMN(Python数据平滑!AL$119),0)/SUM(Python数据平滑!AL$162:AL$172)*情景假设!AN$362</f>
        <v>427577.40151357028</v>
      </c>
      <c r="AO363" s="14">
        <f>VLOOKUP($A363,Python数据平滑!$A$119:$AN$172,COLUMN(Python数据平滑!AM$119),0)/SUM(Python数据平滑!AM$162:AM$172)*情景假设!AO$362</f>
        <v>438897.66408082348</v>
      </c>
      <c r="AP363" s="166">
        <f>VLOOKUP($A363,Python数据平滑!$A$119:$AN$172,COLUMN(Python数据平滑!AN$119),0)/SUM(Python数据平滑!AN$162:AN$172)*情景假设!AP$362</f>
        <v>450168.02518529672</v>
      </c>
    </row>
    <row r="364" spans="1:42" x14ac:dyDescent="0.25">
      <c r="A364" s="197" t="s">
        <v>61</v>
      </c>
      <c r="B364" s="118">
        <f>VLOOKUP($A364,'低情景（2001-2060, 2020RMB）'!$A$57:$W$70,COLUMN('低情景（2001-2060, 2020RMB）'!U$1),0)</f>
        <v>73425.3</v>
      </c>
      <c r="C364" s="14">
        <f>VLOOKUP($A364,'低情景（2001-2060, 2020RMB）'!$A$57:$W$70,COLUMN('低情景（2001-2060, 2020RMB）'!V$1),0)</f>
        <v>74150.558181630418</v>
      </c>
      <c r="D364" s="14">
        <f>VLOOKUP($A364,'低情景（2001-2060, 2020RMB）'!$A$57:$W$70,COLUMN('低情景（2001-2060, 2020RMB）'!W$1),0)</f>
        <v>69030.48514791824</v>
      </c>
      <c r="E364" s="14">
        <f>VLOOKUP($A364,Python数据平滑!$A$119:$AN$172,COLUMN(Python数据平滑!C$119),0)/SUM(Python数据平滑!C$162:C$172)*情景假设!E$362</f>
        <v>72966.438418442383</v>
      </c>
      <c r="F364" s="14">
        <f>VLOOKUP($A364,Python数据平滑!$A$119:$AN$172,COLUMN(Python数据平滑!D$119),0)/SUM(Python数据平滑!D$162:D$172)*情景假设!F$362</f>
        <v>77086.633631357778</v>
      </c>
      <c r="G364" s="14">
        <f>VLOOKUP($A364,Python数据平滑!$A$119:$AN$172,COLUMN(Python数据平滑!E$119),0)/SUM(Python数据平滑!E$162:E$172)*情景假设!G$362</f>
        <v>81401.705219815631</v>
      </c>
      <c r="H364" s="14">
        <f>VLOOKUP($A364,Python数据平滑!$A$119:$AN$172,COLUMN(Python数据平滑!F$119),0)/SUM(Python数据平滑!F$162:F$172)*情景假设!H$362</f>
        <v>86033.277647599723</v>
      </c>
      <c r="I364" s="14">
        <f>VLOOKUP($A364,Python数据平滑!$A$119:$AN$172,COLUMN(Python数据平滑!G$119),0)/SUM(Python数据平滑!G$162:G$172)*情景假设!I$362</f>
        <v>91004.18331124261</v>
      </c>
      <c r="J364" s="14">
        <f>VLOOKUP($A364,Python数据平滑!$A$119:$AN$172,COLUMN(Python数据平滑!H$119),0)/SUM(Python数据平滑!H$162:H$172)*情景假设!J$362</f>
        <v>96154.134342486592</v>
      </c>
      <c r="K364" s="14">
        <f>VLOOKUP($A364,Python数据平滑!$A$119:$AN$172,COLUMN(Python数据平滑!I$119),0)/SUM(Python数据平滑!I$162:I$172)*情景假设!K$362</f>
        <v>101288.13603650767</v>
      </c>
      <c r="L364" s="14">
        <f>VLOOKUP($A364,Python数据平滑!$A$119:$AN$172,COLUMN(Python数据平滑!J$119),0)/SUM(Python数据平滑!J$162:J$172)*情景假设!L$362</f>
        <v>106175.6976775776</v>
      </c>
      <c r="M364" s="14">
        <f>VLOOKUP($A364,Python数据平滑!$A$119:$AN$172,COLUMN(Python数据平滑!K$119),0)/SUM(Python数据平滑!K$162:K$172)*情景假设!M$362</f>
        <v>110700.05037382414</v>
      </c>
      <c r="N364" s="14">
        <f>VLOOKUP($A364,Python数据平滑!$A$119:$AN$172,COLUMN(Python数据平滑!L$119),0)/SUM(Python数据平滑!L$162:L$172)*情景假设!N$362</f>
        <v>114999.54622826347</v>
      </c>
      <c r="O364" s="14">
        <f>VLOOKUP($A364,Python数据平滑!$A$119:$AN$172,COLUMN(Python数据平滑!M$119),0)/SUM(Python数据平滑!M$162:M$172)*情景假设!O$362</f>
        <v>119220.08221653244</v>
      </c>
      <c r="P364" s="14">
        <f>VLOOKUP($A364,Python数据平滑!$A$119:$AN$172,COLUMN(Python数据平滑!N$119),0)/SUM(Python数据平滑!N$162:N$172)*情景假设!P$362</f>
        <v>123531.80108554149</v>
      </c>
      <c r="Q364" s="14">
        <f>VLOOKUP($A364,Python数据平滑!$A$119:$AN$172,COLUMN(Python数据平滑!O$119),0)/SUM(Python数据平滑!O$162:O$172)*情景假设!Q$362</f>
        <v>128129.03815152799</v>
      </c>
      <c r="R364" s="14">
        <f>VLOOKUP($A364,Python数据平滑!$A$119:$AN$172,COLUMN(Python数据平滑!P$119),0)/SUM(Python数据平滑!P$162:P$172)*情景假设!R$362</f>
        <v>133010.17395009942</v>
      </c>
      <c r="S364" s="14">
        <f>VLOOKUP($A364,Python数据平滑!$A$119:$AN$172,COLUMN(Python数据平滑!Q$119),0)/SUM(Python数据平滑!Q$162:Q$172)*情景假设!S$362</f>
        <v>138043.6888707648</v>
      </c>
      <c r="T364" s="14">
        <f>VLOOKUP($A364,Python数据平滑!$A$119:$AN$172,COLUMN(Python数据平滑!R$119),0)/SUM(Python数据平滑!R$162:R$172)*情景假设!T$362</f>
        <v>143249.96218522845</v>
      </c>
      <c r="U364" s="14">
        <f>VLOOKUP($A364,Python数据平滑!$A$119:$AN$172,COLUMN(Python数据平滑!S$119),0)/SUM(Python数据平滑!S$162:S$172)*情景假设!U$362</f>
        <v>148652.15871651444</v>
      </c>
      <c r="V364" s="14">
        <f>VLOOKUP($A364,Python数据平滑!$A$119:$AN$172,COLUMN(Python数据平滑!T$119),0)/SUM(Python数据平滑!T$162:T$172)*情景假设!V$362</f>
        <v>154276.56387732844</v>
      </c>
      <c r="W364" s="14">
        <f>VLOOKUP($A364,Python数据平滑!$A$119:$AN$172,COLUMN(Python数据平滑!U$119),0)/SUM(Python数据平滑!U$162:U$172)*情景假设!W$362</f>
        <v>160112.65831065236</v>
      </c>
      <c r="X364" s="14">
        <f>VLOOKUP($A364,Python数据平滑!$A$119:$AN$172,COLUMN(Python数据平滑!V$119),0)/SUM(Python数据平滑!V$162:V$172)*情景假设!X$362</f>
        <v>166116.0581920158</v>
      </c>
      <c r="Y364" s="14">
        <f>VLOOKUP($A364,Python数据平滑!$A$119:$AN$172,COLUMN(Python数据平滑!W$119),0)/SUM(Python数据平滑!W$162:W$172)*情景假设!Y$362</f>
        <v>172262.23378940322</v>
      </c>
      <c r="Z364" s="14">
        <f>VLOOKUP($A364,Python数据平滑!$A$119:$AN$172,COLUMN(Python数据平滑!X$119),0)/SUM(Python数据平滑!X$162:X$172)*情景假设!Z$362</f>
        <v>178523.07352353688</v>
      </c>
      <c r="AA364" s="14">
        <f>VLOOKUP($A364,Python数据平滑!$A$119:$AN$172,COLUMN(Python数据平滑!Y$119),0)/SUM(Python数据平滑!Y$162:Y$172)*情景假设!AA$362</f>
        <v>184866.72572153463</v>
      </c>
      <c r="AB364" s="14">
        <f>VLOOKUP($A364,Python数据平滑!$A$119:$AN$172,COLUMN(Python数据平滑!Z$119),0)/SUM(Python数据平滑!Z$162:Z$172)*情景假设!AB$362</f>
        <v>191264.21815167912</v>
      </c>
      <c r="AC364" s="14">
        <f>VLOOKUP($A364,Python数据平滑!$A$119:$AN$172,COLUMN(Python数据平滑!AA$119),0)/SUM(Python数据平滑!AA$162:AA$172)*情景假设!AC$362</f>
        <v>197683.40306632238</v>
      </c>
      <c r="AD364" s="14">
        <f>VLOOKUP($A364,Python数据平滑!$A$119:$AN$172,COLUMN(Python数据平滑!AB$119),0)/SUM(Python数据平滑!AB$162:AB$172)*情景假设!AD$362</f>
        <v>204081.73452894343</v>
      </c>
      <c r="AE364" s="14">
        <f>VLOOKUP($A364,Python数据平滑!$A$119:$AN$172,COLUMN(Python数据平滑!AC$119),0)/SUM(Python数据平滑!AC$162:AC$172)*情景假设!AE$362</f>
        <v>210412.58001345879</v>
      </c>
      <c r="AF364" s="14">
        <f>VLOOKUP($A364,Python数据平滑!$A$119:$AN$172,COLUMN(Python数据平滑!AD$119),0)/SUM(Python数据平滑!AD$162:AD$172)*情景假设!AF$362</f>
        <v>216625.22933950278</v>
      </c>
      <c r="AG364" s="14">
        <f>VLOOKUP($A364,Python数据平滑!$A$119:$AN$172,COLUMN(Python数据平滑!AE$119),0)/SUM(Python数据平滑!AE$162:AE$172)*情景假设!AG$362</f>
        <v>222769.02210079305</v>
      </c>
      <c r="AH364" s="14">
        <f>VLOOKUP($A364,Python数据平滑!$A$119:$AN$172,COLUMN(Python数据平滑!AF$119),0)/SUM(Python数据平滑!AF$162:AF$172)*情景假设!AH$362</f>
        <v>228921.07507457765</v>
      </c>
      <c r="AI364" s="14">
        <f>VLOOKUP($A364,Python数据平滑!$A$119:$AN$172,COLUMN(Python数据平滑!AG$119),0)/SUM(Python数据平滑!AG$162:AG$172)*情景假设!AI$362</f>
        <v>235068.70393424033</v>
      </c>
      <c r="AJ364" s="14">
        <f>VLOOKUP($A364,Python数据平滑!$A$119:$AN$172,COLUMN(Python数据平滑!AH$119),0)/SUM(Python数据平滑!AH$162:AH$172)*情景假设!AJ$362</f>
        <v>241198.40500089238</v>
      </c>
      <c r="AK364" s="14">
        <f>VLOOKUP($A364,Python数据平滑!$A$119:$AN$172,COLUMN(Python数据平滑!AI$119),0)/SUM(Python数据平滑!AI$162:AI$172)*情景假设!AK$362</f>
        <v>247295.86004749048</v>
      </c>
      <c r="AL364" s="14">
        <f>VLOOKUP($A364,Python数据平滑!$A$119:$AN$172,COLUMN(Python数据平滑!AJ$119),0)/SUM(Python数据平滑!AJ$162:AJ$172)*情景假设!AL$362</f>
        <v>253354.631379386</v>
      </c>
      <c r="AM364" s="14">
        <f>VLOOKUP($A364,Python数据平滑!$A$119:$AN$172,COLUMN(Python数据平滑!AK$119),0)/SUM(Python数据平滑!AK$162:AK$172)*情景假设!AM$362</f>
        <v>259369.67450109439</v>
      </c>
      <c r="AN364" s="14">
        <f>VLOOKUP($A364,Python数据平滑!$A$119:$AN$172,COLUMN(Python数据平滑!AL$119),0)/SUM(Python数据平滑!AL$162:AL$172)*情景假设!AN$362</f>
        <v>265327.7065998544</v>
      </c>
      <c r="AO364" s="14">
        <f>VLOOKUP($A364,Python数据平滑!$A$119:$AN$172,COLUMN(Python数据平滑!AM$119),0)/SUM(Python数据平滑!AM$162:AM$172)*情景假设!AO$362</f>
        <v>271214.85812087206</v>
      </c>
      <c r="AP364" s="166">
        <f>VLOOKUP($A364,Python数据平滑!$A$119:$AN$172,COLUMN(Python数据平滑!AN$119),0)/SUM(Python数据平滑!AN$162:AN$172)*情景假设!AP$362</f>
        <v>277016.69204041961</v>
      </c>
    </row>
    <row r="365" spans="1:42" x14ac:dyDescent="0.25">
      <c r="A365" s="198" t="s">
        <v>121</v>
      </c>
      <c r="B365" s="118">
        <f>VLOOKUP($A365,'低情景（2001-2060, 2020RMB）'!$A$57:$W$70,COLUMN('低情景（2001-2060, 2020RMB）'!U$1),0)</f>
        <v>38244.1</v>
      </c>
      <c r="C365" s="14">
        <f>VLOOKUP($A365,'低情景（2001-2060, 2020RMB）'!$A$57:$W$70,COLUMN('低情景（2001-2060, 2020RMB）'!V$1),0)</f>
        <v>40828.762535731257</v>
      </c>
      <c r="D365" s="14">
        <f>VLOOKUP($A365,'低情景（2001-2060, 2020RMB）'!$A$57:$W$70,COLUMN('低情景（2001-2060, 2020RMB）'!W$1),0)</f>
        <v>42091.75905114122</v>
      </c>
      <c r="E365" s="14">
        <f>VLOOKUP($A365,Python数据平滑!$A$119:$AN$172,COLUMN(Python数据平滑!C$119),0)/SUM(Python数据平滑!C$162:C$172)*情景假设!E$362</f>
        <v>46813.227754018189</v>
      </c>
      <c r="F365" s="14">
        <f>VLOOKUP($A365,Python数据平滑!$A$119:$AN$172,COLUMN(Python数据平滑!D$119),0)/SUM(Python数据平滑!D$162:D$172)*情景假设!F$362</f>
        <v>51950.133665358684</v>
      </c>
      <c r="G365" s="14">
        <f>VLOOKUP($A365,Python数据平滑!$A$119:$AN$172,COLUMN(Python数据平滑!E$119),0)/SUM(Python数据平滑!E$162:E$172)*情景假设!G$362</f>
        <v>57499.826433909562</v>
      </c>
      <c r="H365" s="14">
        <f>VLOOKUP($A365,Python数据平滑!$A$119:$AN$172,COLUMN(Python数据平滑!F$119),0)/SUM(Python数据平滑!F$162:F$172)*情景假设!H$362</f>
        <v>63575.805414406183</v>
      </c>
      <c r="I365" s="14">
        <f>VLOOKUP($A365,Python数据平滑!$A$119:$AN$172,COLUMN(Python数据平滑!G$119),0)/SUM(Python数据平滑!G$162:G$172)*情景假设!I$362</f>
        <v>70256.024588955712</v>
      </c>
      <c r="J365" s="14">
        <f>VLOOKUP($A365,Python数据平滑!$A$119:$AN$172,COLUMN(Python数据平滑!H$119),0)/SUM(Python数据平滑!H$162:H$172)*情景假设!J$362</f>
        <v>77443.090637928413</v>
      </c>
      <c r="K365" s="14">
        <f>VLOOKUP($A365,Python数据平滑!$A$119:$AN$172,COLUMN(Python数据平滑!I$119),0)/SUM(Python数据平滑!I$162:I$172)*情景假设!K$362</f>
        <v>84987.043700529088</v>
      </c>
      <c r="L365" s="14">
        <f>VLOOKUP($A365,Python数据平滑!$A$119:$AN$172,COLUMN(Python数据平滑!J$119),0)/SUM(Python数据平滑!J$162:J$172)*情景假设!L$362</f>
        <v>92678.046190947542</v>
      </c>
      <c r="M365" s="14">
        <f>VLOOKUP($A365,Python数据平滑!$A$119:$AN$172,COLUMN(Python数据平滑!K$119),0)/SUM(Python数据平滑!K$162:K$172)*情景假设!M$362</f>
        <v>100433.77373204338</v>
      </c>
      <c r="N365" s="14">
        <f>VLOOKUP($A365,Python数据平滑!$A$119:$AN$172,COLUMN(Python数据平滑!L$119),0)/SUM(Python数据平滑!L$162:L$172)*情景假设!N$362</f>
        <v>108358.38058665437</v>
      </c>
      <c r="O365" s="14">
        <f>VLOOKUP($A365,Python数据平滑!$A$119:$AN$172,COLUMN(Python数据平滑!M$119),0)/SUM(Python数据平滑!M$162:M$172)*情景假设!O$362</f>
        <v>116486.70870235561</v>
      </c>
      <c r="P365" s="14">
        <f>VLOOKUP($A365,Python数据平滑!$A$119:$AN$172,COLUMN(Python数据平滑!N$119),0)/SUM(Python数据平滑!N$162:N$172)*情景假设!P$362</f>
        <v>124871.81774806451</v>
      </c>
      <c r="Q365" s="14">
        <f>VLOOKUP($A365,Python数据平滑!$A$119:$AN$172,COLUMN(Python数据平滑!O$119),0)/SUM(Python数据平滑!O$162:O$172)*情景假设!Q$362</f>
        <v>133586.32905199111</v>
      </c>
      <c r="R365" s="14">
        <f>VLOOKUP($A365,Python数据平滑!$A$119:$AN$172,COLUMN(Python数据平滑!P$119),0)/SUM(Python数据平滑!P$162:P$172)*情景假设!R$362</f>
        <v>142651.19586138349</v>
      </c>
      <c r="S365" s="14">
        <f>VLOOKUP($A365,Python数据平滑!$A$119:$AN$172,COLUMN(Python数据平滑!Q$119),0)/SUM(Python数据平滑!Q$162:Q$172)*情景假设!S$362</f>
        <v>152047.17862143612</v>
      </c>
      <c r="T365" s="14">
        <f>VLOOKUP($A365,Python数据平滑!$A$119:$AN$172,COLUMN(Python数据平滑!R$119),0)/SUM(Python数据平滑!R$162:R$172)*情景假设!T$362</f>
        <v>161808.22535842404</v>
      </c>
      <c r="U365" s="14">
        <f>VLOOKUP($A365,Python数据平滑!$A$119:$AN$172,COLUMN(Python数据平滑!S$119),0)/SUM(Python数据平滑!S$162:S$172)*情景假设!U$362</f>
        <v>171977.82392557769</v>
      </c>
      <c r="V365" s="14">
        <f>VLOOKUP($A365,Python数据平滑!$A$119:$AN$172,COLUMN(Python数据平滑!T$119),0)/SUM(Python数据平滑!T$162:T$172)*情景假设!V$362</f>
        <v>182610.22188123091</v>
      </c>
      <c r="W365" s="14">
        <f>VLOOKUP($A365,Python数据平滑!$A$119:$AN$172,COLUMN(Python数据平滑!U$119),0)/SUM(Python数据平滑!U$162:U$172)*情景假设!W$362</f>
        <v>193723.05356316746</v>
      </c>
      <c r="X365" s="14">
        <f>VLOOKUP($A365,Python数据平滑!$A$119:$AN$172,COLUMN(Python数据平滑!V$119),0)/SUM(Python数据平滑!V$162:V$172)*情景假设!X$362</f>
        <v>205296.83126818726</v>
      </c>
      <c r="Y365" s="14">
        <f>VLOOKUP($A365,Python数据平滑!$A$119:$AN$172,COLUMN(Python数据平滑!W$119),0)/SUM(Python数据平滑!W$162:W$172)*情景假设!Y$362</f>
        <v>217339.1883541134</v>
      </c>
      <c r="Z365" s="14">
        <f>VLOOKUP($A365,Python数据平滑!$A$119:$AN$172,COLUMN(Python数据平滑!X$119),0)/SUM(Python数据平滑!X$162:X$172)*情景假设!Z$362</f>
        <v>229858.13101007527</v>
      </c>
      <c r="AA365" s="14">
        <f>VLOOKUP($A365,Python数据平滑!$A$119:$AN$172,COLUMN(Python数据平滑!Y$119),0)/SUM(Python数据平滑!Y$162:Y$172)*情景假设!AA$362</f>
        <v>242862.18240736847</v>
      </c>
      <c r="AB365" s="14">
        <f>VLOOKUP($A365,Python数据平滑!$A$119:$AN$172,COLUMN(Python数据平滑!Z$119),0)/SUM(Python数据平滑!Z$162:Z$172)*情景假设!AB$362</f>
        <v>256369.55329901405</v>
      </c>
      <c r="AC365" s="14">
        <f>VLOOKUP($A365,Python数据平滑!$A$119:$AN$172,COLUMN(Python数据平滑!AA$119),0)/SUM(Python数据平滑!AA$162:AA$172)*情景假设!AC$362</f>
        <v>270401.01038663159</v>
      </c>
      <c r="AD365" s="14">
        <f>VLOOKUP($A365,Python数据平滑!$A$119:$AN$172,COLUMN(Python数据平滑!AB$119),0)/SUM(Python数据平滑!AB$162:AB$172)*情景假设!AD$362</f>
        <v>284970.1031881402</v>
      </c>
      <c r="AE365" s="14">
        <f>VLOOKUP($A365,Python数据平滑!$A$119:$AN$172,COLUMN(Python数据平滑!AC$119),0)/SUM(Python数据平滑!AC$162:AC$172)*情景假设!AE$362</f>
        <v>300091.3447144946</v>
      </c>
      <c r="AF365" s="14">
        <f>VLOOKUP($A365,Python数据平滑!$A$119:$AN$172,COLUMN(Python数据平滑!AD$119),0)/SUM(Python数据平滑!AD$162:AD$172)*情景假设!AF$362</f>
        <v>315780.1440682222</v>
      </c>
      <c r="AG365" s="14">
        <f>VLOOKUP($A365,Python数据平滑!$A$119:$AN$172,COLUMN(Python数据平滑!AE$119),0)/SUM(Python数据平滑!AE$162:AE$172)*情景假设!AG$362</f>
        <v>332018.98010379483</v>
      </c>
      <c r="AH365" s="14">
        <f>VLOOKUP($A365,Python数据平滑!$A$119:$AN$172,COLUMN(Python数据平滑!AF$119),0)/SUM(Python数据平滑!AF$162:AF$172)*情景假设!AH$362</f>
        <v>348778.45981733449</v>
      </c>
      <c r="AI365" s="14">
        <f>VLOOKUP($A365,Python数据平滑!$A$119:$AN$172,COLUMN(Python数据平滑!AG$119),0)/SUM(Python数据平滑!AG$162:AG$172)*情景假设!AI$362</f>
        <v>366055.62512977095</v>
      </c>
      <c r="AJ365" s="14">
        <f>VLOOKUP($A365,Python数据平滑!$A$119:$AN$172,COLUMN(Python数据平滑!AH$119),0)/SUM(Python数据平滑!AH$162:AH$172)*情景假设!AJ$362</f>
        <v>383845.90864931728</v>
      </c>
      <c r="AK365" s="14">
        <f>VLOOKUP($A365,Python数据平滑!$A$119:$AN$172,COLUMN(Python数据平滑!AI$119),0)/SUM(Python数据平滑!AI$162:AI$172)*情景假设!AK$362</f>
        <v>402143.03603379108</v>
      </c>
      <c r="AL365" s="14">
        <f>VLOOKUP($A365,Python数据平滑!$A$119:$AN$172,COLUMN(Python数据平滑!AJ$119),0)/SUM(Python数据平滑!AJ$162:AJ$172)*情景假设!AL$362</f>
        <v>420953.35712732602</v>
      </c>
      <c r="AM365" s="14">
        <f>VLOOKUP($A365,Python数据平滑!$A$119:$AN$172,COLUMN(Python数据平滑!AK$119),0)/SUM(Python数据平滑!AK$162:AK$172)*情景假设!AM$362</f>
        <v>440286.26986498974</v>
      </c>
      <c r="AN365" s="14">
        <f>VLOOKUP($A365,Python数据平滑!$A$119:$AN$172,COLUMN(Python数据平滑!AL$119),0)/SUM(Python数据平滑!AL$162:AL$172)*情景假设!AN$362</f>
        <v>460137.83828012238</v>
      </c>
      <c r="AO365" s="14">
        <f>VLOOKUP($A365,Python数据平滑!$A$119:$AN$172,COLUMN(Python数据平滑!AM$119),0)/SUM(Python数据平滑!AM$162:AM$172)*情景假设!AO$362</f>
        <v>480502.88210484514</v>
      </c>
      <c r="AP365" s="166">
        <f>VLOOKUP($A365,Python数据平滑!$A$119:$AN$172,COLUMN(Python数据平滑!AN$119),0)/SUM(Python数据平滑!AN$162:AN$172)*情景假设!AP$362</f>
        <v>501374.91123880417</v>
      </c>
    </row>
    <row r="366" spans="1:42" x14ac:dyDescent="0.25">
      <c r="A366" s="198" t="s">
        <v>104</v>
      </c>
      <c r="B366" s="118">
        <f>VLOOKUP($A366,'低情景（2001-2060, 2020RMB）'!$A$57:$W$70,COLUMN('低情景（2001-2060, 2020RMB）'!U$1),0)</f>
        <v>32467.599999999999</v>
      </c>
      <c r="C366" s="14">
        <f>VLOOKUP($A366,'低情景（2001-2060, 2020RMB）'!$A$57:$W$70,COLUMN('低情景（2001-2060, 2020RMB）'!V$1),0)</f>
        <v>34661.867595396638</v>
      </c>
      <c r="D366" s="14">
        <f>VLOOKUP($A366,'低情景（2001-2060, 2020RMB）'!$A$57:$W$70,COLUMN('低情景（2001-2060, 2020RMB）'!W$1),0)</f>
        <v>35734.097446895939</v>
      </c>
      <c r="E366" s="14">
        <f>VLOOKUP($A366,Python数据平滑!$A$119:$AN$172,COLUMN(Python数据平滑!C$119),0)/SUM(Python数据平滑!C$162:C$172)*情景假设!E$362</f>
        <v>38626.471834201999</v>
      </c>
      <c r="F366" s="14">
        <f>VLOOKUP($A366,Python数据平滑!$A$119:$AN$172,COLUMN(Python数据平滑!D$119),0)/SUM(Python数据平滑!D$162:D$172)*情景假设!F$362</f>
        <v>41700.121037447323</v>
      </c>
      <c r="G366" s="14">
        <f>VLOOKUP($A366,Python数据平滑!$A$119:$AN$172,COLUMN(Python数据平滑!E$119),0)/SUM(Python数据平滑!E$162:E$172)*情景假设!G$362</f>
        <v>44954.641882963755</v>
      </c>
      <c r="H366" s="14">
        <f>VLOOKUP($A366,Python数据平滑!$A$119:$AN$172,COLUMN(Python数据平滑!F$119),0)/SUM(Python数据平滑!F$162:F$172)*情景假设!H$362</f>
        <v>48463.948264116167</v>
      </c>
      <c r="I366" s="14">
        <f>VLOOKUP($A366,Python数据平滑!$A$119:$AN$172,COLUMN(Python数据平滑!G$119),0)/SUM(Python数据平滑!G$162:G$172)*情景假设!I$362</f>
        <v>52258.303403761194</v>
      </c>
      <c r="J366" s="14">
        <f>VLOOKUP($A366,Python数据平滑!$A$119:$AN$172,COLUMN(Python数据平滑!H$119),0)/SUM(Python数据平滑!H$162:H$172)*情景假设!J$362</f>
        <v>56251.456103575132</v>
      </c>
      <c r="K366" s="14">
        <f>VLOOKUP($A366,Python数据平滑!$A$119:$AN$172,COLUMN(Python数据平滑!I$119),0)/SUM(Python数据平滑!I$162:I$172)*情景假设!K$362</f>
        <v>60329.032936483425</v>
      </c>
      <c r="L366" s="14">
        <f>VLOOKUP($A366,Python数据平滑!$A$119:$AN$172,COLUMN(Python数据平滑!J$119),0)/SUM(Python数据平滑!J$162:J$172)*情景假设!L$362</f>
        <v>64346.495165015593</v>
      </c>
      <c r="M366" s="14">
        <f>VLOOKUP($A366,Python数据平滑!$A$119:$AN$172,COLUMN(Python数据平滑!K$119),0)/SUM(Python数据平滑!K$162:K$172)*情景假设!M$362</f>
        <v>68234.860098632969</v>
      </c>
      <c r="N366" s="14">
        <f>VLOOKUP($A366,Python数据平滑!$A$119:$AN$172,COLUMN(Python数据平滑!L$119),0)/SUM(Python数据平滑!L$162:L$172)*情景假设!N$362</f>
        <v>72068.967617705537</v>
      </c>
      <c r="O366" s="14">
        <f>VLOOKUP($A366,Python数据平滑!$A$119:$AN$172,COLUMN(Python数据平滑!M$119),0)/SUM(Python数据平滑!M$162:M$172)*情景假设!O$362</f>
        <v>75909.729233594742</v>
      </c>
      <c r="P366" s="14">
        <f>VLOOKUP($A366,Python数据平滑!$A$119:$AN$172,COLUMN(Python数据平滑!N$119),0)/SUM(Python数据平滑!N$162:N$172)*情景假设!P$362</f>
        <v>79834.75636282505</v>
      </c>
      <c r="Q366" s="14">
        <f>VLOOKUP($A366,Python数据平滑!$A$119:$AN$172,COLUMN(Python数据平滑!O$119),0)/SUM(Python数据平滑!O$162:O$172)*情景假设!Q$362</f>
        <v>83938.759567145898</v>
      </c>
      <c r="R366" s="14">
        <f>VLOOKUP($A366,Python数据平滑!$A$119:$AN$172,COLUMN(Python数据平滑!P$119),0)/SUM(Python数据平滑!P$162:P$172)*情景假设!R$362</f>
        <v>88227.250469374194</v>
      </c>
      <c r="S366" s="14">
        <f>VLOOKUP($A366,Python数据平滑!$A$119:$AN$172,COLUMN(Python数据平滑!Q$119),0)/SUM(Python数据平滑!Q$162:Q$172)*情景假设!S$362</f>
        <v>92643.621929493107</v>
      </c>
      <c r="T366" s="14">
        <f>VLOOKUP($A366,Python数据平滑!$A$119:$AN$172,COLUMN(Python数据平滑!R$119),0)/SUM(Python数据平滑!R$162:R$172)*情景假设!T$362</f>
        <v>97204.994457926485</v>
      </c>
      <c r="U366" s="14">
        <f>VLOOKUP($A366,Python数据平滑!$A$119:$AN$172,COLUMN(Python数据平滑!S$119),0)/SUM(Python数据平滑!S$162:S$172)*情景假设!U$362</f>
        <v>101931.92188755369</v>
      </c>
      <c r="V366" s="14">
        <f>VLOOKUP($A366,Python数据平滑!$A$119:$AN$172,COLUMN(Python数据平滑!T$119),0)/SUM(Python数据平滑!T$162:T$172)*情景假设!V$362</f>
        <v>106848.7726351195</v>
      </c>
      <c r="W366" s="14">
        <f>VLOOKUP($A366,Python数据平滑!$A$119:$AN$172,COLUMN(Python数据平滑!U$119),0)/SUM(Python数据平滑!U$162:U$172)*情景假设!W$362</f>
        <v>111955.98653180276</v>
      </c>
      <c r="X366" s="14">
        <f>VLOOKUP($A366,Python数据平滑!$A$119:$AN$172,COLUMN(Python数据平滑!V$119),0)/SUM(Python数据平滑!V$162:V$172)*情景假设!X$362</f>
        <v>117231.04958117152</v>
      </c>
      <c r="Y366" s="14">
        <f>VLOOKUP($A366,Python数据平滑!$A$119:$AN$172,COLUMN(Python数据平滑!W$119),0)/SUM(Python数据平滑!W$162:W$172)*情景假设!Y$362</f>
        <v>122665.83782481276</v>
      </c>
      <c r="Z366" s="14">
        <f>VLOOKUP($A366,Python数据平滑!$A$119:$AN$172,COLUMN(Python数据平滑!X$119),0)/SUM(Python数据平滑!X$162:X$172)*情景假设!Z$362</f>
        <v>128250.59535789271</v>
      </c>
      <c r="AA366" s="14">
        <f>VLOOKUP($A366,Python数据平滑!$A$119:$AN$172,COLUMN(Python数据平滑!Y$119),0)/SUM(Python数据平滑!Y$162:Y$172)*情景假设!AA$362</f>
        <v>133973.8537624185</v>
      </c>
      <c r="AB366" s="14">
        <f>VLOOKUP($A366,Python数据平滑!$A$119:$AN$172,COLUMN(Python数据平滑!Z$119),0)/SUM(Python数据平滑!Z$162:Z$172)*情景假设!AB$362</f>
        <v>139827.27957831105</v>
      </c>
      <c r="AC366" s="14">
        <f>VLOOKUP($A366,Python数据平滑!$A$119:$AN$172,COLUMN(Python数据平滑!AA$119),0)/SUM(Python数据平滑!AA$162:AA$172)*情景假设!AC$362</f>
        <v>145801.40287786897</v>
      </c>
      <c r="AD366" s="14">
        <f>VLOOKUP($A366,Python数据平滑!$A$119:$AN$172,COLUMN(Python数据平滑!AB$119),0)/SUM(Python数据平滑!AB$162:AB$172)*情景假设!AD$362</f>
        <v>151880.21686919514</v>
      </c>
      <c r="AE366" s="14">
        <f>VLOOKUP($A366,Python数据平滑!$A$119:$AN$172,COLUMN(Python数据平滑!AC$119),0)/SUM(Python数据平滑!AC$162:AC$172)*情景假设!AE$362</f>
        <v>158045.61080902265</v>
      </c>
      <c r="AF366" s="14">
        <f>VLOOKUP($A366,Python数据平滑!$A$119:$AN$172,COLUMN(Python数据平滑!AD$119),0)/SUM(Python数据平滑!AD$162:AD$172)*情景假设!AF$362</f>
        <v>164277.22287602228</v>
      </c>
      <c r="AG366" s="14">
        <f>VLOOKUP($A366,Python数据平滑!$A$119:$AN$172,COLUMN(Python数据平滑!AE$119),0)/SUM(Python数据平滑!AE$162:AE$172)*情景假设!AG$362</f>
        <v>170585.85672470191</v>
      </c>
      <c r="AH366" s="14">
        <f>VLOOKUP($A366,Python数据平滑!$A$119:$AN$172,COLUMN(Python数据平滑!AF$119),0)/SUM(Python数据平滑!AF$162:AF$172)*情景假设!AH$362</f>
        <v>176992.21738975594</v>
      </c>
      <c r="AI366" s="14">
        <f>VLOOKUP($A366,Python数据平滑!$A$119:$AN$172,COLUMN(Python数据平滑!AG$119),0)/SUM(Python数据平滑!AG$162:AG$172)*情景假设!AI$362</f>
        <v>183488.46041712098</v>
      </c>
      <c r="AJ366" s="14">
        <f>VLOOKUP($A366,Python数据平滑!$A$119:$AN$172,COLUMN(Python数据平滑!AH$119),0)/SUM(Python数据平滑!AH$162:AH$172)*情景假设!AJ$362</f>
        <v>190065.99339304265</v>
      </c>
      <c r="AK366" s="14">
        <f>VLOOKUP($A366,Python数据平滑!$A$119:$AN$172,COLUMN(Python数据平滑!AI$119),0)/SUM(Python数据平滑!AI$162:AI$172)*情景假设!AK$362</f>
        <v>196715.45737153676</v>
      </c>
      <c r="AL366" s="14">
        <f>VLOOKUP($A366,Python数据平滑!$A$119:$AN$172,COLUMN(Python数据平滑!AJ$119),0)/SUM(Python数据平滑!AJ$162:AJ$172)*情景假设!AL$362</f>
        <v>203433.68411898136</v>
      </c>
      <c r="AM366" s="14">
        <f>VLOOKUP($A366,Python数据平滑!$A$119:$AN$172,COLUMN(Python数据平滑!AK$119),0)/SUM(Python数据平滑!AK$162:AK$172)*情景假设!AM$362</f>
        <v>210218.73861086497</v>
      </c>
      <c r="AN366" s="14">
        <f>VLOOKUP($A366,Python数据平滑!$A$119:$AN$172,COLUMN(Python数据平滑!AL$119),0)/SUM(Python数据平滑!AL$162:AL$172)*情景假设!AN$362</f>
        <v>217062.0977154276</v>
      </c>
      <c r="AO366" s="14">
        <f>VLOOKUP($A366,Python数据平滑!$A$119:$AN$172,COLUMN(Python数据平滑!AM$119),0)/SUM(Python数据平滑!AM$162:AM$172)*情景假设!AO$362</f>
        <v>223954.65826118414</v>
      </c>
      <c r="AP366" s="166">
        <f>VLOOKUP($A366,Python数据平滑!$A$119:$AN$172,COLUMN(Python数据平滑!AN$119),0)/SUM(Python数据平滑!AN$162:AN$172)*情景假设!AP$362</f>
        <v>230886.72878145776</v>
      </c>
    </row>
    <row r="367" spans="1:42" x14ac:dyDescent="0.25">
      <c r="A367" s="198" t="s">
        <v>122</v>
      </c>
      <c r="B367" s="118">
        <f>VLOOKUP($A367,'低情景（2001-2060, 2020RMB）'!$A$57:$W$70,COLUMN('低情景（2001-2060, 2020RMB）'!U$1),0)</f>
        <v>24166.2</v>
      </c>
      <c r="C367" s="14">
        <f>VLOOKUP($A367,'低情景（2001-2060, 2020RMB）'!$A$57:$W$70,COLUMN('低情景（2001-2060, 2020RMB）'!V$1),0)</f>
        <v>25799.431577445641</v>
      </c>
      <c r="D367" s="14">
        <f>VLOOKUP($A367,'低情景（2001-2060, 2020RMB）'!$A$57:$W$70,COLUMN('低情景（2001-2060, 2020RMB）'!W$1),0)</f>
        <v>26597.51092538951</v>
      </c>
      <c r="E367" s="14">
        <f>VLOOKUP($A367,Python数据平滑!$A$119:$AN$172,COLUMN(Python数据平滑!C$119),0)/SUM(Python数据平滑!C$162:C$172)*情景假设!E$362</f>
        <v>28881.671068584728</v>
      </c>
      <c r="F367" s="14">
        <f>VLOOKUP($A367,Python数据平滑!$A$119:$AN$172,COLUMN(Python数据平滑!D$119),0)/SUM(Python数据平滑!D$162:D$172)*情景假设!F$362</f>
        <v>31317.60242575307</v>
      </c>
      <c r="G367" s="14">
        <f>VLOOKUP($A367,Python数据平滑!$A$119:$AN$172,COLUMN(Python数据平滑!E$119),0)/SUM(Python数据平滑!E$162:E$172)*情景假设!G$362</f>
        <v>33904.356796420558</v>
      </c>
      <c r="H367" s="14">
        <f>VLOOKUP($A367,Python数据平滑!$A$119:$AN$172,COLUMN(Python数据平滑!F$119),0)/SUM(Python数据平滑!F$162:F$172)*情景假设!H$362</f>
        <v>36699.053674321563</v>
      </c>
      <c r="I367" s="14">
        <f>VLOOKUP($A367,Python数据平滑!$A$119:$AN$172,COLUMN(Python数据平滑!G$119),0)/SUM(Python数据平滑!G$162:G$172)*情景假设!I$362</f>
        <v>39727.688497192095</v>
      </c>
      <c r="J367" s="14">
        <f>VLOOKUP($A367,Python数据平滑!$A$119:$AN$172,COLUMN(Python数据平滑!H$119),0)/SUM(Python数据平滑!H$162:H$172)*情景假设!J$362</f>
        <v>42925.914533812997</v>
      </c>
      <c r="K367" s="14">
        <f>VLOOKUP($A367,Python数据平滑!$A$119:$AN$172,COLUMN(Python数据平滑!I$119),0)/SUM(Python数据平滑!I$162:I$172)*情景假设!K$362</f>
        <v>46206.693737646645</v>
      </c>
      <c r="L367" s="14">
        <f>VLOOKUP($A367,Python数据平滑!$A$119:$AN$172,COLUMN(Python数据平滑!J$119),0)/SUM(Python数据平滑!J$162:J$172)*情景假设!L$362</f>
        <v>49458.413756581424</v>
      </c>
      <c r="M367" s="14">
        <f>VLOOKUP($A367,Python数据平滑!$A$119:$AN$172,COLUMN(Python数据平滑!K$119),0)/SUM(Python数据平滑!K$162:K$172)*情景假设!M$362</f>
        <v>52628.952272380986</v>
      </c>
      <c r="N367" s="14">
        <f>VLOOKUP($A367,Python数据平滑!$A$119:$AN$172,COLUMN(Python数据平滑!L$119),0)/SUM(Python数据平滑!L$162:L$172)*情景假设!N$362</f>
        <v>55774.965546149266</v>
      </c>
      <c r="O367" s="14">
        <f>VLOOKUP($A367,Python数据平滑!$A$119:$AN$172,COLUMN(Python数据平滑!M$119),0)/SUM(Python数据平滑!M$162:M$172)*情景假设!O$362</f>
        <v>58938.713319996699</v>
      </c>
      <c r="P367" s="14">
        <f>VLOOKUP($A367,Python数据平滑!$A$119:$AN$172,COLUMN(Python数据平滑!N$119),0)/SUM(Python数据平滑!N$162:N$172)*情景假设!P$362</f>
        <v>62175.19656833895</v>
      </c>
      <c r="Q367" s="14">
        <f>VLOOKUP($A367,Python数据平滑!$A$119:$AN$172,COLUMN(Python数据平滑!O$119),0)/SUM(Python数据平滑!O$162:O$172)*情景假设!Q$362</f>
        <v>65552.546690349685</v>
      </c>
      <c r="R367" s="14">
        <f>VLOOKUP($A367,Python数据平滑!$A$119:$AN$172,COLUMN(Python数据平滑!P$119),0)/SUM(Python数据平滑!P$162:P$172)*情景假设!R$362</f>
        <v>69076.124120642373</v>
      </c>
      <c r="S367" s="14">
        <f>VLOOKUP($A367,Python数据平滑!$A$119:$AN$172,COLUMN(Python数据平滑!Q$119),0)/SUM(Python数据平滑!Q$162:Q$172)*情景假设!S$362</f>
        <v>72706.998677959913</v>
      </c>
      <c r="T367" s="14">
        <f>VLOOKUP($A367,Python数据平滑!$A$119:$AN$172,COLUMN(Python数据平滑!R$119),0)/SUM(Python数据平滑!R$162:R$172)*情景假设!T$362</f>
        <v>76459.058774533303</v>
      </c>
      <c r="U367" s="14">
        <f>VLOOKUP($A367,Python数据平滑!$A$119:$AN$172,COLUMN(Python数据平滑!S$119),0)/SUM(Python数据平滑!S$162:S$172)*情景假设!U$362</f>
        <v>80349.166353356995</v>
      </c>
      <c r="V367" s="14">
        <f>VLOOKUP($A367,Python数据平滑!$A$119:$AN$172,COLUMN(Python数据平滑!T$119),0)/SUM(Python数据平滑!T$162:T$172)*情景假设!V$362</f>
        <v>84397.490461265814</v>
      </c>
      <c r="W367" s="14">
        <f>VLOOKUP($A367,Python数据平滑!$A$119:$AN$172,COLUMN(Python数据平滑!U$119),0)/SUM(Python数据平滑!U$162:U$172)*情景假设!W$362</f>
        <v>88605.586910807615</v>
      </c>
      <c r="X367" s="14">
        <f>VLOOKUP($A367,Python数据平滑!$A$119:$AN$172,COLUMN(Python数据平滑!V$119),0)/SUM(Python数据平滑!V$162:V$172)*情景假设!X$362</f>
        <v>92957.001203649823</v>
      </c>
      <c r="Y367" s="14">
        <f>VLOOKUP($A367,Python数据平滑!$A$119:$AN$172,COLUMN(Python数据平滑!W$119),0)/SUM(Python数据平滑!W$162:W$172)*情景假设!Y$362</f>
        <v>97446.791109100508</v>
      </c>
      <c r="Z367" s="14">
        <f>VLOOKUP($A367,Python数据平滑!$A$119:$AN$172,COLUMN(Python数据平滑!X$119),0)/SUM(Python数据平滑!X$162:X$172)*情景假设!Z$362</f>
        <v>102068.91036977078</v>
      </c>
      <c r="AA367" s="14">
        <f>VLOOKUP($A367,Python数据平滑!$A$119:$AN$172,COLUMN(Python数据平滑!Y$119),0)/SUM(Python数据平滑!Y$162:Y$172)*情景假设!AA$362</f>
        <v>106816.15665357384</v>
      </c>
      <c r="AB367" s="14">
        <f>VLOOKUP($A367,Python数据平滑!$A$119:$AN$172,COLUMN(Python数据平滑!Z$119),0)/SUM(Python数据平滑!Z$162:Z$172)*情景假设!AB$362</f>
        <v>111684.05323615843</v>
      </c>
      <c r="AC367" s="14">
        <f>VLOOKUP($A367,Python数据平滑!$A$119:$AN$172,COLUMN(Python数据平滑!AA$119),0)/SUM(Python数据平滑!AA$162:AA$172)*情景假设!AC$362</f>
        <v>116667.47371214128</v>
      </c>
      <c r="AD367" s="14">
        <f>VLOOKUP($A367,Python数据平滑!$A$119:$AN$172,COLUMN(Python数据平滑!AB$119),0)/SUM(Python数据平滑!AB$162:AB$172)*情景假设!AD$362</f>
        <v>121756.32256908898</v>
      </c>
      <c r="AE367" s="14">
        <f>VLOOKUP($A367,Python数据平滑!$A$119:$AN$172,COLUMN(Python数据平滑!AC$119),0)/SUM(Python数据平滑!AC$162:AC$172)*情景假设!AE$362</f>
        <v>126939.06215567217</v>
      </c>
      <c r="AF367" s="14">
        <f>VLOOKUP($A367,Python数据平滑!$A$119:$AN$172,COLUMN(Python数据平滑!AD$119),0)/SUM(Python数据平滑!AD$162:AD$172)*情景假设!AF$362</f>
        <v>132202.58864142941</v>
      </c>
      <c r="AG367" s="14">
        <f>VLOOKUP($A367,Python数据平滑!$A$119:$AN$172,COLUMN(Python数据平滑!AE$119),0)/SUM(Python数据平滑!AE$162:AE$172)*情景假设!AG$362</f>
        <v>137552.25829915202</v>
      </c>
      <c r="AH367" s="14">
        <f>VLOOKUP($A367,Python数据平滑!$A$119:$AN$172,COLUMN(Python数据平滑!AF$119),0)/SUM(Python数据平滑!AF$162:AF$172)*情景假设!AH$362</f>
        <v>142999.43698221588</v>
      </c>
      <c r="AI367" s="14">
        <f>VLOOKUP($A367,Python数据平滑!$A$119:$AN$172,COLUMN(Python数据平滑!AG$119),0)/SUM(Python数据平滑!AG$162:AG$172)*情景假设!AI$362</f>
        <v>148538.32044373301</v>
      </c>
      <c r="AJ367" s="14">
        <f>VLOOKUP($A367,Python数据平滑!$A$119:$AN$172,COLUMN(Python数据平滑!AH$119),0)/SUM(Python数据平滑!AH$162:AH$172)*情景假设!AJ$362</f>
        <v>154162.48205705348</v>
      </c>
      <c r="AK367" s="14">
        <f>VLOOKUP($A367,Python数据平滑!$A$119:$AN$172,COLUMN(Python数据平滑!AI$119),0)/SUM(Python数据平滑!AI$162:AI$172)*情景假设!AK$362</f>
        <v>159864.85396888622</v>
      </c>
      <c r="AL367" s="14">
        <f>VLOOKUP($A367,Python数据平滑!$A$119:$AN$172,COLUMN(Python数据平滑!AJ$119),0)/SUM(Python数据平滑!AJ$162:AJ$172)*情景假设!AL$362</f>
        <v>165643.38788343623</v>
      </c>
      <c r="AM367" s="14">
        <f>VLOOKUP($A367,Python数据平滑!$A$119:$AN$172,COLUMN(Python数据平滑!AK$119),0)/SUM(Python数据平滑!AK$162:AK$172)*情景假设!AM$362</f>
        <v>171497.06088817181</v>
      </c>
      <c r="AN367" s="14">
        <f>VLOOKUP($A367,Python数据平滑!$A$119:$AN$172,COLUMN(Python数据平滑!AL$119),0)/SUM(Python数据平滑!AL$162:AL$172)*情景假设!AN$362</f>
        <v>177419.49364089203</v>
      </c>
      <c r="AO367" s="14">
        <f>VLOOKUP($A367,Python数据平滑!$A$119:$AN$172,COLUMN(Python数据平滑!AM$119),0)/SUM(Python数据平滑!AM$162:AM$172)*情景假设!AO$362</f>
        <v>183403.82037223221</v>
      </c>
      <c r="AP367" s="166">
        <f>VLOOKUP($A367,Python数据平滑!$A$119:$AN$172,COLUMN(Python数据平滑!AN$119),0)/SUM(Python数据平滑!AN$162:AN$172)*情景假设!AP$362</f>
        <v>189442.67873530727</v>
      </c>
    </row>
    <row r="368" spans="1:42" x14ac:dyDescent="0.25">
      <c r="A368" s="198" t="s">
        <v>106</v>
      </c>
      <c r="B368" s="118">
        <f>VLOOKUP($A368,'低情景（2001-2060, 2020RMB）'!$A$57:$W$70,COLUMN('低情景（2001-2060, 2020RMB）'!U$1),0)</f>
        <v>5863.1</v>
      </c>
      <c r="C368" s="14">
        <f>VLOOKUP($A368,'低情景（2001-2060, 2020RMB）'!$A$57:$W$70,COLUMN('低情景（2001-2060, 2020RMB）'!V$1),0)</f>
        <v>6259.3476542328353</v>
      </c>
      <c r="D368" s="14">
        <f>VLOOKUP($A368,'低情景（2001-2060, 2020RMB）'!$A$57:$W$70,COLUMN('低情景（2001-2060, 2020RMB）'!W$1),0)</f>
        <v>6452.974249433144</v>
      </c>
      <c r="E368" s="14">
        <f>VLOOKUP($A368,Python数据平滑!$A$119:$AN$172,COLUMN(Python数据平滑!C$119),0)/SUM(Python数据平滑!C$162:C$172)*情景假设!E$362</f>
        <v>6875.3427462959571</v>
      </c>
      <c r="F368" s="14">
        <f>VLOOKUP($A368,Python数据平滑!$A$119:$AN$172,COLUMN(Python数据平滑!D$119),0)/SUM(Python数据平滑!D$162:D$172)*情景假设!F$362</f>
        <v>7319.5916990105216</v>
      </c>
      <c r="G368" s="14">
        <f>VLOOKUP($A368,Python数据平滑!$A$119:$AN$172,COLUMN(Python数据平滑!E$119),0)/SUM(Python数据平滑!E$162:E$172)*情景假设!G$362</f>
        <v>7786.3004581273462</v>
      </c>
      <c r="H368" s="14">
        <f>VLOOKUP($A368,Python数据平滑!$A$119:$AN$172,COLUMN(Python数据平滑!F$119),0)/SUM(Python数据平滑!F$162:F$172)*情景假设!H$362</f>
        <v>8287.4537243904433</v>
      </c>
      <c r="I368" s="14">
        <f>VLOOKUP($A368,Python数据平滑!$A$119:$AN$172,COLUMN(Python数据平滑!G$119),0)/SUM(Python数据平滑!G$162:G$172)*情景假设!I$362</f>
        <v>8826.2314607919416</v>
      </c>
      <c r="J368" s="14">
        <f>VLOOKUP($A368,Python数据平滑!$A$119:$AN$172,COLUMN(Python数据平滑!H$119),0)/SUM(Python数据平滑!H$162:H$172)*情景假设!J$362</f>
        <v>9387.3839730578766</v>
      </c>
      <c r="K368" s="14">
        <f>VLOOKUP($A368,Python数据平滑!$A$119:$AN$172,COLUMN(Python数据平滑!I$119),0)/SUM(Python数据平滑!I$162:I$172)*情景假设!K$362</f>
        <v>9951.8142053926731</v>
      </c>
      <c r="L368" s="14">
        <f>VLOOKUP($A368,Python数据平滑!$A$119:$AN$172,COLUMN(Python数据平滑!J$119),0)/SUM(Python数据平滑!J$162:J$172)*情景假设!L$362</f>
        <v>10496.42243115386</v>
      </c>
      <c r="M368" s="14">
        <f>VLOOKUP($A368,Python数据平滑!$A$119:$AN$172,COLUMN(Python数据平滑!K$119),0)/SUM(Python数据平滑!K$162:K$172)*情景假设!M$362</f>
        <v>11009.63940234815</v>
      </c>
      <c r="N368" s="14">
        <f>VLOOKUP($A368,Python数据平滑!$A$119:$AN$172,COLUMN(Python数据平滑!L$119),0)/SUM(Python数据平滑!L$162:L$172)*情景假设!N$362</f>
        <v>11504.515671745841</v>
      </c>
      <c r="O368" s="14">
        <f>VLOOKUP($A368,Python数据平滑!$A$119:$AN$172,COLUMN(Python数据平滑!M$119),0)/SUM(Python数据平滑!M$162:M$172)*情景假设!O$362</f>
        <v>11993.958754310337</v>
      </c>
      <c r="P368" s="14">
        <f>VLOOKUP($A368,Python数据平滑!$A$119:$AN$172,COLUMN(Python数据平滑!N$119),0)/SUM(Python数据平滑!N$162:N$172)*情景假设!P$362</f>
        <v>12493.466522651426</v>
      </c>
      <c r="Q368" s="14">
        <f>VLOOKUP($A368,Python数据平滑!$A$119:$AN$172,COLUMN(Python数据平滑!O$119),0)/SUM(Python数据平滑!O$162:O$172)*情景假设!Q$362</f>
        <v>13021.141989858128</v>
      </c>
      <c r="R368" s="14">
        <f>VLOOKUP($A368,Python数据平滑!$A$119:$AN$172,COLUMN(Python数据平滑!P$119),0)/SUM(Python数据平滑!P$162:P$172)*情景假设!R$362</f>
        <v>13577.163281090565</v>
      </c>
      <c r="S368" s="14">
        <f>VLOOKUP($A368,Python数据平滑!$A$119:$AN$172,COLUMN(Python数据平滑!Q$119),0)/SUM(Python数据平滑!Q$162:Q$172)*情景假设!S$362</f>
        <v>14149.654444865551</v>
      </c>
      <c r="T368" s="14">
        <f>VLOOKUP($A368,Python数据平滑!$A$119:$AN$172,COLUMN(Python数据平滑!R$119),0)/SUM(Python数据平滑!R$162:R$172)*情景假设!T$362</f>
        <v>14740.916309657672</v>
      </c>
      <c r="U368" s="14">
        <f>VLOOKUP($A368,Python数据平滑!$A$119:$AN$172,COLUMN(Python数据平滑!S$119),0)/SUM(Python数据平滑!S$162:S$172)*情景假设!U$362</f>
        <v>15353.614130498519</v>
      </c>
      <c r="V368" s="14">
        <f>VLOOKUP($A368,Python数据平滑!$A$119:$AN$172,COLUMN(Python数据平滑!T$119),0)/SUM(Python数据平滑!T$162:T$172)*情景假设!V$362</f>
        <v>15990.818965567618</v>
      </c>
      <c r="W368" s="14">
        <f>VLOOKUP($A368,Python数据平滑!$A$119:$AN$172,COLUMN(Python数据平滑!U$119),0)/SUM(Python数据平滑!U$162:U$172)*情景假设!W$362</f>
        <v>16651.863314052785</v>
      </c>
      <c r="X368" s="14">
        <f>VLOOKUP($A368,Python数据平滑!$A$119:$AN$172,COLUMN(Python数据平滑!V$119),0)/SUM(Python数据平滑!V$162:V$172)*情景假设!X$362</f>
        <v>17332.589046870751</v>
      </c>
      <c r="Y368" s="14">
        <f>VLOOKUP($A368,Python数据平滑!$A$119:$AN$172,COLUMN(Python数据平滑!W$119),0)/SUM(Python数据平滑!W$162:W$172)*情景假设!Y$362</f>
        <v>18030.922473352228</v>
      </c>
      <c r="Z368" s="14">
        <f>VLOOKUP($A368,Python数据平滑!$A$119:$AN$172,COLUMN(Python数据平滑!X$119),0)/SUM(Python数据平滑!X$162:X$172)*情景假设!Z$362</f>
        <v>18744.455581945116</v>
      </c>
      <c r="AA368" s="14">
        <f>VLOOKUP($A368,Python数据平滑!$A$119:$AN$172,COLUMN(Python数据平滑!Y$119),0)/SUM(Python数据平滑!Y$162:Y$172)*情景假设!AA$362</f>
        <v>19470.430180075833</v>
      </c>
      <c r="AB368" s="14">
        <f>VLOOKUP($A368,Python数据平滑!$A$119:$AN$172,COLUMN(Python数据平滑!Z$119),0)/SUM(Python数据平滑!Z$162:Z$172)*情景假设!AB$362</f>
        <v>20206.436356924165</v>
      </c>
      <c r="AC368" s="14">
        <f>VLOOKUP($A368,Python数据平滑!$A$119:$AN$172,COLUMN(Python数据平滑!AA$119),0)/SUM(Python数据平滑!AA$162:AA$172)*情景假设!AC$362</f>
        <v>20949.779019338304</v>
      </c>
      <c r="AD368" s="14">
        <f>VLOOKUP($A368,Python数据平滑!$A$119:$AN$172,COLUMN(Python数据平滑!AB$119),0)/SUM(Python数据平滑!AB$162:AB$172)*情景假设!AD$362</f>
        <v>21696.706545614779</v>
      </c>
      <c r="AE368" s="14">
        <f>VLOOKUP($A368,Python数据平滑!$A$119:$AN$172,COLUMN(Python数据平滑!AC$119),0)/SUM(Python数据平滑!AC$162:AC$172)*情景假设!AE$362</f>
        <v>22443.065794843107</v>
      </c>
      <c r="AF368" s="14">
        <f>VLOOKUP($A368,Python数据平滑!$A$119:$AN$172,COLUMN(Python数据平滑!AD$119),0)/SUM(Python数据平滑!AD$162:AD$172)*情景假设!AF$362</f>
        <v>23184.292251046078</v>
      </c>
      <c r="AG368" s="14">
        <f>VLOOKUP($A368,Python数据平滑!$A$119:$AN$172,COLUMN(Python数据平滑!AE$119),0)/SUM(Python数据平滑!AE$162:AE$172)*情景假设!AG$362</f>
        <v>23924.148151622423</v>
      </c>
      <c r="AH368" s="14">
        <f>VLOOKUP($A368,Python数据平滑!$A$119:$AN$172,COLUMN(Python数据平滑!AF$119),0)/SUM(Python数据平滑!AF$162:AF$172)*情景假设!AH$362</f>
        <v>24668.830036210889</v>
      </c>
      <c r="AI368" s="14">
        <f>VLOOKUP($A368,Python数据平滑!$A$119:$AN$172,COLUMN(Python数据平滑!AG$119),0)/SUM(Python数据平滑!AG$162:AG$172)*情景假设!AI$362</f>
        <v>25417.04197665723</v>
      </c>
      <c r="AJ368" s="14">
        <f>VLOOKUP($A368,Python数据平滑!$A$119:$AN$172,COLUMN(Python数据平滑!AH$119),0)/SUM(Python数据平滑!AH$162:AH$172)*情景假设!AJ$362</f>
        <v>26167.394438645901</v>
      </c>
      <c r="AK368" s="14">
        <f>VLOOKUP($A368,Python数据平滑!$A$119:$AN$172,COLUMN(Python数据平滑!AI$119),0)/SUM(Python数据平滑!AI$162:AI$172)*情景假设!AK$362</f>
        <v>26918.403709121434</v>
      </c>
      <c r="AL368" s="14">
        <f>VLOOKUP($A368,Python数据平滑!$A$119:$AN$172,COLUMN(Python数据平滑!AJ$119),0)/SUM(Python数据平滑!AJ$162:AJ$172)*情景假设!AL$362</f>
        <v>27669.440300654038</v>
      </c>
      <c r="AM368" s="14">
        <f>VLOOKUP($A368,Python数据平滑!$A$119:$AN$172,COLUMN(Python数据平滑!AK$119),0)/SUM(Python数据平滑!AK$162:AK$172)*情景假设!AM$362</f>
        <v>28420.032473072188</v>
      </c>
      <c r="AN368" s="14">
        <f>VLOOKUP($A368,Python数据平滑!$A$119:$AN$172,COLUMN(Python数据平滑!AL$119),0)/SUM(Python数据平滑!AL$162:AL$172)*情景假设!AN$362</f>
        <v>29168.809925948652</v>
      </c>
      <c r="AO368" s="14">
        <f>VLOOKUP($A368,Python数据平滑!$A$119:$AN$172,COLUMN(Python数据平滑!AM$119),0)/SUM(Python数据平滑!AM$162:AM$172)*情景假设!AO$362</f>
        <v>29914.332778197746</v>
      </c>
      <c r="AP368" s="166">
        <f>VLOOKUP($A368,Python数据平滑!$A$119:$AN$172,COLUMN(Python数据平滑!AN$119),0)/SUM(Python数据平滑!AN$162:AN$172)*情景假设!AP$362</f>
        <v>30655.092422086276</v>
      </c>
    </row>
    <row r="369" spans="1:46" x14ac:dyDescent="0.25">
      <c r="A369" s="198" t="s">
        <v>107</v>
      </c>
      <c r="B369" s="118">
        <f>VLOOKUP($A369,'低情景（2001-2060, 2020RMB）'!$A$57:$W$70,COLUMN('低情景（2001-2060, 2020RMB）'!U$1),0)</f>
        <v>16353.2</v>
      </c>
      <c r="C369" s="14">
        <f>VLOOKUP($A369,'低情景（2001-2060, 2020RMB）'!$A$57:$W$70,COLUMN('低情景（2001-2060, 2020RMB）'!V$1),0)</f>
        <v>17458.40324388129</v>
      </c>
      <c r="D369" s="14">
        <f>VLOOKUP($A369,'低情景（2001-2060, 2020RMB）'!$A$57:$W$70,COLUMN('低情景（2001-2060, 2020RMB）'!W$1),0)</f>
        <v>17998.461308152702</v>
      </c>
      <c r="E369" s="14">
        <f>VLOOKUP($A369,Python数据平滑!$A$119:$AN$172,COLUMN(Python数据平滑!C$119),0)/SUM(Python数据平滑!C$162:C$172)*情景假设!E$362</f>
        <v>19173.619530634634</v>
      </c>
      <c r="F369" s="14">
        <f>VLOOKUP($A369,Python数据平滑!$A$119:$AN$172,COLUMN(Python数据平滑!D$119),0)/SUM(Python数据平滑!D$162:D$172)*情景假设!F$362</f>
        <v>20409.534833676622</v>
      </c>
      <c r="G369" s="14">
        <f>VLOOKUP($A369,Python数据平滑!$A$119:$AN$172,COLUMN(Python数据平滑!E$119),0)/SUM(Python数据平滑!E$162:E$172)*情景假设!G$362</f>
        <v>21707.844571315669</v>
      </c>
      <c r="H369" s="14">
        <f>VLOOKUP($A369,Python数据平滑!$A$119:$AN$172,COLUMN(Python数据平滑!F$119),0)/SUM(Python数据平滑!F$162:F$172)*情景假设!H$362</f>
        <v>23101.9412403401</v>
      </c>
      <c r="I369" s="14">
        <f>VLOOKUP($A369,Python数据平滑!$A$119:$AN$172,COLUMN(Python数据平滑!G$119),0)/SUM(Python数据平滑!G$162:G$172)*情景假设!I$362</f>
        <v>24600.635167475197</v>
      </c>
      <c r="J369" s="14">
        <f>VLOOKUP($A369,Python数据平滑!$A$119:$AN$172,COLUMN(Python数据平滑!H$119),0)/SUM(Python数据平滑!H$162:H$172)*情景假设!J$362</f>
        <v>26161.405335791766</v>
      </c>
      <c r="K369" s="14">
        <f>VLOOKUP($A369,Python数据平滑!$A$119:$AN$172,COLUMN(Python数据平滑!I$119),0)/SUM(Python数据平滑!I$162:I$172)*情景假设!K$362</f>
        <v>27731.033125725935</v>
      </c>
      <c r="L369" s="14">
        <f>VLOOKUP($A369,Python数据平滑!$A$119:$AN$172,COLUMN(Python数据平滑!J$119),0)/SUM(Python数据平滑!J$162:J$172)*情景假设!L$362</f>
        <v>29245.174070755569</v>
      </c>
      <c r="M369" s="14">
        <f>VLOOKUP($A369,Python数据平滑!$A$119:$AN$172,COLUMN(Python数据平滑!K$119),0)/SUM(Python数据平滑!K$162:K$172)*情景假设!M$362</f>
        <v>30671.591322669767</v>
      </c>
      <c r="N369" s="14">
        <f>VLOOKUP($A369,Python数据平滑!$A$119:$AN$172,COLUMN(Python数据平滑!L$119),0)/SUM(Python数据平滑!L$162:L$172)*情景假设!N$362</f>
        <v>32046.67660517351</v>
      </c>
      <c r="O369" s="14">
        <f>VLOOKUP($A369,Python数据平滑!$A$119:$AN$172,COLUMN(Python数据平滑!M$119),0)/SUM(Python数据平滑!M$162:M$172)*情景假设!O$362</f>
        <v>33406.476182730607</v>
      </c>
      <c r="P369" s="14">
        <f>VLOOKUP($A369,Python数据平滑!$A$119:$AN$172,COLUMN(Python数据平滑!N$119),0)/SUM(Python数据平滑!N$162:N$172)*情景假设!P$362</f>
        <v>34794.24545014061</v>
      </c>
      <c r="Q369" s="14">
        <f>VLOOKUP($A369,Python数据平滑!$A$119:$AN$172,COLUMN(Python数据平滑!O$119),0)/SUM(Python数据平滑!O$162:O$172)*情景假设!Q$362</f>
        <v>36260.488876596792</v>
      </c>
      <c r="R369" s="14">
        <f>VLOOKUP($A369,Python数据平滑!$A$119:$AN$172,COLUMN(Python数据平滑!P$119),0)/SUM(Python数据平滑!P$162:P$172)*情景假设!R$362</f>
        <v>37805.68325955663</v>
      </c>
      <c r="S369" s="14">
        <f>VLOOKUP($A369,Python数据平滑!$A$119:$AN$172,COLUMN(Python数据平滑!Q$119),0)/SUM(Python数据平滑!Q$162:Q$172)*情景假设!S$362</f>
        <v>39396.673367416879</v>
      </c>
      <c r="T369" s="14">
        <f>VLOOKUP($A369,Python数据平滑!$A$119:$AN$172,COLUMN(Python数据平滑!R$119),0)/SUM(Python数据平滑!R$162:R$172)*情景假设!T$362</f>
        <v>41039.855029225626</v>
      </c>
      <c r="U369" s="14">
        <f>VLOOKUP($A369,Python数据平滑!$A$119:$AN$172,COLUMN(Python数据平滑!S$119),0)/SUM(Python数据平滑!S$162:S$172)*情景假设!U$362</f>
        <v>42742.634375310452</v>
      </c>
      <c r="V369" s="14">
        <f>VLOOKUP($A369,Python数据平滑!$A$119:$AN$172,COLUMN(Python数据平滑!T$119),0)/SUM(Python数据平滑!T$162:T$172)*情景假设!V$362</f>
        <v>44513.542633412588</v>
      </c>
      <c r="W369" s="14">
        <f>VLOOKUP($A369,Python数据平滑!$A$119:$AN$172,COLUMN(Python数据平滑!U$119),0)/SUM(Python数据平滑!U$162:U$172)*情景假设!W$362</f>
        <v>46350.699787006401</v>
      </c>
      <c r="X369" s="14">
        <f>VLOOKUP($A369,Python数据平滑!$A$119:$AN$172,COLUMN(Python数据平滑!V$119),0)/SUM(Python数据平滑!V$162:V$172)*情景假设!X$362</f>
        <v>48242.507743803559</v>
      </c>
      <c r="Y369" s="14">
        <f>VLOOKUP($A369,Python数据平滑!$A$119:$AN$172,COLUMN(Python数据平滑!W$119),0)/SUM(Python数据平滑!W$162:W$172)*情景假设!Y$362</f>
        <v>50183.169234205663</v>
      </c>
      <c r="Z369" s="14">
        <f>VLOOKUP($A369,Python数据平滑!$A$119:$AN$172,COLUMN(Python数据平滑!X$119),0)/SUM(Python数据平滑!X$162:X$172)*情景假设!Z$362</f>
        <v>52165.954160192341</v>
      </c>
      <c r="AA369" s="14">
        <f>VLOOKUP($A369,Python数据平滑!$A$119:$AN$172,COLUMN(Python数据平滑!Y$119),0)/SUM(Python数据平滑!Y$162:Y$172)*情景假设!AA$362</f>
        <v>54183.155393117922</v>
      </c>
      <c r="AB369" s="14">
        <f>VLOOKUP($A369,Python数据平滑!$A$119:$AN$172,COLUMN(Python数据平滑!Z$119),0)/SUM(Python数据平滑!Z$162:Z$172)*情景假设!AB$362</f>
        <v>56228.032384279657</v>
      </c>
      <c r="AC369" s="14">
        <f>VLOOKUP($A369,Python数据平滑!$A$119:$AN$172,COLUMN(Python数据平滑!AA$119),0)/SUM(Python数据平滑!AA$162:AA$172)*情景假设!AC$362</f>
        <v>58293.048061189707</v>
      </c>
      <c r="AD369" s="14">
        <f>VLOOKUP($A369,Python数据平滑!$A$119:$AN$172,COLUMN(Python数据平滑!AB$119),0)/SUM(Python数据平滑!AB$162:AB$172)*情景假设!AD$362</f>
        <v>60367.722799790412</v>
      </c>
      <c r="AE369" s="14">
        <f>VLOOKUP($A369,Python数据平滑!$A$119:$AN$172,COLUMN(Python数据平滑!AC$119),0)/SUM(Python数据平滑!AC$162:AC$172)*情景假设!AE$362</f>
        <v>62440.457661743938</v>
      </c>
      <c r="AF369" s="14">
        <f>VLOOKUP($A369,Python数据平滑!$A$119:$AN$172,COLUMN(Python数据平滑!AD$119),0)/SUM(Python数据平滑!AD$162:AD$172)*情景假设!AF$362</f>
        <v>64498.507460669309</v>
      </c>
      <c r="AG369" s="14">
        <f>VLOOKUP($A369,Python数据平滑!$A$119:$AN$172,COLUMN(Python数据平滑!AE$119),0)/SUM(Python数据平滑!AE$162:AE$172)*情景假设!AG$362</f>
        <v>66552.413335666424</v>
      </c>
      <c r="AH369" s="14">
        <f>VLOOKUP($A369,Python数据平滑!$A$119:$AN$172,COLUMN(Python数据平滑!AF$119),0)/SUM(Python数据平滑!AF$162:AF$172)*情景假设!AH$362</f>
        <v>68619.517735822621</v>
      </c>
      <c r="AI369" s="14">
        <f>VLOOKUP($A369,Python数据平滑!$A$119:$AN$172,COLUMN(Python数据平滑!AG$119),0)/SUM(Python数据平滑!AG$162:AG$172)*情景假设!AI$362</f>
        <v>70696.211553070098</v>
      </c>
      <c r="AJ369" s="14">
        <f>VLOOKUP($A369,Python数据平滑!$A$119:$AN$172,COLUMN(Python数据平滑!AH$119),0)/SUM(Python数据平滑!AH$162:AH$172)*情景假设!AJ$362</f>
        <v>72778.625602616929</v>
      </c>
      <c r="AK369" s="14">
        <f>VLOOKUP($A369,Python数据平滑!$A$119:$AN$172,COLUMN(Python数据平滑!AI$119),0)/SUM(Python数据平滑!AI$162:AI$172)*情景假设!AK$362</f>
        <v>74862.629087864567</v>
      </c>
      <c r="AL369" s="14">
        <f>VLOOKUP($A369,Python数据平滑!$A$119:$AN$172,COLUMN(Python数据平滑!AJ$119),0)/SUM(Python数据平滑!AJ$162:AJ$172)*情景假设!AL$362</f>
        <v>76946.467098636465</v>
      </c>
      <c r="AM369" s="14">
        <f>VLOOKUP($A369,Python数据平滑!$A$119:$AN$172,COLUMN(Python数据平滑!AK$119),0)/SUM(Python数据平滑!AK$162:AK$172)*情景假设!AM$362</f>
        <v>79028.823120820452</v>
      </c>
      <c r="AN369" s="14">
        <f>VLOOKUP($A369,Python数据平滑!$A$119:$AN$172,COLUMN(Python数据平滑!AL$119),0)/SUM(Python数据平滑!AL$162:AL$172)*情景假设!AN$362</f>
        <v>81105.88175895912</v>
      </c>
      <c r="AO369" s="14">
        <f>VLOOKUP($A369,Python数据平滑!$A$119:$AN$172,COLUMN(Python数据平滑!AM$119),0)/SUM(Python数据平滑!AM$162:AM$172)*情景假设!AO$362</f>
        <v>83173.634410329658</v>
      </c>
      <c r="AP369" s="166">
        <f>VLOOKUP($A369,Python数据平滑!$A$119:$AN$172,COLUMN(Python数据平滑!AN$119),0)/SUM(Python数据平滑!AN$162:AN$172)*情景假设!AP$362</f>
        <v>85227.881702297833</v>
      </c>
    </row>
    <row r="370" spans="1:46" x14ac:dyDescent="0.25">
      <c r="A370" s="198" t="s">
        <v>108</v>
      </c>
      <c r="B370" s="118">
        <f>VLOOKUP($A370,'低情景（2001-2060, 2020RMB）'!$A$57:$W$70,COLUMN('低情景（2001-2060, 2020RMB）'!U$1),0)</f>
        <v>40091.9</v>
      </c>
      <c r="C370" s="14">
        <f>VLOOKUP($A370,'低情景（2001-2060, 2020RMB）'!$A$57:$W$70,COLUMN('低情景（2001-2060, 2020RMB）'!V$1),0)</f>
        <v>42801.442959993416</v>
      </c>
      <c r="D370" s="14">
        <f>VLOOKUP($A370,'低情景（2001-2060, 2020RMB）'!$A$57:$W$70,COLUMN('低情景（2001-2060, 2020RMB）'!W$1),0)</f>
        <v>44125.462351119488</v>
      </c>
      <c r="E370" s="14">
        <f>VLOOKUP($A370,Python数据平滑!$A$119:$AN$172,COLUMN(Python数据平滑!C$119),0)/SUM(Python数据平滑!C$162:C$172)*情景假设!E$362</f>
        <v>47590.290158475102</v>
      </c>
      <c r="F370" s="14">
        <f>VLOOKUP($A370,Python数据平滑!$A$119:$AN$172,COLUMN(Python数据平滑!D$119),0)/SUM(Python数据平滑!D$162:D$172)*情景假设!F$362</f>
        <v>51266.022797118283</v>
      </c>
      <c r="G370" s="14">
        <f>VLOOKUP($A370,Python数据平滑!$A$119:$AN$172,COLUMN(Python数据平滑!E$119),0)/SUM(Python数据平滑!E$162:E$172)*情景假设!G$362</f>
        <v>55152.761251479817</v>
      </c>
      <c r="H370" s="14">
        <f>VLOOKUP($A370,Python数据平滑!$A$119:$AN$172,COLUMN(Python数据平滑!F$119),0)/SUM(Python数据平滑!F$162:F$172)*情景假设!H$362</f>
        <v>59340.165322522407</v>
      </c>
      <c r="I370" s="14">
        <f>VLOOKUP($A370,Python数据平滑!$A$119:$AN$172,COLUMN(Python数据平滑!G$119),0)/SUM(Python数据平滑!G$162:G$172)*情景假设!I$362</f>
        <v>63862.929500267455</v>
      </c>
      <c r="J370" s="14">
        <f>VLOOKUP($A370,Python数据平滑!$A$119:$AN$172,COLUMN(Python数据平滑!H$119),0)/SUM(Python数据平滑!H$162:H$172)*情景假设!J$362</f>
        <v>68614.763835934325</v>
      </c>
      <c r="K370" s="14">
        <f>VLOOKUP($A370,Python数据平滑!$A$119:$AN$172,COLUMN(Python数据平滑!I$119),0)/SUM(Python数据平滑!I$162:I$172)*情景假设!K$362</f>
        <v>73456.040827237506</v>
      </c>
      <c r="L370" s="14">
        <f>VLOOKUP($A370,Python数据平滑!$A$119:$AN$172,COLUMN(Python数据平滑!J$119),0)/SUM(Python数据平滑!J$162:J$172)*情景假设!L$362</f>
        <v>78211.541843348416</v>
      </c>
      <c r="M370" s="14">
        <f>VLOOKUP($A370,Python数据平滑!$A$119:$AN$172,COLUMN(Python数据平滑!K$119),0)/SUM(Python数据平滑!K$162:K$172)*情景假设!M$362</f>
        <v>82796.838762201587</v>
      </c>
      <c r="N370" s="14">
        <f>VLOOKUP($A370,Python数据平滑!$A$119:$AN$172,COLUMN(Python数据平滑!L$119),0)/SUM(Python数据平滑!L$162:L$172)*情景假设!N$362</f>
        <v>87303.68271083635</v>
      </c>
      <c r="O370" s="14">
        <f>VLOOKUP($A370,Python数据平滑!$A$119:$AN$172,COLUMN(Python数据平滑!M$119),0)/SUM(Python数据平滑!M$162:M$172)*情景假设!O$362</f>
        <v>91809.631654918951</v>
      </c>
      <c r="P370" s="14">
        <f>VLOOKUP($A370,Python数据平滑!$A$119:$AN$172,COLUMN(Python数据平滑!N$119),0)/SUM(Python数据平滑!N$162:N$172)*情景假设!P$362</f>
        <v>96412.531491020229</v>
      </c>
      <c r="Q370" s="14">
        <f>VLOOKUP($A370,Python数据平滑!$A$119:$AN$172,COLUMN(Python数据平滑!O$119),0)/SUM(Python数据平滑!O$162:O$172)*情景假设!Q$362</f>
        <v>101230.93793222579</v>
      </c>
      <c r="R370" s="14">
        <f>VLOOKUP($A370,Python数据平滑!$A$119:$AN$172,COLUMN(Python数据平滑!P$119),0)/SUM(Python数据平滑!P$162:P$172)*情景假设!R$362</f>
        <v>106270.68290739227</v>
      </c>
      <c r="S370" s="14">
        <f>VLOOKUP($A370,Python数据平滑!$A$119:$AN$172,COLUMN(Python数据平滑!Q$119),0)/SUM(Python数据平滑!Q$162:Q$172)*情景假设!S$362</f>
        <v>111459.57257289767</v>
      </c>
      <c r="T370" s="14">
        <f>VLOOKUP($A370,Python数据平滑!$A$119:$AN$172,COLUMN(Python数据平滑!R$119),0)/SUM(Python数据平滑!R$162:R$172)*情景假设!T$362</f>
        <v>116817.85277131041</v>
      </c>
      <c r="U370" s="14">
        <f>VLOOKUP($A370,Python数据平滑!$A$119:$AN$172,COLUMN(Python数据平滑!S$119),0)/SUM(Python数据平滑!S$162:S$172)*情景假设!U$362</f>
        <v>122369.69453822453</v>
      </c>
      <c r="V370" s="14">
        <f>VLOOKUP($A370,Python数据平滑!$A$119:$AN$172,COLUMN(Python数据平滑!T$119),0)/SUM(Python数据平滑!T$162:T$172)*情景假设!V$362</f>
        <v>128143.62894545717</v>
      </c>
      <c r="W370" s="14">
        <f>VLOOKUP($A370,Python数据平滑!$A$119:$AN$172,COLUMN(Python数据平滑!U$119),0)/SUM(Python数据平滑!U$162:U$172)*情景假设!W$362</f>
        <v>134139.28145755164</v>
      </c>
      <c r="X370" s="14">
        <f>VLOOKUP($A370,Python数据平滑!$A$119:$AN$172,COLUMN(Python数据平滑!V$119),0)/SUM(Python数据平滑!V$162:V$172)*情景假设!X$362</f>
        <v>140328.66662235692</v>
      </c>
      <c r="Y370" s="14">
        <f>VLOOKUP($A370,Python数据平滑!$A$119:$AN$172,COLUMN(Python数据平滑!W$119),0)/SUM(Python数据平滑!W$162:W$172)*情景假设!Y$362</f>
        <v>146700.95634548197</v>
      </c>
      <c r="Z370" s="14">
        <f>VLOOKUP($A370,Python数据平滑!$A$119:$AN$172,COLUMN(Python数据平滑!X$119),0)/SUM(Python数据平滑!X$162:X$172)*情景假设!Z$362</f>
        <v>153243.23681613099</v>
      </c>
      <c r="AA370" s="14">
        <f>VLOOKUP($A370,Python数据平滑!$A$119:$AN$172,COLUMN(Python数据平滑!Y$119),0)/SUM(Python数据平滑!Y$162:Y$172)*情景假设!AA$362</f>
        <v>159940.40478867208</v>
      </c>
      <c r="AB370" s="14">
        <f>VLOOKUP($A370,Python数据平滑!$A$119:$AN$172,COLUMN(Python数据平滑!Z$119),0)/SUM(Python数据平滑!Z$162:Z$172)*情景假设!AB$362</f>
        <v>166780.94399315273</v>
      </c>
      <c r="AC370" s="14">
        <f>VLOOKUP($A370,Python数据平滑!$A$119:$AN$172,COLUMN(Python数据平滑!AA$119),0)/SUM(Python数据平滑!AA$162:AA$172)*情景假设!AC$362</f>
        <v>173751.805845539</v>
      </c>
      <c r="AD370" s="14">
        <f>VLOOKUP($A370,Python数据平滑!$A$119:$AN$172,COLUMN(Python数据平滑!AB$119),0)/SUM(Python数据平滑!AB$162:AB$172)*情景假设!AD$362</f>
        <v>180831.97515570201</v>
      </c>
      <c r="AE370" s="14">
        <f>VLOOKUP($A370,Python数据平滑!$A$119:$AN$172,COLUMN(Python数据平滑!AC$119),0)/SUM(Python数据平滑!AC$162:AC$172)*情景假设!AE$362</f>
        <v>187997.77077897982</v>
      </c>
      <c r="AF370" s="14">
        <f>VLOOKUP($A370,Python数据平滑!$A$119:$AN$172,COLUMN(Python数据平滑!AD$119),0)/SUM(Python数据平滑!AD$162:AD$172)*情景假设!AF$362</f>
        <v>195222.67862037188</v>
      </c>
      <c r="AG370" s="14">
        <f>VLOOKUP($A370,Python数据平滑!$A$119:$AN$172,COLUMN(Python数据平滑!AE$119),0)/SUM(Python数据平滑!AE$162:AE$172)*情景假设!AG$362</f>
        <v>202522.13204435457</v>
      </c>
      <c r="AH370" s="14">
        <f>VLOOKUP($A370,Python数据平滑!$A$119:$AN$172,COLUMN(Python数据平滑!AF$119),0)/SUM(Python数据平滑!AF$162:AF$172)*情景假设!AH$362</f>
        <v>209924.72932604968</v>
      </c>
      <c r="AI370" s="14">
        <f>VLOOKUP($A370,Python数据平滑!$A$119:$AN$172,COLUMN(Python数据平滑!AG$119),0)/SUM(Python数据平滑!AG$162:AG$172)*情景假设!AI$362</f>
        <v>217420.82845256291</v>
      </c>
      <c r="AJ370" s="14">
        <f>VLOOKUP($A370,Python数据平滑!$A$119:$AN$172,COLUMN(Python数据平滑!AH$119),0)/SUM(Python数据平滑!AH$162:AH$172)*情景假设!AJ$362</f>
        <v>224999.91406895503</v>
      </c>
      <c r="AK370" s="14">
        <f>VLOOKUP($A370,Python数据平滑!$A$119:$AN$172,COLUMN(Python数据平滑!AI$119),0)/SUM(Python数据平滑!AI$162:AI$172)*情景假设!AK$362</f>
        <v>232650.57817724874</v>
      </c>
      <c r="AL370" s="14">
        <f>VLOOKUP($A370,Python数据平滑!$A$119:$AN$172,COLUMN(Python数据平滑!AJ$119),0)/SUM(Python数据平滑!AJ$162:AJ$172)*情景假设!AL$362</f>
        <v>240368.74341206707</v>
      </c>
      <c r="AM370" s="14">
        <f>VLOOKUP($A370,Python数据平滑!$A$119:$AN$172,COLUMN(Python数据平滑!AK$119),0)/SUM(Python数据平滑!AK$162:AK$172)*情景假设!AM$362</f>
        <v>248151.77530370693</v>
      </c>
      <c r="AN370" s="14">
        <f>VLOOKUP($A370,Python数据平滑!$A$119:$AN$172,COLUMN(Python数据平滑!AL$119),0)/SUM(Python数据平滑!AL$162:AL$172)*情景假设!AN$362</f>
        <v>255989.25068208075</v>
      </c>
      <c r="AO370" s="14">
        <f>VLOOKUP($A370,Python数据平滑!$A$119:$AN$172,COLUMN(Python数据平滑!AM$119),0)/SUM(Python数据平滑!AM$162:AM$172)*情景假设!AO$362</f>
        <v>263870.07232619479</v>
      </c>
      <c r="AP370" s="166">
        <f>VLOOKUP($A370,Python数据平滑!$A$119:$AN$172,COLUMN(Python数据平滑!AN$119),0)/SUM(Python数据平滑!AN$162:AN$172)*情景假设!AP$362</f>
        <v>271782.46172371856</v>
      </c>
    </row>
    <row r="371" spans="1:46" x14ac:dyDescent="0.25">
      <c r="A371" s="198" t="s">
        <v>109</v>
      </c>
      <c r="B371" s="118">
        <f>VLOOKUP($A371,'低情景（2001-2060, 2020RMB）'!$A$57:$W$70,COLUMN('低情景（2001-2060, 2020RMB）'!U$1),0)</f>
        <v>24396.1</v>
      </c>
      <c r="C371" s="14">
        <f>VLOOKUP($A371,'低情景（2001-2060, 2020RMB）'!$A$57:$W$70,COLUMN('低情景（2001-2060, 2020RMB）'!V$1),0)</f>
        <v>26044.86897842944</v>
      </c>
      <c r="D371" s="14">
        <f>VLOOKUP($A371,'低情景（2001-2060, 2020RMB）'!$A$57:$W$70,COLUMN('低情景（2001-2060, 2020RMB）'!W$1),0)</f>
        <v>26850.540684381289</v>
      </c>
      <c r="E371" s="14">
        <f>VLOOKUP($A371,Python数据平滑!$A$119:$AN$172,COLUMN(Python数据平滑!C$119),0)/SUM(Python数据平滑!C$162:C$172)*情景假设!E$362</f>
        <v>28878.5483909084</v>
      </c>
      <c r="F371" s="14">
        <f>VLOOKUP($A371,Python数据平滑!$A$119:$AN$172,COLUMN(Python数据平滑!D$119),0)/SUM(Python数据平滑!D$162:D$172)*情景假设!F$362</f>
        <v>31025.572857435025</v>
      </c>
      <c r="G371" s="14">
        <f>VLOOKUP($A371,Python数据平滑!$A$119:$AN$172,COLUMN(Python数据平滑!E$119),0)/SUM(Python数据平滑!E$162:E$172)*情景假设!G$362</f>
        <v>33292.161459813527</v>
      </c>
      <c r="H371" s="14">
        <f>VLOOKUP($A371,Python数据平滑!$A$119:$AN$172,COLUMN(Python数据平滑!F$119),0)/SUM(Python数据平滑!F$162:F$172)*情景假设!H$362</f>
        <v>35731.711453860109</v>
      </c>
      <c r="I371" s="14">
        <f>VLOOKUP($A371,Python数据平滑!$A$119:$AN$172,COLUMN(Python数据平滑!G$119),0)/SUM(Python数据平滑!G$162:G$172)*情景假设!I$362</f>
        <v>38363.397501847998</v>
      </c>
      <c r="J371" s="14">
        <f>VLOOKUP($A371,Python数据平滑!$A$119:$AN$172,COLUMN(Python数据平滑!H$119),0)/SUM(Python数据平滑!H$162:H$172)*情景假设!J$362</f>
        <v>41122.750657220407</v>
      </c>
      <c r="K371" s="14">
        <f>VLOOKUP($A371,Python数据平滑!$A$119:$AN$172,COLUMN(Python数据平滑!I$119),0)/SUM(Python数据平滑!I$162:I$172)*情景假设!K$362</f>
        <v>43926.037998854612</v>
      </c>
      <c r="L371" s="14">
        <f>VLOOKUP($A371,Python数据平滑!$A$119:$AN$172,COLUMN(Python数据平滑!J$119),0)/SUM(Python数据平滑!J$162:J$172)*情景假设!L$362</f>
        <v>46669.0806291962</v>
      </c>
      <c r="M371" s="14">
        <f>VLOOKUP($A371,Python数据平滑!$A$119:$AN$172,COLUMN(Python数据平滑!K$119),0)/SUM(Python数据平滑!K$162:K$172)*情景假设!M$362</f>
        <v>49301.134453115257</v>
      </c>
      <c r="N371" s="14">
        <f>VLOOKUP($A371,Python数据平滑!$A$119:$AN$172,COLUMN(Python数据平滑!L$119),0)/SUM(Python数据平滑!L$162:L$172)*情景假设!N$362</f>
        <v>51877.587415873582</v>
      </c>
      <c r="O371" s="14">
        <f>VLOOKUP($A371,Python数据平滑!$A$119:$AN$172,COLUMN(Python数据平滑!M$119),0)/SUM(Python数据平滑!M$162:M$172)*情景假设!O$362</f>
        <v>54447.305625390938</v>
      </c>
      <c r="P371" s="14">
        <f>VLOOKUP($A371,Python数据平滑!$A$119:$AN$172,COLUMN(Python数据平滑!N$119),0)/SUM(Python数据平滑!N$162:N$172)*情景假设!P$362</f>
        <v>57071.208401895899</v>
      </c>
      <c r="Q371" s="14">
        <f>VLOOKUP($A371,Python数据平滑!$A$119:$AN$172,COLUMN(Python数据平滑!O$119),0)/SUM(Python数据平滑!O$162:O$172)*情景假设!Q$362</f>
        <v>59822.474109315212</v>
      </c>
      <c r="R371" s="14">
        <f>VLOOKUP($A371,Python数据平滑!$A$119:$AN$172,COLUMN(Python数据平滑!P$119),0)/SUM(Python数据平滑!P$162:P$172)*情景假设!R$362</f>
        <v>62703.947362561667</v>
      </c>
      <c r="S371" s="14">
        <f>VLOOKUP($A371,Python数据平滑!$A$119:$AN$172,COLUMN(Python数据平滑!Q$119),0)/SUM(Python数据平滑!Q$162:Q$172)*情景假设!S$362</f>
        <v>65670.138847663693</v>
      </c>
      <c r="T371" s="14">
        <f>VLOOKUP($A371,Python数据平滑!$A$119:$AN$172,COLUMN(Python数据平滑!R$119),0)/SUM(Python数据平滑!R$162:R$172)*情景假设!T$362</f>
        <v>68732.712249089542</v>
      </c>
      <c r="U371" s="14">
        <f>VLOOKUP($A371,Python数据平滑!$A$119:$AN$172,COLUMN(Python数据平滑!S$119),0)/SUM(Python数据平滑!S$162:S$172)*情景假设!U$362</f>
        <v>71905.496601881488</v>
      </c>
      <c r="V371" s="14">
        <f>VLOOKUP($A371,Python数据平滑!$A$119:$AN$172,COLUMN(Python数据平滑!T$119),0)/SUM(Python数据平滑!T$162:T$172)*情景假设!V$362</f>
        <v>75204.726108042203</v>
      </c>
      <c r="W371" s="14">
        <f>VLOOKUP($A371,Python数据平滑!$A$119:$AN$172,COLUMN(Python数据平滑!U$119),0)/SUM(Python数据平滑!U$162:U$172)*情景假设!W$362</f>
        <v>78629.523030424869</v>
      </c>
      <c r="X371" s="14">
        <f>VLOOKUP($A371,Python数据平滑!$A$119:$AN$172,COLUMN(Python数据平滑!V$119),0)/SUM(Python数据平滑!V$162:V$172)*情景假设!X$362</f>
        <v>82162.749432536337</v>
      </c>
      <c r="Y371" s="14">
        <f>VLOOKUP($A371,Python数据平滑!$A$119:$AN$172,COLUMN(Python数据平滑!W$119),0)/SUM(Python数据平滑!W$162:W$172)*情景假设!Y$362</f>
        <v>85797.267861777087</v>
      </c>
      <c r="Z371" s="14">
        <f>VLOOKUP($A371,Python数据平滑!$A$119:$AN$172,COLUMN(Python数据平滑!X$119),0)/SUM(Python数据平滑!X$162:X$172)*情景假设!Z$362</f>
        <v>89524.628308671803</v>
      </c>
      <c r="AA371" s="14">
        <f>VLOOKUP($A371,Python数据平滑!$A$119:$AN$172,COLUMN(Python数据平滑!Y$119),0)/SUM(Python数据平滑!Y$162:Y$172)*情景假设!AA$362</f>
        <v>93335.002945181302</v>
      </c>
      <c r="AB371" s="14">
        <f>VLOOKUP($A371,Python数据平滑!$A$119:$AN$172,COLUMN(Python数据平滑!Z$119),0)/SUM(Python数据平滑!Z$162:Z$172)*情景假设!AB$362</f>
        <v>97220.550267062979</v>
      </c>
      <c r="AC371" s="14">
        <f>VLOOKUP($A371,Python数据平滑!$A$119:$AN$172,COLUMN(Python数据平滑!AA$119),0)/SUM(Python数据平滑!AA$162:AA$172)*情景假设!AC$362</f>
        <v>101172.41439277458</v>
      </c>
      <c r="AD371" s="14">
        <f>VLOOKUP($A371,Python数据平滑!$A$119:$AN$172,COLUMN(Python数据平滑!AB$119),0)/SUM(Python数据平滑!AB$162:AB$172)*情景假设!AD$362</f>
        <v>105176.98089354169</v>
      </c>
      <c r="AE371" s="14">
        <f>VLOOKUP($A371,Python数据平滑!$A$119:$AN$172,COLUMN(Python数据平滑!AC$119),0)/SUM(Python数据平滑!AC$162:AC$172)*情景假设!AE$362</f>
        <v>109218.97784927496</v>
      </c>
      <c r="AF371" s="14">
        <f>VLOOKUP($A371,Python数据平滑!$A$119:$AN$172,COLUMN(Python数据平滑!AD$119),0)/SUM(Python数据平滑!AD$162:AD$172)*情景假设!AF$362</f>
        <v>113281.38653296829</v>
      </c>
      <c r="AG371" s="14">
        <f>VLOOKUP($A371,Python数据平滑!$A$119:$AN$172,COLUMN(Python数据平滑!AE$119),0)/SUM(Python数据平滑!AE$162:AE$172)*情景假设!AG$362</f>
        <v>117375.12329333817</v>
      </c>
      <c r="AH371" s="14">
        <f>VLOOKUP($A371,Python数据平滑!$A$119:$AN$172,COLUMN(Python数据平滑!AF$119),0)/SUM(Python数据平滑!AF$162:AF$172)*情景假设!AH$362</f>
        <v>121519.73720738762</v>
      </c>
      <c r="AI371" s="14">
        <f>VLOOKUP($A371,Python数据平滑!$A$119:$AN$172,COLUMN(Python数据平滑!AG$119),0)/SUM(Python数据平滑!AG$162:AG$172)*情景假设!AI$362</f>
        <v>125709.42713452337</v>
      </c>
      <c r="AJ371" s="14">
        <f>VLOOKUP($A371,Python数据平滑!$A$119:$AN$172,COLUMN(Python数据平滑!AH$119),0)/SUM(Python数据平滑!AH$162:AH$172)*情景假设!AJ$362</f>
        <v>129937.89650781294</v>
      </c>
      <c r="AK371" s="14">
        <f>VLOOKUP($A371,Python数据平滑!$A$119:$AN$172,COLUMN(Python数据平滑!AI$119),0)/SUM(Python数据平滑!AI$162:AI$172)*情景假设!AK$362</f>
        <v>134198.34409652938</v>
      </c>
      <c r="AL371" s="14">
        <f>VLOOKUP($A371,Python数据平滑!$A$119:$AN$172,COLUMN(Python数据平滑!AJ$119),0)/SUM(Python数据平滑!AJ$162:AJ$172)*情景假设!AL$362</f>
        <v>138488.20389371147</v>
      </c>
      <c r="AM371" s="14">
        <f>VLOOKUP($A371,Python数据平滑!$A$119:$AN$172,COLUMN(Python数据平滑!AK$119),0)/SUM(Python数据平滑!AK$162:AK$172)*情景假设!AM$362</f>
        <v>142805.73141405519</v>
      </c>
      <c r="AN371" s="14">
        <f>VLOOKUP($A371,Python数据平滑!$A$119:$AN$172,COLUMN(Python数据平滑!AL$119),0)/SUM(Python数据平滑!AL$162:AL$172)*情景假设!AN$362</f>
        <v>147144.69198020088</v>
      </c>
      <c r="AO371" s="14">
        <f>VLOOKUP($A371,Python数据平滑!$A$119:$AN$172,COLUMN(Python数据平滑!AM$119),0)/SUM(Python数据平滑!AM$162:AM$172)*情景假设!AO$362</f>
        <v>151498.47112851575</v>
      </c>
      <c r="AP371" s="166">
        <f>VLOOKUP($A371,Python数据平滑!$A$119:$AN$172,COLUMN(Python数据平滑!AN$119),0)/SUM(Python数据平滑!AN$162:AN$172)*情景假设!AP$362</f>
        <v>155860.07227250468</v>
      </c>
    </row>
    <row r="372" spans="1:46" x14ac:dyDescent="0.25">
      <c r="A372" s="198" t="s">
        <v>110</v>
      </c>
      <c r="B372" s="118">
        <f>VLOOKUP($A372,'低情景（2001-2060, 2020RMB）'!$A$57:$W$70,COLUMN('低情景（2001-2060, 2020RMB）'!U$1),0)</f>
        <v>6981.2</v>
      </c>
      <c r="C372" s="14">
        <f>VLOOKUP($A372,'低情景（2001-2060, 2020RMB）'!$A$57:$W$70,COLUMN('低情景（2001-2060, 2020RMB）'!V$1),0)</f>
        <v>7453.0125434889851</v>
      </c>
      <c r="D372" s="14">
        <f>VLOOKUP($A372,'低情景（2001-2060, 2020RMB）'!$A$57:$W$70,COLUMN('低情景（2001-2060, 2020RMB）'!W$1),0)</f>
        <v>7683.5639559520841</v>
      </c>
      <c r="E372" s="14">
        <f>VLOOKUP($A372,Python数据平滑!$A$119:$AN$172,COLUMN(Python数据平滑!C$119),0)/SUM(Python数据平滑!C$162:C$172)*情景假设!E$362</f>
        <v>8122.1878450501126</v>
      </c>
      <c r="F372" s="14">
        <f>VLOOKUP($A372,Python数据平滑!$A$119:$AN$172,COLUMN(Python数据平滑!D$119),0)/SUM(Python数据平滑!D$162:D$172)*情景假设!F$362</f>
        <v>8581.3598403202777</v>
      </c>
      <c r="G372" s="14">
        <f>VLOOKUP($A372,Python数据平滑!$A$119:$AN$172,COLUMN(Python数据平滑!E$119),0)/SUM(Python数据平滑!E$162:E$172)*情景假设!G$362</f>
        <v>9062.2595498684605</v>
      </c>
      <c r="H372" s="14">
        <f>VLOOKUP($A372,Python数据平滑!$A$119:$AN$172,COLUMN(Python数据平滑!F$119),0)/SUM(Python数据平滑!F$162:F$172)*情景假设!H$362</f>
        <v>9578.4301717371054</v>
      </c>
      <c r="I372" s="14">
        <f>VLOOKUP($A372,Python数据平滑!$A$119:$AN$172,COLUMN(Python数据平滑!G$119),0)/SUM(Python数据平滑!G$162:G$172)*情景假设!I$362</f>
        <v>10132.42258957495</v>
      </c>
      <c r="J372" s="14">
        <f>VLOOKUP($A372,Python数据平滑!$A$119:$AN$172,COLUMN(Python数据平滑!H$119),0)/SUM(Python数据平滑!H$162:H$172)*情景假设!J$362</f>
        <v>10706.392938925141</v>
      </c>
      <c r="K372" s="14">
        <f>VLOOKUP($A372,Python数据平滑!$A$119:$AN$172,COLUMN(Python数据平滑!I$119),0)/SUM(Python数据平滑!I$162:I$172)*情景假设!K$362</f>
        <v>11278.628649698925</v>
      </c>
      <c r="L372" s="14">
        <f>VLOOKUP($A372,Python数据平滑!$A$119:$AN$172,COLUMN(Python数据平滑!J$119),0)/SUM(Python数据平滑!J$162:J$172)*情景假设!L$362</f>
        <v>11823.45992350825</v>
      </c>
      <c r="M372" s="14">
        <f>VLOOKUP($A372,Python数据平滑!$A$119:$AN$172,COLUMN(Python数据平滑!K$119),0)/SUM(Python数据平滑!K$162:K$172)*情景假设!M$362</f>
        <v>12327.882712845543</v>
      </c>
      <c r="N372" s="14">
        <f>VLOOKUP($A372,Python数据平滑!$A$119:$AN$172,COLUMN(Python数据平滑!L$119),0)/SUM(Python数据平滑!L$162:L$172)*情景假设!N$362</f>
        <v>12807.297279345916</v>
      </c>
      <c r="O372" s="14">
        <f>VLOOKUP($A372,Python数据平滑!$A$119:$AN$172,COLUMN(Python数据平滑!M$119),0)/SUM(Python数据平滑!M$162:M$172)*情景假设!O$362</f>
        <v>13277.93704022063</v>
      </c>
      <c r="P372" s="14">
        <f>VLOOKUP($A372,Python数据平滑!$A$119:$AN$172,COLUMN(Python数据平滑!N$119),0)/SUM(Python数据平滑!N$162:N$172)*情景假设!P$362</f>
        <v>13758.737496390559</v>
      </c>
      <c r="Q372" s="14">
        <f>VLOOKUP($A372,Python数据平滑!$A$119:$AN$172,COLUMN(Python数据平滑!O$119),0)/SUM(Python数据平滑!O$162:O$172)*情景假设!Q$362</f>
        <v>14271.330457089038</v>
      </c>
      <c r="R372" s="14">
        <f>VLOOKUP($A372,Python数据平滑!$A$119:$AN$172,COLUMN(Python数据平滑!P$119),0)/SUM(Python数据平滑!P$162:P$172)*情景假设!R$362</f>
        <v>14815.538349828013</v>
      </c>
      <c r="S372" s="14">
        <f>VLOOKUP($A372,Python数据平滑!$A$119:$AN$172,COLUMN(Python数据平滑!Q$119),0)/SUM(Python数据平滑!Q$162:Q$172)*情景假设!S$362</f>
        <v>15376.724546285386</v>
      </c>
      <c r="T372" s="14">
        <f>VLOOKUP($A372,Python数据平滑!$A$119:$AN$172,COLUMN(Python数据平滑!R$119),0)/SUM(Python数据平滑!R$162:R$172)*情景假设!T$362</f>
        <v>15957.161142669762</v>
      </c>
      <c r="U372" s="14">
        <f>VLOOKUP($A372,Python数据平滑!$A$119:$AN$172,COLUMN(Python数据平滑!S$119),0)/SUM(Python数据平滑!S$162:S$172)*情景假设!U$362</f>
        <v>16559.431183401655</v>
      </c>
      <c r="V372" s="14">
        <f>VLOOKUP($A372,Python数据平滑!$A$119:$AN$172,COLUMN(Python数据平滑!T$119),0)/SUM(Python数据平滑!T$162:T$172)*情景假设!V$362</f>
        <v>17186.466038006911</v>
      </c>
      <c r="W372" s="14">
        <f>VLOOKUP($A372,Python数据平滑!$A$119:$AN$172,COLUMN(Python数据平滑!U$119),0)/SUM(Python数据平滑!U$162:U$172)*情景假设!W$362</f>
        <v>17837.097643872239</v>
      </c>
      <c r="X372" s="14">
        <f>VLOOKUP($A372,Python数据平滑!$A$119:$AN$172,COLUMN(Python数据平滑!V$119),0)/SUM(Python数据平滑!V$162:V$172)*情景假设!X$362</f>
        <v>18506.385559631482</v>
      </c>
      <c r="Y372" s="14">
        <f>VLOOKUP($A372,Python数据平滑!$A$119:$AN$172,COLUMN(Python数据平滑!W$119),0)/SUM(Python数据平滑!W$162:W$172)*情景假设!Y$362</f>
        <v>19191.601294942462</v>
      </c>
      <c r="Z372" s="14">
        <f>VLOOKUP($A372,Python数据平滑!$A$119:$AN$172,COLUMN(Python数据平滑!X$119),0)/SUM(Python数据平滑!X$162:X$172)*情景假设!Z$362</f>
        <v>19889.617626837196</v>
      </c>
      <c r="AA372" s="14">
        <f>VLOOKUP($A372,Python数据平滑!$A$119:$AN$172,COLUMN(Python数据平滑!Y$119),0)/SUM(Python数据平滑!Y$162:Y$172)*情景假设!AA$362</f>
        <v>20596.89097224802</v>
      </c>
      <c r="AB372" s="14">
        <f>VLOOKUP($A372,Python数据平滑!$A$119:$AN$172,COLUMN(Python数据平滑!Z$119),0)/SUM(Python数据平滑!Z$162:Z$172)*情景假设!AB$362</f>
        <v>21310.198908005394</v>
      </c>
      <c r="AC372" s="14">
        <f>VLOOKUP($A372,Python数据平滑!$A$119:$AN$172,COLUMN(Python数据平滑!AA$119),0)/SUM(Python数据平滑!AA$162:AA$172)*情景假设!AC$362</f>
        <v>22025.965588041716</v>
      </c>
      <c r="AD372" s="14">
        <f>VLOOKUP($A372,Python数据平滑!$A$119:$AN$172,COLUMN(Python数据平滑!AB$119),0)/SUM(Python数据平滑!AB$162:AB$172)*情景假设!AD$362</f>
        <v>22739.456930076576</v>
      </c>
      <c r="AE372" s="14">
        <f>VLOOKUP($A372,Python数据平滑!$A$119:$AN$172,COLUMN(Python数据平滑!AC$119),0)/SUM(Python数据平滑!AC$162:AC$172)*情景假设!AE$362</f>
        <v>23445.483726637583</v>
      </c>
      <c r="AF372" s="14">
        <f>VLOOKUP($A372,Python数据平滑!$A$119:$AN$172,COLUMN(Python数据平滑!AD$119),0)/SUM(Python数据平滑!AD$162:AD$172)*情景假设!AF$362</f>
        <v>24138.402534947105</v>
      </c>
      <c r="AG372" s="14">
        <f>VLOOKUP($A372,Python数据平滑!$A$119:$AN$172,COLUMN(Python数据平滑!AE$119),0)/SUM(Python数据平滑!AE$162:AE$172)*情景假设!AG$362</f>
        <v>24823.697378600205</v>
      </c>
      <c r="AH372" s="14">
        <f>VLOOKUP($A372,Python数据平滑!$A$119:$AN$172,COLUMN(Python数据平滑!AF$119),0)/SUM(Python数据平滑!AF$162:AF$172)*情景假设!AH$362</f>
        <v>25509.94300432357</v>
      </c>
      <c r="AI372" s="14">
        <f>VLOOKUP($A372,Python数据平滑!$A$119:$AN$172,COLUMN(Python数据平滑!AG$119),0)/SUM(Python数据平滑!AG$162:AG$172)*情景假设!AI$362</f>
        <v>26195.726452473173</v>
      </c>
      <c r="AJ372" s="14">
        <f>VLOOKUP($A372,Python数据平滑!$A$119:$AN$172,COLUMN(Python数据平滑!AH$119),0)/SUM(Python数据平滑!AH$162:AH$172)*情景假设!AJ$362</f>
        <v>26879.543417612993</v>
      </c>
      <c r="AK372" s="14">
        <f>VLOOKUP($A372,Python数据平滑!$A$119:$AN$172,COLUMN(Python数据平滑!AI$119),0)/SUM(Python数据平滑!AI$162:AI$172)*情景假设!AK$362</f>
        <v>27559.798774623196</v>
      </c>
      <c r="AL372" s="14">
        <f>VLOOKUP($A372,Python数据平滑!$A$119:$AN$172,COLUMN(Python数据平滑!AJ$119),0)/SUM(Python数据平滑!AJ$162:AJ$172)*情景假设!AL$362</f>
        <v>28235.775614653761</v>
      </c>
      <c r="AM372" s="14">
        <f>VLOOKUP($A372,Python数据平滑!$A$119:$AN$172,COLUMN(Python数据平滑!AK$119),0)/SUM(Python数据平滑!AK$162:AK$172)*情景假设!AM$362</f>
        <v>28906.912346158446</v>
      </c>
      <c r="AN372" s="14">
        <f>VLOOKUP($A372,Python数据平滑!$A$119:$AN$172,COLUMN(Python数据平滑!AL$119),0)/SUM(Python数据平滑!AL$162:AL$172)*情景假设!AN$362</f>
        <v>29571.729247278981</v>
      </c>
      <c r="AO372" s="14">
        <f>VLOOKUP($A372,Python数据平滑!$A$119:$AN$172,COLUMN(Python数据平滑!AM$119),0)/SUM(Python数据平滑!AM$162:AM$172)*情景假设!AO$362</f>
        <v>30228.68115981419</v>
      </c>
      <c r="AP372" s="166">
        <f>VLOOKUP($A372,Python数据平滑!$A$119:$AN$172,COLUMN(Python数据平滑!AN$119),0)/SUM(Python数据平滑!AN$162:AN$172)*情景假设!AP$362</f>
        <v>30876.159626080444</v>
      </c>
    </row>
    <row r="373" spans="1:46" x14ac:dyDescent="0.25">
      <c r="A373" s="199" t="s">
        <v>111</v>
      </c>
      <c r="B373" s="125">
        <f>VLOOKUP($A373,'低情景（2001-2060, 2020RMB）'!$A$57:$W$70,COLUMN('低情景（2001-2060, 2020RMB）'!U$1),0)</f>
        <v>49261.9</v>
      </c>
      <c r="C373" s="18">
        <f>VLOOKUP($A373,'低情景（2001-2060, 2020RMB）'!$A$57:$W$70,COLUMN('低情景（2001-2060, 2020RMB）'!V$1),0)</f>
        <v>52591.181833510003</v>
      </c>
      <c r="D373" s="18">
        <f>VLOOKUP($A373,'低情景（2001-2060, 2020RMB）'!$A$57:$W$70,COLUMN('低情景（2001-2060, 2020RMB）'!W$1),0)</f>
        <v>54218.036905075918</v>
      </c>
      <c r="E373" s="18">
        <f>VLOOKUP($A373,Python数据平滑!$A$119:$AN$172,COLUMN(Python数据平滑!C$119),0)/SUM(Python数据平滑!C$162:C$172)*情景假设!E$362</f>
        <v>58325.590871310567</v>
      </c>
      <c r="F373" s="18">
        <f>VLOOKUP($A373,Python数据平滑!$A$119:$AN$172,COLUMN(Python数据平滑!D$119),0)/SUM(Python数据平滑!D$162:D$172)*情景假设!F$362</f>
        <v>62674.885535698188</v>
      </c>
      <c r="G373" s="18">
        <f>VLOOKUP($A373,Python数据平滑!$A$119:$AN$172,COLUMN(Python数据平滑!E$119),0)/SUM(Python数据平滑!E$162:E$172)*情景假设!G$362</f>
        <v>67266.948035637804</v>
      </c>
      <c r="H373" s="18">
        <f>VLOOKUP($A373,Python数据平滑!$A$119:$AN$172,COLUMN(Python数据平滑!F$119),0)/SUM(Python数据平滑!F$162:F$172)*情景假设!H$362</f>
        <v>72209.777512346467</v>
      </c>
      <c r="I373" s="18">
        <f>VLOOKUP($A373,Python数据平滑!$A$119:$AN$172,COLUMN(Python数据平滑!G$119),0)/SUM(Python数据平滑!G$162:G$172)*情景假设!I$362</f>
        <v>77542.387697203027</v>
      </c>
      <c r="J373" s="18">
        <f>VLOOKUP($A373,Python数据平滑!$A$119:$AN$172,COLUMN(Python数据平滑!H$119),0)/SUM(Python数据平滑!H$162:H$172)*情景假设!J$362</f>
        <v>83134.563493596957</v>
      </c>
      <c r="K373" s="18">
        <f>VLOOKUP($A373,Python数据平滑!$A$119:$AN$172,COLUMN(Python数据平滑!I$119),0)/SUM(Python数据平滑!I$162:I$172)*情景假设!K$362</f>
        <v>88817.033886755366</v>
      </c>
      <c r="L373" s="18">
        <f>VLOOKUP($A373,Python数据平滑!$A$119:$AN$172,COLUMN(Python数据平滑!J$119),0)/SUM(Python数据平滑!J$162:J$172)*情景假设!L$362</f>
        <v>94379.056788066009</v>
      </c>
      <c r="M373" s="18">
        <f>VLOOKUP($A373,Python数据平滑!$A$119:$AN$172,COLUMN(Python数据平滑!K$119),0)/SUM(Python数据平滑!K$162:K$172)*情景假设!M$362</f>
        <v>99718.064049265216</v>
      </c>
      <c r="N373" s="18">
        <f>VLOOKUP($A373,Python数据平滑!$A$119:$AN$172,COLUMN(Python数据平滑!L$119),0)/SUM(Python数据平滑!L$162:L$172)*情景假设!N$362</f>
        <v>104945.96254960446</v>
      </c>
      <c r="O373" s="18">
        <f>VLOOKUP($A373,Python数据平滑!$A$119:$AN$172,COLUMN(Python数据平滑!M$119),0)/SUM(Python数据平滑!M$162:M$172)*情景假设!O$362</f>
        <v>110161.17282048678</v>
      </c>
      <c r="P373" s="18">
        <f>VLOOKUP($A373,Python数据平滑!$A$119:$AN$172,COLUMN(Python数据平滑!N$119),0)/SUM(Python数据平滑!N$162:N$172)*情景假设!P$362</f>
        <v>115486.50240399105</v>
      </c>
      <c r="Q373" s="18">
        <f>VLOOKUP($A373,Python数据平滑!$A$119:$AN$172,COLUMN(Python数据平滑!O$119),0)/SUM(Python数据平滑!O$162:O$172)*情景假设!Q$362</f>
        <v>121069.56916063759</v>
      </c>
      <c r="R373" s="18">
        <f>VLOOKUP($A373,Python数据平滑!$A$119:$AN$172,COLUMN(Python数据平滑!P$119),0)/SUM(Python数据平滑!P$162:P$172)*情景假设!R$362</f>
        <v>126916.22417484329</v>
      </c>
      <c r="S373" s="18">
        <f>VLOOKUP($A373,Python数据平滑!$A$119:$AN$172,COLUMN(Python数据平滑!Q$119),0)/SUM(Python数据平滑!Q$162:Q$172)*情景假设!S$362</f>
        <v>132934.8422644817</v>
      </c>
      <c r="T373" s="18">
        <f>VLOOKUP($A373,Python数据平滑!$A$119:$AN$172,COLUMN(Python数据平滑!R$119),0)/SUM(Python数据平滑!R$162:R$172)*情景假设!T$362</f>
        <v>139149.07603340506</v>
      </c>
      <c r="U373" s="18">
        <f>VLOOKUP($A373,Python数据平滑!$A$119:$AN$172,COLUMN(Python数据平滑!S$119),0)/SUM(Python数据平滑!S$162:S$172)*情景假设!U$362</f>
        <v>145586.98412482851</v>
      </c>
      <c r="V373" s="18">
        <f>VLOOKUP($A373,Python数据平滑!$A$119:$AN$172,COLUMN(Python数据平滑!T$119),0)/SUM(Python数据平滑!T$162:T$172)*情景假设!V$362</f>
        <v>152281.51915397856</v>
      </c>
      <c r="W373" s="18">
        <f>VLOOKUP($A373,Python数据平滑!$A$119:$AN$172,COLUMN(Python数据平滑!U$119),0)/SUM(Python数据平滑!U$162:U$172)*情景假设!W$362</f>
        <v>159231.00668607641</v>
      </c>
      <c r="X373" s="18">
        <f>VLOOKUP($A373,Python数据平滑!$A$119:$AN$172,COLUMN(Python数据平滑!V$119),0)/SUM(Python数据平滑!V$162:V$172)*情景假设!X$362</f>
        <v>166400.8555357758</v>
      </c>
      <c r="Y373" s="18">
        <f>VLOOKUP($A373,Python数据平滑!$A$119:$AN$172,COLUMN(Python数据平滑!W$119),0)/SUM(Python数据平滑!W$162:W$172)*情景假设!Y$362</f>
        <v>173776.73481698209</v>
      </c>
      <c r="Z373" s="18">
        <f>VLOOKUP($A373,Python数据平滑!$A$119:$AN$172,COLUMN(Python数据平滑!X$119),0)/SUM(Python数据平滑!X$162:X$172)*情景假设!Z$362</f>
        <v>181341.66927384169</v>
      </c>
      <c r="AA373" s="18">
        <f>VLOOKUP($A373,Python数据平滑!$A$119:$AN$172,COLUMN(Python数据平滑!Y$119),0)/SUM(Python数据平滑!Y$162:Y$172)*情景假设!AA$362</f>
        <v>189075.90775941935</v>
      </c>
      <c r="AB373" s="18">
        <f>VLOOKUP($A373,Python数据平滑!$A$119:$AN$172,COLUMN(Python数据平滑!Z$119),0)/SUM(Python数据平滑!Z$162:Z$172)*情景假设!AB$362</f>
        <v>196963.73922065829</v>
      </c>
      <c r="AC373" s="18">
        <f>VLOOKUP($A373,Python数据平滑!$A$119:$AN$172,COLUMN(Python数据平滑!AA$119),0)/SUM(Python数据平滑!AA$162:AA$172)*情景假设!AC$362</f>
        <v>204987.41592936666</v>
      </c>
      <c r="AD373" s="18">
        <f>VLOOKUP($A373,Python数据平滑!$A$119:$AN$172,COLUMN(Python数据平滑!AB$119),0)/SUM(Python数据平滑!AB$162:AB$172)*情景假设!AD$362</f>
        <v>213119.56686112718</v>
      </c>
      <c r="AE373" s="18">
        <f>VLOOKUP($A373,Python数据平滑!$A$119:$AN$172,COLUMN(Python数据平滑!AC$119),0)/SUM(Python数据平滑!AC$162:AC$172)*情景假设!AE$362</f>
        <v>221329.4783993547</v>
      </c>
      <c r="AF373" s="18">
        <f>VLOOKUP($A373,Python数据平滑!$A$119:$AN$172,COLUMN(Python数据平滑!AD$119),0)/SUM(Python数据平滑!AD$162:AD$172)*情景假设!AF$362</f>
        <v>229582.91198444934</v>
      </c>
      <c r="AG373" s="18">
        <f>VLOOKUP($A373,Python数据平滑!$A$119:$AN$172,COLUMN(Python数据平滑!AE$119),0)/SUM(Python数据平滑!AE$162:AE$172)*情景假设!AG$362</f>
        <v>237901.67733813773</v>
      </c>
      <c r="AH373" s="18">
        <f>VLOOKUP($A373,Python数据平滑!$A$119:$AN$172,COLUMN(Python数据平滑!AF$119),0)/SUM(Python数据平滑!AF$162:AF$172)*情景假设!AH$362</f>
        <v>246324.92556620773</v>
      </c>
      <c r="AI373" s="18">
        <f>VLOOKUP($A373,Python数据平滑!$A$119:$AN$172,COLUMN(Python数据平滑!AG$119),0)/SUM(Python数据平滑!AG$162:AG$172)*情景假设!AI$362</f>
        <v>254840.93012199074</v>
      </c>
      <c r="AJ373" s="18">
        <f>VLOOKUP($A373,Python数据平滑!$A$119:$AN$172,COLUMN(Python数据平滑!AH$119),0)/SUM(Python数据平滑!AH$162:AH$172)*情景假设!AJ$362</f>
        <v>263436.95861692977</v>
      </c>
      <c r="AK373" s="18">
        <f>VLOOKUP($A373,Python数据平滑!$A$119:$AN$172,COLUMN(Python数据平滑!AI$119),0)/SUM(Python数据平滑!AI$162:AI$172)*情景假设!AK$362</f>
        <v>272099.2537951566</v>
      </c>
      <c r="AL373" s="18">
        <f>VLOOKUP($A373,Python数据平滑!$A$119:$AN$172,COLUMN(Python数据平滑!AJ$119),0)/SUM(Python数据平滑!AJ$162:AJ$172)*情景假设!AL$362</f>
        <v>280822.64462862932</v>
      </c>
      <c r="AM373" s="18">
        <f>VLOOKUP($A373,Python数据平滑!$A$119:$AN$172,COLUMN(Python数据平滑!AK$119),0)/SUM(Python数据平滑!AK$162:AK$172)*情景假设!AM$362</f>
        <v>289603.62745852326</v>
      </c>
      <c r="AN373" s="18">
        <f>VLOOKUP($A373,Python数据平滑!$A$119:$AN$172,COLUMN(Python数据平滑!AL$119),0)/SUM(Python数据平滑!AL$162:AL$172)*情景假设!AN$362</f>
        <v>298429.59393358161</v>
      </c>
      <c r="AO373" s="18">
        <f>VLOOKUP($A373,Python数据平滑!$A$119:$AN$172,COLUMN(Python数据平滑!AM$119),0)/SUM(Python数据平滑!AM$162:AM$172)*情景假设!AO$362</f>
        <v>307287.16420881386</v>
      </c>
      <c r="AP373" s="168">
        <f>VLOOKUP($A373,Python数据平滑!$A$119:$AN$172,COLUMN(Python数据平滑!AN$119),0)/SUM(Python数据平滑!AN$162:AN$172)*情景假设!AP$362</f>
        <v>316162.18191726715</v>
      </c>
    </row>
    <row r="378" spans="1:46" x14ac:dyDescent="0.25">
      <c r="A378" s="22" t="s">
        <v>266</v>
      </c>
      <c r="C378" s="227" t="s">
        <v>265</v>
      </c>
    </row>
    <row r="379" spans="1:46" ht="30" x14ac:dyDescent="0.25">
      <c r="A379" s="144"/>
      <c r="B379" s="146" t="s">
        <v>231</v>
      </c>
      <c r="C379" s="148" t="s">
        <v>244</v>
      </c>
      <c r="D379" s="147" t="s">
        <v>260</v>
      </c>
      <c r="E379" s="147" t="s">
        <v>261</v>
      </c>
      <c r="F379" s="147" t="s">
        <v>262</v>
      </c>
      <c r="G379" s="147" t="s">
        <v>329</v>
      </c>
      <c r="H379" s="148" t="s">
        <v>336</v>
      </c>
      <c r="I379" s="147" t="s">
        <v>232</v>
      </c>
      <c r="J379" s="147" t="s">
        <v>233</v>
      </c>
      <c r="K379" s="147" t="s">
        <v>234</v>
      </c>
      <c r="L379" s="147" t="s">
        <v>331</v>
      </c>
      <c r="M379" s="148" t="s">
        <v>332</v>
      </c>
      <c r="N379" s="147" t="s">
        <v>235</v>
      </c>
      <c r="O379" s="147" t="s">
        <v>236</v>
      </c>
      <c r="P379" s="147" t="s">
        <v>237</v>
      </c>
      <c r="Q379" s="147" t="s">
        <v>333</v>
      </c>
      <c r="R379" s="148" t="s">
        <v>238</v>
      </c>
      <c r="S379" s="226" t="s">
        <v>250</v>
      </c>
      <c r="T379" s="224" t="s">
        <v>239</v>
      </c>
      <c r="U379" s="224" t="s">
        <v>240</v>
      </c>
      <c r="V379" s="224" t="s">
        <v>241</v>
      </c>
      <c r="W379" s="224" t="s">
        <v>334</v>
      </c>
      <c r="X379" s="225" t="s">
        <v>242</v>
      </c>
      <c r="Y379" s="145"/>
      <c r="Z379" s="145"/>
      <c r="AA379" s="145"/>
      <c r="AB379" s="145"/>
      <c r="AC379" s="145"/>
      <c r="AD379" s="145"/>
      <c r="AE379" s="145"/>
      <c r="AF379" s="145"/>
      <c r="AG379" s="145"/>
      <c r="AH379" s="145"/>
      <c r="AI379" s="145"/>
      <c r="AJ379" s="145"/>
      <c r="AK379" s="145"/>
      <c r="AL379" s="145"/>
      <c r="AM379" s="145"/>
      <c r="AN379" s="145"/>
      <c r="AO379" s="145"/>
      <c r="AP379" s="145"/>
      <c r="AQ379" s="145"/>
      <c r="AR379" s="145"/>
      <c r="AS379" s="145"/>
      <c r="AT379" s="145"/>
    </row>
    <row r="380" spans="1:46" x14ac:dyDescent="0.25">
      <c r="A380" s="152" t="s">
        <v>14</v>
      </c>
      <c r="B380" s="164"/>
      <c r="C380" s="153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4"/>
    </row>
    <row r="381" spans="1:46" x14ac:dyDescent="0.25">
      <c r="A381" s="129" t="s">
        <v>15</v>
      </c>
      <c r="B381" s="165">
        <f>(VLOOKUP(A381,'中情景（2001-2060, 2020RMB）'!$A$14:$W$54,20,0)/VLOOKUP(A381,'中情景（2001-2060, 2020RMB）'!$A$14:$W$54,17,0))^(1/3)-1</f>
        <v>8.507076768611288E-3</v>
      </c>
      <c r="C381" s="156">
        <f>(VLOOKUP(A381,'中情景（2001-2060, 2020RMB）'!$A$14:$W$54,23,0)/VLOOKUP(A381,'中情景（2001-2060, 2020RMB）'!$A$14:$W$54,20,0))^(1/3)-1</f>
        <v>6.2061126117941567E-2</v>
      </c>
      <c r="D381" s="1">
        <v>0.8</v>
      </c>
      <c r="E381" s="1">
        <v>0.6</v>
      </c>
      <c r="F381" s="1">
        <v>0.5</v>
      </c>
      <c r="G381" s="1">
        <f>H381+0.01</f>
        <v>0.11</v>
      </c>
      <c r="H381" s="1">
        <v>0.1</v>
      </c>
      <c r="I381" s="155">
        <f>AVERAGE($B381:$C381)*D381</f>
        <v>2.8227281154621142E-2</v>
      </c>
      <c r="J381" s="155">
        <f>AVERAGE($B381:$C381)*E381</f>
        <v>2.1170460865965857E-2</v>
      </c>
      <c r="K381" s="155">
        <f>AVERAGE($B381:$C381)*F381</f>
        <v>1.7642050721638214E-2</v>
      </c>
      <c r="L381" s="155">
        <f>AVERAGE($B381:$C381)*G381</f>
        <v>3.8812511587604072E-3</v>
      </c>
      <c r="M381" s="155">
        <f>AVERAGE($B381:$C381)*H381</f>
        <v>3.5284101443276428E-3</v>
      </c>
      <c r="N381" s="14">
        <f>VLOOKUP($A381,'中情景（2001-2060, 2020RMB）'!$A$14:$W$54,23,0)*(1+情景假设!I381)^3</f>
        <v>19569.944919039062</v>
      </c>
      <c r="O381" s="14">
        <f>N381*(1+情景假设!J381)^5</f>
        <v>21731.055514413958</v>
      </c>
      <c r="P381" s="14">
        <f>O381*(1+情景假设!K381)^5</f>
        <v>23716.797397589296</v>
      </c>
      <c r="Q381" s="14">
        <f>P381*(1+情景假设!L381)^15</f>
        <v>25135.712058148689</v>
      </c>
      <c r="R381" s="14">
        <f>Q381*(1+情景假设!M381)^10</f>
        <v>26036.818310592033</v>
      </c>
      <c r="S381" s="14">
        <f>VLOOKUP($A381,'中情景（2001-2060, 2020RMB）'!$A$14:$W$70,23,0)</f>
        <v>18002.06128553487</v>
      </c>
      <c r="T381" s="14">
        <f>N381/SUM(N$381:N$385)*$G$77</f>
        <v>19203.13208808488</v>
      </c>
      <c r="U381" s="14">
        <f>O381/SUM(O$381:O$385)*$L$77</f>
        <v>20301.314766819247</v>
      </c>
      <c r="V381" s="14">
        <f>P381/SUM(P$381:P$385)*$Q$77</f>
        <v>20573.607510166305</v>
      </c>
      <c r="W381" s="14">
        <f>Q381/SUM(Q$381:Q$385)*$AF$77</f>
        <v>19393.675714157551</v>
      </c>
      <c r="X381" s="166">
        <f>R381/SUM(R$381:R$385)*$AP$77</f>
        <v>17957.25606220384</v>
      </c>
    </row>
    <row r="382" spans="1:46" x14ac:dyDescent="0.25">
      <c r="A382" s="130" t="s">
        <v>16</v>
      </c>
      <c r="B382" s="165">
        <f>(VLOOKUP(A382,'中情景（2001-2060, 2020RMB）'!$A$14:$W$54,20,0)/VLOOKUP(A382,'中情景（2001-2060, 2020RMB）'!$A$14:$W$54,17,0))^(1/3)-1</f>
        <v>3.2675207571886133E-5</v>
      </c>
      <c r="C382" s="156">
        <f>(VLOOKUP(A382,'中情景（2001-2060, 2020RMB）'!$A$14:$W$54,23,0)/VLOOKUP(A382,'中情景（2001-2060, 2020RMB）'!$A$14:$W$54,20,0))^(1/3)-1</f>
        <v>4.1028013857423495E-2</v>
      </c>
      <c r="D382" s="1">
        <v>0.8</v>
      </c>
      <c r="E382" s="1">
        <v>0.7</v>
      </c>
      <c r="F382" s="1">
        <v>0.6</v>
      </c>
      <c r="G382" s="1">
        <f t="shared" ref="G382:G442" si="207">H382+0.01</f>
        <v>0.41000000000000003</v>
      </c>
      <c r="H382" s="1">
        <v>0.4</v>
      </c>
      <c r="I382" s="155">
        <f t="shared" ref="I382:J385" si="208">AVERAGE($B382:$C382)*D382</f>
        <v>1.6424275625998155E-2</v>
      </c>
      <c r="J382" s="155">
        <f t="shared" si="208"/>
        <v>1.4371241172748383E-2</v>
      </c>
      <c r="K382" s="155">
        <f t="shared" ref="K382:K385" si="209">AVERAGE($B382:$C382)*F382</f>
        <v>1.2318206719498613E-2</v>
      </c>
      <c r="L382" s="155">
        <f t="shared" ref="L382:L385" si="210">AVERAGE($B382:$C382)*G382</f>
        <v>8.4174412583240543E-3</v>
      </c>
      <c r="M382" s="155">
        <f>AVERAGE($B382:$C382)*H382</f>
        <v>8.2121378129990773E-3</v>
      </c>
      <c r="N382" s="14">
        <f>VLOOKUP($A382,'中情景（2001-2060, 2020RMB）'!$A$14:$W$54,23,0)*(1+情景假设!I382)^3</f>
        <v>12920.435534597742</v>
      </c>
      <c r="O382" s="14">
        <f>N382*(1+情景假设!J382)^5</f>
        <v>13875.920176972766</v>
      </c>
      <c r="P382" s="14">
        <f>O382*(1+情景假设!K382)^5</f>
        <v>14751.868478745</v>
      </c>
      <c r="Q382" s="14">
        <f>P382*(1+情景假设!L382)^15</f>
        <v>16728.317357843607</v>
      </c>
      <c r="R382" s="14">
        <f>Q382*(1+情景假设!M382)^10</f>
        <v>18153.964206892098</v>
      </c>
      <c r="S382" s="14">
        <f>VLOOKUP($A382,'中情景（2001-2060, 2020RMB）'!$A$14:$W$70,23,0)</f>
        <v>12304.162743704102</v>
      </c>
      <c r="T382" s="14">
        <f>N382/SUM(N$381:N$385)*$G$77</f>
        <v>12678.258995255721</v>
      </c>
      <c r="U382" s="14">
        <f>O382/SUM(O$381:O$385)*$L$77</f>
        <v>12962.988521433501</v>
      </c>
      <c r="V382" s="14">
        <f>P382/SUM(P$381:P$385)*$Q$77</f>
        <v>12796.801652239226</v>
      </c>
      <c r="W382" s="14">
        <f>Q382/SUM(Q$381:Q$385)*$AF$77</f>
        <v>12906.877725644443</v>
      </c>
      <c r="X382" s="166">
        <f>R382/SUM(R$381:R$385)*$AP$77</f>
        <v>12520.553775751721</v>
      </c>
    </row>
    <row r="383" spans="1:46" x14ac:dyDescent="0.25">
      <c r="A383" s="130" t="s">
        <v>17</v>
      </c>
      <c r="B383" s="165">
        <f>(VLOOKUP(A383,'中情景（2001-2060, 2020RMB）'!$A$14:$W$54,20,0)/VLOOKUP(A383,'中情景（2001-2060, 2020RMB）'!$A$14:$W$54,17,0))^(1/3)-1</f>
        <v>4.3953138286075832E-2</v>
      </c>
      <c r="C383" s="156">
        <f>(VLOOKUP(A383,'中情景（2001-2060, 2020RMB）'!$A$14:$W$54,23,0)/VLOOKUP(A383,'中情景（2001-2060, 2020RMB）'!$A$14:$W$54,20,0))^(1/3)-1</f>
        <v>-4.8253326651807038E-3</v>
      </c>
      <c r="D383" s="1">
        <v>0.7</v>
      </c>
      <c r="E383" s="1">
        <v>0.5</v>
      </c>
      <c r="F383" s="1">
        <v>0.3</v>
      </c>
      <c r="G383" s="1">
        <f t="shared" si="207"/>
        <v>0.11</v>
      </c>
      <c r="H383" s="1">
        <v>0.1</v>
      </c>
      <c r="I383" s="155">
        <f t="shared" si="208"/>
        <v>1.3694731967313294E-2</v>
      </c>
      <c r="J383" s="155">
        <f t="shared" si="208"/>
        <v>9.7819514052237821E-3</v>
      </c>
      <c r="K383" s="155">
        <f t="shared" si="209"/>
        <v>5.8691708431342689E-3</v>
      </c>
      <c r="L383" s="155">
        <f t="shared" si="210"/>
        <v>2.152029309149232E-3</v>
      </c>
      <c r="M383" s="155">
        <f>AVERAGE($B383:$C383)*H383</f>
        <v>1.9563902810447566E-3</v>
      </c>
      <c r="N383" s="14">
        <f>VLOOKUP($A383,'中情景（2001-2060, 2020RMB）'!$A$14:$W$54,23,0)*(1+情景假设!I383)^3</f>
        <v>6483.6559051743197</v>
      </c>
      <c r="O383" s="14">
        <f>N383*(1+情景假设!J383)^5</f>
        <v>6807.0349128077778</v>
      </c>
      <c r="P383" s="14">
        <f>O383*(1+情景假设!K383)^5</f>
        <v>7009.1518002878083</v>
      </c>
      <c r="Q383" s="14">
        <f>P383*(1+情景假设!L383)^15</f>
        <v>7238.8506974956999</v>
      </c>
      <c r="R383" s="14">
        <f>Q383*(1+情景假设!M383)^10</f>
        <v>7381.7241853463056</v>
      </c>
      <c r="S383" s="14">
        <f>VLOOKUP($A383,'中情景（2001-2060, 2020RMB）'!$A$14:$W$70,23,0)</f>
        <v>6224.4128368227912</v>
      </c>
      <c r="T383" s="14">
        <f>N383/SUM(N$381:N$385)*$G$77</f>
        <v>6362.1283184923541</v>
      </c>
      <c r="U383" s="14">
        <f>O383/SUM(O$381:O$385)*$L$77</f>
        <v>6359.1829813318409</v>
      </c>
      <c r="V383" s="14">
        <f>P383/SUM(P$381:P$385)*$Q$77</f>
        <v>6080.2281058805402</v>
      </c>
      <c r="W383" s="14">
        <f>Q383/SUM(Q$381:Q$385)*$AF$77</f>
        <v>5585.1977714282712</v>
      </c>
      <c r="X383" s="166">
        <f>R383/SUM(R$381:R$385)*$AP$77</f>
        <v>5091.0794781289296</v>
      </c>
    </row>
    <row r="384" spans="1:46" x14ac:dyDescent="0.25">
      <c r="A384" s="130" t="s">
        <v>18</v>
      </c>
      <c r="B384" s="165">
        <f>(VLOOKUP(A384,'中情景（2001-2060, 2020RMB）'!$A$14:$W$54,20,0)/VLOOKUP(A384,'中情景（2001-2060, 2020RMB）'!$A$14:$W$54,17,0))^(1/3)-1</f>
        <v>0.12785054008628594</v>
      </c>
      <c r="C384" s="156">
        <f>(VLOOKUP(A384,'中情景（2001-2060, 2020RMB）'!$A$14:$W$54,23,0)/VLOOKUP(A384,'中情景（2001-2060, 2020RMB）'!$A$14:$W$54,20,0))^(1/3)-1</f>
        <v>8.7030245339022816E-2</v>
      </c>
      <c r="D384" s="1">
        <v>0.8</v>
      </c>
      <c r="E384" s="1">
        <v>0.7</v>
      </c>
      <c r="F384" s="1">
        <v>0.6</v>
      </c>
      <c r="G384" s="1">
        <f t="shared" si="207"/>
        <v>0.41000000000000003</v>
      </c>
      <c r="H384" s="1">
        <v>0.4</v>
      </c>
      <c r="I384" s="155">
        <f t="shared" si="208"/>
        <v>8.5952314170123501E-2</v>
      </c>
      <c r="J384" s="155">
        <f t="shared" si="208"/>
        <v>7.5208274898858063E-2</v>
      </c>
      <c r="K384" s="155">
        <f t="shared" si="209"/>
        <v>6.4464235627592625E-2</v>
      </c>
      <c r="L384" s="155">
        <f t="shared" si="210"/>
        <v>4.4050561012188294E-2</v>
      </c>
      <c r="M384" s="155">
        <f>AVERAGE($B384:$C384)*H384</f>
        <v>4.297615708506175E-2</v>
      </c>
      <c r="N384" s="14">
        <f>VLOOKUP($A384,'中情景（2001-2060, 2020RMB）'!$A$14:$W$54,23,0)*(1+情景假设!I384)^3</f>
        <v>3156.803645202192</v>
      </c>
      <c r="O384" s="14">
        <f>N384*(1+情景假设!J384)^5</f>
        <v>4536.3918325319773</v>
      </c>
      <c r="P384" s="14">
        <f>O384*(1+情景假设!K384)^5</f>
        <v>6199.6322932024013</v>
      </c>
      <c r="Q384" s="14">
        <f>P384*(1+情景假设!L384)^15</f>
        <v>11835.562358345296</v>
      </c>
      <c r="R384" s="14">
        <f>Q384*(1+情景假设!M384)^10</f>
        <v>18027.38366483456</v>
      </c>
      <c r="S384" s="14">
        <f>VLOOKUP($A384,'中情景（2001-2060, 2020RMB）'!$A$14:$W$70,23,0)</f>
        <v>2464.9908072284757</v>
      </c>
      <c r="T384" s="14">
        <f>N384/SUM(N$381:N$385)*$G$77</f>
        <v>3097.6335204699262</v>
      </c>
      <c r="U384" s="14">
        <f>O384/SUM(O$381:O$385)*$L$77</f>
        <v>4237.9312149276084</v>
      </c>
      <c r="V384" s="14">
        <f>P384/SUM(P$381:P$385)*$Q$77</f>
        <v>5377.9943121942424</v>
      </c>
      <c r="W384" s="14">
        <f>Q384/SUM(Q$381:Q$385)*$AF$77</f>
        <v>9131.83035123232</v>
      </c>
      <c r="X384" s="166">
        <f>R384/SUM(R$381:R$385)*$AP$77</f>
        <v>12433.252816813314</v>
      </c>
    </row>
    <row r="385" spans="1:25" x14ac:dyDescent="0.25">
      <c r="A385" s="130" t="s">
        <v>19</v>
      </c>
      <c r="B385" s="167">
        <f>(VLOOKUP(A385,'中情景（2001-2060, 2020RMB）'!$A$14:$W$54,20,0)/VLOOKUP(A385,'中情景（2001-2060, 2020RMB）'!$A$14:$W$54,17,0))^(1/3)-1</f>
        <v>6.7720746545205213E-2</v>
      </c>
      <c r="C385" s="158">
        <f>(VLOOKUP(A385,'中情景（2001-2060, 2020RMB）'!$A$14:$W$54,23,0)/VLOOKUP(A385,'中情景（2001-2060, 2020RMB）'!$A$14:$W$54,20,0))^(1/3)-1</f>
        <v>6.4716352530419963E-2</v>
      </c>
      <c r="D385" s="151">
        <v>0.9</v>
      </c>
      <c r="E385" s="151">
        <v>0.8</v>
      </c>
      <c r="F385" s="151">
        <v>0.7</v>
      </c>
      <c r="G385" s="151">
        <f t="shared" si="207"/>
        <v>0.51</v>
      </c>
      <c r="H385" s="151">
        <v>0.5</v>
      </c>
      <c r="I385" s="157">
        <f t="shared" si="208"/>
        <v>5.9596694584031329E-2</v>
      </c>
      <c r="J385" s="157">
        <f t="shared" si="208"/>
        <v>5.297483963025007E-2</v>
      </c>
      <c r="K385" s="157">
        <f t="shared" si="209"/>
        <v>4.6352984676468811E-2</v>
      </c>
      <c r="L385" s="157">
        <f t="shared" si="210"/>
        <v>3.3771460264284417E-2</v>
      </c>
      <c r="M385" s="157">
        <f>AVERAGE($B385:$C385)*H385</f>
        <v>3.3109274768906294E-2</v>
      </c>
      <c r="N385" s="18">
        <f>VLOOKUP($A385,'中情景（2001-2060, 2020RMB）'!$A$14:$W$54,23,0)*(1+情景假设!I385)^3</f>
        <v>1544.8857921581634</v>
      </c>
      <c r="O385" s="18">
        <f>N385*(1+情景假设!J385)^5</f>
        <v>1999.7990111283668</v>
      </c>
      <c r="P385" s="18">
        <f>O385*(1+情景假设!K385)^5</f>
        <v>2508.2882086555214</v>
      </c>
      <c r="Q385" s="18">
        <f>P385*(1+情景假设!L385)^15</f>
        <v>4128.055337153829</v>
      </c>
      <c r="R385" s="18">
        <f>Q385*(1+情景假设!M385)^10</f>
        <v>5717.5255625575355</v>
      </c>
      <c r="S385" s="18">
        <f>VLOOKUP($A385,'中情景（2001-2060, 2020RMB）'!$A$14:$W$70,23,0)</f>
        <v>1298.5975960878834</v>
      </c>
      <c r="T385" s="18">
        <f>N385/SUM(N$381:N$385)*$G$77</f>
        <v>1515.9289436199172</v>
      </c>
      <c r="U385" s="18">
        <f>O385/SUM(O$381:O$385)*$L$77</f>
        <v>1868.2272091368175</v>
      </c>
      <c r="V385" s="18">
        <f>P385/SUM(P$381:P$385)*$Q$77</f>
        <v>2175.8644838152632</v>
      </c>
      <c r="W385" s="18">
        <f>Q385/SUM(Q$381:Q$385)*$AF$77</f>
        <v>3185.0367458718874</v>
      </c>
      <c r="X385" s="168">
        <f>R385/SUM(R$381:R$385)*$AP$77</f>
        <v>3943.3032617228091</v>
      </c>
    </row>
    <row r="386" spans="1:25" x14ac:dyDescent="0.25">
      <c r="A386" s="152" t="s">
        <v>219</v>
      </c>
      <c r="B386" s="170"/>
      <c r="C386" s="170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72"/>
      <c r="O386" s="172"/>
      <c r="P386" s="172"/>
      <c r="Q386" s="172"/>
      <c r="R386" s="172"/>
      <c r="S386" s="172"/>
      <c r="T386" s="153"/>
      <c r="U386" s="153"/>
      <c r="V386" s="153"/>
      <c r="W386" s="153"/>
      <c r="X386" s="154"/>
    </row>
    <row r="387" spans="1:25" x14ac:dyDescent="0.25">
      <c r="A387" s="129" t="s">
        <v>20</v>
      </c>
      <c r="B387" s="169">
        <f>(VLOOKUP(A387,'中情景（2001-2060, 2020RMB）'!$A$14:$W$54,20,0)/VLOOKUP(A387,'中情景（2001-2060, 2020RMB）'!$A$14:$W$54,17,0))^(1/3)-1</f>
        <v>1.1202932590575365E-2</v>
      </c>
      <c r="C387" s="169">
        <f>(VLOOKUP(A387,'中情景（2001-2060, 2020RMB）'!$A$14:$W$54,23,0)/VLOOKUP(A387,'中情景（2001-2060, 2020RMB）'!$A$14:$W$54,20,0))^(1/3)-1</f>
        <v>5.4812951575273772E-3</v>
      </c>
      <c r="D387" s="150">
        <v>0.6</v>
      </c>
      <c r="E387" s="150">
        <v>0.5</v>
      </c>
      <c r="F387" s="150">
        <v>0.35</v>
      </c>
      <c r="G387" s="150">
        <f t="shared" si="207"/>
        <v>0.21000000000000002</v>
      </c>
      <c r="H387" s="150">
        <v>0.2</v>
      </c>
      <c r="I387" s="173">
        <f>AVERAGE($B387:$C387)*D387</f>
        <v>5.0052683244308227E-3</v>
      </c>
      <c r="J387" s="173">
        <f>AVERAGE($B387:$C387)*E387</f>
        <v>4.1710569370256856E-3</v>
      </c>
      <c r="K387" s="173">
        <f>AVERAGE($B387:$C387)*F387</f>
        <v>2.9197398559179799E-3</v>
      </c>
      <c r="L387" s="173">
        <f>AVERAGE($B387:$C387)*G387</f>
        <v>1.7518439135507881E-3</v>
      </c>
      <c r="M387" s="173">
        <f>AVERAGE($B387:$C387)*H387</f>
        <v>1.6684227748102742E-3</v>
      </c>
      <c r="N387" s="10">
        <f>VLOOKUP($A387,'中情景（2001-2060, 2020RMB）'!$A$14:$W$54,23,0)*(1+情景假设!I387)^3</f>
        <v>8242.3733083779152</v>
      </c>
      <c r="O387" s="10">
        <f>N387*(1+情景假设!J387)^5</f>
        <v>8415.7103286190304</v>
      </c>
      <c r="P387" s="10">
        <f>O387*(1+情景假设!K387)^5</f>
        <v>8539.2882799735107</v>
      </c>
      <c r="Q387" s="10">
        <f>P387*(1+情景假设!L387)^15</f>
        <v>8766.4534867345192</v>
      </c>
      <c r="R387" s="10">
        <f>Q387*(1+情景假设!M387)^10</f>
        <v>8913.8180103352861</v>
      </c>
      <c r="S387" s="10">
        <f>VLOOKUP($A387,'中情景（2001-2060, 2020RMB）'!$A$14:$W$70,23,0)</f>
        <v>8119.836142530613</v>
      </c>
      <c r="T387" s="10">
        <f t="shared" ref="T387:T395" si="211">N387/SUM(N$387:N$395)*$G$80</f>
        <v>8298.3542178618027</v>
      </c>
      <c r="U387" s="10">
        <f t="shared" ref="U387:U395" si="212">O387/SUM(O$387:O$395)*$L$80</f>
        <v>8695.5705434339907</v>
      </c>
      <c r="V387" s="10">
        <f t="shared" ref="V387:V395" si="213">P387/SUM(P$387:P$395)*$Q$80</f>
        <v>8854.8281075853829</v>
      </c>
      <c r="W387" s="10">
        <f t="shared" ref="W387:W395" si="214">Q387/SUM(Q$387:Q$395)*$AF$80</f>
        <v>9542.150337495068</v>
      </c>
      <c r="X387" s="174">
        <f t="shared" ref="X387:X395" si="215">R387/SUM(R$387:R$395)*$AP$80</f>
        <v>9945.877292923291</v>
      </c>
    </row>
    <row r="388" spans="1:25" x14ac:dyDescent="0.25">
      <c r="A388" s="130" t="s">
        <v>21</v>
      </c>
      <c r="B388" s="156">
        <f>(VLOOKUP(A388,'中情景（2001-2060, 2020RMB）'!$A$14:$W$54,20,0)/VLOOKUP(A388,'中情景（2001-2060, 2020RMB）'!$A$14:$W$54,17,0))^(1/3)-1</f>
        <v>2.69344232492299E-2</v>
      </c>
      <c r="C388" s="156">
        <f>(VLOOKUP(A388,'中情景（2001-2060, 2020RMB）'!$A$14:$W$54,23,0)/VLOOKUP(A388,'中情景（2001-2060, 2020RMB）'!$A$14:$W$54,20,0))^(1/3)-1</f>
        <v>-3.0027664574899804E-3</v>
      </c>
      <c r="D388" s="1">
        <v>0.6</v>
      </c>
      <c r="E388" s="1">
        <v>0.5</v>
      </c>
      <c r="F388" s="1">
        <v>0.35</v>
      </c>
      <c r="G388" s="1">
        <f t="shared" si="207"/>
        <v>0.21000000000000002</v>
      </c>
      <c r="H388" s="1">
        <v>0.2</v>
      </c>
      <c r="I388" s="162">
        <f t="shared" ref="I388:J395" si="216">AVERAGE($B388:$C388)*D388</f>
        <v>7.1794970375219751E-3</v>
      </c>
      <c r="J388" s="162">
        <f t="shared" si="216"/>
        <v>5.9829141979349798E-3</v>
      </c>
      <c r="K388" s="162">
        <f t="shared" ref="K388:K395" si="217">AVERAGE($B388:$C388)*F388</f>
        <v>4.1880399385544852E-3</v>
      </c>
      <c r="L388" s="162">
        <f t="shared" ref="L388:L395" si="218">AVERAGE($B388:$C388)*G388</f>
        <v>2.5128239631326916E-3</v>
      </c>
      <c r="M388" s="162">
        <f t="shared" ref="M388:M395" si="219">AVERAGE($B388:$C388)*H388</f>
        <v>2.3931656791739923E-3</v>
      </c>
      <c r="N388" s="14">
        <f>VLOOKUP($A388,'中情景（2001-2060, 2020RMB）'!$A$14:$W$54,23,0)*(1+情景假设!I388)^3</f>
        <v>5255.8410488755435</v>
      </c>
      <c r="O388" s="14">
        <f>N388*(1+情景假设!J388)^5</f>
        <v>5414.9599107522445</v>
      </c>
      <c r="P388" s="14">
        <f>O388*(1+情景假设!K388)^5</f>
        <v>5529.3040051690277</v>
      </c>
      <c r="Q388" s="14">
        <f>P388*(1+情景假设!L388)^15</f>
        <v>5741.4226674654292</v>
      </c>
      <c r="R388" s="14">
        <f>Q388*(1+情景假设!M388)^10</f>
        <v>5880.3136203576787</v>
      </c>
      <c r="S388" s="14">
        <f>VLOOKUP($A388,'中情景（2001-2060, 2020RMB）'!$A$14:$W$70,23,0)</f>
        <v>5144.2443998897388</v>
      </c>
      <c r="T388" s="14">
        <f t="shared" si="211"/>
        <v>5291.5378986796813</v>
      </c>
      <c r="U388" s="14">
        <f t="shared" si="212"/>
        <v>5595.0316794636792</v>
      </c>
      <c r="V388" s="14">
        <f t="shared" si="213"/>
        <v>5733.6202872058348</v>
      </c>
      <c r="W388" s="14">
        <f t="shared" si="214"/>
        <v>6249.4506275495605</v>
      </c>
      <c r="X388" s="166">
        <f t="shared" si="215"/>
        <v>6561.1478318462023</v>
      </c>
    </row>
    <row r="389" spans="1:25" x14ac:dyDescent="0.25">
      <c r="A389" s="130" t="s">
        <v>22</v>
      </c>
      <c r="B389" s="156">
        <f>(VLOOKUP(A389,'中情景（2001-2060, 2020RMB）'!$A$14:$W$54,20,0)/VLOOKUP(A389,'中情景（2001-2060, 2020RMB）'!$A$14:$W$54,17,0))^(1/3)-1</f>
        <v>2.1415721542173971E-2</v>
      </c>
      <c r="C389" s="156">
        <f>(VLOOKUP(A389,'中情景（2001-2060, 2020RMB）'!$A$14:$W$54,23,0)/VLOOKUP(A389,'中情景（2001-2060, 2020RMB）'!$A$14:$W$54,20,0))^(1/3)-1</f>
        <v>3.0419244367445586E-2</v>
      </c>
      <c r="D389" s="1">
        <v>0.6</v>
      </c>
      <c r="E389" s="1">
        <v>0.5</v>
      </c>
      <c r="F389" s="1">
        <v>0.35</v>
      </c>
      <c r="G389" s="1">
        <f t="shared" si="207"/>
        <v>0.21000000000000002</v>
      </c>
      <c r="H389" s="1">
        <v>0.2</v>
      </c>
      <c r="I389" s="162">
        <f t="shared" si="216"/>
        <v>1.5550489772885867E-2</v>
      </c>
      <c r="J389" s="162">
        <f t="shared" si="216"/>
        <v>1.2958741477404889E-2</v>
      </c>
      <c r="K389" s="162">
        <f t="shared" si="217"/>
        <v>9.0711190341834225E-3</v>
      </c>
      <c r="L389" s="162">
        <f t="shared" si="218"/>
        <v>5.4426714205100543E-3</v>
      </c>
      <c r="M389" s="162">
        <f t="shared" si="219"/>
        <v>5.1834965909619557E-3</v>
      </c>
      <c r="N389" s="14">
        <f>VLOOKUP($A389,'中情景（2001-2060, 2020RMB）'!$A$14:$W$54,23,0)*(1+情景假设!I389)^3</f>
        <v>4288.0465000529648</v>
      </c>
      <c r="O389" s="14">
        <f>N389*(1+情景假设!J389)^5</f>
        <v>4573.1797234512742</v>
      </c>
      <c r="P389" s="14">
        <f>O389*(1+情景假设!K389)^5</f>
        <v>4784.3963519161134</v>
      </c>
      <c r="Q389" s="14">
        <f>P389*(1+情景假设!L389)^15</f>
        <v>5190.2328786649523</v>
      </c>
      <c r="R389" s="14">
        <f>Q389*(1+情景假设!M389)^10</f>
        <v>5465.6314099102565</v>
      </c>
      <c r="S389" s="14">
        <f>VLOOKUP($A389,'中情景（2001-2060, 2020RMB）'!$A$14:$W$70,23,0)</f>
        <v>4094.0668183633061</v>
      </c>
      <c r="T389" s="14">
        <f t="shared" si="211"/>
        <v>4317.1702407525245</v>
      </c>
      <c r="U389" s="14">
        <f t="shared" si="212"/>
        <v>4725.2585153555228</v>
      </c>
      <c r="V389" s="14">
        <f t="shared" si="213"/>
        <v>4961.1871511740537</v>
      </c>
      <c r="W389" s="14">
        <f t="shared" si="214"/>
        <v>5649.4889854573403</v>
      </c>
      <c r="X389" s="166">
        <f t="shared" si="215"/>
        <v>6098.4529040513817</v>
      </c>
    </row>
    <row r="390" spans="1:25" x14ac:dyDescent="0.25">
      <c r="A390" s="130" t="s">
        <v>23</v>
      </c>
      <c r="B390" s="156">
        <f>(VLOOKUP(A390,'中情景（2001-2060, 2020RMB）'!$A$14:$W$54,20,0)/VLOOKUP(A390,'中情景（2001-2060, 2020RMB）'!$A$14:$W$54,17,0))^(1/3)-1</f>
        <v>3.0429296625402502E-2</v>
      </c>
      <c r="C390" s="156">
        <f>(VLOOKUP(A390,'中情景（2001-2060, 2020RMB）'!$A$14:$W$54,23,0)/VLOOKUP(A390,'中情景（2001-2060, 2020RMB）'!$A$14:$W$54,20,0))^(1/3)-1</f>
        <v>6.6952428340167458E-2</v>
      </c>
      <c r="D390" s="1">
        <v>0.7</v>
      </c>
      <c r="E390" s="1">
        <v>0.5</v>
      </c>
      <c r="F390" s="1">
        <v>0.4</v>
      </c>
      <c r="G390" s="1">
        <f t="shared" si="207"/>
        <v>0.21000000000000002</v>
      </c>
      <c r="H390" s="1">
        <v>0.2</v>
      </c>
      <c r="I390" s="162">
        <f t="shared" si="216"/>
        <v>3.4083603737949483E-2</v>
      </c>
      <c r="J390" s="162">
        <f t="shared" si="216"/>
        <v>2.434543124139249E-2</v>
      </c>
      <c r="K390" s="162">
        <f t="shared" si="217"/>
        <v>1.9476344993113993E-2</v>
      </c>
      <c r="L390" s="162">
        <f t="shared" si="218"/>
        <v>1.0225081121384847E-2</v>
      </c>
      <c r="M390" s="162">
        <f t="shared" si="219"/>
        <v>9.7381724965569967E-3</v>
      </c>
      <c r="N390" s="14">
        <f>VLOOKUP($A390,'中情景（2001-2060, 2020RMB）'!$A$14:$W$54,23,0)*(1+情景假设!I390)^3</f>
        <v>26594.836504551084</v>
      </c>
      <c r="O390" s="14">
        <f>N390*(1+情景假设!J390)^5</f>
        <v>29993.662376274875</v>
      </c>
      <c r="P390" s="14">
        <f>O390*(1+情景假设!K390)^5</f>
        <v>33030.508892136611</v>
      </c>
      <c r="Q390" s="14">
        <f>P390*(1+情景假设!L390)^15</f>
        <v>38475.782814014572</v>
      </c>
      <c r="R390" s="14">
        <f>Q390*(1+情景假设!M390)^10</f>
        <v>42391.15137622202</v>
      </c>
      <c r="S390" s="14">
        <f>VLOOKUP($A390,'中情景（2001-2060, 2020RMB）'!$A$14:$W$70,23,0)</f>
        <v>24050.846611769</v>
      </c>
      <c r="T390" s="14">
        <f t="shared" si="211"/>
        <v>26775.464471690932</v>
      </c>
      <c r="U390" s="14">
        <f t="shared" si="212"/>
        <v>30991.086535132432</v>
      </c>
      <c r="V390" s="14">
        <f t="shared" si="213"/>
        <v>34251.036966613268</v>
      </c>
      <c r="W390" s="14">
        <f t="shared" si="214"/>
        <v>41880.300228558604</v>
      </c>
      <c r="X390" s="166">
        <f t="shared" si="215"/>
        <v>47299.281789777277</v>
      </c>
    </row>
    <row r="391" spans="1:25" x14ac:dyDescent="0.25">
      <c r="A391" s="130" t="s">
        <v>24</v>
      </c>
      <c r="B391" s="156">
        <f>(VLOOKUP(A391,'中情景（2001-2060, 2020RMB）'!$A$14:$W$54,20,0)/VLOOKUP(A391,'中情景（2001-2060, 2020RMB）'!$A$14:$W$54,17,0))^(1/3)-1</f>
        <v>7.3724697676555095E-2</v>
      </c>
      <c r="C391" s="156">
        <f>(VLOOKUP(A391,'中情景（2001-2060, 2020RMB）'!$A$14:$W$54,23,0)/VLOOKUP(A391,'中情景（2001-2060, 2020RMB）'!$A$14:$W$54,20,0))^(1/3)-1</f>
        <v>4.2588314219098589E-2</v>
      </c>
      <c r="D391" s="1">
        <v>0.7</v>
      </c>
      <c r="E391" s="1">
        <v>0.5</v>
      </c>
      <c r="F391" s="1">
        <v>0.4</v>
      </c>
      <c r="G391" s="1">
        <f t="shared" si="207"/>
        <v>0.21000000000000002</v>
      </c>
      <c r="H391" s="1">
        <v>0.2</v>
      </c>
      <c r="I391" s="162">
        <f t="shared" si="216"/>
        <v>4.0709554163478788E-2</v>
      </c>
      <c r="J391" s="162">
        <f t="shared" si="216"/>
        <v>2.9078252973913421E-2</v>
      </c>
      <c r="K391" s="162">
        <f t="shared" si="217"/>
        <v>2.3262602379130738E-2</v>
      </c>
      <c r="L391" s="162">
        <f t="shared" si="218"/>
        <v>1.2212866249043637E-2</v>
      </c>
      <c r="M391" s="162">
        <f t="shared" si="219"/>
        <v>1.1631301189565369E-2</v>
      </c>
      <c r="N391" s="14">
        <f>VLOOKUP($A391,'中情景（2001-2060, 2020RMB）'!$A$14:$W$54,23,0)*(1+情景假设!I391)^3</f>
        <v>2093.4000175542765</v>
      </c>
      <c r="O391" s="14">
        <f>N391*(1+情景假设!J391)^5</f>
        <v>2415.9849592926898</v>
      </c>
      <c r="P391" s="14">
        <f>O391*(1+情景假设!K391)^5</f>
        <v>2710.3772079327973</v>
      </c>
      <c r="Q391" s="14">
        <f>P391*(1+情景假设!L391)^15</f>
        <v>3251.6780288696996</v>
      </c>
      <c r="R391" s="14">
        <f>Q391*(1+情景假设!M391)^10</f>
        <v>3650.3131397056432</v>
      </c>
      <c r="S391" s="14">
        <f>VLOOKUP($A391,'中情景（2001-2060, 2020RMB）'!$A$14:$W$70,23,0)</f>
        <v>1857.221055664822</v>
      </c>
      <c r="T391" s="14">
        <f t="shared" si="211"/>
        <v>2107.6180628322254</v>
      </c>
      <c r="U391" s="14">
        <f t="shared" si="212"/>
        <v>2496.3273241431107</v>
      </c>
      <c r="V391" s="14">
        <f t="shared" si="213"/>
        <v>2810.5298118634978</v>
      </c>
      <c r="W391" s="14">
        <f t="shared" si="214"/>
        <v>3539.4017258582576</v>
      </c>
      <c r="X391" s="166">
        <f t="shared" si="215"/>
        <v>4072.9535341828546</v>
      </c>
    </row>
    <row r="392" spans="1:25" x14ac:dyDescent="0.25">
      <c r="A392" s="130" t="s">
        <v>25</v>
      </c>
      <c r="B392" s="156">
        <f>(VLOOKUP(A392,'中情景（2001-2060, 2020RMB）'!$A$14:$W$54,20,0)/VLOOKUP(A392,'中情景（2001-2060, 2020RMB）'!$A$14:$W$54,17,0))^(1/3)-1</f>
        <v>3.7627999851762794E-2</v>
      </c>
      <c r="C392" s="156">
        <f>(VLOOKUP(A392,'中情景（2001-2060, 2020RMB）'!$A$14:$W$54,23,0)/VLOOKUP(A392,'中情景（2001-2060, 2020RMB）'!$A$14:$W$54,20,0))^(1/3)-1</f>
        <v>2.8280067481713189E-2</v>
      </c>
      <c r="D392" s="1">
        <v>0.7</v>
      </c>
      <c r="E392" s="1">
        <v>0.5</v>
      </c>
      <c r="F392" s="1">
        <v>0.4</v>
      </c>
      <c r="G392" s="1">
        <f t="shared" si="207"/>
        <v>0.21000000000000002</v>
      </c>
      <c r="H392" s="1">
        <v>0.2</v>
      </c>
      <c r="I392" s="162">
        <f t="shared" si="216"/>
        <v>2.3067823566716592E-2</v>
      </c>
      <c r="J392" s="162">
        <f t="shared" si="216"/>
        <v>1.6477016833368996E-2</v>
      </c>
      <c r="K392" s="162">
        <f t="shared" si="217"/>
        <v>1.3181613466695198E-2</v>
      </c>
      <c r="L392" s="162">
        <f t="shared" si="218"/>
        <v>6.9203470700149794E-3</v>
      </c>
      <c r="M392" s="162">
        <f t="shared" si="219"/>
        <v>6.5908067333475991E-3</v>
      </c>
      <c r="N392" s="14">
        <f>VLOOKUP($A392,'中情景（2001-2060, 2020RMB）'!$A$14:$W$54,23,0)*(1+情景假设!I392)^3</f>
        <v>8250.9287030264768</v>
      </c>
      <c r="O392" s="14">
        <f>N392*(1+情景假设!J392)^5</f>
        <v>8953.4549231227429</v>
      </c>
      <c r="P392" s="14">
        <f>O392*(1+情景假设!K392)^5</f>
        <v>9559.3233251192414</v>
      </c>
      <c r="Q392" s="14">
        <f>P392*(1+情景假设!L392)^15</f>
        <v>10601.17255350575</v>
      </c>
      <c r="R392" s="14">
        <f>Q392*(1+情景假设!M392)^10</f>
        <v>11320.966359183045</v>
      </c>
      <c r="S392" s="14">
        <f>VLOOKUP($A392,'中情景（2001-2060, 2020RMB）'!$A$14:$W$70,23,0)</f>
        <v>7705.3000762763377</v>
      </c>
      <c r="T392" s="14">
        <f t="shared" si="211"/>
        <v>8306.9677194117994</v>
      </c>
      <c r="U392" s="14">
        <f t="shared" si="212"/>
        <v>9251.1975640023938</v>
      </c>
      <c r="V392" s="14">
        <f t="shared" si="213"/>
        <v>9912.5550155363762</v>
      </c>
      <c r="W392" s="14">
        <f t="shared" si="214"/>
        <v>11539.213937808665</v>
      </c>
      <c r="X392" s="166">
        <f t="shared" si="215"/>
        <v>12631.729985422024</v>
      </c>
    </row>
    <row r="393" spans="1:25" x14ac:dyDescent="0.25">
      <c r="A393" s="282" t="s">
        <v>26</v>
      </c>
      <c r="B393" s="283">
        <f>(VLOOKUP(A393,'中情景（2001-2060, 2020RMB）'!$A$14:$W$54,20,0)/VLOOKUP(A393,'中情景（2001-2060, 2020RMB）'!$A$14:$W$54,17,0))^(1/3)-1</f>
        <v>4.7039440342731886E-2</v>
      </c>
      <c r="C393" s="283">
        <f>(VLOOKUP(A393,'中情景（2001-2060, 2020RMB）'!$A$14:$W$54,23,0)/VLOOKUP(A393,'中情景（2001-2060, 2020RMB）'!$A$14:$W$54,20,0))^(1/3)-1</f>
        <v>3.8161551876011446E-2</v>
      </c>
      <c r="D393" s="284">
        <v>0.1</v>
      </c>
      <c r="E393" s="284">
        <v>-0.08</v>
      </c>
      <c r="F393" s="284">
        <v>-0.25</v>
      </c>
      <c r="G393" s="284">
        <v>-0.35</v>
      </c>
      <c r="H393" s="284">
        <v>-0.4</v>
      </c>
      <c r="I393" s="285">
        <f t="shared" si="216"/>
        <v>4.2600496109371664E-3</v>
      </c>
      <c r="J393" s="285">
        <f t="shared" si="216"/>
        <v>-3.4080396887497333E-3</v>
      </c>
      <c r="K393" s="285">
        <f t="shared" si="217"/>
        <v>-1.0650124027342917E-2</v>
      </c>
      <c r="L393" s="285">
        <f t="shared" si="218"/>
        <v>-1.4910173638280082E-2</v>
      </c>
      <c r="M393" s="285">
        <f t="shared" si="219"/>
        <v>-1.7040198443748666E-2</v>
      </c>
      <c r="N393" s="15">
        <f>VLOOKUP($A393,'中情景（2001-2060, 2020RMB）'!$A$14:$W$54,23,0)*(1+情景假设!I393)^3</f>
        <v>16331.322405675703</v>
      </c>
      <c r="O393" s="15">
        <f>N393*(1+情景假设!J393)^5</f>
        <v>16054.923817278206</v>
      </c>
      <c r="P393" s="15">
        <f>O393*(1+情景假设!K393)^5</f>
        <v>15218.00657625229</v>
      </c>
      <c r="Q393" s="15">
        <f>P393*(1+情景假设!L393)^15</f>
        <v>12147.734050696961</v>
      </c>
      <c r="R393" s="15">
        <f>Q393*(1+情景假设!M393)^10</f>
        <v>10229.463363397634</v>
      </c>
      <c r="S393" s="15">
        <f>VLOOKUP($A393,'中情景（2001-2060, 2020RMB）'!$A$14:$W$70,23,0)</f>
        <v>16124.371416167727</v>
      </c>
      <c r="T393" s="15">
        <f t="shared" si="211"/>
        <v>16442.24219141448</v>
      </c>
      <c r="U393" s="15">
        <f t="shared" si="212"/>
        <v>16588.822234986528</v>
      </c>
      <c r="V393" s="15">
        <f t="shared" si="213"/>
        <v>15780.335310712335</v>
      </c>
      <c r="W393" s="15">
        <f t="shared" si="214"/>
        <v>13222.622437575557</v>
      </c>
      <c r="X393" s="16">
        <f t="shared" si="215"/>
        <v>11413.850638059004</v>
      </c>
      <c r="Y393" s="284">
        <f>X393/S393</f>
        <v>0.70786329237085566</v>
      </c>
    </row>
    <row r="394" spans="1:25" x14ac:dyDescent="0.25">
      <c r="A394" s="282" t="s">
        <v>27</v>
      </c>
      <c r="B394" s="283">
        <f>(VLOOKUP(A394,'中情景（2001-2060, 2020RMB）'!$A$14:$W$54,20,0)/VLOOKUP(A394,'中情景（2001-2060, 2020RMB）'!$A$14:$W$54,17,0))^(1/3)-1</f>
        <v>4.6512456367293176E-2</v>
      </c>
      <c r="C394" s="283">
        <f>(VLOOKUP(A394,'中情景（2001-2060, 2020RMB）'!$A$14:$W$54,23,0)/VLOOKUP(A394,'中情景（2001-2060, 2020RMB）'!$A$14:$W$54,20,0))^(1/3)-1</f>
        <v>3.7900502191664298E-2</v>
      </c>
      <c r="D394" s="284">
        <v>0.15</v>
      </c>
      <c r="E394" s="284">
        <v>-0.01</v>
      </c>
      <c r="F394" s="284">
        <v>-0.25</v>
      </c>
      <c r="G394" s="284">
        <v>-0.3</v>
      </c>
      <c r="H394" s="284">
        <v>-0.35</v>
      </c>
      <c r="I394" s="285">
        <f t="shared" si="216"/>
        <v>6.3309718919218102E-3</v>
      </c>
      <c r="J394" s="285">
        <f t="shared" si="216"/>
        <v>-4.2206479279478738E-4</v>
      </c>
      <c r="K394" s="285">
        <f t="shared" si="217"/>
        <v>-1.0551619819869684E-2</v>
      </c>
      <c r="L394" s="285">
        <f t="shared" si="218"/>
        <v>-1.266194378384362E-2</v>
      </c>
      <c r="M394" s="285">
        <f t="shared" si="219"/>
        <v>-1.4772267747817557E-2</v>
      </c>
      <c r="N394" s="15">
        <f>VLOOKUP($A394,'中情景（2001-2060, 2020RMB）'!$A$14:$W$54,23,0)*(1+情景假设!I394)^3</f>
        <v>21913.750296684721</v>
      </c>
      <c r="O394" s="15">
        <f>N394*(1+情景假设!J394)^5</f>
        <v>21867.544204688031</v>
      </c>
      <c r="P394" s="15">
        <f>O394*(1+情景假设!K394)^5</f>
        <v>20737.945194802349</v>
      </c>
      <c r="Q394" s="15">
        <f>P394*(1+情景假设!L394)^15</f>
        <v>17129.862457736053</v>
      </c>
      <c r="R394" s="15">
        <f>Q394*(1+情景假设!M394)^10</f>
        <v>14761.148683303069</v>
      </c>
      <c r="S394" s="15">
        <f>VLOOKUP($A394,'中情景（2001-2060, 2020RMB）'!$A$14:$W$70,23,0)</f>
        <v>21502.759178911721</v>
      </c>
      <c r="T394" s="15">
        <f t="shared" si="211"/>
        <v>22062.585058944795</v>
      </c>
      <c r="U394" s="15">
        <f t="shared" si="212"/>
        <v>22594.738390280188</v>
      </c>
      <c r="V394" s="15">
        <f t="shared" si="213"/>
        <v>21504.244145868171</v>
      </c>
      <c r="W394" s="15">
        <f t="shared" si="214"/>
        <v>18645.592893371635</v>
      </c>
      <c r="X394" s="16">
        <f t="shared" si="215"/>
        <v>16470.223347223833</v>
      </c>
      <c r="Y394" s="284">
        <f>X394/S394</f>
        <v>0.76595860141411909</v>
      </c>
    </row>
    <row r="395" spans="1:25" x14ac:dyDescent="0.25">
      <c r="A395" s="130" t="s">
        <v>28</v>
      </c>
      <c r="B395" s="158">
        <f>(VLOOKUP(A395,'中情景（2001-2060, 2020RMB）'!$A$14:$W$54,20,0)/VLOOKUP(A395,'中情景（2001-2060, 2020RMB）'!$A$14:$W$54,17,0))^(1/3)-1</f>
        <v>5.1040412039642602E-2</v>
      </c>
      <c r="C395" s="158">
        <f>(VLOOKUP(A395,'中情景（2001-2060, 2020RMB）'!$A$14:$W$54,23,0)/VLOOKUP(A395,'中情景（2001-2060, 2020RMB）'!$A$14:$W$54,20,0))^(1/3)-1</f>
        <v>4.6563598012598018E-2</v>
      </c>
      <c r="D395" s="151">
        <v>0.7</v>
      </c>
      <c r="E395" s="151">
        <v>0.6</v>
      </c>
      <c r="F395" s="151">
        <v>0.45</v>
      </c>
      <c r="G395" s="151">
        <f t="shared" si="207"/>
        <v>0.31</v>
      </c>
      <c r="H395" s="151">
        <v>0.3</v>
      </c>
      <c r="I395" s="157">
        <f t="shared" si="216"/>
        <v>3.4161403518284214E-2</v>
      </c>
      <c r="J395" s="157">
        <f t="shared" si="216"/>
        <v>2.9281203015672184E-2</v>
      </c>
      <c r="K395" s="157">
        <f t="shared" si="217"/>
        <v>2.196090226175414E-2</v>
      </c>
      <c r="L395" s="157">
        <f t="shared" si="218"/>
        <v>1.5128621558097296E-2</v>
      </c>
      <c r="M395" s="157">
        <f t="shared" si="219"/>
        <v>1.4640601507836092E-2</v>
      </c>
      <c r="N395" s="18">
        <f>VLOOKUP($A395,'中情景（2001-2060, 2020RMB）'!$A$14:$W$54,23,0)*(1+情景假设!I395)^3</f>
        <v>14604.363296335459</v>
      </c>
      <c r="O395" s="18">
        <f>N395*(1+情景假设!J395)^5</f>
        <v>16871.466586132068</v>
      </c>
      <c r="P395" s="18">
        <f>O395*(1+情景假设!K395)^5</f>
        <v>18807.204266088069</v>
      </c>
      <c r="Q395" s="18">
        <f>P395*(1+情景假设!L395)^15</f>
        <v>23558.104002238586</v>
      </c>
      <c r="R395" s="18">
        <f>Q395*(1+情景假设!M395)^10</f>
        <v>27243.48762516255</v>
      </c>
      <c r="S395" s="18">
        <f>VLOOKUP($A395,'中情景（2001-2060, 2020RMB）'!$A$14:$W$70,23,0)</f>
        <v>13204.368998026079</v>
      </c>
      <c r="T395" s="18">
        <f t="shared" si="211"/>
        <v>14703.553846092645</v>
      </c>
      <c r="U395" s="18">
        <f t="shared" si="212"/>
        <v>17432.518722988723</v>
      </c>
      <c r="V395" s="18">
        <f t="shared" si="213"/>
        <v>19502.159372112561</v>
      </c>
      <c r="W395" s="18">
        <f t="shared" si="214"/>
        <v>25642.635348019208</v>
      </c>
      <c r="X395" s="168">
        <f t="shared" si="215"/>
        <v>30397.791904318779</v>
      </c>
    </row>
    <row r="396" spans="1:25" x14ac:dyDescent="0.25">
      <c r="A396" s="176" t="s">
        <v>29</v>
      </c>
      <c r="B396" s="170"/>
      <c r="C396" s="170"/>
      <c r="D396" s="153"/>
      <c r="E396" s="153"/>
      <c r="F396" s="153"/>
      <c r="G396" s="153"/>
      <c r="H396" s="153"/>
      <c r="I396" s="177"/>
      <c r="J396" s="177"/>
      <c r="K396" s="177"/>
      <c r="L396" s="177"/>
      <c r="M396" s="177"/>
      <c r="N396" s="172"/>
      <c r="O396" s="172"/>
      <c r="P396" s="172"/>
      <c r="Q396" s="172"/>
      <c r="R396" s="172"/>
      <c r="S396" s="172"/>
      <c r="T396" s="172"/>
      <c r="U396" s="172"/>
      <c r="V396" s="172"/>
      <c r="W396" s="172"/>
      <c r="X396" s="178"/>
    </row>
    <row r="397" spans="1:25" x14ac:dyDescent="0.25">
      <c r="A397" s="129" t="s">
        <v>30</v>
      </c>
      <c r="B397" s="156">
        <f>(VLOOKUP(A397,'中情景（2001-2060, 2020RMB）'!$A$14:$W$54,20,0)/VLOOKUP(A397,'中情景（2001-2060, 2020RMB）'!$A$14:$W$54,17,0))^(1/3)-1</f>
        <v>4.3911486408383826E-2</v>
      </c>
      <c r="C397" s="156">
        <f>(VLOOKUP(A397,'中情景（2001-2060, 2020RMB）'!$A$14:$W$54,23,0)/VLOOKUP(A397,'中情景（2001-2060, 2020RMB）'!$A$14:$W$54,20,0))^(1/3)-1</f>
        <v>7.5370857891373655E-2</v>
      </c>
      <c r="D397" s="1">
        <v>0.8</v>
      </c>
      <c r="E397" s="1">
        <v>0.7</v>
      </c>
      <c r="F397" s="1">
        <v>0.6</v>
      </c>
      <c r="G397" s="1">
        <f t="shared" si="207"/>
        <v>0.51</v>
      </c>
      <c r="H397" s="1">
        <v>0.5</v>
      </c>
      <c r="I397" s="155">
        <f>AVERAGE($B397:$C397)*D397</f>
        <v>4.7712937719902995E-2</v>
      </c>
      <c r="J397" s="155">
        <f>AVERAGE($B397:$C397)*E397</f>
        <v>4.1748820504915116E-2</v>
      </c>
      <c r="K397" s="155">
        <f>AVERAGE($B397:$C397)*F397</f>
        <v>3.5784703289927243E-2</v>
      </c>
      <c r="L397" s="155">
        <f>AVERAGE($B397:$C397)*G397</f>
        <v>3.041699779643816E-2</v>
      </c>
      <c r="M397" s="155">
        <f>AVERAGE($B397:$C397)*H397</f>
        <v>2.982058607493937E-2</v>
      </c>
      <c r="N397" s="14">
        <f>VLOOKUP($A397,'中情景（2001-2060, 2020RMB）'!$A$14:$W$54,23,0)*(1+情景假设!I397)^3</f>
        <v>17457.395744319903</v>
      </c>
      <c r="O397" s="14">
        <f>N397*(1+情景假设!J397)^5</f>
        <v>21418.770831544822</v>
      </c>
      <c r="P397" s="14">
        <f>O397*(1+情景假设!K397)^5</f>
        <v>25535.361413267965</v>
      </c>
      <c r="Q397" s="14">
        <f>P397*(1+情景假设!L397)^15</f>
        <v>40025.542056946149</v>
      </c>
      <c r="R397" s="14">
        <f>Q397*(1+情景假设!M397)^10</f>
        <v>53697.357389110424</v>
      </c>
      <c r="S397" s="14">
        <f>VLOOKUP($A397,'中情景（2001-2060, 2020RMB）'!$A$14:$W$70,23,0)</f>
        <v>15179.327689922766</v>
      </c>
      <c r="T397" s="14">
        <f t="shared" ref="T397:T402" si="220">N397/SUM(N$397:N$402)*$G$81</f>
        <v>16257.002071961118</v>
      </c>
      <c r="U397" s="14">
        <f t="shared" ref="U397:U402" si="221">O397/SUM(O$397:O$402)*$L$81</f>
        <v>18096.960014147309</v>
      </c>
      <c r="V397" s="14">
        <f t="shared" ref="V397:V402" si="222">P397/SUM(P$397:P$402)*$Q$81</f>
        <v>19955.644951375984</v>
      </c>
      <c r="W397" s="14">
        <f t="shared" ref="W397:W402" si="223">Q397/SUM(Q$397:Q$402)*$AF$81</f>
        <v>24807.289354701952</v>
      </c>
      <c r="X397" s="166">
        <f t="shared" ref="X397:X402" si="224">R397/SUM(R$397:R$402)*$AP$81</f>
        <v>28256.669810710522</v>
      </c>
    </row>
    <row r="398" spans="1:25" x14ac:dyDescent="0.25">
      <c r="A398" s="130" t="s">
        <v>31</v>
      </c>
      <c r="B398" s="156">
        <f>(VLOOKUP(A398,'高情景（2001-2060, 2020RMB）'!$A$14:$W$54,20,0)/VLOOKUP(A398,'高情景（2001-2060, 2020RMB）'!$A$14:$W$54,17,0))^(1/3)-1</f>
        <v>6.2830620842833751E-2</v>
      </c>
      <c r="C398" s="156">
        <f>(VLOOKUP(A398,'中情景（2001-2060, 2020RMB）'!$A$14:$W$54,23,0)/VLOOKUP(A398,'中情景（2001-2060, 2020RMB）'!$A$14:$W$54,20,0))^(1/3)-1</f>
        <v>6.0936109817283146E-2</v>
      </c>
      <c r="D398" s="1">
        <v>0.8</v>
      </c>
      <c r="E398" s="1">
        <v>0.7</v>
      </c>
      <c r="F398" s="1">
        <v>0.6</v>
      </c>
      <c r="G398" s="1">
        <f t="shared" si="207"/>
        <v>0.51</v>
      </c>
      <c r="H398" s="1">
        <v>0.5</v>
      </c>
      <c r="I398" s="155">
        <f t="shared" ref="I398:J402" si="225">AVERAGE($B398:$C398)*D398</f>
        <v>4.9506692264046762E-2</v>
      </c>
      <c r="J398" s="155">
        <f t="shared" si="225"/>
        <v>4.3318355731040911E-2</v>
      </c>
      <c r="K398" s="155">
        <f t="shared" ref="K398:K402" si="226">AVERAGE($B398:$C398)*F398</f>
        <v>3.7130019198035068E-2</v>
      </c>
      <c r="L398" s="155">
        <f t="shared" ref="L398:L402" si="227">AVERAGE($B398:$C398)*G398</f>
        <v>3.1560516318329811E-2</v>
      </c>
      <c r="M398" s="155">
        <f>AVERAGE($B398:$C398)*H398</f>
        <v>3.0941682665029224E-2</v>
      </c>
      <c r="N398" s="14">
        <f>VLOOKUP($A398,'中情景（2001-2060, 2020RMB）'!$A$14:$W$54,23,0)*(1+情景假设!I398)^3</f>
        <v>18256.884353539455</v>
      </c>
      <c r="O398" s="14">
        <f>N398*(1+情景假设!J398)^5</f>
        <v>22568.926690594119</v>
      </c>
      <c r="P398" s="14">
        <f>O398*(1+情景假设!K398)^5</f>
        <v>27081.762818265517</v>
      </c>
      <c r="Q398" s="14">
        <f>P398*(1+情景假设!L398)^15</f>
        <v>43161.605727056696</v>
      </c>
      <c r="R398" s="14">
        <f>Q398*(1+情景假设!M398)^10</f>
        <v>58538.09503905171</v>
      </c>
      <c r="S398" s="14">
        <f>VLOOKUP($A398,'中情景（2001-2060, 2020RMB）'!$A$14:$W$70,23,0)</f>
        <v>15793.232462385689</v>
      </c>
      <c r="T398" s="14">
        <f t="shared" si="220"/>
        <v>17001.516784633568</v>
      </c>
      <c r="U398" s="14">
        <f t="shared" si="221"/>
        <v>19068.739616018662</v>
      </c>
      <c r="V398" s="14">
        <f t="shared" si="222"/>
        <v>21164.143115588606</v>
      </c>
      <c r="W398" s="14">
        <f t="shared" si="223"/>
        <v>26750.979181276074</v>
      </c>
      <c r="X398" s="166">
        <f t="shared" si="224"/>
        <v>30803.966960242222</v>
      </c>
    </row>
    <row r="399" spans="1:25" x14ac:dyDescent="0.25">
      <c r="A399" s="130" t="s">
        <v>32</v>
      </c>
      <c r="B399" s="156">
        <f>(VLOOKUP(A399,'高情景（2001-2060, 2020RMB）'!$A$14:$W$54,20,0)/VLOOKUP(A399,'高情景（2001-2060, 2020RMB）'!$A$14:$W$54,17,0))^(1/3)-1</f>
        <v>8.8012669513386932E-2</v>
      </c>
      <c r="C399" s="156">
        <f>(VLOOKUP(A399,'中情景（2001-2060, 2020RMB）'!$A$14:$W$54,23,0)/VLOOKUP(A399,'中情景（2001-2060, 2020RMB）'!$A$14:$W$54,20,0))^(1/3)-1</f>
        <v>8.2574294780134005E-2</v>
      </c>
      <c r="D399" s="1">
        <v>0.8</v>
      </c>
      <c r="E399" s="1">
        <v>0.7</v>
      </c>
      <c r="F399" s="1">
        <v>0.6</v>
      </c>
      <c r="G399" s="1">
        <f t="shared" si="207"/>
        <v>0.51</v>
      </c>
      <c r="H399" s="1">
        <v>0.5</v>
      </c>
      <c r="I399" s="155">
        <f t="shared" si="225"/>
        <v>6.8234785717408375E-2</v>
      </c>
      <c r="J399" s="155">
        <f t="shared" si="225"/>
        <v>5.9705437502732321E-2</v>
      </c>
      <c r="K399" s="155">
        <f t="shared" si="226"/>
        <v>5.1176089288056281E-2</v>
      </c>
      <c r="L399" s="155">
        <f t="shared" si="227"/>
        <v>4.3499675894847843E-2</v>
      </c>
      <c r="M399" s="155">
        <f>AVERAGE($B399:$C399)*H399</f>
        <v>4.2646741073380234E-2</v>
      </c>
      <c r="N399" s="14">
        <f>VLOOKUP($A399,'中情景（2001-2060, 2020RMB）'!$A$14:$W$54,23,0)*(1+情景假设!I399)^3</f>
        <v>14877.235066101335</v>
      </c>
      <c r="O399" s="14">
        <f>N399*(1+情景假设!J399)^5</f>
        <v>19881.449250089703</v>
      </c>
      <c r="P399" s="14">
        <f>O399*(1+情景假设!K399)^5</f>
        <v>25516.752834859311</v>
      </c>
      <c r="Q399" s="14">
        <f>P399*(1+情景假设!L399)^15</f>
        <v>48329.264356404885</v>
      </c>
      <c r="R399" s="14">
        <f>Q399*(1+情景假设!M399)^10</f>
        <v>73380.739794331326</v>
      </c>
      <c r="S399" s="14">
        <f>VLOOKUP($A399,'中情景（2001-2060, 2020RMB）'!$A$14:$W$70,23,0)</f>
        <v>12204.55859303716</v>
      </c>
      <c r="T399" s="14">
        <f t="shared" si="220"/>
        <v>13854.256662157386</v>
      </c>
      <c r="U399" s="14">
        <f t="shared" si="221"/>
        <v>16798.059745439758</v>
      </c>
      <c r="V399" s="14">
        <f t="shared" si="222"/>
        <v>19941.102522241614</v>
      </c>
      <c r="W399" s="14">
        <f t="shared" si="223"/>
        <v>29953.824072724972</v>
      </c>
      <c r="X399" s="166">
        <f t="shared" si="224"/>
        <v>38614.476310422338</v>
      </c>
    </row>
    <row r="400" spans="1:25" x14ac:dyDescent="0.25">
      <c r="A400" s="130" t="s">
        <v>33</v>
      </c>
      <c r="B400" s="156">
        <f>(VLOOKUP(A400,'高情景（2001-2060, 2020RMB）'!$A$14:$W$54,20,0)/VLOOKUP(A400,'高情景（2001-2060, 2020RMB）'!$A$14:$W$54,17,0))^(1/3)-1</f>
        <v>5.201591196057076E-2</v>
      </c>
      <c r="C400" s="156">
        <f>(VLOOKUP(A400,'中情景（2001-2060, 2020RMB）'!$A$14:$W$54,23,0)/VLOOKUP(A400,'中情景（2001-2060, 2020RMB）'!$A$14:$W$54,20,0))^(1/3)-1</f>
        <v>6.945262358549531E-2</v>
      </c>
      <c r="D400" s="1">
        <v>0.8</v>
      </c>
      <c r="E400" s="1">
        <v>0.7</v>
      </c>
      <c r="F400" s="1">
        <v>0.6</v>
      </c>
      <c r="G400" s="1">
        <f t="shared" si="207"/>
        <v>0.51</v>
      </c>
      <c r="H400" s="1">
        <v>0.5</v>
      </c>
      <c r="I400" s="155">
        <f t="shared" si="225"/>
        <v>4.8587414218426432E-2</v>
      </c>
      <c r="J400" s="155">
        <f t="shared" si="225"/>
        <v>4.251398744112312E-2</v>
      </c>
      <c r="K400" s="155">
        <f t="shared" si="226"/>
        <v>3.6440560663819822E-2</v>
      </c>
      <c r="L400" s="155">
        <f t="shared" si="227"/>
        <v>3.0974476564246848E-2</v>
      </c>
      <c r="M400" s="155">
        <f>AVERAGE($B400:$C400)*H400</f>
        <v>3.0367133886516517E-2</v>
      </c>
      <c r="N400" s="14">
        <f>VLOOKUP($A400,'中情景（2001-2060, 2020RMB）'!$A$14:$W$54,23,0)*(1+情景假设!I400)^3</f>
        <v>27928.415410198733</v>
      </c>
      <c r="O400" s="14">
        <f>N400*(1+情景假设!J400)^5</f>
        <v>34391.866692654286</v>
      </c>
      <c r="P400" s="14">
        <f>O400*(1+情景假设!K400)^5</f>
        <v>41131.803428661085</v>
      </c>
      <c r="Q400" s="14">
        <f>P400*(1+情景假设!L400)^15</f>
        <v>64997.470857122389</v>
      </c>
      <c r="R400" s="14">
        <f>Q400*(1+情景假设!M400)^10</f>
        <v>87663.020661305491</v>
      </c>
      <c r="S400" s="14">
        <f>VLOOKUP($A400,'中情景（2001-2060, 2020RMB）'!$A$14:$W$70,23,0)</f>
        <v>24223.247878201622</v>
      </c>
      <c r="T400" s="14">
        <f t="shared" si="220"/>
        <v>26008.020545557014</v>
      </c>
      <c r="U400" s="14">
        <f t="shared" si="221"/>
        <v>29058.074398565273</v>
      </c>
      <c r="V400" s="14">
        <f t="shared" si="222"/>
        <v>32144.117803857</v>
      </c>
      <c r="W400" s="14">
        <f t="shared" si="223"/>
        <v>40284.552913297019</v>
      </c>
      <c r="X400" s="166">
        <f t="shared" si="224"/>
        <v>46130.110491030253</v>
      </c>
    </row>
    <row r="401" spans="1:24" x14ac:dyDescent="0.25">
      <c r="A401" s="130" t="s">
        <v>34</v>
      </c>
      <c r="B401" s="156">
        <f>(VLOOKUP(A401,'高情景（2001-2060, 2020RMB）'!$A$14:$W$54,20,0)/VLOOKUP(A401,'高情景（2001-2060, 2020RMB）'!$A$14:$W$54,17,0))^(1/3)-1</f>
        <v>5.2856842755794275E-2</v>
      </c>
      <c r="C401" s="156">
        <f>(VLOOKUP(A401,'中情景（2001-2060, 2020RMB）'!$A$14:$W$54,23,0)/VLOOKUP(A401,'中情景（2001-2060, 2020RMB）'!$A$14:$W$54,20,0))^(1/3)-1</f>
        <v>4.2290324652889622E-2</v>
      </c>
      <c r="D401" s="1">
        <v>0.8</v>
      </c>
      <c r="E401" s="1">
        <v>0.7</v>
      </c>
      <c r="F401" s="1">
        <v>0.6</v>
      </c>
      <c r="G401" s="1">
        <f t="shared" si="207"/>
        <v>0.51</v>
      </c>
      <c r="H401" s="1">
        <v>0.5</v>
      </c>
      <c r="I401" s="155">
        <f t="shared" si="225"/>
        <v>3.8058866963473562E-2</v>
      </c>
      <c r="J401" s="155">
        <f t="shared" si="225"/>
        <v>3.3301508593039361E-2</v>
      </c>
      <c r="K401" s="155">
        <f t="shared" si="226"/>
        <v>2.8544150222605168E-2</v>
      </c>
      <c r="L401" s="155">
        <f t="shared" si="227"/>
        <v>2.4262527689214393E-2</v>
      </c>
      <c r="M401" s="155">
        <f>AVERAGE($B401:$C401)*H401</f>
        <v>2.3786791852170974E-2</v>
      </c>
      <c r="N401" s="14">
        <f>VLOOKUP($A401,'中情景（2001-2060, 2020RMB）'!$A$14:$W$54,23,0)*(1+情景假设!I401)^3</f>
        <v>7395.9908003448209</v>
      </c>
      <c r="O401" s="14">
        <f>N401*(1+情景假设!J401)^5</f>
        <v>8712.2770903434266</v>
      </c>
      <c r="P401" s="14">
        <f>O401*(1+情景假设!K401)^5</f>
        <v>10028.73999757698</v>
      </c>
      <c r="Q401" s="14">
        <f>P401*(1+情景假设!L401)^15</f>
        <v>14368.639188808258</v>
      </c>
      <c r="R401" s="14">
        <f>Q401*(1+情景假设!M401)^10</f>
        <v>18176.525177085612</v>
      </c>
      <c r="S401" s="14">
        <f>VLOOKUP($A401,'中情景（2001-2060, 2020RMB）'!$A$14:$W$70,23,0)</f>
        <v>6611.9630030332355</v>
      </c>
      <c r="T401" s="14">
        <f t="shared" si="220"/>
        <v>6887.432669018368</v>
      </c>
      <c r="U401" s="14">
        <f t="shared" si="221"/>
        <v>7361.1007548534035</v>
      </c>
      <c r="V401" s="14">
        <f t="shared" si="222"/>
        <v>7837.3660533867969</v>
      </c>
      <c r="W401" s="14">
        <f t="shared" si="223"/>
        <v>8905.488137623297</v>
      </c>
      <c r="X401" s="166">
        <f t="shared" si="224"/>
        <v>9564.8667868920511</v>
      </c>
    </row>
    <row r="402" spans="1:24" x14ac:dyDescent="0.25">
      <c r="A402" s="130" t="s">
        <v>35</v>
      </c>
      <c r="B402" s="156">
        <f>(VLOOKUP(A402,'高情景（2001-2060, 2020RMB）'!$A$14:$W$54,20,0)/VLOOKUP(A402,'高情景（2001-2060, 2020RMB）'!$A$14:$W$54,17,0))^(1/3)-1</f>
        <v>8.4803532887303135E-2</v>
      </c>
      <c r="C402" s="158">
        <f>(VLOOKUP(A402,'中情景（2001-2060, 2020RMB）'!$A$14:$W$54,23,0)/VLOOKUP(A402,'中情景（2001-2060, 2020RMB）'!$A$14:$W$54,20,0))^(1/3)-1</f>
        <v>0.13348082333262457</v>
      </c>
      <c r="D402" s="151">
        <v>0.9</v>
      </c>
      <c r="E402" s="151">
        <v>0.8</v>
      </c>
      <c r="F402" s="151">
        <v>0.6</v>
      </c>
      <c r="G402" s="151">
        <f t="shared" si="207"/>
        <v>0.41000000000000003</v>
      </c>
      <c r="H402" s="151">
        <v>0.4</v>
      </c>
      <c r="I402" s="157">
        <f t="shared" si="225"/>
        <v>9.8227960298967465E-2</v>
      </c>
      <c r="J402" s="157">
        <f t="shared" si="225"/>
        <v>8.731374248797108E-2</v>
      </c>
      <c r="K402" s="157">
        <f t="shared" si="226"/>
        <v>6.548530686597831E-2</v>
      </c>
      <c r="L402" s="157">
        <f t="shared" si="227"/>
        <v>4.4748293025085178E-2</v>
      </c>
      <c r="M402" s="157">
        <f>AVERAGE($B402:$C402)*H402</f>
        <v>4.365687124398554E-2</v>
      </c>
      <c r="N402" s="18">
        <f>VLOOKUP($A402,'中情景（2001-2060, 2020RMB）'!$A$14:$W$54,23,0)*(1+情景假设!I402)^3</f>
        <v>36451.554687681244</v>
      </c>
      <c r="O402" s="18">
        <f>N402*(1+情景假设!J402)^5</f>
        <v>55397.535119726956</v>
      </c>
      <c r="P402" s="18">
        <f>O402*(1+情景假设!K402)^5</f>
        <v>76072.51371067288</v>
      </c>
      <c r="Q402" s="18">
        <f>P402*(1+情景假设!L402)^15</f>
        <v>146690.78097098204</v>
      </c>
      <c r="R402" s="18">
        <f>Q402*(1+情景假设!M402)^10</f>
        <v>224895.20112196187</v>
      </c>
      <c r="S402" s="18">
        <f>VLOOKUP($A402,'中情景（2001-2060, 2020RMB）'!$A$14:$W$70,23,0)</f>
        <v>27519.375031440293</v>
      </c>
      <c r="T402" s="18">
        <f t="shared" si="220"/>
        <v>33945.097468312219</v>
      </c>
      <c r="U402" s="18">
        <f t="shared" si="221"/>
        <v>46805.999551922607</v>
      </c>
      <c r="V402" s="18">
        <f t="shared" si="222"/>
        <v>59449.954500353757</v>
      </c>
      <c r="W402" s="18">
        <f t="shared" si="223"/>
        <v>90916.961075429965</v>
      </c>
      <c r="X402" s="168">
        <f t="shared" si="224"/>
        <v>118344.54708948737</v>
      </c>
    </row>
    <row r="403" spans="1:24" x14ac:dyDescent="0.25">
      <c r="A403" s="152" t="s">
        <v>36</v>
      </c>
      <c r="B403" s="170"/>
      <c r="C403" s="170"/>
      <c r="D403" s="153"/>
      <c r="E403" s="153"/>
      <c r="F403" s="153"/>
      <c r="G403" s="153"/>
      <c r="H403" s="153"/>
      <c r="I403" s="177"/>
      <c r="J403" s="177"/>
      <c r="K403" s="177"/>
      <c r="L403" s="177"/>
      <c r="M403" s="177"/>
      <c r="N403" s="172"/>
      <c r="O403" s="172"/>
      <c r="P403" s="172"/>
      <c r="Q403" s="172"/>
      <c r="R403" s="172"/>
      <c r="S403" s="172"/>
      <c r="T403" s="172"/>
      <c r="U403" s="172"/>
      <c r="V403" s="172"/>
      <c r="W403" s="172"/>
      <c r="X403" s="178"/>
    </row>
    <row r="404" spans="1:24" x14ac:dyDescent="0.25">
      <c r="A404" s="129" t="s">
        <v>37</v>
      </c>
      <c r="B404" s="169">
        <f>(VLOOKUP(A404,'中情景（2001-2060, 2020RMB）'!$A$14:$W$54,20,0)/VLOOKUP(A404,'中情景（2001-2060, 2020RMB）'!$A$14:$W$54,17,0))^(1/3)-1</f>
        <v>0.10983549551460459</v>
      </c>
      <c r="C404" s="169">
        <f>(VLOOKUP(A404,'中情景（2001-2060, 2020RMB）'!$A$14:$W$54,23,0)/VLOOKUP(A404,'中情景（2001-2060, 2020RMB）'!$A$14:$W$54,20,0))^(1/3)-1</f>
        <v>0.11113719350225448</v>
      </c>
      <c r="D404" s="150">
        <v>0.8</v>
      </c>
      <c r="E404" s="150">
        <v>0.7</v>
      </c>
      <c r="F404" s="150">
        <v>0.6</v>
      </c>
      <c r="G404" s="150">
        <f t="shared" si="207"/>
        <v>0.41000000000000003</v>
      </c>
      <c r="H404" s="150">
        <v>0.4</v>
      </c>
      <c r="I404" s="175">
        <f>AVERAGE($B404:$C404)*D404</f>
        <v>8.8389075606743639E-2</v>
      </c>
      <c r="J404" s="175">
        <f>AVERAGE($B404:$C404)*E404</f>
        <v>7.7340441155900663E-2</v>
      </c>
      <c r="K404" s="175">
        <f>AVERAGE($B404:$C404)*F404</f>
        <v>6.6291806705057715E-2</v>
      </c>
      <c r="L404" s="175">
        <f>AVERAGE($B404:$C404)*G404</f>
        <v>4.5299401248456113E-2</v>
      </c>
      <c r="M404" s="175">
        <f>AVERAGE($B404:$C404)*H404</f>
        <v>4.4194537803371819E-2</v>
      </c>
      <c r="N404" s="10">
        <f>VLOOKUP($A404,'中情景（2001-2060, 2020RMB）'!$A$14:$W$54,23,0)*(1+情景假设!I404)^3</f>
        <v>51635.257220785155</v>
      </c>
      <c r="O404" s="10">
        <f>N404*(1+情景假设!J404)^5</f>
        <v>74939.563336998181</v>
      </c>
      <c r="P404" s="10">
        <f>O404*(1+情景假设!K404)^5</f>
        <v>103297.90625147852</v>
      </c>
      <c r="Q404" s="10">
        <f>P404*(1+情景假设!L404)^15</f>
        <v>200771.49058750842</v>
      </c>
      <c r="R404" s="10">
        <f>Q404*(1+情景假设!M404)^10</f>
        <v>309397.08249212673</v>
      </c>
      <c r="S404" s="10">
        <f>VLOOKUP($A404,'中情景（2001-2060, 2020RMB）'!$A$14:$W$70,23,0)</f>
        <v>40049.197919647981</v>
      </c>
      <c r="T404" s="10">
        <f>N404/SUM(N$404:N$406)*$G$82</f>
        <v>47258.742656446382</v>
      </c>
      <c r="U404" s="10">
        <f>O404/SUM(O$404:O$406)*$L$82</f>
        <v>61488.544296962071</v>
      </c>
      <c r="V404" s="10">
        <f>P404/SUM(P$404:P$406)*$Q$82</f>
        <v>75273.78003584109</v>
      </c>
      <c r="W404" s="10">
        <f>Q404/SUM(Q$404:Q$406)*$AF$82</f>
        <v>113938.74298942705</v>
      </c>
      <c r="X404" s="174">
        <f>R404/SUM(R$404:R$406)*$AP$82</f>
        <v>148623.17604814321</v>
      </c>
    </row>
    <row r="405" spans="1:24" x14ac:dyDescent="0.25">
      <c r="A405" s="130" t="s">
        <v>38</v>
      </c>
      <c r="B405" s="156">
        <f>(VLOOKUP(A405,'中情景（2001-2060, 2020RMB）'!$A$14:$W$54,20,0)/VLOOKUP(A405,'中情景（2001-2060, 2020RMB）'!$A$14:$W$54,17,0))^(1/3)-1</f>
        <v>8.6584169191379345E-2</v>
      </c>
      <c r="C405" s="156">
        <f>(VLOOKUP(A405,'中情景（2001-2060, 2020RMB）'!$A$14:$W$54,23,0)/VLOOKUP(A405,'中情景（2001-2060, 2020RMB）'!$A$14:$W$54,20,0))^(1/3)-1</f>
        <v>7.4164155276645882E-2</v>
      </c>
      <c r="D405" s="1">
        <v>0.8</v>
      </c>
      <c r="E405" s="1">
        <v>0.7</v>
      </c>
      <c r="F405" s="1">
        <v>0.6</v>
      </c>
      <c r="G405" s="1">
        <f t="shared" si="207"/>
        <v>0.51</v>
      </c>
      <c r="H405" s="1">
        <v>0.5</v>
      </c>
      <c r="I405" s="155">
        <f>AVERAGE($B405:$C405)*D405</f>
        <v>6.4299329787210091E-2</v>
      </c>
      <c r="J405" s="155">
        <f>AVERAGE($B405:$C405)*E405</f>
        <v>5.6261913563808823E-2</v>
      </c>
      <c r="K405" s="155">
        <f t="shared" ref="K405:K406" si="228">AVERAGE($B405:$C405)*F405</f>
        <v>4.8224497340407568E-2</v>
      </c>
      <c r="L405" s="155">
        <f t="shared" ref="L405:L406" si="229">AVERAGE($B405:$C405)*G405</f>
        <v>4.0990822739346434E-2</v>
      </c>
      <c r="M405" s="155">
        <f>AVERAGE($B405:$C405)*H405</f>
        <v>4.0187081117006307E-2</v>
      </c>
      <c r="N405" s="14">
        <f>VLOOKUP($A405,'中情景（2001-2060, 2020RMB）'!$A$14:$W$54,23,0)*(1+情景假设!I405)^3</f>
        <v>3887.7760818657689</v>
      </c>
      <c r="O405" s="14">
        <f>N405*(1+情景假设!J405)^5</f>
        <v>5111.6292372655316</v>
      </c>
      <c r="P405" s="14">
        <f>O405*(1+情景假设!K405)^5</f>
        <v>6468.9064547280595</v>
      </c>
      <c r="Q405" s="14">
        <f>P405*(1+情景假设!L405)^15</f>
        <v>11817.738709416417</v>
      </c>
      <c r="R405" s="14">
        <f>Q405*(1+情景假设!M405)^10</f>
        <v>17524.633325934308</v>
      </c>
      <c r="S405" s="14">
        <f>VLOOKUP($A405,'中情景（2001-2060, 2020RMB）'!$A$14:$W$70,23,0)</f>
        <v>3224.8526645654251</v>
      </c>
      <c r="T405" s="14">
        <f>N405/SUM(N$404:N$406)*$G$82</f>
        <v>3558.2549453210227</v>
      </c>
      <c r="U405" s="14">
        <f>O405/SUM(O$404:O$406)*$L$82</f>
        <v>4194.1349374005849</v>
      </c>
      <c r="V405" s="14">
        <f>P405/SUM(P$404:P$406)*$Q$82</f>
        <v>4713.9294417079527</v>
      </c>
      <c r="W405" s="14">
        <f>Q405/SUM(Q$404:Q$406)*$AF$82</f>
        <v>6706.6209927923746</v>
      </c>
      <c r="X405" s="166">
        <f>R405/SUM(R$404:R$406)*$AP$82</f>
        <v>8418.2004658876231</v>
      </c>
    </row>
    <row r="406" spans="1:24" x14ac:dyDescent="0.25">
      <c r="A406" s="130" t="s">
        <v>39</v>
      </c>
      <c r="B406" s="158">
        <f>(VLOOKUP(A406,'中情景（2001-2060, 2020RMB）'!$A$14:$W$54,20,0)/VLOOKUP(A406,'中情景（2001-2060, 2020RMB）'!$A$14:$W$54,17,0))^(1/3)-1</f>
        <v>8.499311454124503E-2</v>
      </c>
      <c r="C406" s="158">
        <f>(VLOOKUP(A406,'中情景（2001-2060, 2020RMB）'!$A$14:$W$54,23,0)/VLOOKUP(A406,'中情景（2001-2060, 2020RMB）'!$A$14:$W$54,20,0))^(1/3)-1</f>
        <v>9.3141707414592156E-2</v>
      </c>
      <c r="D406" s="151">
        <v>0.8</v>
      </c>
      <c r="E406" s="151">
        <v>0.7</v>
      </c>
      <c r="F406" s="151">
        <v>0.6</v>
      </c>
      <c r="G406" s="151">
        <f t="shared" si="207"/>
        <v>0.51</v>
      </c>
      <c r="H406" s="151">
        <v>0.5</v>
      </c>
      <c r="I406" s="157">
        <f>AVERAGE($B406:$C406)*D406</f>
        <v>7.1253928782334872E-2</v>
      </c>
      <c r="J406" s="157">
        <f>AVERAGE($B406:$C406)*E406</f>
        <v>6.2347187684543011E-2</v>
      </c>
      <c r="K406" s="157">
        <f t="shared" si="228"/>
        <v>5.3440446586751157E-2</v>
      </c>
      <c r="L406" s="157">
        <f t="shared" si="229"/>
        <v>4.5424379598738483E-2</v>
      </c>
      <c r="M406" s="157">
        <f>AVERAGE($B406:$C406)*H406</f>
        <v>4.4533705488959296E-2</v>
      </c>
      <c r="N406" s="18">
        <f>VLOOKUP($A406,'中情景（2001-2060, 2020RMB）'!$A$14:$W$54,23,0)*(1+情景假设!I406)^3</f>
        <v>14171.433044547777</v>
      </c>
      <c r="O406" s="18">
        <f>N406*(1+情景假设!J406)^5</f>
        <v>19175.475051386857</v>
      </c>
      <c r="P406" s="18">
        <f>O406*(1+情景假设!K406)^5</f>
        <v>24876.889482506991</v>
      </c>
      <c r="Q406" s="18">
        <f>P406*(1+情景假设!L406)^15</f>
        <v>48437.914142750531</v>
      </c>
      <c r="R406" s="18">
        <f>Q406*(1+情景假设!M406)^10</f>
        <v>74887.618293354797</v>
      </c>
      <c r="S406" s="18">
        <f>VLOOKUP($A406,'中情景（2001-2060, 2020RMB）'!$A$14:$W$70,23,0)</f>
        <v>11527.535972617879</v>
      </c>
      <c r="T406" s="18">
        <f>N406/SUM(N$404:N$406)*$G$82</f>
        <v>12970.287035885132</v>
      </c>
      <c r="U406" s="18">
        <f>O406/SUM(O$404:O$406)*$L$82</f>
        <v>15733.639143455959</v>
      </c>
      <c r="V406" s="18">
        <f>P406/SUM(P$404:P$406)*$Q$82</f>
        <v>18127.93283847762</v>
      </c>
      <c r="W406" s="18">
        <f>Q406/SUM(Q$404:Q$406)*$AF$82</f>
        <v>27488.738736286319</v>
      </c>
      <c r="X406" s="168">
        <f>R406/SUM(R$404:R$406)*$AP$82</f>
        <v>35973.305203104646</v>
      </c>
    </row>
    <row r="407" spans="1:24" x14ac:dyDescent="0.25">
      <c r="A407" s="181" t="s">
        <v>49</v>
      </c>
      <c r="B407" s="182"/>
      <c r="C407" s="183"/>
      <c r="D407" s="184"/>
      <c r="E407" s="184"/>
      <c r="F407" s="184"/>
      <c r="G407" s="184"/>
      <c r="H407" s="184"/>
      <c r="I407" s="185"/>
      <c r="J407" s="185"/>
      <c r="K407" s="185"/>
      <c r="L407" s="185"/>
      <c r="M407" s="185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7"/>
    </row>
    <row r="408" spans="1:24" x14ac:dyDescent="0.25">
      <c r="A408" s="131" t="s">
        <v>40</v>
      </c>
      <c r="B408" s="165">
        <f>(VLOOKUP(A408,'中情景（2001-2060, 2020RMB）'!$A$14:$W$54,20,0)/VLOOKUP(A408,'中情景（2001-2060, 2020RMB）'!$A$14:$W$54,17,0))^(1/3)-1</f>
        <v>3.8478237653810199E-2</v>
      </c>
      <c r="C408" s="156">
        <f>(VLOOKUP(A408,'中情景（2001-2060, 2020RMB）'!$A$14:$W$54,23,0)/VLOOKUP(A408,'中情景（2001-2060, 2020RMB）'!$A$14:$W$54,20,0))^(1/3)-1</f>
        <v>3.0088112665055178E-2</v>
      </c>
      <c r="D408" s="1">
        <v>0.7</v>
      </c>
      <c r="E408" s="1">
        <v>0.6</v>
      </c>
      <c r="F408" s="1">
        <v>0.5</v>
      </c>
      <c r="G408" s="1">
        <f t="shared" si="207"/>
        <v>0.41000000000000003</v>
      </c>
      <c r="H408" s="1">
        <v>0.4</v>
      </c>
      <c r="I408" s="155">
        <f>AVERAGE($B408:$C408)*D408</f>
        <v>2.3998222611602879E-2</v>
      </c>
      <c r="J408" s="155">
        <f>AVERAGE($B408:$C408)*E408</f>
        <v>2.0569905095659612E-2</v>
      </c>
      <c r="K408" s="155">
        <f>AVERAGE($B408:$C408)*F408</f>
        <v>1.7141587579716344E-2</v>
      </c>
      <c r="L408" s="155">
        <f>AVERAGE($B408:$C408)*G408</f>
        <v>1.4056101815367403E-2</v>
      </c>
      <c r="M408" s="155">
        <f>AVERAGE($B408:$C408)*H408</f>
        <v>1.3713270063773077E-2</v>
      </c>
      <c r="N408" s="14">
        <f>VLOOKUP($A408,'中情景（2001-2060, 2020RMB）'!$A$14:$W$54,23,0)*(1+情景假设!I408)^3</f>
        <v>12865.168475545936</v>
      </c>
      <c r="O408" s="14">
        <f>N408*(1+情景假设!J408)^5</f>
        <v>14243.911468614675</v>
      </c>
      <c r="P408" s="14">
        <f>O408*(1+情景假设!K408)^5</f>
        <v>15507.304811337654</v>
      </c>
      <c r="Q408" s="14">
        <f>P408*(1+情景假设!L408)^15</f>
        <v>19119.039177698447</v>
      </c>
      <c r="R408" s="14">
        <f>Q408*(1+情景假设!M408)^10</f>
        <v>21908.738917619503</v>
      </c>
      <c r="S408" s="14">
        <f>VLOOKUP($A408,'中情景（2001-2060, 2020RMB）'!$A$14:$W$70,23,0)</f>
        <v>11981.684218336073</v>
      </c>
      <c r="T408" s="14">
        <f t="shared" ref="T408:T424" si="230">N408/SUM(N$408:N$424)*$G$83</f>
        <v>12345.832924466777</v>
      </c>
      <c r="U408" s="14">
        <f t="shared" ref="U408:U424" si="231">O408/SUM(O$408:O$424)*$L$83</f>
        <v>13022.207800158032</v>
      </c>
      <c r="V408" s="14">
        <f t="shared" ref="V408:V424" si="232">P408/SUM(P$408:P$424)*$Q$83</f>
        <v>13213.359199621265</v>
      </c>
      <c r="W408" s="14">
        <f t="shared" ref="W408:W424" si="233">Q408/SUM(Q$408:Q$424)*$AF$83</f>
        <v>13240.681447511297</v>
      </c>
      <c r="X408" s="166">
        <f t="shared" ref="X408:X424" si="234">R408/SUM(R$408:R$424)*$AP$83</f>
        <v>12947.377438022457</v>
      </c>
    </row>
    <row r="409" spans="1:24" x14ac:dyDescent="0.25">
      <c r="A409" s="132" t="s">
        <v>41</v>
      </c>
      <c r="B409" s="165">
        <f>(VLOOKUP(A409,'中情景（2001-2060, 2020RMB）'!$A$14:$W$54,20,0)/VLOOKUP(A409,'中情景（2001-2060, 2020RMB）'!$A$14:$W$54,17,0))^(1/3)-1</f>
        <v>6.0041288590014119E-2</v>
      </c>
      <c r="C409" s="156">
        <f>(VLOOKUP(A409,'中情景（2001-2060, 2020RMB）'!$A$14:$W$54,23,0)/VLOOKUP(A409,'中情景（2001-2060, 2020RMB）'!$A$14:$W$54,20,0))^(1/3)-1</f>
        <v>4.6893213334837647E-2</v>
      </c>
      <c r="D409" s="1">
        <v>0.7</v>
      </c>
      <c r="E409" s="1">
        <v>0.6</v>
      </c>
      <c r="F409" s="1">
        <v>0.5</v>
      </c>
      <c r="G409" s="1">
        <f t="shared" si="207"/>
        <v>0.41000000000000003</v>
      </c>
      <c r="H409" s="1">
        <v>0.4</v>
      </c>
      <c r="I409" s="155">
        <f t="shared" ref="I409:I424" si="235">AVERAGE($B409:$C409)*D409</f>
        <v>3.7427075673698115E-2</v>
      </c>
      <c r="J409" s="155">
        <f t="shared" ref="J409:J424" si="236">AVERAGE($B409:$C409)*E409</f>
        <v>3.2080350577455528E-2</v>
      </c>
      <c r="K409" s="155">
        <f t="shared" ref="K409:K424" si="237">AVERAGE($B409:$C409)*F409</f>
        <v>2.6733625481212941E-2</v>
      </c>
      <c r="L409" s="155">
        <f t="shared" ref="L409:L424" si="238">AVERAGE($B409:$C409)*G409</f>
        <v>2.1921572894594614E-2</v>
      </c>
      <c r="M409" s="155">
        <f t="shared" ref="M409:M424" si="239">AVERAGE($B409:$C409)*H409</f>
        <v>2.1386900384970355E-2</v>
      </c>
      <c r="N409" s="14">
        <f>VLOOKUP($A409,'中情景（2001-2060, 2020RMB）'!$A$14:$W$54,23,0)*(1+情景假设!I409)^3</f>
        <v>7400.311414477721</v>
      </c>
      <c r="O409" s="14">
        <f>N409*(1+情景假设!J409)^5</f>
        <v>8665.9772484904861</v>
      </c>
      <c r="P409" s="14">
        <f>O409*(1+情景假设!K409)^5</f>
        <v>9887.9547753472489</v>
      </c>
      <c r="Q409" s="14">
        <f>P409*(1+情景假设!L409)^15</f>
        <v>13688.945055127913</v>
      </c>
      <c r="R409" s="14">
        <f>Q409*(1+情景假设!M409)^10</f>
        <v>16915.031707199785</v>
      </c>
      <c r="S409" s="14">
        <f>VLOOKUP($A409,'中情景（2001-2060, 2020RMB）'!$A$14:$W$70,23,0)</f>
        <v>6627.9200426937196</v>
      </c>
      <c r="T409" s="14">
        <f t="shared" si="230"/>
        <v>7101.5788472439226</v>
      </c>
      <c r="U409" s="14">
        <f t="shared" si="231"/>
        <v>7922.6943224086444</v>
      </c>
      <c r="V409" s="14">
        <f t="shared" si="232"/>
        <v>8425.2615000351907</v>
      </c>
      <c r="W409" s="14">
        <f t="shared" si="233"/>
        <v>9480.1291604054695</v>
      </c>
      <c r="X409" s="166">
        <f t="shared" si="234"/>
        <v>9996.2531258749896</v>
      </c>
    </row>
    <row r="410" spans="1:24" x14ac:dyDescent="0.25">
      <c r="A410" s="132" t="s">
        <v>42</v>
      </c>
      <c r="B410" s="165">
        <f>(VLOOKUP(A410,'中情景（2001-2060, 2020RMB）'!$A$14:$W$54,20,0)/VLOOKUP(A410,'中情景（2001-2060, 2020RMB）'!$A$14:$W$54,17,0))^(1/3)-1</f>
        <v>6.5041663653590875E-2</v>
      </c>
      <c r="C410" s="156">
        <f>(VLOOKUP(A410,'中情景（2001-2060, 2020RMB）'!$A$14:$W$54,23,0)/VLOOKUP(A410,'中情景（2001-2060, 2020RMB）'!$A$14:$W$54,20,0))^(1/3)-1</f>
        <v>5.3855301278841861E-2</v>
      </c>
      <c r="D410" s="1">
        <v>0.8</v>
      </c>
      <c r="E410" s="1">
        <v>0.7</v>
      </c>
      <c r="F410" s="1">
        <v>0.6</v>
      </c>
      <c r="G410" s="1">
        <f t="shared" si="207"/>
        <v>0.51</v>
      </c>
      <c r="H410" s="1">
        <v>0.5</v>
      </c>
      <c r="I410" s="155">
        <f t="shared" si="235"/>
        <v>4.7558785972973097E-2</v>
      </c>
      <c r="J410" s="155">
        <f t="shared" si="236"/>
        <v>4.1613937726351455E-2</v>
      </c>
      <c r="K410" s="155">
        <f t="shared" si="237"/>
        <v>3.5669089479729819E-2</v>
      </c>
      <c r="L410" s="155">
        <f t="shared" si="238"/>
        <v>3.0318726057770348E-2</v>
      </c>
      <c r="M410" s="155">
        <f t="shared" si="239"/>
        <v>2.9724241233108184E-2</v>
      </c>
      <c r="N410" s="14">
        <f>VLOOKUP($A410,'中情景（2001-2060, 2020RMB）'!$A$14:$W$54,23,0)*(1+情景假设!I410)^3</f>
        <v>8359.8051807504435</v>
      </c>
      <c r="O410" s="14">
        <f>N410*(1+情景假设!J410)^5</f>
        <v>10250.146420084979</v>
      </c>
      <c r="P410" s="14">
        <f>O410*(1+情景假设!K410)^5</f>
        <v>12213.359528615769</v>
      </c>
      <c r="Q410" s="14">
        <f>P410*(1+情景假设!L410)^15</f>
        <v>19116.528994024869</v>
      </c>
      <c r="R410" s="14">
        <f>Q410*(1+情景假设!M410)^10</f>
        <v>25622.317461645947</v>
      </c>
      <c r="S410" s="14">
        <f>VLOOKUP($A410,'中情景（2001-2060, 2020RMB）'!$A$14:$W$70,23,0)</f>
        <v>7272.1184742926107</v>
      </c>
      <c r="T410" s="14">
        <f t="shared" si="230"/>
        <v>8022.340184570111</v>
      </c>
      <c r="U410" s="14">
        <f t="shared" si="231"/>
        <v>9370.9889280415755</v>
      </c>
      <c r="V410" s="14">
        <f t="shared" si="232"/>
        <v>10406.676624279025</v>
      </c>
      <c r="W410" s="14">
        <f t="shared" si="233"/>
        <v>13238.943047265988</v>
      </c>
      <c r="X410" s="166">
        <f t="shared" si="234"/>
        <v>15141.985865100127</v>
      </c>
    </row>
    <row r="411" spans="1:24" x14ac:dyDescent="0.25">
      <c r="A411" s="132" t="s">
        <v>43</v>
      </c>
      <c r="B411" s="165">
        <f>(VLOOKUP(A411,'中情景（2001-2060, 2020RMB）'!$A$14:$W$54,20,0)/VLOOKUP(A411,'中情景（2001-2060, 2020RMB）'!$A$14:$W$54,17,0))^(1/3)-1</f>
        <v>3.8972978413204906E-2</v>
      </c>
      <c r="C411" s="156">
        <f>(VLOOKUP(A411,'中情景（2001-2060, 2020RMB）'!$A$14:$W$54,23,0)/VLOOKUP(A411,'中情景（2001-2060, 2020RMB）'!$A$14:$W$54,20,0))^(1/3)-1</f>
        <v>5.3533902155058266E-2</v>
      </c>
      <c r="D411" s="1">
        <v>0.8</v>
      </c>
      <c r="E411" s="1">
        <v>0.7</v>
      </c>
      <c r="F411" s="1">
        <v>0.6</v>
      </c>
      <c r="G411" s="1">
        <f t="shared" si="207"/>
        <v>0.51</v>
      </c>
      <c r="H411" s="1">
        <v>0.5</v>
      </c>
      <c r="I411" s="155">
        <f t="shared" si="235"/>
        <v>3.7002752227305272E-2</v>
      </c>
      <c r="J411" s="155">
        <f t="shared" si="236"/>
        <v>3.2377408198892108E-2</v>
      </c>
      <c r="K411" s="155">
        <f t="shared" si="237"/>
        <v>2.775206417047895E-2</v>
      </c>
      <c r="L411" s="155">
        <f t="shared" si="238"/>
        <v>2.3589254544907109E-2</v>
      </c>
      <c r="M411" s="155">
        <f t="shared" si="239"/>
        <v>2.3126720142065793E-2</v>
      </c>
      <c r="N411" s="14">
        <f>VLOOKUP($A411,'中情景（2001-2060, 2020RMB）'!$A$14:$W$54,23,0)*(1+情景假设!I411)^3</f>
        <v>10058.192329680658</v>
      </c>
      <c r="O411" s="14">
        <f>N411*(1+情景假设!J411)^5</f>
        <v>11795.392495649108</v>
      </c>
      <c r="P411" s="14">
        <f>O411*(1+情景假设!K411)^5</f>
        <v>13525.526676023786</v>
      </c>
      <c r="Q411" s="14">
        <f>P411*(1+情景假设!L411)^15</f>
        <v>19188.452733711481</v>
      </c>
      <c r="R411" s="14">
        <f>Q411*(1+情景假设!M411)^10</f>
        <v>24117.607660120124</v>
      </c>
      <c r="S411" s="14">
        <f>VLOOKUP($A411,'中情景（2001-2060, 2020RMB）'!$A$14:$W$70,23,0)</f>
        <v>9019.4531857153415</v>
      </c>
      <c r="T411" s="14">
        <f t="shared" si="230"/>
        <v>9652.1675763846706</v>
      </c>
      <c r="U411" s="14">
        <f t="shared" si="231"/>
        <v>10783.698880831802</v>
      </c>
      <c r="V411" s="14">
        <f t="shared" si="232"/>
        <v>11524.73911544566</v>
      </c>
      <c r="W411" s="14">
        <f t="shared" si="233"/>
        <v>13288.753046442882</v>
      </c>
      <c r="X411" s="166">
        <f t="shared" si="234"/>
        <v>14252.749574124986</v>
      </c>
    </row>
    <row r="412" spans="1:24" x14ac:dyDescent="0.25">
      <c r="A412" s="132" t="s">
        <v>44</v>
      </c>
      <c r="B412" s="165">
        <f>(VLOOKUP(A412,'中情景（2001-2060, 2020RMB）'!$A$14:$W$54,20,0)/VLOOKUP(A412,'中情景（2001-2060, 2020RMB）'!$A$14:$W$54,17,0))^(1/3)-1</f>
        <v>2.805962569093623E-2</v>
      </c>
      <c r="C412" s="156">
        <f>(VLOOKUP(A412,'中情景（2001-2060, 2020RMB）'!$A$14:$W$54,23,0)/VLOOKUP(A412,'中情景（2001-2060, 2020RMB）'!$A$14:$W$54,20,0))^(1/3)-1</f>
        <v>-7.6523101069775334E-3</v>
      </c>
      <c r="D412" s="1">
        <v>0.7</v>
      </c>
      <c r="E412" s="1">
        <v>0.6</v>
      </c>
      <c r="F412" s="1">
        <v>0.5</v>
      </c>
      <c r="G412" s="1">
        <f t="shared" si="207"/>
        <v>0.41000000000000003</v>
      </c>
      <c r="H412" s="1">
        <v>0.4</v>
      </c>
      <c r="I412" s="155">
        <f t="shared" si="235"/>
        <v>7.1425604543855431E-3</v>
      </c>
      <c r="J412" s="155">
        <f t="shared" si="236"/>
        <v>6.122194675187609E-3</v>
      </c>
      <c r="K412" s="155">
        <f t="shared" si="237"/>
        <v>5.101828895989674E-3</v>
      </c>
      <c r="L412" s="155">
        <f t="shared" si="238"/>
        <v>4.1834996947115333E-3</v>
      </c>
      <c r="M412" s="155">
        <f t="shared" si="239"/>
        <v>4.0814631167917391E-3</v>
      </c>
      <c r="N412" s="14">
        <f>VLOOKUP($A412,'中情景（2001-2060, 2020RMB）'!$A$14:$W$54,23,0)*(1+情景假设!I412)^3</f>
        <v>3427.7753595399113</v>
      </c>
      <c r="O412" s="14">
        <f>N412*(1+情景假设!J412)^5</f>
        <v>3533.9955632075171</v>
      </c>
      <c r="P412" s="14">
        <f>O412*(1+情景假设!K412)^5</f>
        <v>3625.0693231517744</v>
      </c>
      <c r="Q412" s="14">
        <f>P412*(1+情景假设!L412)^15</f>
        <v>3859.3354660302157</v>
      </c>
      <c r="R412" s="14">
        <f>Q412*(1+情景假设!M412)^10</f>
        <v>4019.7775890819939</v>
      </c>
      <c r="S412" s="14">
        <f>VLOOKUP($A412,'中情景（2001-2060, 2020RMB）'!$A$14:$W$70,23,0)</f>
        <v>3355.3629553285882</v>
      </c>
      <c r="T412" s="14">
        <f t="shared" si="230"/>
        <v>3289.4044078725506</v>
      </c>
      <c r="U412" s="14">
        <f t="shared" si="231"/>
        <v>3230.8839247089645</v>
      </c>
      <c r="V412" s="14">
        <f t="shared" si="232"/>
        <v>3088.8245038758969</v>
      </c>
      <c r="W412" s="14">
        <f t="shared" si="233"/>
        <v>2672.7405613768974</v>
      </c>
      <c r="X412" s="166">
        <f t="shared" si="234"/>
        <v>2375.5624574489902</v>
      </c>
    </row>
    <row r="413" spans="1:24" x14ac:dyDescent="0.25">
      <c r="A413" s="132" t="s">
        <v>45</v>
      </c>
      <c r="B413" s="165">
        <f>(VLOOKUP(A413,'中情景（2001-2060, 2020RMB）'!$A$14:$W$54,20,0)/VLOOKUP(A413,'中情景（2001-2060, 2020RMB）'!$A$14:$W$54,17,0))^(1/3)-1</f>
        <v>2.7321656461441357E-2</v>
      </c>
      <c r="C413" s="156">
        <f>(VLOOKUP(A413,'中情景（2001-2060, 2020RMB）'!$A$14:$W$54,23,0)/VLOOKUP(A413,'中情景（2001-2060, 2020RMB）'!$A$14:$W$54,20,0))^(1/3)-1</f>
        <v>3.3080810164053176E-2</v>
      </c>
      <c r="D413" s="1">
        <v>0.7</v>
      </c>
      <c r="E413" s="1">
        <v>0.6</v>
      </c>
      <c r="F413" s="1">
        <v>0.5</v>
      </c>
      <c r="G413" s="1">
        <f t="shared" si="207"/>
        <v>0.41000000000000003</v>
      </c>
      <c r="H413" s="1">
        <v>0.4</v>
      </c>
      <c r="I413" s="155">
        <f t="shared" si="235"/>
        <v>2.1140863318923085E-2</v>
      </c>
      <c r="J413" s="155">
        <f t="shared" si="236"/>
        <v>1.8120739987648359E-2</v>
      </c>
      <c r="K413" s="155">
        <f t="shared" si="237"/>
        <v>1.5100616656373633E-2</v>
      </c>
      <c r="L413" s="155">
        <f t="shared" si="238"/>
        <v>1.238250565822638E-2</v>
      </c>
      <c r="M413" s="155">
        <f t="shared" si="239"/>
        <v>1.2080493325098907E-2</v>
      </c>
      <c r="N413" s="14">
        <f>VLOOKUP($A413,'中情景（2001-2060, 2020RMB）'!$A$14:$W$54,23,0)*(1+情景假设!I413)^3</f>
        <v>3267.8927902260921</v>
      </c>
      <c r="O413" s="14">
        <f>N413*(1+情景假设!J413)^5</f>
        <v>3574.9026731704034</v>
      </c>
      <c r="P413" s="14">
        <f>O413*(1+情景假设!K413)^5</f>
        <v>3853.0946782372689</v>
      </c>
      <c r="Q413" s="14">
        <f>P413*(1+情景假设!L413)^15</f>
        <v>4634.2467855772247</v>
      </c>
      <c r="R413" s="14">
        <f>Q413*(1+情景假设!M413)^10</f>
        <v>5225.5222531605759</v>
      </c>
      <c r="S413" s="14">
        <f>VLOOKUP($A413,'中情景（2001-2060, 2020RMB）'!$A$14:$W$70,23,0)</f>
        <v>3069.0985404160137</v>
      </c>
      <c r="T413" s="14">
        <f t="shared" si="230"/>
        <v>3135.9759088960432</v>
      </c>
      <c r="U413" s="14">
        <f t="shared" si="231"/>
        <v>3268.2824221381561</v>
      </c>
      <c r="V413" s="14">
        <f t="shared" si="232"/>
        <v>3283.1188032413793</v>
      </c>
      <c r="W413" s="14">
        <f t="shared" si="233"/>
        <v>3209.3969193052208</v>
      </c>
      <c r="X413" s="166">
        <f t="shared" si="234"/>
        <v>3088.1197305265428</v>
      </c>
    </row>
    <row r="414" spans="1:24" x14ac:dyDescent="0.25">
      <c r="A414" s="132" t="s">
        <v>46</v>
      </c>
      <c r="B414" s="165">
        <f>(VLOOKUP(A414,'中情景（2001-2060, 2020RMB）'!$A$14:$W$54,20,0)/VLOOKUP(A414,'中情景（2001-2060, 2020RMB）'!$A$14:$W$54,17,0))^(1/3)-1</f>
        <v>4.9172685554043749E-2</v>
      </c>
      <c r="C414" s="156">
        <f>(VLOOKUP(A414,'中情景（2001-2060, 2020RMB）'!$A$14:$W$54,23,0)/VLOOKUP(A414,'中情景（2001-2060, 2020RMB）'!$A$14:$W$54,20,0))^(1/3)-1</f>
        <v>7.9168483237206377E-3</v>
      </c>
      <c r="D414" s="1">
        <v>0.7</v>
      </c>
      <c r="E414" s="1">
        <v>0.6</v>
      </c>
      <c r="F414" s="1">
        <v>0.5</v>
      </c>
      <c r="G414" s="1">
        <f t="shared" si="207"/>
        <v>0.41000000000000003</v>
      </c>
      <c r="H414" s="1">
        <v>0.4</v>
      </c>
      <c r="I414" s="155">
        <f t="shared" si="235"/>
        <v>1.9981336857217535E-2</v>
      </c>
      <c r="J414" s="155">
        <f t="shared" si="236"/>
        <v>1.7126860163329316E-2</v>
      </c>
      <c r="K414" s="155">
        <f t="shared" si="237"/>
        <v>1.4272383469441097E-2</v>
      </c>
      <c r="L414" s="155">
        <f t="shared" si="238"/>
        <v>1.1703354444941701E-2</v>
      </c>
      <c r="M414" s="155">
        <f t="shared" si="239"/>
        <v>1.1417906775552877E-2</v>
      </c>
      <c r="N414" s="14">
        <f>VLOOKUP($A414,'中情景（2001-2060, 2020RMB）'!$A$14:$W$54,23,0)*(1+情景假设!I414)^3</f>
        <v>1912.3334990883588</v>
      </c>
      <c r="O414" s="14">
        <f>N414*(1+情景假设!J414)^5</f>
        <v>2081.8011739609597</v>
      </c>
      <c r="P414" s="14">
        <f>O414*(1+情景假设!K414)^5</f>
        <v>2234.6641029247785</v>
      </c>
      <c r="Q414" s="14">
        <f>P414*(1+情景假设!L414)^15</f>
        <v>2660.7869512976627</v>
      </c>
      <c r="R414" s="14">
        <f>Q414*(1+情景假设!M414)^10</f>
        <v>2980.687771981045</v>
      </c>
      <c r="S414" s="14">
        <f>VLOOKUP($A414,'中情景（2001-2060, 2020RMB）'!$A$14:$W$70,23,0)</f>
        <v>1802.1334874675638</v>
      </c>
      <c r="T414" s="14">
        <f t="shared" si="230"/>
        <v>1835.1372483370415</v>
      </c>
      <c r="U414" s="14">
        <f t="shared" si="231"/>
        <v>1903.2445930084941</v>
      </c>
      <c r="V414" s="14">
        <f t="shared" si="232"/>
        <v>1904.097445795773</v>
      </c>
      <c r="W414" s="14">
        <f t="shared" si="233"/>
        <v>1842.6988979091666</v>
      </c>
      <c r="X414" s="166">
        <f t="shared" si="234"/>
        <v>1761.4929710856236</v>
      </c>
    </row>
    <row r="415" spans="1:24" x14ac:dyDescent="0.25">
      <c r="A415" s="132" t="s">
        <v>47</v>
      </c>
      <c r="B415" s="165">
        <f>(VLOOKUP(A415,'中情景（2001-2060, 2020RMB）'!$A$14:$W$54,20,0)/VLOOKUP(A415,'中情景（2001-2060, 2020RMB）'!$A$14:$W$54,17,0))^(1/3)-1</f>
        <v>5.3112706149011091E-2</v>
      </c>
      <c r="C415" s="156">
        <f>(VLOOKUP(A415,'中情景（2001-2060, 2020RMB）'!$A$14:$W$54,23,0)/VLOOKUP(A415,'中情景（2001-2060, 2020RMB）'!$A$14:$W$54,20,0))^(1/3)-1</f>
        <v>3.8330072814003913E-2</v>
      </c>
      <c r="D415" s="1">
        <v>0.7</v>
      </c>
      <c r="E415" s="1">
        <v>0.6</v>
      </c>
      <c r="F415" s="1">
        <v>0.5</v>
      </c>
      <c r="G415" s="1">
        <f t="shared" si="207"/>
        <v>0.41000000000000003</v>
      </c>
      <c r="H415" s="1">
        <v>0.4</v>
      </c>
      <c r="I415" s="155">
        <f t="shared" si="235"/>
        <v>3.2004972637055248E-2</v>
      </c>
      <c r="J415" s="155">
        <f t="shared" si="236"/>
        <v>2.74328336889045E-2</v>
      </c>
      <c r="K415" s="155">
        <f t="shared" si="237"/>
        <v>2.2860694740753751E-2</v>
      </c>
      <c r="L415" s="155">
        <f t="shared" si="238"/>
        <v>1.8745769687418076E-2</v>
      </c>
      <c r="M415" s="155">
        <f t="shared" si="239"/>
        <v>1.8288555792603002E-2</v>
      </c>
      <c r="N415" s="14">
        <f>VLOOKUP($A415,'中情景（2001-2060, 2020RMB）'!$A$14:$W$54,23,0)*(1+情景假设!I415)^3</f>
        <v>2141.035192325126</v>
      </c>
      <c r="O415" s="14">
        <f>N415*(1+情景假设!J415)^5</f>
        <v>2451.2691962304425</v>
      </c>
      <c r="P415" s="14">
        <f>O415*(1+情景假设!K415)^5</f>
        <v>2744.5646139920623</v>
      </c>
      <c r="Q415" s="14">
        <f>P415*(1+情景假设!L415)^15</f>
        <v>3626.2749922524831</v>
      </c>
      <c r="R415" s="14">
        <f>Q415*(1+情景假设!M415)^10</f>
        <v>4346.7970535817685</v>
      </c>
      <c r="S415" s="14">
        <f>VLOOKUP($A415,'中情景（2001-2060, 2020RMB）'!$A$14:$W$70,23,0)</f>
        <v>1947.9528299445335</v>
      </c>
      <c r="T415" s="14">
        <f t="shared" si="230"/>
        <v>2054.6068106370381</v>
      </c>
      <c r="U415" s="14">
        <f t="shared" si="231"/>
        <v>2241.0232552887192</v>
      </c>
      <c r="V415" s="14">
        <f t="shared" si="232"/>
        <v>2338.57001796554</v>
      </c>
      <c r="W415" s="14">
        <f t="shared" si="233"/>
        <v>2511.3370796111103</v>
      </c>
      <c r="X415" s="166">
        <f t="shared" si="234"/>
        <v>2568.8207025894012</v>
      </c>
    </row>
    <row r="416" spans="1:24" x14ac:dyDescent="0.25">
      <c r="A416" s="132" t="s">
        <v>48</v>
      </c>
      <c r="B416" s="165">
        <f>(VLOOKUP(A416,'中情景（2001-2060, 2020RMB）'!$A$14:$W$54,20,0)/VLOOKUP(A416,'中情景（2001-2060, 2020RMB）'!$A$14:$W$54,17,0))^(1/3)-1</f>
        <v>4.9337411046651347E-2</v>
      </c>
      <c r="C416" s="156">
        <f>(VLOOKUP(A416,'中情景（2001-2060, 2020RMB）'!$A$14:$W$54,23,0)/VLOOKUP(A416,'中情景（2001-2060, 2020RMB）'!$A$14:$W$54,20,0))^(1/3)-1</f>
        <v>2.4824549543858154E-2</v>
      </c>
      <c r="D416" s="1">
        <v>0.8</v>
      </c>
      <c r="E416" s="1">
        <v>0.7</v>
      </c>
      <c r="F416" s="1">
        <v>0.6</v>
      </c>
      <c r="G416" s="1">
        <f t="shared" si="207"/>
        <v>0.51</v>
      </c>
      <c r="H416" s="1">
        <v>0.5</v>
      </c>
      <c r="I416" s="155">
        <f t="shared" si="235"/>
        <v>2.9664784236203803E-2</v>
      </c>
      <c r="J416" s="155">
        <f t="shared" si="236"/>
        <v>2.5956686206678323E-2</v>
      </c>
      <c r="K416" s="155">
        <f t="shared" si="237"/>
        <v>2.2248588177152851E-2</v>
      </c>
      <c r="L416" s="155">
        <f t="shared" si="238"/>
        <v>1.8911299950579923E-2</v>
      </c>
      <c r="M416" s="155">
        <f t="shared" si="239"/>
        <v>1.8540490147627375E-2</v>
      </c>
      <c r="N416" s="14">
        <f>VLOOKUP($A416,'中情景（2001-2060, 2020RMB）'!$A$14:$W$54,23,0)*(1+情景假设!I416)^3</f>
        <v>2549.1186811887756</v>
      </c>
      <c r="O416" s="14">
        <f>N416*(1+情景假设!J416)^5</f>
        <v>2897.5783390363472</v>
      </c>
      <c r="P416" s="14">
        <f>O416*(1+情景假设!K416)^5</f>
        <v>3234.5791555667324</v>
      </c>
      <c r="Q416" s="14">
        <f>P416*(1+情景假设!L416)^15</f>
        <v>4284.1381187522302</v>
      </c>
      <c r="R416" s="14">
        <f>Q416*(1+情景假设!M416)^10</f>
        <v>5148.0937394554267</v>
      </c>
      <c r="S416" s="14">
        <f>VLOOKUP($A416,'中情景（2001-2060, 2020RMB）'!$A$14:$W$70,23,0)</f>
        <v>2335.0838323778685</v>
      </c>
      <c r="T416" s="14">
        <f t="shared" si="230"/>
        <v>2446.2169619009392</v>
      </c>
      <c r="U416" s="14">
        <f t="shared" si="231"/>
        <v>2649.0523569533166</v>
      </c>
      <c r="V416" s="14">
        <f t="shared" si="232"/>
        <v>2756.0982880057395</v>
      </c>
      <c r="W416" s="14">
        <f t="shared" si="233"/>
        <v>2966.9329917847444</v>
      </c>
      <c r="X416" s="166">
        <f t="shared" si="234"/>
        <v>3042.3619078067959</v>
      </c>
    </row>
    <row r="417" spans="1:24" x14ac:dyDescent="0.25">
      <c r="A417" s="132" t="s">
        <v>65</v>
      </c>
      <c r="B417" s="165">
        <f>(VLOOKUP(A417,'中情景（2001-2060, 2020RMB）'!$A$14:$W$54,20,0)/VLOOKUP(A417,'中情景（2001-2060, 2020RMB）'!$A$14:$W$54,17,0))^(1/3)-1</f>
        <v>-1.2129962985660381E-2</v>
      </c>
      <c r="C417" s="156">
        <f>(VLOOKUP(A417,'中情景（2001-2060, 2020RMB）'!$A$14:$W$54,23,0)/VLOOKUP(A417,'中情景（2001-2060, 2020RMB）'!$A$14:$W$54,20,0))^(1/3)-1</f>
        <v>5.5630510946381051E-2</v>
      </c>
      <c r="D417" s="1">
        <v>0.8</v>
      </c>
      <c r="E417" s="1">
        <v>0.6</v>
      </c>
      <c r="F417" s="1">
        <v>0.4</v>
      </c>
      <c r="G417" s="1">
        <f t="shared" si="207"/>
        <v>0.21000000000000002</v>
      </c>
      <c r="H417" s="1">
        <v>0.2</v>
      </c>
      <c r="I417" s="155">
        <f t="shared" si="235"/>
        <v>1.740021918428827E-2</v>
      </c>
      <c r="J417" s="155">
        <f t="shared" si="236"/>
        <v>1.30501643882162E-2</v>
      </c>
      <c r="K417" s="155">
        <f t="shared" si="237"/>
        <v>8.7001095921441351E-3</v>
      </c>
      <c r="L417" s="155">
        <f t="shared" si="238"/>
        <v>4.567557535875671E-3</v>
      </c>
      <c r="M417" s="155">
        <f t="shared" si="239"/>
        <v>4.3500547960720675E-3</v>
      </c>
      <c r="N417" s="14">
        <f>VLOOKUP($A417,'中情景（2001-2060, 2020RMB）'!$A$14:$W$54,23,0)*(1+情景假设!I417)^3</f>
        <v>4810.9666788595368</v>
      </c>
      <c r="O417" s="14">
        <f>N417*(1+情景假设!J417)^5</f>
        <v>5133.1872367043525</v>
      </c>
      <c r="P417" s="14">
        <f>O417*(1+情景假设!K417)^5</f>
        <v>5360.4030523631391</v>
      </c>
      <c r="Q417" s="14">
        <f>P417*(1+情景假设!L417)^15</f>
        <v>5739.6402668973033</v>
      </c>
      <c r="R417" s="14">
        <f>Q417*(1+情景假设!M417)^10</f>
        <v>5994.2623917289829</v>
      </c>
      <c r="S417" s="14">
        <f>VLOOKUP($A417,'中情景（2001-2060, 2020RMB）'!$A$14:$W$70,23,0)</f>
        <v>4568.3236898109044</v>
      </c>
      <c r="T417" s="14">
        <f t="shared" si="230"/>
        <v>4616.759658863014</v>
      </c>
      <c r="U417" s="14">
        <f t="shared" si="231"/>
        <v>4692.9125486894291</v>
      </c>
      <c r="V417" s="14">
        <f t="shared" si="232"/>
        <v>4567.4559085106894</v>
      </c>
      <c r="W417" s="14">
        <f t="shared" si="233"/>
        <v>3974.9250833662659</v>
      </c>
      <c r="X417" s="166">
        <f t="shared" si="234"/>
        <v>3542.4210375633565</v>
      </c>
    </row>
    <row r="418" spans="1:24" x14ac:dyDescent="0.25">
      <c r="A418" s="132" t="s">
        <v>66</v>
      </c>
      <c r="B418" s="165">
        <f>(VLOOKUP(A418,'中情景（2001-2060, 2020RMB）'!$A$14:$W$54,20,0)/VLOOKUP(A418,'中情景（2001-2060, 2020RMB）'!$A$14:$W$54,17,0))^(1/3)-1</f>
        <v>-6.936466010152853E-3</v>
      </c>
      <c r="C418" s="156">
        <f>(VLOOKUP(A418,'中情景（2001-2060, 2020RMB）'!$A$14:$W$54,23,0)/VLOOKUP(A418,'中情景（2001-2060, 2020RMB）'!$A$14:$W$54,20,0))^(1/3)-1</f>
        <v>1.8311168334743444E-2</v>
      </c>
      <c r="D418" s="1">
        <v>0.8</v>
      </c>
      <c r="E418" s="1">
        <v>0.7</v>
      </c>
      <c r="F418" s="1">
        <v>0.6</v>
      </c>
      <c r="G418" s="1">
        <f t="shared" si="207"/>
        <v>0.31</v>
      </c>
      <c r="H418" s="1">
        <v>0.3</v>
      </c>
      <c r="I418" s="155">
        <f t="shared" si="235"/>
        <v>4.5498809298362367E-3</v>
      </c>
      <c r="J418" s="155">
        <f t="shared" si="236"/>
        <v>3.9811458136067065E-3</v>
      </c>
      <c r="K418" s="155">
        <f t="shared" si="237"/>
        <v>3.4124106973771771E-3</v>
      </c>
      <c r="L418" s="155">
        <f t="shared" si="238"/>
        <v>1.7630788603115416E-3</v>
      </c>
      <c r="M418" s="155">
        <f t="shared" si="239"/>
        <v>1.7062053486885886E-3</v>
      </c>
      <c r="N418" s="14">
        <f>VLOOKUP($A418,'中情景（2001-2060, 2020RMB）'!$A$14:$W$54,23,0)*(1+情景假设!I418)^3</f>
        <v>2176.2543841043603</v>
      </c>
      <c r="O418" s="14">
        <f>N418*(1+情景假设!J418)^5</f>
        <v>2219.9206161106158</v>
      </c>
      <c r="P418" s="14">
        <f>O418*(1+情景假设!K418)^5</f>
        <v>2258.0564037068866</v>
      </c>
      <c r="Q418" s="14">
        <f>P418*(1+情景假设!L418)^15</f>
        <v>2318.5160370781323</v>
      </c>
      <c r="R418" s="14">
        <f>Q418*(1+情景假设!M418)^10</f>
        <v>2358.3797960449065</v>
      </c>
      <c r="S418" s="14">
        <f>VLOOKUP($A418,'中情景（2001-2060, 2020RMB）'!$A$14:$W$70,23,0)</f>
        <v>2146.8175625414897</v>
      </c>
      <c r="T418" s="14">
        <f t="shared" si="230"/>
        <v>2088.4042893305868</v>
      </c>
      <c r="U418" s="14">
        <f t="shared" si="231"/>
        <v>2029.5174978126165</v>
      </c>
      <c r="V418" s="14">
        <f t="shared" si="232"/>
        <v>1924.0293989301174</v>
      </c>
      <c r="W418" s="14">
        <f t="shared" si="233"/>
        <v>1605.6629202217764</v>
      </c>
      <c r="X418" s="166">
        <f t="shared" si="234"/>
        <v>1393.7284786867867</v>
      </c>
    </row>
    <row r="419" spans="1:24" x14ac:dyDescent="0.25">
      <c r="A419" s="132" t="s">
        <v>245</v>
      </c>
      <c r="B419" s="165">
        <f>(VLOOKUP(A419,'中情景（2001-2060, 2020RMB）'!$A$14:$W$54,20,0)/VLOOKUP(A419,'中情景（2001-2060, 2020RMB）'!$A$14:$W$54,17,0))^(1/3)-1</f>
        <v>-5.5752169014151587E-3</v>
      </c>
      <c r="C419" s="156">
        <f>(VLOOKUP(A419,'中情景（2001-2060, 2020RMB）'!$A$14:$W$54,23,0)/VLOOKUP(A419,'中情景（2001-2060, 2020RMB）'!$A$14:$W$54,20,0))^(1/3)-1</f>
        <v>2.6040503261531622E-2</v>
      </c>
      <c r="D419" s="1">
        <v>0.6</v>
      </c>
      <c r="E419" s="1">
        <v>0.45</v>
      </c>
      <c r="F419" s="1">
        <v>0.2</v>
      </c>
      <c r="G419" s="1">
        <f t="shared" si="207"/>
        <v>0.21000000000000002</v>
      </c>
      <c r="H419" s="1">
        <v>0.2</v>
      </c>
      <c r="I419" s="155">
        <f t="shared" si="235"/>
        <v>6.1395859080349393E-3</v>
      </c>
      <c r="J419" s="155">
        <f t="shared" si="236"/>
        <v>4.6046894310262047E-3</v>
      </c>
      <c r="K419" s="155">
        <f t="shared" si="237"/>
        <v>2.0465286360116463E-3</v>
      </c>
      <c r="L419" s="155">
        <f t="shared" si="238"/>
        <v>2.1488550678122288E-3</v>
      </c>
      <c r="M419" s="155">
        <f t="shared" si="239"/>
        <v>2.0465286360116463E-3</v>
      </c>
      <c r="N419" s="14">
        <f>VLOOKUP($A419,'中情景（2001-2060, 2020RMB）'!$A$14:$W$54,23,0)*(1+情景假设!I419)^3</f>
        <v>1560.8128467342933</v>
      </c>
      <c r="O419" s="14">
        <f>N419*(1+情景假设!J419)^5</f>
        <v>1597.0806079451327</v>
      </c>
      <c r="P419" s="14">
        <f>O419*(1+情景假设!K419)^5</f>
        <v>1613.4899911678983</v>
      </c>
      <c r="Q419" s="14">
        <f>P419*(1+情景假设!L419)^15</f>
        <v>1666.2869586900945</v>
      </c>
      <c r="R419" s="14">
        <f>Q419*(1+情景假设!M419)^10</f>
        <v>1700.703767902128</v>
      </c>
      <c r="S419" s="14">
        <f>VLOOKUP($A419,'中情景（2001-2060, 2020RMB）'!$A$14:$W$70,23,0)</f>
        <v>1532.4140383714741</v>
      </c>
      <c r="T419" s="14">
        <f t="shared" si="230"/>
        <v>1497.8066294872403</v>
      </c>
      <c r="U419" s="14">
        <f t="shared" si="231"/>
        <v>1460.0986250223409</v>
      </c>
      <c r="V419" s="14">
        <f t="shared" si="232"/>
        <v>1374.8116179871597</v>
      </c>
      <c r="W419" s="14">
        <f t="shared" si="233"/>
        <v>1153.9688064394602</v>
      </c>
      <c r="X419" s="166">
        <f t="shared" si="234"/>
        <v>1005.0625769056517</v>
      </c>
    </row>
    <row r="420" spans="1:24" x14ac:dyDescent="0.25">
      <c r="A420" s="132" t="s">
        <v>50</v>
      </c>
      <c r="B420" s="165">
        <f>(VLOOKUP(A420,'中情景（2001-2060, 2020RMB）'!$A$14:$W$54,20,0)/VLOOKUP(A420,'中情景（2001-2060, 2020RMB）'!$A$14:$W$54,17,0))^(1/3)-1</f>
        <v>0.20663881127436401</v>
      </c>
      <c r="C420" s="156">
        <f>(VLOOKUP(A420,'中情景（2001-2060, 2020RMB）'!$A$14:$W$54,23,0)/VLOOKUP(A420,'中情景（2001-2060, 2020RMB）'!$A$14:$W$54,20,0))^(1/3)-1</f>
        <v>1.121552961387895E-2</v>
      </c>
      <c r="D420" s="1">
        <v>0.8</v>
      </c>
      <c r="E420" s="1">
        <v>0.7</v>
      </c>
      <c r="F420" s="1">
        <v>0.6</v>
      </c>
      <c r="G420" s="1">
        <f t="shared" si="207"/>
        <v>0.41000000000000003</v>
      </c>
      <c r="H420" s="1">
        <v>0.4</v>
      </c>
      <c r="I420" s="155">
        <f t="shared" si="235"/>
        <v>8.7141736355297192E-2</v>
      </c>
      <c r="J420" s="155">
        <f t="shared" si="236"/>
        <v>7.6249019310885027E-2</v>
      </c>
      <c r="K420" s="155">
        <f t="shared" si="237"/>
        <v>6.535630226647289E-2</v>
      </c>
      <c r="L420" s="155">
        <f t="shared" si="238"/>
        <v>4.4660139882089812E-2</v>
      </c>
      <c r="M420" s="155">
        <f t="shared" si="239"/>
        <v>4.3570868177648596E-2</v>
      </c>
      <c r="N420" s="14">
        <f>VLOOKUP($A420,'中情景（2001-2060, 2020RMB）'!$A$14:$W$54,23,0)*(1+情景假设!I420)^3</f>
        <v>1470.4450842486792</v>
      </c>
      <c r="O420" s="14">
        <f>N420*(1+情景假设!J420)^5</f>
        <v>2123.3063251233261</v>
      </c>
      <c r="P420" s="14">
        <f>O420*(1+情景假设!K420)^5</f>
        <v>2913.9832445001762</v>
      </c>
      <c r="Q420" s="14">
        <f>P420*(1+情景假设!L420)^15</f>
        <v>5611.9321424237287</v>
      </c>
      <c r="R420" s="14">
        <f>Q420*(1+情景假设!M420)^10</f>
        <v>8596.7021790468461</v>
      </c>
      <c r="S420" s="14">
        <f>VLOOKUP($A420,'中情景（2001-2060, 2020RMB）'!$A$14:$W$70,23,0)</f>
        <v>1144.432816780665</v>
      </c>
      <c r="T420" s="14">
        <f t="shared" si="230"/>
        <v>1411.0867937131545</v>
      </c>
      <c r="U420" s="14">
        <f t="shared" si="231"/>
        <v>1941.1898375014996</v>
      </c>
      <c r="V420" s="14">
        <f t="shared" si="232"/>
        <v>2482.9270965969577</v>
      </c>
      <c r="W420" s="14">
        <f t="shared" si="233"/>
        <v>3886.4822187067211</v>
      </c>
      <c r="X420" s="166">
        <f t="shared" si="234"/>
        <v>5080.3813150959522</v>
      </c>
    </row>
    <row r="421" spans="1:24" x14ac:dyDescent="0.25">
      <c r="A421" s="132" t="s">
        <v>51</v>
      </c>
      <c r="B421" s="165">
        <f>(VLOOKUP(A421,'中情景（2001-2060, 2020RMB）'!$A$14:$W$54,20,0)/VLOOKUP(A421,'中情景（2001-2060, 2020RMB）'!$A$14:$W$54,17,0))^(1/3)-1</f>
        <v>5.8954264971119885E-2</v>
      </c>
      <c r="C421" s="156">
        <f>(VLOOKUP(A421,'中情景（2001-2060, 2020RMB）'!$A$14:$W$54,23,0)/VLOOKUP(A421,'中情景（2001-2060, 2020RMB）'!$A$14:$W$54,20,0))^(1/3)-1</f>
        <v>5.6483848297676831E-2</v>
      </c>
      <c r="D421" s="1">
        <v>0.8</v>
      </c>
      <c r="E421" s="1">
        <v>0.7</v>
      </c>
      <c r="F421" s="1">
        <v>0.6</v>
      </c>
      <c r="G421" s="1">
        <f t="shared" si="207"/>
        <v>0.41000000000000003</v>
      </c>
      <c r="H421" s="1">
        <v>0.4</v>
      </c>
      <c r="I421" s="155">
        <f t="shared" si="235"/>
        <v>4.6175245307518688E-2</v>
      </c>
      <c r="J421" s="155">
        <f t="shared" si="236"/>
        <v>4.0403339644078849E-2</v>
      </c>
      <c r="K421" s="155">
        <f t="shared" si="237"/>
        <v>3.4631433980639011E-2</v>
      </c>
      <c r="L421" s="155">
        <f t="shared" si="238"/>
        <v>2.3664813220103328E-2</v>
      </c>
      <c r="M421" s="155">
        <f t="shared" si="239"/>
        <v>2.3087622653759344E-2</v>
      </c>
      <c r="N421" s="14">
        <f>VLOOKUP($A421,'中情景（2001-2060, 2020RMB）'!$A$14:$W$54,23,0)*(1+情景假设!I421)^3</f>
        <v>10.603440972259516</v>
      </c>
      <c r="O421" s="14">
        <f>N421*(1+情景假设!J421)^5</f>
        <v>12.925742831622955</v>
      </c>
      <c r="P421" s="14">
        <f>O421*(1+情景假设!K421)^5</f>
        <v>15.324413273759861</v>
      </c>
      <c r="Q421" s="14">
        <f>P421*(1+情景假设!L421)^15</f>
        <v>21.764589808052701</v>
      </c>
      <c r="R421" s="14">
        <f>Q421*(1+情景假设!M421)^10</f>
        <v>27.345054445874137</v>
      </c>
      <c r="S421" s="14">
        <f>VLOOKUP($A421,'中情景（2001-2060, 2020RMB）'!$A$14:$W$70,23,0)</f>
        <v>9.2604801376398402</v>
      </c>
      <c r="T421" s="14">
        <f t="shared" si="230"/>
        <v>10.175405857823906</v>
      </c>
      <c r="U421" s="14">
        <f t="shared" si="231"/>
        <v>11.81709880012107</v>
      </c>
      <c r="V421" s="14">
        <f t="shared" si="232"/>
        <v>13.057522217632005</v>
      </c>
      <c r="W421" s="14">
        <f t="shared" si="233"/>
        <v>15.072828598014713</v>
      </c>
      <c r="X421" s="166">
        <f t="shared" si="234"/>
        <v>16.160069381687421</v>
      </c>
    </row>
    <row r="422" spans="1:24" x14ac:dyDescent="0.25">
      <c r="A422" s="132" t="s">
        <v>52</v>
      </c>
      <c r="B422" s="165">
        <f>(VLOOKUP(A422,'中情景（2001-2060, 2020RMB）'!$A$14:$W$54,20,0)/VLOOKUP(A422,'中情景（2001-2060, 2020RMB）'!$A$14:$W$54,17,0))^(1/3)-1</f>
        <v>2.9688453329965281E-2</v>
      </c>
      <c r="C422" s="156">
        <f>(VLOOKUP(A422,'中情景（2001-2060, 2020RMB）'!$A$14:$W$54,23,0)/VLOOKUP(A422,'中情景（2001-2060, 2020RMB）'!$A$14:$W$54,20,0))^(1/3)-1</f>
        <v>5.1652149314185714E-2</v>
      </c>
      <c r="D422" s="1">
        <v>0.8</v>
      </c>
      <c r="E422" s="1">
        <v>0.7</v>
      </c>
      <c r="F422" s="1">
        <v>0.6</v>
      </c>
      <c r="G422" s="1">
        <f t="shared" si="207"/>
        <v>0.51</v>
      </c>
      <c r="H422" s="1">
        <v>0.5</v>
      </c>
      <c r="I422" s="155">
        <f t="shared" si="235"/>
        <v>3.2536241057660398E-2</v>
      </c>
      <c r="J422" s="155">
        <f t="shared" si="236"/>
        <v>2.8469210925452845E-2</v>
      </c>
      <c r="K422" s="155">
        <f t="shared" si="237"/>
        <v>2.4402180793245298E-2</v>
      </c>
      <c r="L422" s="155">
        <f t="shared" si="238"/>
        <v>2.0741853674258504E-2</v>
      </c>
      <c r="M422" s="155">
        <f t="shared" si="239"/>
        <v>2.0335150661037749E-2</v>
      </c>
      <c r="N422" s="14">
        <f>VLOOKUP($A422,'中情景（2001-2060, 2020RMB）'!$A$14:$W$54,23,0)*(1+情景假设!I422)^3</f>
        <v>998.82742513731137</v>
      </c>
      <c r="O422" s="14">
        <f>N422*(1+情景假设!J422)^5</f>
        <v>1149.3357949865331</v>
      </c>
      <c r="P422" s="14">
        <f>O422*(1+情景假设!K422)^5</f>
        <v>1296.5802569950254</v>
      </c>
      <c r="Q422" s="14">
        <f>P422*(1+情景假设!L422)^15</f>
        <v>1764.1611067870708</v>
      </c>
      <c r="R422" s="14">
        <f>Q422*(1+情景假设!M422)^10</f>
        <v>2157.5791037504887</v>
      </c>
      <c r="S422" s="14">
        <f>VLOOKUP($A422,'中情景（2001-2060, 2020RMB）'!$A$14:$W$70,23,0)</f>
        <v>907.3493796355416</v>
      </c>
      <c r="T422" s="14">
        <f t="shared" si="230"/>
        <v>958.50719207913914</v>
      </c>
      <c r="U422" s="14">
        <f t="shared" si="231"/>
        <v>1050.7569909749027</v>
      </c>
      <c r="V422" s="14">
        <f t="shared" si="232"/>
        <v>1104.7813192068616</v>
      </c>
      <c r="W422" s="14">
        <f t="shared" si="233"/>
        <v>1221.7504771005176</v>
      </c>
      <c r="X422" s="166">
        <f t="shared" si="234"/>
        <v>1275.0615685224057</v>
      </c>
    </row>
    <row r="423" spans="1:24" x14ac:dyDescent="0.25">
      <c r="A423" s="132" t="s">
        <v>53</v>
      </c>
      <c r="B423" s="165">
        <f>(VLOOKUP(A423,'中情景（2001-2060, 2020RMB）'!$A$14:$W$54,20,0)/VLOOKUP(A423,'中情景（2001-2060, 2020RMB）'!$A$14:$W$54,17,0))^(1/3)-1</f>
        <v>5.1425624467323683E-2</v>
      </c>
      <c r="C423" s="156">
        <f>(VLOOKUP(A423,'中情景（2001-2060, 2020RMB）'!$A$14:$W$54,23,0)/VLOOKUP(A423,'中情景（2001-2060, 2020RMB）'!$A$14:$W$54,20,0))^(1/3)-1</f>
        <v>0.18814982016783799</v>
      </c>
      <c r="D423" s="1">
        <v>0.8</v>
      </c>
      <c r="E423" s="1">
        <v>0.7</v>
      </c>
      <c r="F423" s="1">
        <v>0.6</v>
      </c>
      <c r="G423" s="1">
        <f t="shared" si="207"/>
        <v>0.51</v>
      </c>
      <c r="H423" s="1">
        <v>0.5</v>
      </c>
      <c r="I423" s="155">
        <f t="shared" si="235"/>
        <v>9.5830177854064669E-2</v>
      </c>
      <c r="J423" s="155">
        <f t="shared" si="236"/>
        <v>8.3851405622306585E-2</v>
      </c>
      <c r="K423" s="155">
        <f t="shared" si="237"/>
        <v>7.1872633390548502E-2</v>
      </c>
      <c r="L423" s="155">
        <f t="shared" si="238"/>
        <v>6.1091738381966229E-2</v>
      </c>
      <c r="M423" s="155">
        <f t="shared" si="239"/>
        <v>5.9893861158790418E-2</v>
      </c>
      <c r="N423" s="14">
        <f>VLOOKUP($A423,'中情景（2001-2060, 2020RMB）'!$A$14:$W$54,23,0)*(1+情景假设!I423)^3</f>
        <v>1951.9284488915216</v>
      </c>
      <c r="O423" s="14">
        <f>N423*(1+情景假设!J423)^5</f>
        <v>2919.5278316719305</v>
      </c>
      <c r="P423" s="14">
        <f>O423*(1+情景假设!K423)^5</f>
        <v>4130.7464080870459</v>
      </c>
      <c r="Q423" s="14">
        <f>P423*(1+情景假设!L423)^15</f>
        <v>10053.621506563737</v>
      </c>
      <c r="R423" s="14">
        <f>Q423*(1+情景假设!M423)^10</f>
        <v>17986.484950413502</v>
      </c>
      <c r="S423" s="14">
        <f>VLOOKUP($A423,'中情景（2001-2060, 2020RMB）'!$A$14:$W$70,23,0)</f>
        <v>1483.3175160522719</v>
      </c>
      <c r="T423" s="14">
        <f t="shared" si="230"/>
        <v>1873.133846349082</v>
      </c>
      <c r="U423" s="14">
        <f t="shared" si="231"/>
        <v>2669.1192363942905</v>
      </c>
      <c r="V423" s="14">
        <f t="shared" si="232"/>
        <v>3519.6984077268121</v>
      </c>
      <c r="W423" s="14">
        <f t="shared" si="233"/>
        <v>6962.5256020989891</v>
      </c>
      <c r="X423" s="166">
        <f t="shared" si="234"/>
        <v>10629.44838185226</v>
      </c>
    </row>
    <row r="424" spans="1:24" x14ac:dyDescent="0.25">
      <c r="A424" s="180" t="s">
        <v>54</v>
      </c>
      <c r="B424" s="165">
        <f>(VLOOKUP(A424,'中情景（2001-2060, 2020RMB）'!$A$14:$W$54,20,0)/VLOOKUP(A424,'中情景（2001-2060, 2020RMB）'!$A$14:$W$54,17,0))^(1/3)-1</f>
        <v>0.10691350778862896</v>
      </c>
      <c r="C424" s="156">
        <f>(VLOOKUP(A424,'中情景（2001-2060, 2020RMB）'!$A$14:$W$54,23,0)/VLOOKUP(A424,'中情景（2001-2060, 2020RMB）'!$A$14:$W$54,20,0))^(1/3)-1</f>
        <v>5.4074169293930385E-2</v>
      </c>
      <c r="D424" s="1">
        <v>0.8</v>
      </c>
      <c r="E424" s="1">
        <v>0.7</v>
      </c>
      <c r="F424" s="1">
        <v>0.6</v>
      </c>
      <c r="G424" s="1">
        <f t="shared" si="207"/>
        <v>0.51</v>
      </c>
      <c r="H424" s="1">
        <v>0.5</v>
      </c>
      <c r="I424" s="155">
        <f t="shared" si="235"/>
        <v>6.4395070833023746E-2</v>
      </c>
      <c r="J424" s="155">
        <f t="shared" si="236"/>
        <v>5.6345686978895769E-2</v>
      </c>
      <c r="K424" s="155">
        <f t="shared" si="237"/>
        <v>4.8296303124767799E-2</v>
      </c>
      <c r="L424" s="155">
        <f t="shared" si="238"/>
        <v>4.1051857656052633E-2</v>
      </c>
      <c r="M424" s="155">
        <f t="shared" si="239"/>
        <v>4.0246919270639836E-2</v>
      </c>
      <c r="N424" s="14">
        <f>VLOOKUP($A424,'中情景（2001-2060, 2020RMB）'!$A$14:$W$54,23,0)*(1+情景假设!I424)^3</f>
        <v>572.34411269239024</v>
      </c>
      <c r="O424" s="14">
        <f>N424*(1+情景假设!J424)^5</f>
        <v>752.81374014235644</v>
      </c>
      <c r="P424" s="14">
        <f>O424*(1+情景假设!K424)^5</f>
        <v>953.0327133672622</v>
      </c>
      <c r="Q424" s="14">
        <f>P424*(1+情景假设!L424)^15</f>
        <v>1742.5821460146594</v>
      </c>
      <c r="R424" s="14">
        <f>Q424*(1+情景假设!M424)^10</f>
        <v>2585.5779948354088</v>
      </c>
      <c r="S424" s="14">
        <f>VLOOKUP($A424,'中情景（2001-2060, 2020RMB）'!$A$14:$W$70,23,0)</f>
        <v>474.62286420659473</v>
      </c>
      <c r="T424" s="14">
        <f t="shared" si="230"/>
        <v>549.23997334613875</v>
      </c>
      <c r="U424" s="14">
        <f t="shared" si="231"/>
        <v>688.24472691709161</v>
      </c>
      <c r="V424" s="14">
        <f t="shared" si="232"/>
        <v>812.05365625524746</v>
      </c>
      <c r="W424" s="14">
        <f t="shared" si="233"/>
        <v>1206.8062038606195</v>
      </c>
      <c r="X424" s="166">
        <f t="shared" si="234"/>
        <v>1527.9954871184666</v>
      </c>
    </row>
    <row r="425" spans="1:24" x14ac:dyDescent="0.25">
      <c r="A425" s="188" t="s">
        <v>243</v>
      </c>
      <c r="B425" s="189">
        <f>(VLOOKUP(A425,'中情景（2001-2060, 2020RMB）'!$A$14:$W$54,20,0)/VLOOKUP(A425,'中情景（2001-2060, 2020RMB）'!$A$14:$W$54,17,0))^(1/3)-1</f>
        <v>6.9325463225565986E-2</v>
      </c>
      <c r="C425" s="190">
        <f>(VLOOKUP(A425,'中情景（2001-2060, 2020RMB）'!$A$14:$W$54,23,0)/VLOOKUP(A425,'中情景（2001-2060, 2020RMB）'!$A$14:$W$54,20,0))^(1/3)-1</f>
        <v>6.7128509401518821E-2</v>
      </c>
      <c r="D425" s="191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>
        <f>VLOOKUP($A425,'中情景（2001-2060, 2020RMB）'!$A$14:$W$70,23,0)</f>
        <v>17470.728074872739</v>
      </c>
      <c r="T425" s="191"/>
      <c r="U425" s="191"/>
      <c r="V425" s="191"/>
      <c r="W425" s="191"/>
      <c r="X425" s="192"/>
    </row>
    <row r="427" spans="1:24" x14ac:dyDescent="0.25">
      <c r="A427" s="152" t="s">
        <v>246</v>
      </c>
      <c r="B427" s="164"/>
      <c r="C427" s="153"/>
      <c r="D427" s="153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  <c r="O427" s="153"/>
      <c r="P427" s="153"/>
      <c r="Q427" s="153"/>
      <c r="R427" s="153"/>
      <c r="S427" s="153"/>
      <c r="T427" s="153"/>
      <c r="U427" s="153"/>
      <c r="V427" s="153"/>
      <c r="W427" s="153"/>
      <c r="X427" s="154"/>
    </row>
    <row r="428" spans="1:24" x14ac:dyDescent="0.25">
      <c r="A428" s="195" t="s">
        <v>247</v>
      </c>
      <c r="B428" s="202">
        <f>(VLOOKUP($A428,'中情景（2001-2060, 2020RMB）'!$A$57:$W$70,20,0)/VLOOKUP($A428,'中情景（2001-2060, 2020RMB）'!$A$57:$W$70,17,0))^(1/3)-1</f>
        <v>5.8758080155827841E-2</v>
      </c>
      <c r="C428" s="155">
        <f>(VLOOKUP($A428,'中情景（2001-2060, 2020RMB）'!$A$57:$W$70,23,0)/VLOOKUP($A428,'中情景（2001-2060, 2020RMB）'!$A$57:$W$70,20,0))^(1/3)-1</f>
        <v>3.6529505831279563E-2</v>
      </c>
      <c r="D428" s="1">
        <v>0.8</v>
      </c>
      <c r="E428" s="1">
        <v>0.7</v>
      </c>
      <c r="F428" s="1">
        <v>0.6</v>
      </c>
      <c r="G428" s="1">
        <f t="shared" si="207"/>
        <v>0.51</v>
      </c>
      <c r="H428" s="1">
        <v>0.5</v>
      </c>
      <c r="I428" s="155">
        <f t="shared" ref="I428:M429" si="240">AVERAGE($B428:$C428)*D428</f>
        <v>3.8115034394842963E-2</v>
      </c>
      <c r="J428" s="155">
        <f t="shared" si="240"/>
        <v>3.335065509548759E-2</v>
      </c>
      <c r="K428" s="155">
        <f t="shared" si="240"/>
        <v>2.858627579613222E-2</v>
      </c>
      <c r="L428" s="155">
        <f t="shared" si="240"/>
        <v>2.4298334426712389E-2</v>
      </c>
      <c r="M428" s="155">
        <f t="shared" si="240"/>
        <v>2.3821896496776851E-2</v>
      </c>
      <c r="N428" s="14">
        <f>VLOOKUP($A428,'中情景（2001-2060, 2020RMB）'!$A$57:$W$70,23,0)*(1+情景假设!I428)^3</f>
        <v>119803.16618710896</v>
      </c>
      <c r="O428" s="14">
        <f>N428*(1+J428)^5</f>
        <v>141158.45343925347</v>
      </c>
      <c r="P428" s="14">
        <f>O428*(1+K428)^5</f>
        <v>162521.38627966665</v>
      </c>
      <c r="Q428" s="14">
        <f>P428*(1+L428)^15</f>
        <v>232974.03206040623</v>
      </c>
      <c r="R428" s="14">
        <f>Q428*(1+M428)^10</f>
        <v>294816.40888611291</v>
      </c>
      <c r="S428" s="14">
        <f>VLOOKUP($A428,'中情景（2001-2060, 2020RMB）'!$A$14:$W$70,23,0)</f>
        <v>107085.79216328831</v>
      </c>
      <c r="T428" s="14">
        <f>N428/SUM(N$428:N$429)*$G$86</f>
        <v>128124.43436638825</v>
      </c>
      <c r="U428" s="14">
        <f>O428/SUM(O$428:O$429)*$L$86</f>
        <v>170414.18126478125</v>
      </c>
      <c r="V428" s="14">
        <f>P428/SUM(P$428:P$429)*$Q$86</f>
        <v>209006.40950493095</v>
      </c>
      <c r="W428" s="14">
        <f>Q428/SUM(Q$428:Q$429)*$AF$86</f>
        <v>333829.97656180389</v>
      </c>
      <c r="X428" s="166">
        <f>R428/SUM(R$428:R$429)*$AP$86</f>
        <v>449062.61205117824</v>
      </c>
    </row>
    <row r="429" spans="1:24" x14ac:dyDescent="0.25">
      <c r="A429" s="179" t="s">
        <v>248</v>
      </c>
      <c r="B429" s="203">
        <f>(VLOOKUP($A429,'中情景（2001-2060, 2020RMB）'!$A$57:$W$70,20,0)/VLOOKUP($A429,'中情景（2001-2060, 2020RMB）'!$A$57:$W$70,17,0))^(1/3)-1</f>
        <v>6.3696595965439418E-2</v>
      </c>
      <c r="C429" s="201">
        <f>(VLOOKUP($A429,'中情景（2001-2060, 2020RMB）'!$A$57:$W$70,23,0)/VLOOKUP($A429,'中情景（2001-2060, 2020RMB）'!$A$57:$W$70,20,0))^(1/3)-1</f>
        <v>-2.4710709867632796E-2</v>
      </c>
      <c r="D429" s="151">
        <v>0.8</v>
      </c>
      <c r="E429" s="151">
        <v>0.7</v>
      </c>
      <c r="F429" s="151">
        <v>0.6</v>
      </c>
      <c r="G429" s="151">
        <f t="shared" si="207"/>
        <v>0.51</v>
      </c>
      <c r="H429" s="151">
        <v>0.5</v>
      </c>
      <c r="I429" s="157">
        <f t="shared" si="240"/>
        <v>1.5594354439122649E-2</v>
      </c>
      <c r="J429" s="157">
        <f t="shared" si="240"/>
        <v>1.3645060134232317E-2</v>
      </c>
      <c r="K429" s="157">
        <f t="shared" si="240"/>
        <v>1.1695765829341986E-2</v>
      </c>
      <c r="L429" s="157">
        <f t="shared" si="240"/>
        <v>9.9414009549406886E-3</v>
      </c>
      <c r="M429" s="157">
        <f t="shared" si="240"/>
        <v>9.7464715244516553E-3</v>
      </c>
      <c r="N429" s="18">
        <f>VLOOKUP($A429,'中情景（2001-2060, 2020RMB）'!$A$57:$W$70,23,0)*(1+情景假设!I429)^3</f>
        <v>17489.895808441466</v>
      </c>
      <c r="O429" s="18">
        <f>N429*(1+J429)^5</f>
        <v>18716.160615397464</v>
      </c>
      <c r="P429" s="18">
        <f>O429*(1+K429)^5</f>
        <v>19836.562976325229</v>
      </c>
      <c r="Q429" s="18">
        <f>P429*(1+L429)^15</f>
        <v>23009.599639251195</v>
      </c>
      <c r="R429" s="18">
        <f>Q429*(1+M429)^10</f>
        <v>25353.183778051131</v>
      </c>
      <c r="S429" s="18">
        <f>VLOOKUP($A429,'中情景（2001-2060, 2020RMB）'!$A$14:$W$70,23,0)</f>
        <v>16696.536385320014</v>
      </c>
      <c r="T429" s="18">
        <f>N429/SUM(N$428:N$429)*$G$86</f>
        <v>18704.706051623121</v>
      </c>
      <c r="U429" s="18">
        <f>O429/SUM(O$428:O$429)*$L$86</f>
        <v>22595.169541622116</v>
      </c>
      <c r="V429" s="18">
        <f>P429/SUM(P$428:P$429)*$Q$86</f>
        <v>25510.296826202331</v>
      </c>
      <c r="W429" s="18">
        <f>Q429/SUM(Q$428:Q$429)*$AF$86</f>
        <v>32970.602089575754</v>
      </c>
      <c r="X429" s="168">
        <f>R429/SUM(R$428:R$429)*$AP$86</f>
        <v>38617.819727881128</v>
      </c>
    </row>
    <row r="430" spans="1:24" x14ac:dyDescent="0.25">
      <c r="A430" s="196" t="s">
        <v>57</v>
      </c>
      <c r="B430" s="185">
        <f>(VLOOKUP($A430,'中情景（2001-2060, 2020RMB）'!$A$57:$W$70,20,0)/VLOOKUP($A430,'中情景（2001-2060, 2020RMB）'!$A$57:$W$70,17,0))^(1/3)-1</f>
        <v>5.5573901176045437E-2</v>
      </c>
      <c r="C430" s="200">
        <f>(VLOOKUP($A430,'中情景（2001-2060, 2020RMB）'!$A$57:$W$70,23,0)/VLOOKUP($A430,'中情景（2001-2060, 2020RMB）'!$A$57:$W$70,20,0))^(1/3)-1</f>
        <v>2.8524195486400394E-2</v>
      </c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6"/>
      <c r="O430" s="186"/>
      <c r="P430" s="186"/>
      <c r="Q430" s="186"/>
      <c r="R430" s="186"/>
      <c r="S430" s="186">
        <f>VLOOKUP($A430,'中情景（2001-2060, 2020RMB）'!$A$14:$W$70,23,0)</f>
        <v>46450.003049149032</v>
      </c>
      <c r="T430" s="184"/>
      <c r="U430" s="184"/>
      <c r="V430" s="184"/>
      <c r="W430" s="184"/>
      <c r="X430" s="194"/>
    </row>
    <row r="431" spans="1:24" x14ac:dyDescent="0.25">
      <c r="A431" s="152" t="s">
        <v>249</v>
      </c>
      <c r="B431" s="177"/>
      <c r="C431" s="204"/>
      <c r="D431" s="153"/>
      <c r="E431" s="153"/>
      <c r="F431" s="153"/>
      <c r="G431" s="153"/>
      <c r="H431" s="153"/>
      <c r="I431" s="153"/>
      <c r="J431" s="153"/>
      <c r="K431" s="153"/>
      <c r="L431" s="153"/>
      <c r="M431" s="153"/>
      <c r="N431" s="172"/>
      <c r="O431" s="172"/>
      <c r="P431" s="172"/>
      <c r="Q431" s="172"/>
      <c r="R431" s="172"/>
      <c r="S431" s="172"/>
      <c r="T431" s="153"/>
      <c r="U431" s="153"/>
      <c r="V431" s="153"/>
      <c r="W431" s="153"/>
      <c r="X431" s="154"/>
    </row>
    <row r="432" spans="1:24" x14ac:dyDescent="0.25">
      <c r="A432" s="197" t="s">
        <v>60</v>
      </c>
      <c r="B432" s="155">
        <f>(VLOOKUP($A432,'中情景（2001-2060, 2020RMB）'!$A$57:$W$70,20,0)/VLOOKUP($A432,'中情景（2001-2060, 2020RMB）'!$A$57:$W$70,17,0))^(1/3)-1</f>
        <v>5.1691957445564096E-2</v>
      </c>
      <c r="C432" s="139">
        <f>(VLOOKUP($A432,'中情景（2001-2060, 2020RMB）'!$A$57:$W$70,23,0)/VLOOKUP($A432,'中情景（2001-2060, 2020RMB）'!$A$57:$W$70,20,0))^(1/3)-1</f>
        <v>5.7014546537245137E-2</v>
      </c>
      <c r="D432" s="1">
        <v>0.7</v>
      </c>
      <c r="E432" s="1">
        <v>0.6</v>
      </c>
      <c r="F432" s="1">
        <v>0.5</v>
      </c>
      <c r="G432" s="1">
        <f t="shared" si="207"/>
        <v>0.31</v>
      </c>
      <c r="H432" s="1">
        <v>0.3</v>
      </c>
      <c r="I432" s="155">
        <f>AVERAGE($B432:$C432)*D432</f>
        <v>3.8047276393983226E-2</v>
      </c>
      <c r="J432" s="155">
        <f>AVERAGE($B432:$C432)*E432</f>
        <v>3.2611951194842767E-2</v>
      </c>
      <c r="K432" s="155">
        <f>AVERAGE($B432:$C432)*F432</f>
        <v>2.7176625995702308E-2</v>
      </c>
      <c r="L432" s="155">
        <f>AVERAGE($B432:$C432)*G432</f>
        <v>1.6849508117335432E-2</v>
      </c>
      <c r="M432" s="155">
        <f>AVERAGE($B432:$C432)*H432</f>
        <v>1.6305975597421384E-2</v>
      </c>
      <c r="N432" s="14">
        <f>VLOOKUP($A432,'中情景（2001-2060, 2020RMB）'!$A$57:$W$70,23,0)*(1+情景假设!I432)^3</f>
        <v>101259.39838154329</v>
      </c>
      <c r="O432" s="14">
        <f t="shared" ref="O432:O442" si="241">N432*(1+J432)^5</f>
        <v>118883.36205046606</v>
      </c>
      <c r="P432" s="14">
        <f t="shared" ref="P432:P442" si="242">O432*(1+K432)^5</f>
        <v>135939.82910116937</v>
      </c>
      <c r="Q432" s="14">
        <f>P432*(1+L432)^15</f>
        <v>174661.41042608782</v>
      </c>
      <c r="R432" s="14">
        <f>Q432*(1+M432)^10</f>
        <v>205324.96337211787</v>
      </c>
      <c r="S432" s="14">
        <f>VLOOKUP($A432,'中情景（2001-2060, 2020RMB）'!$A$14:$W$70,23,0)</f>
        <v>90528.212015436089</v>
      </c>
      <c r="T432" s="14">
        <f t="shared" ref="T432:T442" si="243">N432/SUM(N$432:N$442)*$G$87</f>
        <v>109237.29540249398</v>
      </c>
      <c r="U432" s="14">
        <f t="shared" ref="U432:U442" si="244">O432/SUM(O$432:O$442)*$L$87</f>
        <v>147130.39802306457</v>
      </c>
      <c r="V432" s="14">
        <f t="shared" ref="V432:V442" si="245">P432/SUM(P$432:P$442)*$Q$87</f>
        <v>181800.83207586044</v>
      </c>
      <c r="W432" s="14">
        <f t="shared" ref="W432:W442" si="246">Q432/SUM(Q$432:Q$442)*$AF$87</f>
        <v>312051.72831421386</v>
      </c>
      <c r="X432" s="166">
        <f t="shared" ref="X432:X442" si="247">R432/SUM(R$432:R$442)*$AP$87</f>
        <v>410036.58188395371</v>
      </c>
    </row>
    <row r="433" spans="1:42" x14ac:dyDescent="0.25">
      <c r="A433" s="197" t="s">
        <v>61</v>
      </c>
      <c r="B433" s="155">
        <f>(VLOOKUP($A433,'中情景（2001-2060, 2020RMB）'!$A$57:$W$70,20,0)/VLOOKUP($A433,'中情景（2001-2060, 2020RMB）'!$A$57:$W$70,17,0))^(1/3)-1</f>
        <v>8.8477020211982893E-2</v>
      </c>
      <c r="C433" s="139">
        <f>(VLOOKUP($A433,'中情景（2001-2060, 2020RMB）'!$A$57:$W$70,23,0)/VLOOKUP($A433,'中情景（2001-2060, 2020RMB）'!$A$57:$W$70,20,0))^(1/3)-1</f>
        <v>-8.4877901632879338E-3</v>
      </c>
      <c r="D433" s="1">
        <v>0.7</v>
      </c>
      <c r="E433" s="1">
        <v>0.6</v>
      </c>
      <c r="F433" s="1">
        <v>0.5</v>
      </c>
      <c r="G433" s="1">
        <f t="shared" si="207"/>
        <v>0.31</v>
      </c>
      <c r="H433" s="1">
        <v>0.3</v>
      </c>
      <c r="I433" s="155">
        <f t="shared" ref="I433:I442" si="248">AVERAGE($B433:$C433)*D433</f>
        <v>2.7996230517043235E-2</v>
      </c>
      <c r="J433" s="155">
        <f t="shared" ref="J433:J442" si="249">AVERAGE($B433:$C433)*E433</f>
        <v>2.3996769014608486E-2</v>
      </c>
      <c r="K433" s="155">
        <f t="shared" ref="K433:K442" si="250">AVERAGE($B433:$C433)*F433</f>
        <v>1.999730751217374E-2</v>
      </c>
      <c r="L433" s="155">
        <f t="shared" ref="L433:L442" si="251">AVERAGE($B433:$C433)*G433</f>
        <v>1.2398330657547718E-2</v>
      </c>
      <c r="M433" s="155">
        <f t="shared" ref="M433:M442" si="252">AVERAGE($B433:$C433)*H433</f>
        <v>1.1998384507304243E-2</v>
      </c>
      <c r="N433" s="14">
        <f>VLOOKUP($A433,'中情景（2001-2060, 2020RMB）'!$A$57:$W$70,23,0)*(1+情景假设!I433)^3</f>
        <v>74992.096006770415</v>
      </c>
      <c r="O433" s="14">
        <f t="shared" si="241"/>
        <v>84432.261867004097</v>
      </c>
      <c r="P433" s="14">
        <f t="shared" si="242"/>
        <v>93218.809142740007</v>
      </c>
      <c r="Q433" s="14">
        <f t="shared" ref="Q433:Q442" si="253">P433*(1+L433)^15</f>
        <v>112143.69365418129</v>
      </c>
      <c r="R433" s="14">
        <f t="shared" ref="R433:R442" si="254">Q433*(1+M433)^10</f>
        <v>126349.36060430392</v>
      </c>
      <c r="S433" s="14">
        <f>VLOOKUP($A433,'中情景（2001-2060, 2020RMB）'!$A$14:$W$70,23,0)</f>
        <v>69030.48514791824</v>
      </c>
      <c r="T433" s="14">
        <f t="shared" si="243"/>
        <v>80900.478131192678</v>
      </c>
      <c r="U433" s="14">
        <f t="shared" si="244"/>
        <v>104493.61525632619</v>
      </c>
      <c r="V433" s="14">
        <f t="shared" si="245"/>
        <v>124667.3412738988</v>
      </c>
      <c r="W433" s="14">
        <f t="shared" si="246"/>
        <v>200356.98405822637</v>
      </c>
      <c r="X433" s="166">
        <f t="shared" si="247"/>
        <v>252321.29154952583</v>
      </c>
    </row>
    <row r="434" spans="1:42" x14ac:dyDescent="0.25">
      <c r="A434" s="198" t="s">
        <v>121</v>
      </c>
      <c r="B434" s="155">
        <f>(VLOOKUP($A434,'中情景（2001-2060, 2020RMB）'!$A$57:$W$70,20,0)/VLOOKUP($A434,'中情景（2001-2060, 2020RMB）'!$A$57:$W$70,17,0))^(1/3)-1</f>
        <v>0.14924366218699059</v>
      </c>
      <c r="C434" s="139">
        <f>(VLOOKUP($A434,'中情景（2001-2060, 2020RMB）'!$A$57:$W$70,23,0)/VLOOKUP($A434,'中情景（2001-2060, 2020RMB）'!$A$57:$W$70,20,0))^(1/3)-1</f>
        <v>7.8333638749526591E-2</v>
      </c>
      <c r="D434" s="1">
        <v>0.7</v>
      </c>
      <c r="E434" s="1">
        <v>0.6</v>
      </c>
      <c r="F434" s="1">
        <v>0.5</v>
      </c>
      <c r="G434" s="1">
        <f t="shared" si="207"/>
        <v>0.31</v>
      </c>
      <c r="H434" s="1">
        <v>0.3</v>
      </c>
      <c r="I434" s="155">
        <f t="shared" si="248"/>
        <v>7.965205532778101E-2</v>
      </c>
      <c r="J434" s="155">
        <f t="shared" si="249"/>
        <v>6.8273190280955146E-2</v>
      </c>
      <c r="K434" s="155">
        <f t="shared" si="250"/>
        <v>5.6894325234129295E-2</v>
      </c>
      <c r="L434" s="155">
        <f t="shared" si="251"/>
        <v>3.5274481645160165E-2</v>
      </c>
      <c r="M434" s="155">
        <f t="shared" si="252"/>
        <v>3.4136595140477573E-2</v>
      </c>
      <c r="N434" s="14">
        <f>VLOOKUP($A434,'中情景（2001-2060, 2020RMB）'!$A$57:$W$70,23,0)*(1+情景假设!I434)^3</f>
        <v>52972.262591554434</v>
      </c>
      <c r="O434" s="14">
        <f t="shared" si="241"/>
        <v>73698.758157243428</v>
      </c>
      <c r="P434" s="14">
        <f t="shared" si="242"/>
        <v>97189.198417691528</v>
      </c>
      <c r="Q434" s="14">
        <f t="shared" si="253"/>
        <v>163474.73397459078</v>
      </c>
      <c r="R434" s="14">
        <f t="shared" si="254"/>
        <v>228680.8025590723</v>
      </c>
      <c r="S434" s="14">
        <f>VLOOKUP($A434,'中情景（2001-2060, 2020RMB）'!$A$14:$W$70,23,0)</f>
        <v>42091.75905114122</v>
      </c>
      <c r="T434" s="14">
        <f t="shared" si="243"/>
        <v>57145.774015450173</v>
      </c>
      <c r="U434" s="14">
        <f t="shared" si="244"/>
        <v>91209.799541821529</v>
      </c>
      <c r="V434" s="14">
        <f t="shared" si="245"/>
        <v>129977.19107012053</v>
      </c>
      <c r="W434" s="14">
        <f t="shared" si="246"/>
        <v>292065.5063304014</v>
      </c>
      <c r="X434" s="166">
        <f t="shared" si="247"/>
        <v>456678.49190779147</v>
      </c>
    </row>
    <row r="435" spans="1:42" x14ac:dyDescent="0.25">
      <c r="A435" s="198" t="s">
        <v>104</v>
      </c>
      <c r="B435" s="155">
        <f>(VLOOKUP($A435,'中情景（2001-2060, 2020RMB）'!$A$57:$W$70,20,0)/VLOOKUP($A435,'中情景（2001-2060, 2020RMB）'!$A$57:$W$70,17,0))^(1/3)-1</f>
        <v>0.11516786438456816</v>
      </c>
      <c r="C435" s="139">
        <f>(VLOOKUP($A435,'中情景（2001-2060, 2020RMB）'!$A$57:$W$70,23,0)/VLOOKUP($A435,'中情景（2001-2060, 2020RMB）'!$A$57:$W$70,20,0))^(1/3)-1</f>
        <v>2.8854191814652763E-2</v>
      </c>
      <c r="D435" s="1">
        <v>0.7</v>
      </c>
      <c r="E435" s="1">
        <v>0.6</v>
      </c>
      <c r="F435" s="1">
        <v>0.5</v>
      </c>
      <c r="G435" s="1">
        <f t="shared" si="207"/>
        <v>0.31</v>
      </c>
      <c r="H435" s="1">
        <v>0.3</v>
      </c>
      <c r="I435" s="155">
        <f t="shared" si="248"/>
        <v>5.0407719669727319E-2</v>
      </c>
      <c r="J435" s="155">
        <f t="shared" si="249"/>
        <v>4.3206616859766275E-2</v>
      </c>
      <c r="K435" s="155">
        <f t="shared" si="250"/>
        <v>3.6005514049805232E-2</v>
      </c>
      <c r="L435" s="155">
        <f t="shared" si="251"/>
        <v>2.2323418710879242E-2</v>
      </c>
      <c r="M435" s="155">
        <f t="shared" si="252"/>
        <v>2.1603308429883138E-2</v>
      </c>
      <c r="N435" s="14">
        <f>VLOOKUP($A435,'中情景（2001-2060, 2020RMB）'!$A$57:$W$70,23,0)*(1+情景假设!I435)^3</f>
        <v>41414.891873991568</v>
      </c>
      <c r="O435" s="14">
        <f t="shared" si="241"/>
        <v>51169.149332972491</v>
      </c>
      <c r="P435" s="14">
        <f t="shared" si="242"/>
        <v>61068.679829739332</v>
      </c>
      <c r="Q435" s="14">
        <f t="shared" si="253"/>
        <v>85043.900993155636</v>
      </c>
      <c r="R435" s="14">
        <f t="shared" si="254"/>
        <v>105309.14342627398</v>
      </c>
      <c r="S435" s="14">
        <f>VLOOKUP($A435,'中情景（2001-2060, 2020RMB）'!$A$14:$W$70,23,0)</f>
        <v>35734.097446895939</v>
      </c>
      <c r="T435" s="14">
        <f t="shared" si="243"/>
        <v>44677.835835593614</v>
      </c>
      <c r="U435" s="14">
        <f t="shared" si="244"/>
        <v>63327.089493532345</v>
      </c>
      <c r="V435" s="14">
        <f t="shared" si="245"/>
        <v>81670.963397771571</v>
      </c>
      <c r="W435" s="14">
        <f t="shared" si="246"/>
        <v>151940.23810272242</v>
      </c>
      <c r="X435" s="166">
        <f t="shared" si="247"/>
        <v>210303.70833856502</v>
      </c>
    </row>
    <row r="436" spans="1:42" x14ac:dyDescent="0.25">
      <c r="A436" s="198" t="s">
        <v>122</v>
      </c>
      <c r="B436" s="155">
        <f>(VLOOKUP($A436,'中情景（2001-2060, 2020RMB）'!$A$57:$W$70,20,0)/VLOOKUP($A436,'中情景（2001-2060, 2020RMB）'!$A$57:$W$70,17,0))^(1/3)-1</f>
        <v>0.10368126786441612</v>
      </c>
      <c r="C436" s="139">
        <f>(VLOOKUP($A436,'中情景（2001-2060, 2020RMB）'!$A$57:$W$70,23,0)/VLOOKUP($A436,'中情景（2001-2060, 2020RMB）'!$A$57:$W$70,20,0))^(1/3)-1</f>
        <v>5.3552106832185586E-2</v>
      </c>
      <c r="D436" s="1">
        <v>0.7</v>
      </c>
      <c r="E436" s="1">
        <v>0.6</v>
      </c>
      <c r="F436" s="1">
        <v>0.5</v>
      </c>
      <c r="G436" s="1">
        <f t="shared" si="207"/>
        <v>0.31</v>
      </c>
      <c r="H436" s="1">
        <v>0.3</v>
      </c>
      <c r="I436" s="155">
        <f t="shared" si="248"/>
        <v>5.5031681143810594E-2</v>
      </c>
      <c r="J436" s="155">
        <f t="shared" si="249"/>
        <v>4.7170012408980506E-2</v>
      </c>
      <c r="K436" s="155">
        <f t="shared" si="250"/>
        <v>3.9308343674150426E-2</v>
      </c>
      <c r="L436" s="155">
        <f t="shared" si="251"/>
        <v>2.4371173077973263E-2</v>
      </c>
      <c r="M436" s="155">
        <f t="shared" si="252"/>
        <v>2.3585006204490253E-2</v>
      </c>
      <c r="N436" s="14">
        <f>VLOOKUP($A436,'中情景（2001-2060, 2020RMB）'!$A$57:$W$70,23,0)*(1+情景假设!I436)^3</f>
        <v>31234.711521817524</v>
      </c>
      <c r="O436" s="14">
        <f t="shared" si="241"/>
        <v>39329.958108711275</v>
      </c>
      <c r="P436" s="14">
        <f t="shared" si="242"/>
        <v>47692.001960723283</v>
      </c>
      <c r="Q436" s="14">
        <f t="shared" si="253"/>
        <v>68439.334818470539</v>
      </c>
      <c r="R436" s="14">
        <f t="shared" si="254"/>
        <v>86406.205897080465</v>
      </c>
      <c r="S436" s="14">
        <f>VLOOKUP($A436,'中情景（2001-2060, 2020RMB）'!$A$14:$W$70,23,0)</f>
        <v>26597.51092538951</v>
      </c>
      <c r="T436" s="14">
        <f t="shared" si="243"/>
        <v>33695.592348516002</v>
      </c>
      <c r="U436" s="14">
        <f t="shared" si="244"/>
        <v>48674.871663780141</v>
      </c>
      <c r="V436" s="14">
        <f t="shared" si="245"/>
        <v>63781.495807018619</v>
      </c>
      <c r="W436" s="14">
        <f t="shared" si="246"/>
        <v>122274.36308157178</v>
      </c>
      <c r="X436" s="166">
        <f t="shared" si="247"/>
        <v>172554.29996297852</v>
      </c>
    </row>
    <row r="437" spans="1:42" x14ac:dyDescent="0.25">
      <c r="A437" s="198" t="s">
        <v>106</v>
      </c>
      <c r="B437" s="155">
        <f>(VLOOKUP($A437,'中情景（2001-2060, 2020RMB）'!$A$57:$W$70,20,0)/VLOOKUP($A437,'中情景（2001-2060, 2020RMB）'!$A$57:$W$70,17,0))^(1/3)-1</f>
        <v>7.181432431626944E-2</v>
      </c>
      <c r="C437" s="139">
        <f>(VLOOKUP($A437,'中情景（2001-2060, 2020RMB）'!$A$57:$W$70,23,0)/VLOOKUP($A437,'中情景（2001-2060, 2020RMB）'!$A$57:$W$70,20,0))^(1/3)-1</f>
        <v>3.075646025990264E-2</v>
      </c>
      <c r="D437" s="1">
        <v>0.7</v>
      </c>
      <c r="E437" s="1">
        <v>0.6</v>
      </c>
      <c r="F437" s="1">
        <v>0.5</v>
      </c>
      <c r="G437" s="1">
        <f t="shared" si="207"/>
        <v>0.31</v>
      </c>
      <c r="H437" s="1">
        <v>0.3</v>
      </c>
      <c r="I437" s="155">
        <f t="shared" si="248"/>
        <v>3.5899774601660224E-2</v>
      </c>
      <c r="J437" s="155">
        <f t="shared" si="249"/>
        <v>3.0771235372851622E-2</v>
      </c>
      <c r="K437" s="155">
        <f t="shared" si="250"/>
        <v>2.564269614404302E-2</v>
      </c>
      <c r="L437" s="155">
        <f t="shared" si="251"/>
        <v>1.5898471609306672E-2</v>
      </c>
      <c r="M437" s="155">
        <f t="shared" si="252"/>
        <v>1.5385617686425811E-2</v>
      </c>
      <c r="N437" s="14">
        <f>VLOOKUP($A437,'中情景（2001-2060, 2020RMB）'!$A$57:$W$70,23,0)*(1+情景假设!I437)^3</f>
        <v>7173.2034349484939</v>
      </c>
      <c r="O437" s="14">
        <f t="shared" si="241"/>
        <v>8346.8882876108109</v>
      </c>
      <c r="P437" s="14">
        <f t="shared" si="242"/>
        <v>9473.3822050363069</v>
      </c>
      <c r="Q437" s="14">
        <f t="shared" si="253"/>
        <v>12002.166948502347</v>
      </c>
      <c r="R437" s="14">
        <f t="shared" si="254"/>
        <v>13982.014218230917</v>
      </c>
      <c r="S437" s="14">
        <f>VLOOKUP($A437,'中情景（2001-2060, 2020RMB）'!$A$14:$W$70,23,0)</f>
        <v>6452.974249433144</v>
      </c>
      <c r="T437" s="14">
        <f t="shared" si="243"/>
        <v>7738.3566871801395</v>
      </c>
      <c r="U437" s="14">
        <f t="shared" si="244"/>
        <v>10330.133458783857</v>
      </c>
      <c r="V437" s="14">
        <f t="shared" si="245"/>
        <v>12669.346275008927</v>
      </c>
      <c r="W437" s="14">
        <f t="shared" si="246"/>
        <v>21443.185021002701</v>
      </c>
      <c r="X437" s="166">
        <f t="shared" si="247"/>
        <v>27922.261490951176</v>
      </c>
    </row>
    <row r="438" spans="1:42" x14ac:dyDescent="0.25">
      <c r="A438" s="198" t="s">
        <v>107</v>
      </c>
      <c r="B438" s="155">
        <f>(VLOOKUP($A438,'中情景（2001-2060, 2020RMB）'!$A$57:$W$70,20,0)/VLOOKUP($A438,'中情景（2001-2060, 2020RMB）'!$A$57:$W$70,17,0))^(1/3)-1</f>
        <v>8.439753008648565E-2</v>
      </c>
      <c r="C438" s="139">
        <f>(VLOOKUP($A438,'中情景（2001-2060, 2020RMB）'!$A$57:$W$70,23,0)/VLOOKUP($A438,'中情景（2001-2060, 2020RMB）'!$A$57:$W$70,20,0))^(1/3)-1</f>
        <v>1.7741893187910973E-2</v>
      </c>
      <c r="D438" s="1">
        <v>0.7</v>
      </c>
      <c r="E438" s="1">
        <v>0.6</v>
      </c>
      <c r="F438" s="1">
        <v>0.5</v>
      </c>
      <c r="G438" s="1">
        <f t="shared" si="207"/>
        <v>0.31</v>
      </c>
      <c r="H438" s="1">
        <v>0.3</v>
      </c>
      <c r="I438" s="155">
        <f t="shared" si="248"/>
        <v>3.5748798146038818E-2</v>
      </c>
      <c r="J438" s="155">
        <f t="shared" si="249"/>
        <v>3.0641826982318987E-2</v>
      </c>
      <c r="K438" s="155">
        <f t="shared" si="250"/>
        <v>2.5534855818599156E-2</v>
      </c>
      <c r="L438" s="155">
        <f t="shared" si="251"/>
        <v>1.5831610607531476E-2</v>
      </c>
      <c r="M438" s="155">
        <f t="shared" si="252"/>
        <v>1.5320913491159494E-2</v>
      </c>
      <c r="N438" s="14">
        <f>VLOOKUP($A438,'中情景（2001-2060, 2020RMB）'!$A$57:$W$70,23,0)*(1+情景假设!I438)^3</f>
        <v>19998.558504347769</v>
      </c>
      <c r="O438" s="14">
        <f t="shared" si="241"/>
        <v>23256.133460845725</v>
      </c>
      <c r="P438" s="14">
        <f t="shared" si="242"/>
        <v>26380.901946773993</v>
      </c>
      <c r="Q438" s="14">
        <f t="shared" si="253"/>
        <v>33389.928236314758</v>
      </c>
      <c r="R438" s="14">
        <f t="shared" si="254"/>
        <v>38873.066743477495</v>
      </c>
      <c r="S438" s="14">
        <f>VLOOKUP($A438,'中情景（2001-2060, 2020RMB）'!$A$14:$W$70,23,0)</f>
        <v>17998.461308152702</v>
      </c>
      <c r="T438" s="14">
        <f t="shared" si="243"/>
        <v>21574.179561407353</v>
      </c>
      <c r="U438" s="14">
        <f t="shared" si="244"/>
        <v>28781.859072249612</v>
      </c>
      <c r="V438" s="14">
        <f t="shared" si="245"/>
        <v>35280.829441574911</v>
      </c>
      <c r="W438" s="14">
        <f t="shared" si="246"/>
        <v>59654.761684400823</v>
      </c>
      <c r="X438" s="166">
        <f t="shared" si="247"/>
        <v>77630.012216073286</v>
      </c>
    </row>
    <row r="439" spans="1:42" x14ac:dyDescent="0.25">
      <c r="A439" s="198" t="s">
        <v>108</v>
      </c>
      <c r="B439" s="155">
        <f>(VLOOKUP($A439,'中情景（2001-2060, 2020RMB）'!$A$57:$W$70,20,0)/VLOOKUP($A439,'中情景（2001-2060, 2020RMB）'!$A$57:$W$70,17,0))^(1/3)-1</f>
        <v>8.7713836318461524E-2</v>
      </c>
      <c r="C439" s="139">
        <f>(VLOOKUP($A439,'中情景（2001-2060, 2020RMB）'!$A$57:$W$70,23,0)/VLOOKUP($A439,'中情景（2001-2060, 2020RMB）'!$A$57:$W$70,20,0))^(1/3)-1</f>
        <v>4.9833837021771021E-2</v>
      </c>
      <c r="D439" s="1">
        <v>0.7</v>
      </c>
      <c r="E439" s="1">
        <v>0.6</v>
      </c>
      <c r="F439" s="1">
        <v>0.5</v>
      </c>
      <c r="G439" s="1">
        <f t="shared" si="207"/>
        <v>0.31</v>
      </c>
      <c r="H439" s="1">
        <v>0.3</v>
      </c>
      <c r="I439" s="155">
        <f t="shared" si="248"/>
        <v>4.8141685669081391E-2</v>
      </c>
      <c r="J439" s="155">
        <f t="shared" si="249"/>
        <v>4.1264302002069764E-2</v>
      </c>
      <c r="K439" s="155">
        <f t="shared" si="250"/>
        <v>3.4386918335058136E-2</v>
      </c>
      <c r="L439" s="155">
        <f t="shared" si="251"/>
        <v>2.1319889367736045E-2</v>
      </c>
      <c r="M439" s="155">
        <f t="shared" si="252"/>
        <v>2.0632151001034882E-2</v>
      </c>
      <c r="N439" s="14">
        <f>VLOOKUP($A439,'中情景（2001-2060, 2020RMB）'!$A$57:$W$70,23,0)*(1+情景假设!I439)^3</f>
        <v>50810.006444467319</v>
      </c>
      <c r="O439" s="14">
        <f t="shared" si="241"/>
        <v>62194.810360396608</v>
      </c>
      <c r="P439" s="14">
        <f t="shared" si="242"/>
        <v>73649.405463301548</v>
      </c>
      <c r="Q439" s="14">
        <f t="shared" si="253"/>
        <v>101063.90807896243</v>
      </c>
      <c r="R439" s="14">
        <f t="shared" si="254"/>
        <v>123961.98947190173</v>
      </c>
      <c r="S439" s="14">
        <f>VLOOKUP($A439,'中情景（2001-2060, 2020RMB）'!$A$14:$W$70,23,0)</f>
        <v>44125.462351119488</v>
      </c>
      <c r="T439" s="14">
        <f t="shared" si="243"/>
        <v>54813.160774107171</v>
      </c>
      <c r="U439" s="14">
        <f t="shared" si="244"/>
        <v>76972.479962416226</v>
      </c>
      <c r="V439" s="14">
        <f t="shared" si="245"/>
        <v>98495.954303104721</v>
      </c>
      <c r="W439" s="14">
        <f t="shared" si="246"/>
        <v>180561.73432525198</v>
      </c>
      <c r="X439" s="166">
        <f t="shared" si="247"/>
        <v>247553.68081802162</v>
      </c>
    </row>
    <row r="440" spans="1:42" x14ac:dyDescent="0.25">
      <c r="A440" s="198" t="s">
        <v>109</v>
      </c>
      <c r="B440" s="155">
        <f>(VLOOKUP($A440,'中情景（2001-2060, 2020RMB）'!$A$57:$W$70,20,0)/VLOOKUP($A440,'中情景（2001-2060, 2020RMB）'!$A$57:$W$70,17,0))^(1/3)-1</f>
        <v>6.8423018137201419E-2</v>
      </c>
      <c r="C440" s="139">
        <f>(VLOOKUP($A440,'中情景（2001-2060, 2020RMB）'!$A$57:$W$70,23,0)/VLOOKUP($A440,'中情景（2001-2060, 2020RMB）'!$A$57:$W$70,20,0))^(1/3)-1</f>
        <v>6.1115802628005866E-2</v>
      </c>
      <c r="D440" s="1">
        <v>0.7</v>
      </c>
      <c r="E440" s="1">
        <v>0.6</v>
      </c>
      <c r="F440" s="1">
        <v>0.5</v>
      </c>
      <c r="G440" s="1">
        <f t="shared" si="207"/>
        <v>0.31</v>
      </c>
      <c r="H440" s="1">
        <v>0.3</v>
      </c>
      <c r="I440" s="155">
        <f t="shared" si="248"/>
        <v>4.5338587267822548E-2</v>
      </c>
      <c r="J440" s="155">
        <f t="shared" si="249"/>
        <v>3.8861646229562181E-2</v>
      </c>
      <c r="K440" s="155">
        <f t="shared" si="250"/>
        <v>3.2384705191301821E-2</v>
      </c>
      <c r="L440" s="155">
        <f t="shared" si="251"/>
        <v>2.007851721860713E-2</v>
      </c>
      <c r="M440" s="155">
        <f t="shared" si="252"/>
        <v>1.9430823114781091E-2</v>
      </c>
      <c r="N440" s="14">
        <f>VLOOKUP($A440,'中情景（2001-2060, 2020RMB）'!$A$57:$W$70,23,0)*(1+情景假设!I440)^3</f>
        <v>30670.720738900171</v>
      </c>
      <c r="O440" s="14">
        <f t="shared" si="241"/>
        <v>37111.84501694834</v>
      </c>
      <c r="P440" s="14">
        <f t="shared" si="242"/>
        <v>43523.153509103729</v>
      </c>
      <c r="Q440" s="14">
        <f t="shared" si="253"/>
        <v>58644.106906699453</v>
      </c>
      <c r="R440" s="14">
        <f t="shared" si="254"/>
        <v>71088.9308883169</v>
      </c>
      <c r="S440" s="14">
        <f>VLOOKUP($A440,'中情景（2001-2060, 2020RMB）'!$A$14:$W$70,23,0)</f>
        <v>26850.540684381289</v>
      </c>
      <c r="T440" s="14">
        <f t="shared" si="243"/>
        <v>33087.166575278774</v>
      </c>
      <c r="U440" s="14">
        <f t="shared" si="244"/>
        <v>45929.728387021918</v>
      </c>
      <c r="V440" s="14">
        <f t="shared" si="245"/>
        <v>58206.234146666284</v>
      </c>
      <c r="W440" s="14">
        <f t="shared" si="246"/>
        <v>104774.11622313203</v>
      </c>
      <c r="X440" s="166">
        <f t="shared" si="247"/>
        <v>141965.50556983263</v>
      </c>
    </row>
    <row r="441" spans="1:42" x14ac:dyDescent="0.25">
      <c r="A441" s="198" t="s">
        <v>110</v>
      </c>
      <c r="B441" s="155">
        <f>(VLOOKUP($A441,'中情景（2001-2060, 2020RMB）'!$A$57:$W$70,20,0)/VLOOKUP($A441,'中情景（2001-2060, 2020RMB）'!$A$57:$W$70,17,0))^(1/3)-1</f>
        <v>0.10086430289678239</v>
      </c>
      <c r="C441" s="139">
        <f>(VLOOKUP($A441,'中情景（2001-2060, 2020RMB）'!$A$57:$W$70,23,0)/VLOOKUP($A441,'中情景（2001-2060, 2020RMB）'!$A$57:$W$70,20,0))^(1/3)-1</f>
        <v>-2.069199526272103E-2</v>
      </c>
      <c r="D441" s="1">
        <v>0.7</v>
      </c>
      <c r="E441" s="1">
        <v>0.6</v>
      </c>
      <c r="F441" s="1">
        <v>0.5</v>
      </c>
      <c r="G441" s="1">
        <f t="shared" si="207"/>
        <v>0.31</v>
      </c>
      <c r="H441" s="1">
        <v>0.3</v>
      </c>
      <c r="I441" s="155">
        <f t="shared" si="248"/>
        <v>2.8060307671921473E-2</v>
      </c>
      <c r="J441" s="155">
        <f t="shared" si="249"/>
        <v>2.4051692290218408E-2</v>
      </c>
      <c r="K441" s="155">
        <f t="shared" si="250"/>
        <v>2.0043076908515339E-2</v>
      </c>
      <c r="L441" s="155">
        <f t="shared" si="251"/>
        <v>1.242670768327951E-2</v>
      </c>
      <c r="M441" s="155">
        <f t="shared" si="252"/>
        <v>1.2025846145109204E-2</v>
      </c>
      <c r="N441" s="14">
        <f>VLOOKUP($A441,'中情景（2001-2060, 2020RMB）'!$A$57:$W$70,23,0)*(1+情景假设!I441)^3</f>
        <v>8348.6928973641789</v>
      </c>
      <c r="O441" s="14">
        <f t="shared" si="241"/>
        <v>9402.1653379396248</v>
      </c>
      <c r="P441" s="14">
        <f t="shared" si="242"/>
        <v>10382.942456174917</v>
      </c>
      <c r="Q441" s="14">
        <f t="shared" si="253"/>
        <v>12496.095803032998</v>
      </c>
      <c r="R441" s="14">
        <f t="shared" si="254"/>
        <v>14082.844603827933</v>
      </c>
      <c r="S441" s="14">
        <f>VLOOKUP($A441,'中情景（2001-2060, 2020RMB）'!$A$14:$W$70,23,0)</f>
        <v>7683.5639559520841</v>
      </c>
      <c r="T441" s="14">
        <f t="shared" si="243"/>
        <v>9006.4591221223764</v>
      </c>
      <c r="U441" s="14">
        <f t="shared" si="244"/>
        <v>11636.147435521614</v>
      </c>
      <c r="V441" s="14">
        <f t="shared" si="245"/>
        <v>13885.758062293611</v>
      </c>
      <c r="W441" s="14">
        <f t="shared" si="246"/>
        <v>22325.642985498383</v>
      </c>
      <c r="X441" s="166">
        <f t="shared" si="247"/>
        <v>28123.621062535811</v>
      </c>
    </row>
    <row r="442" spans="1:42" x14ac:dyDescent="0.25">
      <c r="A442" s="199" t="s">
        <v>111</v>
      </c>
      <c r="B442" s="157">
        <f>(VLOOKUP($A442,'中情景（2001-2060, 2020RMB）'!$A$57:$W$70,20,0)/VLOOKUP($A442,'中情景（2001-2060, 2020RMB）'!$A$57:$W$70,17,0))^(1/3)-1</f>
        <v>8.9033832957701176E-2</v>
      </c>
      <c r="C442" s="201">
        <f>(VLOOKUP($A442,'中情景（2001-2060, 2020RMB）'!$A$57:$W$70,23,0)/VLOOKUP($A442,'中情景（2001-2060, 2020RMB）'!$A$57:$W$70,20,0))^(1/3)-1</f>
        <v>4.1121647025851304E-2</v>
      </c>
      <c r="D442" s="151">
        <v>0.7</v>
      </c>
      <c r="E442" s="151">
        <v>0.6</v>
      </c>
      <c r="F442" s="151">
        <v>0.5</v>
      </c>
      <c r="G442" s="151">
        <f t="shared" si="207"/>
        <v>0.31</v>
      </c>
      <c r="H442" s="151">
        <v>0.3</v>
      </c>
      <c r="I442" s="157">
        <f t="shared" si="248"/>
        <v>4.5554417994243368E-2</v>
      </c>
      <c r="J442" s="157">
        <f t="shared" si="249"/>
        <v>3.9046643995065744E-2</v>
      </c>
      <c r="K442" s="157">
        <f t="shared" si="250"/>
        <v>3.253886999588812E-2</v>
      </c>
      <c r="L442" s="157">
        <f t="shared" si="251"/>
        <v>2.0174099397450636E-2</v>
      </c>
      <c r="M442" s="157">
        <f t="shared" si="252"/>
        <v>1.9523321997532872E-2</v>
      </c>
      <c r="N442" s="18">
        <f>VLOOKUP($A442,'中情景（2001-2060, 2020RMB）'!$A$57:$W$70,23,0)*(1+情景假设!I442)^3</f>
        <v>61970.316365596307</v>
      </c>
      <c r="O442" s="18">
        <f t="shared" si="241"/>
        <v>75051.423365157432</v>
      </c>
      <c r="P442" s="18">
        <f t="shared" si="242"/>
        <v>88082.773611647921</v>
      </c>
      <c r="Q442" s="18">
        <f t="shared" si="253"/>
        <v>118851.69529108021</v>
      </c>
      <c r="R442" s="18">
        <f t="shared" si="254"/>
        <v>144203.90785216526</v>
      </c>
      <c r="S442" s="18">
        <f>VLOOKUP($A442,'中情景（2001-2060, 2020RMB）'!$A$14:$W$70,23,0)</f>
        <v>54218.036905075918</v>
      </c>
      <c r="T442" s="18">
        <f t="shared" si="243"/>
        <v>66852.755035215901</v>
      </c>
      <c r="U442" s="18">
        <f t="shared" si="244"/>
        <v>92883.861975788168</v>
      </c>
      <c r="V442" s="18">
        <f t="shared" si="245"/>
        <v>117798.59986604533</v>
      </c>
      <c r="W442" s="18">
        <f t="shared" si="246"/>
        <v>212341.56324616721</v>
      </c>
      <c r="X442" s="168">
        <f t="shared" si="247"/>
        <v>287977.05110434658</v>
      </c>
    </row>
    <row r="445" spans="1:42" x14ac:dyDescent="0.25">
      <c r="A445" s="128" t="s">
        <v>267</v>
      </c>
    </row>
    <row r="446" spans="1:42" x14ac:dyDescent="0.25">
      <c r="B446" s="2">
        <v>2020</v>
      </c>
      <c r="C446" s="3">
        <v>2021</v>
      </c>
      <c r="D446" s="3">
        <v>2022</v>
      </c>
      <c r="E446" s="3">
        <v>2023</v>
      </c>
      <c r="F446" s="3">
        <v>2024</v>
      </c>
      <c r="G446" s="3">
        <v>2025</v>
      </c>
      <c r="H446" s="3">
        <v>2026</v>
      </c>
      <c r="I446" s="3">
        <v>2027</v>
      </c>
      <c r="J446" s="3">
        <v>2028</v>
      </c>
      <c r="K446" s="3">
        <v>2029</v>
      </c>
      <c r="L446" s="3">
        <v>2030</v>
      </c>
      <c r="M446" s="3">
        <v>2031</v>
      </c>
      <c r="N446" s="3">
        <v>2032</v>
      </c>
      <c r="O446" s="3">
        <v>2033</v>
      </c>
      <c r="P446" s="3">
        <v>2034</v>
      </c>
      <c r="Q446" s="3">
        <v>2035</v>
      </c>
      <c r="R446" s="3">
        <v>2036</v>
      </c>
      <c r="S446" s="3">
        <v>2037</v>
      </c>
      <c r="T446" s="3">
        <v>2038</v>
      </c>
      <c r="U446" s="3">
        <v>2039</v>
      </c>
      <c r="V446" s="3">
        <v>2040</v>
      </c>
      <c r="W446" s="3">
        <v>2041</v>
      </c>
      <c r="X446" s="3">
        <v>2042</v>
      </c>
      <c r="Y446" s="3">
        <v>2043</v>
      </c>
      <c r="Z446" s="3">
        <v>2044</v>
      </c>
      <c r="AA446" s="3">
        <v>2045</v>
      </c>
      <c r="AB446" s="3">
        <v>2046</v>
      </c>
      <c r="AC446" s="3">
        <v>2047</v>
      </c>
      <c r="AD446" s="3">
        <v>2048</v>
      </c>
      <c r="AE446" s="3">
        <v>2049</v>
      </c>
      <c r="AF446" s="3">
        <v>2050</v>
      </c>
      <c r="AG446" s="3">
        <v>2051</v>
      </c>
      <c r="AH446" s="3">
        <v>2052</v>
      </c>
      <c r="AI446" s="3">
        <v>2053</v>
      </c>
      <c r="AJ446" s="3">
        <v>2054</v>
      </c>
      <c r="AK446" s="3">
        <v>2055</v>
      </c>
      <c r="AL446" s="3">
        <v>2056</v>
      </c>
      <c r="AM446" s="3">
        <v>2057</v>
      </c>
      <c r="AN446" s="3">
        <v>2058</v>
      </c>
      <c r="AO446" s="3">
        <v>2059</v>
      </c>
      <c r="AP446" s="4">
        <v>2060</v>
      </c>
    </row>
    <row r="447" spans="1:42" x14ac:dyDescent="0.25">
      <c r="A447" s="193" t="s">
        <v>14</v>
      </c>
      <c r="B447" s="212">
        <f>B77</f>
        <v>34486.847010845668</v>
      </c>
      <c r="C447" s="213">
        <f>C77</f>
        <v>37878.279541193522</v>
      </c>
      <c r="D447" s="213">
        <f>D77</f>
        <v>40294.225269378127</v>
      </c>
      <c r="E447" s="213">
        <f t="shared" ref="E447:AP447" si="255">E77</f>
        <v>41267.251208881287</v>
      </c>
      <c r="F447" s="213">
        <f t="shared" si="255"/>
        <v>42149.865830269649</v>
      </c>
      <c r="G447" s="213">
        <f t="shared" si="255"/>
        <v>42857.081865922795</v>
      </c>
      <c r="H447" s="213">
        <f t="shared" si="255"/>
        <v>43529.561736851341</v>
      </c>
      <c r="I447" s="213">
        <f t="shared" si="255"/>
        <v>44162.104997377901</v>
      </c>
      <c r="J447" s="213">
        <f t="shared" si="255"/>
        <v>44750.896421445104</v>
      </c>
      <c r="K447" s="213">
        <f t="shared" si="255"/>
        <v>45281.653237641658</v>
      </c>
      <c r="L447" s="213">
        <f t="shared" si="255"/>
        <v>45729.64469364901</v>
      </c>
      <c r="M447" s="213">
        <f t="shared" si="255"/>
        <v>46082.371034130229</v>
      </c>
      <c r="N447" s="213">
        <f t="shared" si="255"/>
        <v>46356.009196857281</v>
      </c>
      <c r="O447" s="213">
        <f t="shared" si="255"/>
        <v>46569.183033563473</v>
      </c>
      <c r="P447" s="213">
        <f t="shared" si="255"/>
        <v>46763.369653864509</v>
      </c>
      <c r="Q447" s="213">
        <f t="shared" si="255"/>
        <v>47004.49606429557</v>
      </c>
      <c r="R447" s="213">
        <f t="shared" si="255"/>
        <v>47267.117180982837</v>
      </c>
      <c r="S447" s="213">
        <f t="shared" si="255"/>
        <v>47487.504088643953</v>
      </c>
      <c r="T447" s="213">
        <f t="shared" si="255"/>
        <v>47684.390860978907</v>
      </c>
      <c r="U447" s="213">
        <f t="shared" si="255"/>
        <v>47876.603934305203</v>
      </c>
      <c r="V447" s="213">
        <f t="shared" si="255"/>
        <v>48083.034259567728</v>
      </c>
      <c r="W447" s="213">
        <f t="shared" si="255"/>
        <v>48303.936620623332</v>
      </c>
      <c r="X447" s="213">
        <f t="shared" si="255"/>
        <v>48526.1692575735</v>
      </c>
      <c r="Y447" s="213">
        <f t="shared" si="255"/>
        <v>48748.477703999342</v>
      </c>
      <c r="Z447" s="213">
        <f t="shared" si="255"/>
        <v>48969.46660277441</v>
      </c>
      <c r="AA447" s="213">
        <f t="shared" si="255"/>
        <v>49187.62253268846</v>
      </c>
      <c r="AB447" s="213">
        <f t="shared" si="255"/>
        <v>49402.385431883842</v>
      </c>
      <c r="AC447" s="213">
        <f t="shared" si="255"/>
        <v>49613.107635099383</v>
      </c>
      <c r="AD447" s="213">
        <f t="shared" si="255"/>
        <v>49817.998230573779</v>
      </c>
      <c r="AE447" s="213">
        <f>AE77</f>
        <v>50015.168834139011</v>
      </c>
      <c r="AF447" s="213">
        <f t="shared" si="255"/>
        <v>50202.618308334466</v>
      </c>
      <c r="AG447" s="213">
        <f t="shared" si="255"/>
        <v>50387.41899923687</v>
      </c>
      <c r="AH447" s="213">
        <f t="shared" si="255"/>
        <v>50575.73666405461</v>
      </c>
      <c r="AI447" s="213">
        <f t="shared" si="255"/>
        <v>50764.058028195795</v>
      </c>
      <c r="AJ447" s="213">
        <f t="shared" si="255"/>
        <v>50948.797100302858</v>
      </c>
      <c r="AK447" s="213">
        <f t="shared" si="255"/>
        <v>51126.296268326063</v>
      </c>
      <c r="AL447" s="213">
        <f t="shared" si="255"/>
        <v>51297.500133598864</v>
      </c>
      <c r="AM447" s="213">
        <f t="shared" si="255"/>
        <v>51465.514954748942</v>
      </c>
      <c r="AN447" s="213">
        <f t="shared" si="255"/>
        <v>51629.855141599197</v>
      </c>
      <c r="AO447" s="213">
        <f t="shared" si="255"/>
        <v>51790.010293056672</v>
      </c>
      <c r="AP447" s="214">
        <f t="shared" si="255"/>
        <v>51945.445394620612</v>
      </c>
    </row>
    <row r="448" spans="1:42" x14ac:dyDescent="0.25">
      <c r="A448" s="131" t="s">
        <v>15</v>
      </c>
      <c r="B448" s="118">
        <f>VLOOKUP($A448,'中情景（2001-2060, 2020RMB）'!$A$14:$W$70,COLUMN('中情景（2001-2060, 2020RMB）'!U$1),0)</f>
        <v>14783.756200003678</v>
      </c>
      <c r="C448" s="14">
        <f>VLOOKUP($A448,'中情景（2001-2060, 2020RMB）'!$A$14:$W$70,COLUMN('中情景（2001-2060, 2020RMB）'!V$1),0)</f>
        <v>16423.99901838032</v>
      </c>
      <c r="D448" s="14">
        <f>VLOOKUP($A448,'中情景（2001-2060, 2020RMB）'!$A$14:$W$70,COLUMN('中情景（2001-2060, 2020RMB）'!W$1),0)</f>
        <v>18002.06128553487</v>
      </c>
      <c r="E448" s="14">
        <f>VLOOKUP($A448,Python数据平滑!$A$177:$AN$230,COLUMN(Python数据平滑!C$177),0)/SUM(Python数据平滑!C$178:C$182)*情景假设!E$447</f>
        <v>18470.824599298998</v>
      </c>
      <c r="F448" s="14">
        <f>VLOOKUP($A448,Python数据平滑!$A$177:$AN$230,COLUMN(Python数据平滑!D$177),0)/SUM(Python数据平滑!D$178:D$182)*情景假设!F$447</f>
        <v>18886.747451884377</v>
      </c>
      <c r="G448" s="14">
        <f>VLOOKUP($A448,Python数据平滑!$A$177:$AN$230,COLUMN(Python数据平滑!E$177),0)/SUM(Python数据平滑!E$178:E$182)*情景假设!G$447</f>
        <v>19203.132088084873</v>
      </c>
      <c r="H448" s="14">
        <f>VLOOKUP($A448,Python数据平滑!$A$177:$AN$230,COLUMN(Python数据平滑!F$177),0)/SUM(Python数据平滑!F$178:F$182)*情景假设!H$447</f>
        <v>19490.212448398444</v>
      </c>
      <c r="I448" s="14">
        <f>VLOOKUP($A448,Python数据平滑!$A$177:$AN$230,COLUMN(Python数据平滑!G$177),0)/SUM(Python数据平滑!G$178:G$182)*情景假设!I$447</f>
        <v>19754.346599813176</v>
      </c>
      <c r="J448" s="14">
        <f>VLOOKUP($A448,Python数据平滑!$A$177:$AN$230,COLUMN(Python数据平滑!H$177),0)/SUM(Python数据平滑!H$178:H$182)*情景假设!J$447</f>
        <v>19987.118917870932</v>
      </c>
      <c r="K448" s="14">
        <f>VLOOKUP($A448,Python数据平滑!$A$177:$AN$230,COLUMN(Python数据平滑!I$177),0)/SUM(Python数据平滑!I$178:I$182)*情景假设!K$447</f>
        <v>20175.354074670304</v>
      </c>
      <c r="L448" s="14">
        <f>VLOOKUP($A448,Python数据平滑!$A$177:$AN$230,COLUMN(Python数据平滑!J$177),0)/SUM(Python数据平滑!J$178:J$182)*情景假设!L$447</f>
        <v>20301.314766819247</v>
      </c>
      <c r="M448" s="14">
        <f>VLOOKUP($A448,Python数据平滑!$A$177:$AN$230,COLUMN(Python数据平滑!K$177),0)/SUM(Python数据平滑!K$178:K$182)*情景假设!M$447</f>
        <v>20385.654413873821</v>
      </c>
      <c r="N448" s="14">
        <f>VLOOKUP($A448,Python数据平滑!$A$177:$AN$230,COLUMN(Python数据平滑!L$177),0)/SUM(Python数据平滑!L$178:L$182)*情景假设!N$447</f>
        <v>20456.278749799825</v>
      </c>
      <c r="O448" s="14">
        <f>VLOOKUP($A448,Python数据平滑!$A$177:$AN$230,COLUMN(Python数据平滑!M$177),0)/SUM(Python数据平滑!M$178:M$182)*情景假设!O$447</f>
        <v>20506.732178912669</v>
      </c>
      <c r="P448" s="14">
        <f>VLOOKUP($A448,Python数据平滑!$A$177:$AN$230,COLUMN(Python数据平滑!N$177),0)/SUM(Python数据平滑!N$178:N$182)*情景假设!P$447</f>
        <v>20540.884027425451</v>
      </c>
      <c r="Q448" s="14">
        <f>VLOOKUP($A448,Python数据平滑!$A$177:$AN$230,COLUMN(Python数据平滑!O$177),0)/SUM(Python数据平滑!O$178:O$182)*情景假设!Q$447</f>
        <v>20573.607510166305</v>
      </c>
      <c r="R448" s="14">
        <f>VLOOKUP($A448,Python数据平滑!$A$177:$AN$230,COLUMN(Python数据平滑!P$177),0)/SUM(Python数据平滑!P$178:P$182)*情景假设!R$447</f>
        <v>20591.015116494644</v>
      </c>
      <c r="S448" s="14">
        <f>VLOOKUP($A448,Python数据平滑!$A$177:$AN$230,COLUMN(Python数据平滑!Q$177),0)/SUM(Python数据平滑!Q$178:Q$182)*情景假设!S$447</f>
        <v>20572.94836278764</v>
      </c>
      <c r="T448" s="14">
        <f>VLOOKUP($A448,Python数据平滑!$A$177:$AN$230,COLUMN(Python数据平滑!R$177),0)/SUM(Python数据平滑!R$178:R$182)*情景假设!T$447</f>
        <v>20529.280021234525</v>
      </c>
      <c r="U448" s="14">
        <f>VLOOKUP($A448,Python数据平滑!$A$177:$AN$230,COLUMN(Python数据平滑!S$177),0)/SUM(Python数据平滑!S$178:S$182)*情景假设!U$447</f>
        <v>20469.759704731005</v>
      </c>
      <c r="V448" s="14">
        <f>VLOOKUP($A448,Python数据平滑!$A$177:$AN$230,COLUMN(Python数据平滑!T$177),0)/SUM(Python数据平滑!T$178:T$182)*情景假设!V$447</f>
        <v>20403.940367061823</v>
      </c>
      <c r="W448" s="14">
        <f>VLOOKUP($A448,Python数据平滑!$A$177:$AN$230,COLUMN(Python数据平滑!U$177),0)/SUM(Python数据平滑!U$178:U$182)*情景假设!W$447</f>
        <v>20333.257886908748</v>
      </c>
      <c r="X448" s="14">
        <f>VLOOKUP($A448,Python数据平滑!$A$177:$AN$230,COLUMN(Python数据平滑!V$177),0)/SUM(Python数据平滑!V$178:V$182)*情景假设!X$447</f>
        <v>20253.515580791551</v>
      </c>
      <c r="Y448" s="14">
        <f>VLOOKUP($A448,Python数据平滑!$A$177:$AN$230,COLUMN(Python数据平滑!W$177),0)/SUM(Python数据平滑!W$178:W$182)*情景假设!Y$447</f>
        <v>20165.593475626112</v>
      </c>
      <c r="Z448" s="14">
        <f>VLOOKUP($A448,Python数据平滑!$A$177:$AN$230,COLUMN(Python数据平滑!X$177),0)/SUM(Python数据平滑!X$178:X$182)*情景假设!Z$447</f>
        <v>20070.307695842734</v>
      </c>
      <c r="AA448" s="14">
        <f>VLOOKUP($A448,Python数据平滑!$A$177:$AN$230,COLUMN(Python数据平滑!Y$177),0)/SUM(Python数据平滑!Y$178:Y$182)*情景假设!AA$447</f>
        <v>19968.421070352382</v>
      </c>
      <c r="AB448" s="14">
        <f>VLOOKUP($A448,Python数据平滑!$A$177:$AN$230,COLUMN(Python数据平滑!Z$177),0)/SUM(Python数据平滑!Z$178:Z$182)*情景假设!AB$447</f>
        <v>19861.073957678807</v>
      </c>
      <c r="AC448" s="14">
        <f>VLOOKUP($A448,Python数据平滑!$A$177:$AN$230,COLUMN(Python数据平滑!AA$177),0)/SUM(Python数据平滑!AA$178:AA$182)*情景假设!AC$447</f>
        <v>19749.347873803308</v>
      </c>
      <c r="AD448" s="14">
        <f>VLOOKUP($A448,Python数据平滑!$A$177:$AN$230,COLUMN(Python数据平滑!AB$177),0)/SUM(Python数据平滑!AB$178:AB$182)*情景假设!AD$447</f>
        <v>19633.847210699125</v>
      </c>
      <c r="AE448" s="14">
        <f>VLOOKUP($A448,Python数据平滑!$A$177:$AN$230,COLUMN(Python数据平滑!AC$177),0)/SUM(Python数据平滑!AC$178:AC$182)*情景假设!AE$447</f>
        <v>19515.125407620366</v>
      </c>
      <c r="AF448" s="14">
        <f>VLOOKUP($A448,Python数据平滑!$A$177:$AN$230,COLUMN(Python数据平滑!AD$177),0)/SUM(Python数据平滑!AD$178:AD$182)*情景假设!AF$447</f>
        <v>19393.675714157544</v>
      </c>
      <c r="AG448" s="14">
        <f>VLOOKUP($A448,Python数据平滑!$A$177:$AN$230,COLUMN(Python数据平滑!AE$177),0)/SUM(Python数据平滑!AE$178:AE$182)*情景假设!AG$447</f>
        <v>19270.387372920315</v>
      </c>
      <c r="AH448" s="14">
        <f>VLOOKUP($A448,Python数据平滑!$A$177:$AN$230,COLUMN(Python数据平滑!AF$177),0)/SUM(Python数据平滑!AF$178:AF$182)*情景假设!AH$447</f>
        <v>19144.851299234189</v>
      </c>
      <c r="AI448" s="14">
        <f>VLOOKUP($A448,Python数据平滑!$A$177:$AN$230,COLUMN(Python数据平滑!AG$177),0)/SUM(Python数据平滑!AG$178:AG$182)*情景假设!AI$447</f>
        <v>19015.601822657041</v>
      </c>
      <c r="AJ448" s="14">
        <f>VLOOKUP($A448,Python数据平滑!$A$177:$AN$230,COLUMN(Python数据平滑!AH$177),0)/SUM(Python数据平滑!AH$178:AH$182)*情景假设!AJ$447</f>
        <v>18881.232180822029</v>
      </c>
      <c r="AK448" s="14">
        <f>VLOOKUP($A448,Python数据平滑!$A$177:$AN$230,COLUMN(Python数据平滑!AI$177),0)/SUM(Python数据平滑!AI$178:AI$182)*情景假设!AK$447</f>
        <v>18740.399916457645</v>
      </c>
      <c r="AL448" s="14">
        <f>VLOOKUP($A448,Python数据平滑!$A$177:$AN$230,COLUMN(Python数据平滑!AJ$177),0)/SUM(Python数据平滑!AJ$178:AJ$182)*情景假设!AL$447</f>
        <v>18593.525594301918</v>
      </c>
      <c r="AM448" s="14">
        <f>VLOOKUP($A448,Python数据平滑!$A$177:$AN$230,COLUMN(Python数据平滑!AK$177),0)/SUM(Python数据平滑!AK$178:AK$182)*情景假设!AM$447</f>
        <v>18441.82588447267</v>
      </c>
      <c r="AN448" s="14">
        <f>VLOOKUP($A448,Python数据平滑!$A$177:$AN$230,COLUMN(Python数据平滑!AL$177),0)/SUM(Python数据平滑!AL$178:AL$182)*情景假设!AN$447</f>
        <v>18285.230878858103</v>
      </c>
      <c r="AO448" s="14">
        <f>VLOOKUP($A448,Python数据平滑!$A$177:$AN$230,COLUMN(Python数据平滑!AM$177),0)/SUM(Python数据平滑!AM$178:AM$182)*情景假设!AO$447</f>
        <v>18123.70675331026</v>
      </c>
      <c r="AP448" s="166">
        <f>VLOOKUP($A448,Python数据平滑!$A$177:$AN$230,COLUMN(Python数据平滑!AN$177),0)/SUM(Python数据平滑!AN$178:AN$182)*情景假设!AP$447</f>
        <v>17957.256062203836</v>
      </c>
    </row>
    <row r="449" spans="1:42" x14ac:dyDescent="0.25">
      <c r="A449" s="132" t="s">
        <v>16</v>
      </c>
      <c r="B449" s="118">
        <f>VLOOKUP($A449,'中情景（2001-2060, 2020RMB）'!$A$14:$W$70,COLUMN('中情景（2001-2060, 2020RMB）'!U$1),0)</f>
        <v>10602.811030571023</v>
      </c>
      <c r="C449" s="14">
        <f>VLOOKUP($A449,'中情景（2001-2060, 2020RMB）'!$A$14:$W$70,COLUMN('中情景（2001-2060, 2020RMB）'!V$1),0)</f>
        <v>11470.075268301911</v>
      </c>
      <c r="D449" s="14">
        <f>VLOOKUP($A449,'中情景（2001-2060, 2020RMB）'!$A$14:$W$70,COLUMN('中情景（2001-2060, 2020RMB）'!W$1),0)</f>
        <v>12304.162743704102</v>
      </c>
      <c r="E449" s="14">
        <f>VLOOKUP($A449,Python数据平滑!$A$177:$AN$230,COLUMN(Python数据平滑!C$177),0)/SUM(Python数据平滑!C$178:C$182)*情景假设!E$447</f>
        <v>12463.92221867206</v>
      </c>
      <c r="F449" s="14">
        <f>VLOOKUP($A449,Python数据平滑!$A$177:$AN$230,COLUMN(Python数据平滑!D$177),0)/SUM(Python数据平滑!D$178:D$182)*情景假设!F$447</f>
        <v>12597.733837080494</v>
      </c>
      <c r="G449" s="14">
        <f>VLOOKUP($A449,Python数据平滑!$A$177:$AN$230,COLUMN(Python数据平滑!E$177),0)/SUM(Python数据平滑!E$178:E$182)*情景假设!G$447</f>
        <v>12678.258995255721</v>
      </c>
      <c r="H449" s="14">
        <f>VLOOKUP($A449,Python数据平滑!$A$177:$AN$230,COLUMN(Python数据平滑!F$177),0)/SUM(Python数据平滑!F$178:F$182)*情景假设!H$447</f>
        <v>12748.765535857221</v>
      </c>
      <c r="I449" s="14">
        <f>VLOOKUP($A449,Python数据平滑!$A$177:$AN$230,COLUMN(Python数据平滑!G$177),0)/SUM(Python数据平滑!G$178:G$182)*情景假设!I$447</f>
        <v>12812.238873554588</v>
      </c>
      <c r="J449" s="14">
        <f>VLOOKUP($A449,Python数据平滑!$A$177:$AN$230,COLUMN(Python数据平滑!H$177),0)/SUM(Python数据平滑!H$178:H$182)*情景假设!J$447</f>
        <v>12870.359786786261</v>
      </c>
      <c r="K449" s="14">
        <f>VLOOKUP($A449,Python数据平滑!$A$177:$AN$230,COLUMN(Python数据平滑!I$177),0)/SUM(Python数据平滑!I$178:I$182)*情景假设!K$447</f>
        <v>12921.938731661015</v>
      </c>
      <c r="L449" s="14">
        <f>VLOOKUP($A449,Python数据平滑!$A$177:$AN$230,COLUMN(Python数据平滑!J$177),0)/SUM(Python数据平滑!J$178:J$182)*情景假设!L$447</f>
        <v>12962.988521433501</v>
      </c>
      <c r="M449" s="14">
        <f>VLOOKUP($A449,Python数据平滑!$A$177:$AN$230,COLUMN(Python数据平滑!K$177),0)/SUM(Python数据平滑!K$178:K$182)*情景假设!M$447</f>
        <v>12970.052400650397</v>
      </c>
      <c r="N449" s="14">
        <f>VLOOKUP($A449,Python数据平滑!$A$177:$AN$230,COLUMN(Python数据平滑!L$177),0)/SUM(Python数据平滑!L$178:L$182)*情景假设!N$447</f>
        <v>12934.739163565937</v>
      </c>
      <c r="O449" s="14">
        <f>VLOOKUP($A449,Python数据平滑!$A$177:$AN$230,COLUMN(Python数据平滑!M$177),0)/SUM(Python数据平滑!M$178:M$182)*情景假设!O$447</f>
        <v>12876.102403085233</v>
      </c>
      <c r="P449" s="14">
        <f>VLOOKUP($A449,Python数据平滑!$A$177:$AN$230,COLUMN(Python数据平滑!N$177),0)/SUM(Python数据平滑!N$178:N$182)*情景假设!P$447</f>
        <v>12819.52835391281</v>
      </c>
      <c r="Q449" s="14">
        <f>VLOOKUP($A449,Python数据平滑!$A$177:$AN$230,COLUMN(Python数据平滑!O$177),0)/SUM(Python数据平滑!O$178:O$182)*情景假设!Q$447</f>
        <v>12796.801652239223</v>
      </c>
      <c r="R449" s="14">
        <f>VLOOKUP($A449,Python数据平滑!$A$177:$AN$230,COLUMN(Python数据平滑!P$177),0)/SUM(Python数据平滑!P$178:P$182)*情景假设!R$447</f>
        <v>12798.327008257331</v>
      </c>
      <c r="S449" s="14">
        <f>VLOOKUP($A449,Python数据平滑!$A$177:$AN$230,COLUMN(Python数据平滑!Q$177),0)/SUM(Python数据平滑!Q$178:Q$182)*情景假设!S$447</f>
        <v>12794.639754637663</v>
      </c>
      <c r="T449" s="14">
        <f>VLOOKUP($A449,Python数据平滑!$A$177:$AN$230,COLUMN(Python数据平滑!R$177),0)/SUM(Python数据平滑!R$178:R$182)*情景假设!T$447</f>
        <v>12790.160351425022</v>
      </c>
      <c r="U449" s="14">
        <f>VLOOKUP($A449,Python数据平滑!$A$177:$AN$230,COLUMN(Python数据平滑!S$177),0)/SUM(Python数据平滑!S$178:S$182)*情景假设!U$447</f>
        <v>12789.202429746594</v>
      </c>
      <c r="V449" s="14">
        <f>VLOOKUP($A449,Python数据平滑!$A$177:$AN$230,COLUMN(Python数据平滑!T$177),0)/SUM(Python数据平滑!T$178:T$182)*情景假设!V$447</f>
        <v>12795.99169925459</v>
      </c>
      <c r="W449" s="14">
        <f>VLOOKUP($A449,Python数据平滑!$A$177:$AN$230,COLUMN(Python数据平滑!U$177),0)/SUM(Python数据平滑!U$178:U$182)*情景假设!W$447</f>
        <v>12809.725982237434</v>
      </c>
      <c r="X449" s="14">
        <f>VLOOKUP($A449,Python数据平滑!$A$177:$AN$230,COLUMN(Python数据平滑!V$177),0)/SUM(Python数据平滑!V$178:V$182)*情景假设!X$447</f>
        <v>12826.05430825268</v>
      </c>
      <c r="Y449" s="14">
        <f>VLOOKUP($A449,Python数据平滑!$A$177:$AN$230,COLUMN(Python数据平滑!W$177),0)/SUM(Python数据平滑!W$178:W$182)*情景假设!Y$447</f>
        <v>12843.793265900702</v>
      </c>
      <c r="Z449" s="14">
        <f>VLOOKUP($A449,Python数据平滑!$A$177:$AN$230,COLUMN(Python数据平滑!X$177),0)/SUM(Python数据平滑!X$178:X$182)*情景假设!Z$447</f>
        <v>12861.71459176731</v>
      </c>
      <c r="AA449" s="14">
        <f>VLOOKUP($A449,Python数据平滑!$A$177:$AN$230,COLUMN(Python数据平滑!Y$177),0)/SUM(Python数据平滑!Y$178:Y$182)*情景假设!AA$447</f>
        <v>12878.552042795774</v>
      </c>
      <c r="AB449" s="14">
        <f>VLOOKUP($A449,Python数据平滑!$A$177:$AN$230,COLUMN(Python数据平滑!Z$177),0)/SUM(Python数据平滑!Z$178:Z$182)*情景假设!AB$447</f>
        <v>12893.282181638831</v>
      </c>
      <c r="AC449" s="14">
        <f>VLOOKUP($A449,Python数据平滑!$A$177:$AN$230,COLUMN(Python数据平滑!AA$177),0)/SUM(Python数据平滑!AA$178:AA$182)*情景假设!AC$447</f>
        <v>12904.850549632407</v>
      </c>
      <c r="AD449" s="14">
        <f>VLOOKUP($A449,Python数据平滑!$A$177:$AN$230,COLUMN(Python数据平滑!AB$177),0)/SUM(Python数据平滑!AB$178:AB$182)*情景假设!AD$447</f>
        <v>12911.899552128252</v>
      </c>
      <c r="AE449" s="14">
        <f>VLOOKUP($A449,Python数据平滑!$A$177:$AN$230,COLUMN(Python数据平滑!AC$177),0)/SUM(Python数据平滑!AC$178:AC$182)*情景假设!AE$447</f>
        <v>12913.045487784093</v>
      </c>
      <c r="AF449" s="14">
        <f>VLOOKUP($A449,Python数据平滑!$A$177:$AN$230,COLUMN(Python数据平滑!AD$177),0)/SUM(Python数据平滑!AD$178:AD$182)*情景假设!AF$447</f>
        <v>12906.877725644443</v>
      </c>
      <c r="AG449" s="14">
        <f>VLOOKUP($A449,Python数据平滑!$A$177:$AN$230,COLUMN(Python数据平滑!AE$177),0)/SUM(Python数据平滑!AE$178:AE$182)*情景假设!AG$447</f>
        <v>12893.703427482222</v>
      </c>
      <c r="AH449" s="14">
        <f>VLOOKUP($A449,Python数据平滑!$A$177:$AN$230,COLUMN(Python数据平滑!AF$177),0)/SUM(Python数据平滑!AF$178:AF$182)*情景假设!AH$447</f>
        <v>12874.585521906281</v>
      </c>
      <c r="AI449" s="14">
        <f>VLOOKUP($A449,Python数据平滑!$A$177:$AN$230,COLUMN(Python数据平滑!AG$177),0)/SUM(Python数据平滑!AG$178:AG$182)*情景假设!AI$447</f>
        <v>12849.240224389308</v>
      </c>
      <c r="AJ449" s="14">
        <f>VLOOKUP($A449,Python数据平滑!$A$177:$AN$230,COLUMN(Python数据平滑!AH$177),0)/SUM(Python数据平滑!AH$178:AH$182)*情景假设!AJ$447</f>
        <v>12817.405789768516</v>
      </c>
      <c r="AK449" s="14">
        <f>VLOOKUP($A449,Python数据平滑!$A$177:$AN$230,COLUMN(Python数据平滑!AI$177),0)/SUM(Python数据平滑!AI$178:AI$182)*情景假设!AK$447</f>
        <v>12778.845561036318</v>
      </c>
      <c r="AL449" s="14">
        <f>VLOOKUP($A449,Python数据平滑!$A$177:$AN$230,COLUMN(Python数据平滑!AJ$177),0)/SUM(Python数据平滑!AJ$178:AJ$182)*情景假设!AL$447</f>
        <v>12734.510113428085</v>
      </c>
      <c r="AM449" s="14">
        <f>VLOOKUP($A449,Python数据平滑!$A$177:$AN$230,COLUMN(Python数据平滑!AK$177),0)/SUM(Python数据平滑!AK$178:AK$182)*情景假设!AM$447</f>
        <v>12685.895599624164</v>
      </c>
      <c r="AN449" s="14">
        <f>VLOOKUP($A449,Python数据平滑!$A$177:$AN$230,COLUMN(Python数据平滑!AL$177),0)/SUM(Python数据平滑!AL$178:AL$182)*情景假设!AN$447</f>
        <v>12633.613823772093</v>
      </c>
      <c r="AO449" s="14">
        <f>VLOOKUP($A449,Python数据平滑!$A$177:$AN$230,COLUMN(Python数据平滑!AM$177),0)/SUM(Python数据平滑!AM$178:AM$182)*情景假设!AO$447</f>
        <v>12578.288438028279</v>
      </c>
      <c r="AP449" s="166">
        <f>VLOOKUP($A449,Python数据平滑!$A$177:$AN$230,COLUMN(Python数据平滑!AN$177),0)/SUM(Python数据平滑!AN$178:AN$182)*情景假设!AP$447</f>
        <v>12520.553775751721</v>
      </c>
    </row>
    <row r="450" spans="1:42" x14ac:dyDescent="0.25">
      <c r="A450" s="132" t="s">
        <v>17</v>
      </c>
      <c r="B450" s="118">
        <f>VLOOKUP($A450,'中情景（2001-2060, 2020RMB）'!$A$14:$W$70,COLUMN('中情景（2001-2060, 2020RMB）'!U$1),0)</f>
        <v>6152.0529589530752</v>
      </c>
      <c r="C450" s="14">
        <f>VLOOKUP($A450,'中情景（2001-2060, 2020RMB）'!$A$14:$W$70,COLUMN('中情景（2001-2060, 2020RMB）'!V$1),0)</f>
        <v>6456.6953675432605</v>
      </c>
      <c r="D450" s="14">
        <f>VLOOKUP($A450,'中情景（2001-2060, 2020RMB）'!$A$14:$W$70,COLUMN('中情景（2001-2060, 2020RMB）'!W$1),0)</f>
        <v>6224.4128368227912</v>
      </c>
      <c r="E450" s="14">
        <f>VLOOKUP($A450,Python数据平滑!$A$177:$AN$230,COLUMN(Python数据平滑!C$177),0)/SUM(Python数据平滑!C$178:C$182)*情景假设!E$447</f>
        <v>6287.6390197543988</v>
      </c>
      <c r="F450" s="14">
        <f>VLOOKUP($A450,Python数据平滑!$A$177:$AN$230,COLUMN(Python数据平滑!D$177),0)/SUM(Python数据平滑!D$178:D$182)*情景假设!F$447</f>
        <v>6334.4873760474611</v>
      </c>
      <c r="G450" s="14">
        <f>VLOOKUP($A450,Python数据平滑!$A$177:$AN$230,COLUMN(Python数据平滑!E$177),0)/SUM(Python数据平滑!E$178:E$182)*情景假设!G$447</f>
        <v>6362.1283184923532</v>
      </c>
      <c r="H450" s="14">
        <f>VLOOKUP($A450,Python数据平滑!$A$177:$AN$230,COLUMN(Python数据平滑!F$177),0)/SUM(Python数据平滑!F$178:F$182)*情景假设!H$447</f>
        <v>6385.1095370742951</v>
      </c>
      <c r="I450" s="14">
        <f>VLOOKUP($A450,Python数据平滑!$A$177:$AN$230,COLUMN(Python数据平滑!G$177),0)/SUM(Python数据平滑!G$178:G$182)*情景假设!I$447</f>
        <v>6392.6358581391578</v>
      </c>
      <c r="J450" s="14">
        <f>VLOOKUP($A450,Python数据平滑!$A$177:$AN$230,COLUMN(Python数据平滑!H$177),0)/SUM(Python数据平滑!H$178:H$182)*情景假设!J$447</f>
        <v>6389.0601955501534</v>
      </c>
      <c r="K450" s="14">
        <f>VLOOKUP($A450,Python数据平滑!$A$177:$AN$230,COLUMN(Python数据平滑!I$177),0)/SUM(Python数据平滑!I$178:I$182)*情景假设!K$447</f>
        <v>6377.3650497774552</v>
      </c>
      <c r="L450" s="14">
        <f>VLOOKUP($A450,Python数据平滑!$A$177:$AN$230,COLUMN(Python数据平滑!J$177),0)/SUM(Python数据平滑!J$178:J$182)*情景假设!L$447</f>
        <v>6359.1829813318409</v>
      </c>
      <c r="M450" s="14">
        <f>VLOOKUP($A450,Python数据平滑!$A$177:$AN$230,COLUMN(Python数据平滑!K$177),0)/SUM(Python数据平滑!K$178:K$182)*情景假设!M$447</f>
        <v>6324.8617839927465</v>
      </c>
      <c r="N450" s="14">
        <f>VLOOKUP($A450,Python数据平滑!$A$177:$AN$230,COLUMN(Python数据平滑!L$177),0)/SUM(Python数据平滑!L$178:L$182)*情景假设!N$447</f>
        <v>6269.517549991474</v>
      </c>
      <c r="O450" s="14">
        <f>VLOOKUP($A450,Python数据平滑!$A$177:$AN$230,COLUMN(Python数据平滑!M$177),0)/SUM(Python数据平滑!M$178:M$182)*情景假设!O$447</f>
        <v>6202.0272567228003</v>
      </c>
      <c r="P450" s="14">
        <f>VLOOKUP($A450,Python数据平滑!$A$177:$AN$230,COLUMN(Python数据平滑!N$177),0)/SUM(Python数据平滑!N$178:N$182)*情景假设!P$447</f>
        <v>6134.1078679148895</v>
      </c>
      <c r="Q450" s="14">
        <f>VLOOKUP($A450,Python数据平滑!$A$177:$AN$230,COLUMN(Python数据平滑!O$177),0)/SUM(Python数据平滑!O$178:O$182)*情景假设!Q$447</f>
        <v>6080.2281058805393</v>
      </c>
      <c r="R450" s="14">
        <f>VLOOKUP($A450,Python数据平滑!$A$177:$AN$230,COLUMN(Python数据平滑!P$177),0)/SUM(Python数据平滑!P$178:P$182)*情景假设!R$447</f>
        <v>6037.9345360272691</v>
      </c>
      <c r="S450" s="14">
        <f>VLOOKUP($A450,Python数据平滑!$A$177:$AN$230,COLUMN(Python数据平滑!Q$177),0)/SUM(Python数据平滑!Q$178:Q$182)*情景假设!S$447</f>
        <v>5995.7294892781492</v>
      </c>
      <c r="T450" s="14">
        <f>VLOOKUP($A450,Python数据平滑!$A$177:$AN$230,COLUMN(Python数据平滑!R$177),0)/SUM(Python数据平滑!R$178:R$182)*情景假设!T$447</f>
        <v>5955.3290259410087</v>
      </c>
      <c r="U450" s="14">
        <f>VLOOKUP($A450,Python数据平滑!$A$177:$AN$230,COLUMN(Python数据平滑!S$177),0)/SUM(Python数据平滑!S$178:S$182)*情景假设!U$447</f>
        <v>5918.3561356940399</v>
      </c>
      <c r="V450" s="14">
        <f>VLOOKUP($A450,Python数据平滑!$A$177:$AN$230,COLUMN(Python数据平滑!T$177),0)/SUM(Python数据平滑!T$178:T$182)*情景假设!V$447</f>
        <v>5886.3560782801778</v>
      </c>
      <c r="W450" s="14">
        <f>VLOOKUP($A450,Python数据平滑!$A$177:$AN$230,COLUMN(Python数据平滑!U$177),0)/SUM(Python数据平滑!U$178:U$182)*情景假设!W$447</f>
        <v>5858.541042897351</v>
      </c>
      <c r="X450" s="14">
        <f>VLOOKUP($A450,Python数据平滑!$A$177:$AN$230,COLUMN(Python数据平滑!V$177),0)/SUM(Python数据平滑!V$178:V$182)*情景假设!X$447</f>
        <v>5832.5289672537801</v>
      </c>
      <c r="Y450" s="14">
        <f>VLOOKUP($A450,Python数据平滑!$A$177:$AN$230,COLUMN(Python数据平滑!W$177),0)/SUM(Python数据平滑!W$178:W$182)*情景假设!Y$447</f>
        <v>5807.4234114782103</v>
      </c>
      <c r="Z450" s="14">
        <f>VLOOKUP($A450,Python数据平滑!$A$177:$AN$230,COLUMN(Python数据平滑!X$177),0)/SUM(Python数据平滑!X$178:X$182)*情景假设!Z$447</f>
        <v>5782.3262893293931</v>
      </c>
      <c r="AA450" s="14">
        <f>VLOOKUP($A450,Python数据平滑!$A$177:$AN$230,COLUMN(Python数据平滑!Y$177),0)/SUM(Python数据平滑!Y$178:Y$182)*情景假设!AA$447</f>
        <v>5756.3410806023958</v>
      </c>
      <c r="AB450" s="14">
        <f>VLOOKUP($A450,Python数据平滑!$A$177:$AN$230,COLUMN(Python数据平滑!Z$177),0)/SUM(Python数据平滑!Z$178:Z$182)*情景假设!AB$447</f>
        <v>5728.698475043263</v>
      </c>
      <c r="AC450" s="14">
        <f>VLOOKUP($A450,Python数据平滑!$A$177:$AN$230,COLUMN(Python数据平滑!AA$177),0)/SUM(Python数据平滑!AA$178:AA$182)*情景假设!AC$447</f>
        <v>5698.6333463941874</v>
      </c>
      <c r="AD450" s="14">
        <f>VLOOKUP($A450,Python数据平滑!$A$177:$AN$230,COLUMN(Python数据平滑!AB$177),0)/SUM(Python数据平滑!AB$178:AB$182)*情景假设!AD$447</f>
        <v>5665.2675447392321</v>
      </c>
      <c r="AE450" s="14">
        <f>VLOOKUP($A450,Python数据平滑!$A$177:$AN$230,COLUMN(Python数据平滑!AC$177),0)/SUM(Python数据平滑!AC$178:AC$182)*情景假设!AE$447</f>
        <v>5627.7375098732091</v>
      </c>
      <c r="AF450" s="14">
        <f>VLOOKUP($A450,Python数据平滑!$A$177:$AN$230,COLUMN(Python数据平滑!AD$177),0)/SUM(Python数据平滑!AD$178:AD$182)*情景假设!AF$447</f>
        <v>5585.1977714282712</v>
      </c>
      <c r="AG450" s="14">
        <f>VLOOKUP($A450,Python数据平滑!$A$177:$AN$230,COLUMN(Python数据平滑!AE$177),0)/SUM(Python数据平滑!AE$178:AE$182)*情景假设!AG$447</f>
        <v>5539.9722072206887</v>
      </c>
      <c r="AH450" s="14">
        <f>VLOOKUP($A450,Python数据平滑!$A$177:$AN$230,COLUMN(Python数据平滑!AF$177),0)/SUM(Python数据平滑!AF$178:AF$182)*情景假设!AH$447</f>
        <v>5494.6089332324982</v>
      </c>
      <c r="AI450" s="14">
        <f>VLOOKUP($A450,Python数据平滑!$A$177:$AN$230,COLUMN(Python数据平滑!AG$177),0)/SUM(Python数据平滑!AG$178:AG$182)*情景假设!AI$447</f>
        <v>5448.6298060717181</v>
      </c>
      <c r="AJ450" s="14">
        <f>VLOOKUP($A450,Python数据平滑!$A$177:$AN$230,COLUMN(Python数据平滑!AH$177),0)/SUM(Python数据平滑!AH$178:AH$182)*情景假设!AJ$447</f>
        <v>5401.5777964577283</v>
      </c>
      <c r="AK450" s="14">
        <f>VLOOKUP($A450,Python数据平滑!$A$177:$AN$230,COLUMN(Python数据平滑!AI$177),0)/SUM(Python数据平滑!AI$178:AI$182)*情景假设!AK$447</f>
        <v>5353.0182524189186</v>
      </c>
      <c r="AL450" s="14">
        <f>VLOOKUP($A450,Python数据平滑!$A$177:$AN$230,COLUMN(Python数据平滑!AJ$177),0)/SUM(Python数据平滑!AJ$178:AJ$182)*情景假设!AL$447</f>
        <v>5303.0231916986222</v>
      </c>
      <c r="AM450" s="14">
        <f>VLOOKUP($A450,Python数据平滑!$A$177:$AN$230,COLUMN(Python数据平滑!AK$177),0)/SUM(Python数据平滑!AK$178:AK$182)*情景假设!AM$447</f>
        <v>5251.8922124638621</v>
      </c>
      <c r="AN450" s="14">
        <f>VLOOKUP($A450,Python数据平滑!$A$177:$AN$230,COLUMN(Python数据平滑!AL$177),0)/SUM(Python数据平滑!AL$178:AL$182)*情景假设!AN$447</f>
        <v>5199.5587463803813</v>
      </c>
      <c r="AO450" s="14">
        <f>VLOOKUP($A450,Python数据平滑!$A$177:$AN$230,COLUMN(Python数据平滑!AM$177),0)/SUM(Python数据平滑!AM$178:AM$182)*情景假设!AO$447</f>
        <v>5145.9684799285096</v>
      </c>
      <c r="AP450" s="166">
        <f>VLOOKUP($A450,Python数据平滑!$A$177:$AN$230,COLUMN(Python数据平滑!AN$177),0)/SUM(Python数据平滑!AN$178:AN$182)*情景假设!AP$447</f>
        <v>5091.0794781289305</v>
      </c>
    </row>
    <row r="451" spans="1:42" x14ac:dyDescent="0.25">
      <c r="A451" s="132" t="s">
        <v>18</v>
      </c>
      <c r="B451" s="118">
        <f>VLOOKUP($A451,'中情景（2001-2060, 2020RMB）'!$A$14:$W$70,COLUMN('中情景（2001-2060, 2020RMB）'!U$1),0)</f>
        <v>1856.4384809055559</v>
      </c>
      <c r="C451" s="14">
        <f>VLOOKUP($A451,'中情景（2001-2060, 2020RMB）'!$A$14:$W$70,COLUMN('中情景（2001-2060, 2020RMB）'!V$1),0)</f>
        <v>2282.7594992660579</v>
      </c>
      <c r="D451" s="14">
        <f>VLOOKUP($A451,'中情景（2001-2060, 2020RMB）'!$A$14:$W$70,COLUMN('中情景（2001-2060, 2020RMB）'!W$1),0)</f>
        <v>2464.9908072284757</v>
      </c>
      <c r="E451" s="14">
        <f>VLOOKUP($A451,Python数据平滑!$A$177:$AN$230,COLUMN(Python数据平滑!C$177),0)/SUM(Python数据平滑!C$178:C$182)*情景假设!E$447</f>
        <v>2672.5094549002047</v>
      </c>
      <c r="F451" s="14">
        <f>VLOOKUP($A451,Python数据平滑!$A$177:$AN$230,COLUMN(Python数据平滑!D$177),0)/SUM(Python数据平滑!D$178:D$182)*情景假设!F$447</f>
        <v>2885.3481131822969</v>
      </c>
      <c r="G451" s="14">
        <f>VLOOKUP($A451,Python数据平滑!$A$177:$AN$230,COLUMN(Python数据平滑!E$177),0)/SUM(Python数据平滑!E$178:E$182)*情景假设!G$447</f>
        <v>3097.6335204699262</v>
      </c>
      <c r="H451" s="14">
        <f>VLOOKUP($A451,Python数据平滑!$A$177:$AN$230,COLUMN(Python数据平滑!F$177),0)/SUM(Python数据平滑!F$178:F$182)*情景假设!H$447</f>
        <v>3317.7838860191555</v>
      </c>
      <c r="I451" s="14">
        <f>VLOOKUP($A451,Python数据平滑!$A$177:$AN$230,COLUMN(Python数据平滑!G$177),0)/SUM(Python数据平滑!G$178:G$182)*情景假设!I$447</f>
        <v>3543.5477781302675</v>
      </c>
      <c r="J451" s="14">
        <f>VLOOKUP($A451,Python数据平滑!$A$177:$AN$230,COLUMN(Python数据平滑!H$177),0)/SUM(Python数据平滑!H$178:H$182)*情景假设!J$447</f>
        <v>3773.8125358394809</v>
      </c>
      <c r="K451" s="14">
        <f>VLOOKUP($A451,Python数据平滑!$A$177:$AN$230,COLUMN(Python数据平滑!I$177),0)/SUM(Python数据平滑!I$178:I$182)*情景假设!K$447</f>
        <v>4006.4160426658577</v>
      </c>
      <c r="L451" s="14">
        <f>VLOOKUP($A451,Python数据平滑!$A$177:$AN$230,COLUMN(Python数据平滑!J$177),0)/SUM(Python数据平滑!J$178:J$182)*情景假设!L$447</f>
        <v>4237.9312149276084</v>
      </c>
      <c r="M451" s="14">
        <f>VLOOKUP($A451,Python数据平滑!$A$177:$AN$230,COLUMN(Python数据平滑!K$177),0)/SUM(Python数据平滑!K$178:K$182)*情景假设!M$447</f>
        <v>4468.6423089184755</v>
      </c>
      <c r="N451" s="14">
        <f>VLOOKUP($A451,Python数据平滑!$A$177:$AN$230,COLUMN(Python数据平滑!L$177),0)/SUM(Python数据平滑!L$178:L$182)*情景假设!N$447</f>
        <v>4699.6264203856554</v>
      </c>
      <c r="O451" s="14">
        <f>VLOOKUP($A451,Python数据平滑!$A$177:$AN$230,COLUMN(Python数据平滑!M$177),0)/SUM(Python数据平滑!M$178:M$182)*情景假设!O$447</f>
        <v>4928.0640963367232</v>
      </c>
      <c r="P451" s="14">
        <f>VLOOKUP($A451,Python数据平滑!$A$177:$AN$230,COLUMN(Python数据平滑!N$177),0)/SUM(Python数据平滑!N$178:N$182)*情景假设!P$447</f>
        <v>5153.3835321132574</v>
      </c>
      <c r="Q451" s="14">
        <f>VLOOKUP($A451,Python数据平滑!$A$177:$AN$230,COLUMN(Python数据平滑!O$177),0)/SUM(Python数据平滑!O$178:O$182)*情景假设!Q$447</f>
        <v>5377.9943121942415</v>
      </c>
      <c r="R451" s="14">
        <f>VLOOKUP($A451,Python数据平滑!$A$177:$AN$230,COLUMN(Python数据平滑!P$177),0)/SUM(Python数据平滑!P$178:P$182)*情景假设!R$447</f>
        <v>5602.4401491623457</v>
      </c>
      <c r="S451" s="14">
        <f>VLOOKUP($A451,Python数据平滑!$A$177:$AN$230,COLUMN(Python数据平滑!Q$177),0)/SUM(Python数据平滑!Q$178:Q$182)*情景假设!S$447</f>
        <v>5825.7377508649115</v>
      </c>
      <c r="T451" s="14">
        <f>VLOOKUP($A451,Python数据平滑!$A$177:$AN$230,COLUMN(Python数据平滑!R$177),0)/SUM(Python数据平滑!R$178:R$182)*情景假设!T$447</f>
        <v>6049.8531311834859</v>
      </c>
      <c r="U451" s="14">
        <f>VLOOKUP($A451,Python数据平滑!$A$177:$AN$230,COLUMN(Python数据平滑!S$177),0)/SUM(Python数据平滑!S$178:S$182)*情景假设!U$447</f>
        <v>6277.0966201435604</v>
      </c>
      <c r="V451" s="14">
        <f>VLOOKUP($A451,Python数据平滑!$A$177:$AN$230,COLUMN(Python数据平滑!T$177),0)/SUM(Python数据平滑!T$178:T$182)*情景假设!V$447</f>
        <v>6510.1313910818653</v>
      </c>
      <c r="W451" s="14">
        <f>VLOOKUP($A451,Python数据平滑!$A$177:$AN$230,COLUMN(Python数据平滑!U$177),0)/SUM(Python数据平滑!U$178:U$182)*情景假设!W$447</f>
        <v>6749.3732361585344</v>
      </c>
      <c r="X451" s="14">
        <f>VLOOKUP($A451,Python数据平滑!$A$177:$AN$230,COLUMN(Python数据平滑!V$177),0)/SUM(Python数据平滑!V$178:V$182)*情景假设!X$447</f>
        <v>6993.3495606236147</v>
      </c>
      <c r="Y451" s="14">
        <f>VLOOKUP($A451,Python数据平滑!$A$177:$AN$230,COLUMN(Python数据平滑!W$177),0)/SUM(Python数据平滑!W$178:W$182)*情景假设!Y$447</f>
        <v>7242.1612204398907</v>
      </c>
      <c r="Z451" s="14">
        <f>VLOOKUP($A451,Python数据平滑!$A$177:$AN$230,COLUMN(Python数据平滑!X$177),0)/SUM(Python数据平滑!X$178:X$182)*情景假设!Z$447</f>
        <v>7495.9044016251319</v>
      </c>
      <c r="AA451" s="14">
        <f>VLOOKUP($A451,Python数据平滑!$A$177:$AN$230,COLUMN(Python数据平滑!Y$177),0)/SUM(Python数据平滑!Y$178:Y$182)*情景假设!AA$447</f>
        <v>7754.672719600776</v>
      </c>
      <c r="AB451" s="14">
        <f>VLOOKUP($A451,Python数据平滑!$A$177:$AN$230,COLUMN(Python数据平滑!Z$177),0)/SUM(Python数据平滑!Z$178:Z$182)*情景假设!AB$447</f>
        <v>8018.7296538412793</v>
      </c>
      <c r="AC451" s="14">
        <f>VLOOKUP($A451,Python数据平滑!$A$177:$AN$230,COLUMN(Python数据平滑!AA$177),0)/SUM(Python数据平滑!AA$178:AA$182)*情景假设!AC$447</f>
        <v>8288.357992136589</v>
      </c>
      <c r="AD451" s="14">
        <f>VLOOKUP($A451,Python数据平滑!$A$177:$AN$230,COLUMN(Python数据平滑!AB$177),0)/SUM(Python数据平滑!AB$178:AB$182)*情景假设!AD$447</f>
        <v>8563.67731007365</v>
      </c>
      <c r="AE451" s="14">
        <f>VLOOKUP($A451,Python数据平滑!$A$177:$AN$230,COLUMN(Python数据平滑!AC$177),0)/SUM(Python数据平滑!AC$178:AC$182)*情景假设!AE$447</f>
        <v>8844.8011427907331</v>
      </c>
      <c r="AF451" s="14">
        <f>VLOOKUP($A451,Python数据平滑!$A$177:$AN$230,COLUMN(Python数据平滑!AD$177),0)/SUM(Python数据平滑!AD$178:AD$182)*情景假设!AF$447</f>
        <v>9131.83035123232</v>
      </c>
      <c r="AG451" s="14">
        <f>VLOOKUP($A451,Python数据平滑!$A$177:$AN$230,COLUMN(Python数据平滑!AE$177),0)/SUM(Python数据平滑!AE$178:AE$182)*情景假设!AG$447</f>
        <v>9427.0786497058143</v>
      </c>
      <c r="AH451" s="14">
        <f>VLOOKUP($A451,Python数据平滑!$A$177:$AN$230,COLUMN(Python数据平滑!AF$177),0)/SUM(Python数据平滑!AF$178:AF$182)*情景假设!AH$447</f>
        <v>9732.2660186212561</v>
      </c>
      <c r="AI451" s="14">
        <f>VLOOKUP($A451,Python数据平滑!$A$177:$AN$230,COLUMN(Python数据平滑!AG$177),0)/SUM(Python数据平滑!AG$178:AG$182)*情景假设!AI$447</f>
        <v>10046.487703051516</v>
      </c>
      <c r="AJ451" s="14">
        <f>VLOOKUP($A451,Python数据平滑!$A$177:$AN$230,COLUMN(Python数据平滑!AH$177),0)/SUM(Python数据平滑!AH$178:AH$182)*情景假设!AJ$447</f>
        <v>10368.69870482417</v>
      </c>
      <c r="AK451" s="14">
        <f>VLOOKUP($A451,Python数据平滑!$A$177:$AN$230,COLUMN(Python数据平滑!AI$177),0)/SUM(Python数据平滑!AI$178:AI$182)*情景假设!AK$447</f>
        <v>10697.706045790203</v>
      </c>
      <c r="AL451" s="14">
        <f>VLOOKUP($A451,Python数据平滑!$A$177:$AN$230,COLUMN(Python数据平滑!AJ$177),0)/SUM(Python数据平滑!AJ$178:AJ$182)*情景假设!AL$447</f>
        <v>11033.166966300851</v>
      </c>
      <c r="AM451" s="14">
        <f>VLOOKUP($A451,Python数据平滑!$A$177:$AN$230,COLUMN(Python数据平滑!AK$177),0)/SUM(Python数据平滑!AK$178:AK$182)*情景假设!AM$447</f>
        <v>11375.182364503476</v>
      </c>
      <c r="AN451" s="14">
        <f>VLOOKUP($A451,Python数据平滑!$A$177:$AN$230,COLUMN(Python数据平滑!AL$177),0)/SUM(Python数据平滑!AL$178:AL$182)*情景假设!AN$447</f>
        <v>11723.05719240685</v>
      </c>
      <c r="AO451" s="14">
        <f>VLOOKUP($A451,Python数据平滑!$A$177:$AN$230,COLUMN(Python数据平滑!AM$177),0)/SUM(Python数据平滑!AM$178:AM$182)*情景假设!AO$447</f>
        <v>12076.025949200555</v>
      </c>
      <c r="AP451" s="166">
        <f>VLOOKUP($A451,Python数据平滑!$A$177:$AN$230,COLUMN(Python数据平滑!AN$177),0)/SUM(Python数据平滑!AN$178:AN$182)*情景假设!AP$447</f>
        <v>12433.252816813314</v>
      </c>
    </row>
    <row r="452" spans="1:42" x14ac:dyDescent="0.25">
      <c r="A452" s="132" t="s">
        <v>19</v>
      </c>
      <c r="B452" s="118">
        <f>VLOOKUP($A452,'中情景（2001-2060, 2020RMB）'!$A$14:$W$70,COLUMN('中情景（2001-2060, 2020RMB）'!U$1),0)</f>
        <v>1091.7883404123318</v>
      </c>
      <c r="C452" s="14">
        <f>VLOOKUP($A452,'中情景（2001-2060, 2020RMB）'!$A$14:$W$70,COLUMN('中情景（2001-2060, 2020RMB）'!V$1),0)</f>
        <v>1244.7503877019715</v>
      </c>
      <c r="D452" s="14">
        <f>VLOOKUP($A452,'中情景（2001-2060, 2020RMB）'!$A$14:$W$70,COLUMN('中情景（2001-2060, 2020RMB）'!W$1),0)</f>
        <v>1298.5975960878834</v>
      </c>
      <c r="E452" s="14">
        <f>VLOOKUP($A452,Python数据平滑!$A$177:$AN$230,COLUMN(Python数据平滑!C$177),0)/SUM(Python数据平滑!C$178:C$182)*情景假设!E$447</f>
        <v>1372.3559162556253</v>
      </c>
      <c r="F452" s="14">
        <f>VLOOKUP($A452,Python数据平滑!$A$177:$AN$230,COLUMN(Python数据平滑!D$177),0)/SUM(Python数据平滑!D$178:D$182)*情景假设!F$447</f>
        <v>1445.5490520750204</v>
      </c>
      <c r="G452" s="14">
        <f>VLOOKUP($A452,Python数据平滑!$A$177:$AN$230,COLUMN(Python数据平滑!E$177),0)/SUM(Python数据平滑!E$178:E$182)*情景假设!G$447</f>
        <v>1515.9289436199169</v>
      </c>
      <c r="H452" s="14">
        <f>VLOOKUP($A452,Python数据平滑!$A$177:$AN$230,COLUMN(Python数据平滑!F$177),0)/SUM(Python数据平滑!F$178:F$182)*情景假设!H$447</f>
        <v>1587.6903295022269</v>
      </c>
      <c r="I452" s="14">
        <f>VLOOKUP($A452,Python数据平滑!$A$177:$AN$230,COLUMN(Python数据平滑!G$177),0)/SUM(Python数据平滑!G$178:G$182)*情景假设!I$447</f>
        <v>1659.3358877407195</v>
      </c>
      <c r="J452" s="14">
        <f>VLOOKUP($A452,Python数据平滑!$A$177:$AN$230,COLUMN(Python数据平滑!H$177),0)/SUM(Python数据平滑!H$178:H$182)*情景假设!J$447</f>
        <v>1730.5449853982843</v>
      </c>
      <c r="K452" s="14">
        <f>VLOOKUP($A452,Python数据平滑!$A$177:$AN$230,COLUMN(Python数据平滑!I$177),0)/SUM(Python数据平滑!I$178:I$182)*情景假设!K$447</f>
        <v>1800.579338867022</v>
      </c>
      <c r="L452" s="14">
        <f>VLOOKUP($A452,Python数据平滑!$A$177:$AN$230,COLUMN(Python数据平滑!J$177),0)/SUM(Python数据平滑!J$178:J$182)*情景假设!L$447</f>
        <v>1868.227209136817</v>
      </c>
      <c r="M452" s="14">
        <f>VLOOKUP($A452,Python数据平滑!$A$177:$AN$230,COLUMN(Python数据平滑!K$177),0)/SUM(Python数据平滑!K$178:K$182)*情景假设!M$447</f>
        <v>1933.1601266947878</v>
      </c>
      <c r="N452" s="14">
        <f>VLOOKUP($A452,Python数据平滑!$A$177:$AN$230,COLUMN(Python数据平滑!L$177),0)/SUM(Python数据平滑!L$178:L$182)*情景假设!N$447</f>
        <v>1995.8473131143976</v>
      </c>
      <c r="O452" s="14">
        <f>VLOOKUP($A452,Python数据平滑!$A$177:$AN$230,COLUMN(Python数据平滑!M$177),0)/SUM(Python数据平滑!M$178:M$182)*情景假设!O$447</f>
        <v>2056.2570985060461</v>
      </c>
      <c r="P452" s="14">
        <f>VLOOKUP($A452,Python数据平滑!$A$177:$AN$230,COLUMN(Python数据平滑!N$177),0)/SUM(Python数据平滑!N$178:N$182)*情景假设!P$447</f>
        <v>2115.4658724981045</v>
      </c>
      <c r="Q452" s="14">
        <f>VLOOKUP($A452,Python数据平滑!$A$177:$AN$230,COLUMN(Python数据平滑!O$177),0)/SUM(Python数据平滑!O$178:O$182)*情景假设!Q$447</f>
        <v>2175.8644838152632</v>
      </c>
      <c r="R452" s="14">
        <f>VLOOKUP($A452,Python数据平滑!$A$177:$AN$230,COLUMN(Python数据平滑!P$177),0)/SUM(Python数据平滑!P$178:P$182)*情景假设!R$447</f>
        <v>2237.4003710412571</v>
      </c>
      <c r="S452" s="14">
        <f>VLOOKUP($A452,Python数据平滑!$A$177:$AN$230,COLUMN(Python数据平滑!Q$177),0)/SUM(Python数据平滑!Q$178:Q$182)*情景假设!S$447</f>
        <v>2298.4487310755899</v>
      </c>
      <c r="T452" s="14">
        <f>VLOOKUP($A452,Python数据平滑!$A$177:$AN$230,COLUMN(Python数据平滑!R$177),0)/SUM(Python数据平滑!R$178:R$182)*情景假设!T$447</f>
        <v>2359.7683311948635</v>
      </c>
      <c r="U452" s="14">
        <f>VLOOKUP($A452,Python数据平滑!$A$177:$AN$230,COLUMN(Python数据平滑!S$177),0)/SUM(Python数据平滑!S$178:S$182)*情景假设!U$447</f>
        <v>2422.1890439900035</v>
      </c>
      <c r="V452" s="14">
        <f>VLOOKUP($A452,Python数据平滑!$A$177:$AN$230,COLUMN(Python数据平滑!T$177),0)/SUM(Python数据平滑!T$178:T$182)*情景假设!V$447</f>
        <v>2486.6147238892722</v>
      </c>
      <c r="W452" s="14">
        <f>VLOOKUP($A452,Python数据平滑!$A$177:$AN$230,COLUMN(Python数据平滑!U$177),0)/SUM(Python数据平滑!U$178:U$182)*情景假设!W$447</f>
        <v>2553.0384724212654</v>
      </c>
      <c r="X452" s="14">
        <f>VLOOKUP($A452,Python数据平滑!$A$177:$AN$230,COLUMN(Python数据平滑!V$177),0)/SUM(Python数据平滑!V$178:V$182)*情景假设!X$447</f>
        <v>2620.7208406518735</v>
      </c>
      <c r="Y452" s="14">
        <f>VLOOKUP($A452,Python数据平滑!$A$177:$AN$230,COLUMN(Python数据平滑!W$177),0)/SUM(Python数据平滑!W$178:W$182)*情景假设!Y$447</f>
        <v>2689.5063305544313</v>
      </c>
      <c r="Z452" s="14">
        <f>VLOOKUP($A452,Python数据平滑!$A$177:$AN$230,COLUMN(Python数据平滑!X$177),0)/SUM(Python数据平滑!X$178:X$182)*情景假设!Z$447</f>
        <v>2759.2136242098404</v>
      </c>
      <c r="AA452" s="14">
        <f>VLOOKUP($A452,Python数据平滑!$A$177:$AN$230,COLUMN(Python数据平滑!Y$177),0)/SUM(Python数据平滑!Y$178:Y$182)*情景假设!AA$447</f>
        <v>2829.6356193371348</v>
      </c>
      <c r="AB452" s="14">
        <f>VLOOKUP($A452,Python数据平滑!$A$177:$AN$230,COLUMN(Python数据平滑!Z$177),0)/SUM(Python数据平滑!Z$178:Z$182)*情景假设!AB$447</f>
        <v>2900.6011636816602</v>
      </c>
      <c r="AC452" s="14">
        <f>VLOOKUP($A452,Python数据平滑!$A$177:$AN$230,COLUMN(Python数据平滑!AA$177),0)/SUM(Python数据平滑!AA$178:AA$182)*情景假设!AC$447</f>
        <v>2971.9178731328939</v>
      </c>
      <c r="AD452" s="14">
        <f>VLOOKUP($A452,Python数据平滑!$A$177:$AN$230,COLUMN(Python数据平滑!AB$177),0)/SUM(Python数据平滑!AB$178:AB$182)*情景假设!AD$447</f>
        <v>3043.3066129335157</v>
      </c>
      <c r="AE452" s="14">
        <f>VLOOKUP($A452,Python数据平滑!$A$177:$AN$230,COLUMN(Python数据平滑!AC$177),0)/SUM(Python数据平滑!AC$178:AC$182)*情景假设!AE$447</f>
        <v>3114.4592860706152</v>
      </c>
      <c r="AF452" s="14">
        <f>VLOOKUP($A452,Python数据平滑!$A$177:$AN$230,COLUMN(Python数据平滑!AD$177),0)/SUM(Python数据平滑!AD$178:AD$182)*情景假设!AF$447</f>
        <v>3185.0367458718865</v>
      </c>
      <c r="AG452" s="14">
        <f>VLOOKUP($A452,Python数据平滑!$A$177:$AN$230,COLUMN(Python数据平滑!AE$177),0)/SUM(Python数据平滑!AE$178:AE$182)*情景假设!AG$447</f>
        <v>3256.2773419078376</v>
      </c>
      <c r="AH452" s="14">
        <f>VLOOKUP($A452,Python数据平滑!$A$177:$AN$230,COLUMN(Python数据平滑!AF$177),0)/SUM(Python数据平滑!AF$178:AF$182)*情景假设!AH$447</f>
        <v>3329.424891060381</v>
      </c>
      <c r="AI452" s="14">
        <f>VLOOKUP($A452,Python数据平滑!$A$177:$AN$230,COLUMN(Python数据平滑!AG$177),0)/SUM(Python数据平滑!AG$178:AG$182)*情景假设!AI$447</f>
        <v>3404.0984720262113</v>
      </c>
      <c r="AJ452" s="14">
        <f>VLOOKUP($A452,Python数据平滑!$A$177:$AN$230,COLUMN(Python数据平滑!AH$177),0)/SUM(Python数据平滑!AH$178:AH$182)*情景假设!AJ$447</f>
        <v>3479.8826284304246</v>
      </c>
      <c r="AK452" s="14">
        <f>VLOOKUP($A452,Python数据平滑!$A$177:$AN$230,COLUMN(Python数据平滑!AI$177),0)/SUM(Python数据平滑!AI$178:AI$182)*情景假设!AK$447</f>
        <v>3556.3264926229831</v>
      </c>
      <c r="AL452" s="14">
        <f>VLOOKUP($A452,Python数据平滑!$A$177:$AN$230,COLUMN(Python数据平滑!AJ$177),0)/SUM(Python数据平滑!AJ$178:AJ$182)*情景假设!AL$447</f>
        <v>3633.2742678693899</v>
      </c>
      <c r="AM452" s="14">
        <f>VLOOKUP($A452,Python数据平滑!$A$177:$AN$230,COLUMN(Python数据平滑!AK$177),0)/SUM(Python数据平滑!AK$178:AK$182)*情景假设!AM$447</f>
        <v>3710.718893684767</v>
      </c>
      <c r="AN452" s="14">
        <f>VLOOKUP($A452,Python数据平滑!$A$177:$AN$230,COLUMN(Python数据平滑!AL$177),0)/SUM(Python数据平滑!AL$178:AL$182)*情景假设!AN$447</f>
        <v>3788.394500181771</v>
      </c>
      <c r="AO452" s="14">
        <f>VLOOKUP($A452,Python数据平滑!$A$177:$AN$230,COLUMN(Python数据平滑!AM$177),0)/SUM(Python数据平滑!AM$178:AM$182)*情景假设!AO$447</f>
        <v>3866.0206725890685</v>
      </c>
      <c r="AP452" s="166">
        <f>VLOOKUP($A452,Python数据平滑!$A$177:$AN$230,COLUMN(Python数据平滑!AN$177),0)/SUM(Python数据平滑!AN$178:AN$182)*情景假设!AP$447</f>
        <v>3943.3032617228091</v>
      </c>
    </row>
    <row r="453" spans="1:42" x14ac:dyDescent="0.25">
      <c r="A453" s="193" t="s">
        <v>219</v>
      </c>
      <c r="B453" s="215">
        <f>B80</f>
        <v>90023.293328805914</v>
      </c>
      <c r="C453" s="216">
        <f t="shared" ref="C453:AP453" si="256">C80</f>
        <v>98562.088933173043</v>
      </c>
      <c r="D453" s="216">
        <f t="shared" si="256"/>
        <v>101803.01469759936</v>
      </c>
      <c r="E453" s="216">
        <f t="shared" si="256"/>
        <v>104120.69649202559</v>
      </c>
      <c r="F453" s="216">
        <f t="shared" si="256"/>
        <v>106329.3451832913</v>
      </c>
      <c r="G453" s="216">
        <f t="shared" si="256"/>
        <v>108305.49370768089</v>
      </c>
      <c r="H453" s="216">
        <f t="shared" si="256"/>
        <v>110430.56324199679</v>
      </c>
      <c r="I453" s="216">
        <f t="shared" si="256"/>
        <v>112605.52752588975</v>
      </c>
      <c r="J453" s="216">
        <f t="shared" si="256"/>
        <v>114741.32947991126</v>
      </c>
      <c r="K453" s="216">
        <f t="shared" si="256"/>
        <v>116715.15411830542</v>
      </c>
      <c r="L453" s="216">
        <f t="shared" si="256"/>
        <v>118370.55150978657</v>
      </c>
      <c r="M453" s="216">
        <f t="shared" si="256"/>
        <v>119669.8457859888</v>
      </c>
      <c r="N453" s="216">
        <f t="shared" si="256"/>
        <v>120721.62271202319</v>
      </c>
      <c r="O453" s="216">
        <f t="shared" si="256"/>
        <v>121586.7351459964</v>
      </c>
      <c r="P453" s="216">
        <f t="shared" si="256"/>
        <v>122387.13832578628</v>
      </c>
      <c r="Q453" s="216">
        <f t="shared" si="256"/>
        <v>123310.49616867148</v>
      </c>
      <c r="R453" s="216">
        <f t="shared" si="256"/>
        <v>124288.59706005511</v>
      </c>
      <c r="S453" s="216">
        <f t="shared" si="256"/>
        <v>125143.04023450878</v>
      </c>
      <c r="T453" s="216">
        <f t="shared" si="256"/>
        <v>125925.05150698456</v>
      </c>
      <c r="U453" s="216">
        <f t="shared" si="256"/>
        <v>126686.64066686657</v>
      </c>
      <c r="V453" s="216">
        <f t="shared" si="256"/>
        <v>127480.47461304365</v>
      </c>
      <c r="W453" s="216">
        <f t="shared" si="256"/>
        <v>128310.17076270304</v>
      </c>
      <c r="X453" s="216">
        <f t="shared" si="256"/>
        <v>129143.7633147036</v>
      </c>
      <c r="Y453" s="216">
        <f t="shared" si="256"/>
        <v>129980.78996679155</v>
      </c>
      <c r="Z453" s="216">
        <f t="shared" si="256"/>
        <v>130820.46140551254</v>
      </c>
      <c r="AA453" s="216">
        <f t="shared" si="256"/>
        <v>131661.71879629628</v>
      </c>
      <c r="AB453" s="216">
        <f t="shared" si="256"/>
        <v>132506.1032901174</v>
      </c>
      <c r="AC453" s="216">
        <f t="shared" si="256"/>
        <v>133354.98294932302</v>
      </c>
      <c r="AD453" s="216">
        <f t="shared" si="256"/>
        <v>134206.7058848796</v>
      </c>
      <c r="AE453" s="216">
        <f t="shared" si="256"/>
        <v>135059.38682025785</v>
      </c>
      <c r="AF453" s="216">
        <f t="shared" si="256"/>
        <v>135910.8565216939</v>
      </c>
      <c r="AG453" s="216">
        <f t="shared" si="256"/>
        <v>136775.42113071095</v>
      </c>
      <c r="AH453" s="216">
        <f t="shared" si="256"/>
        <v>137662.9483335827</v>
      </c>
      <c r="AI453" s="216">
        <f t="shared" si="256"/>
        <v>138564.13586872743</v>
      </c>
      <c r="AJ453" s="216">
        <f t="shared" si="256"/>
        <v>139469.38027634186</v>
      </c>
      <c r="AK453" s="216">
        <f t="shared" si="256"/>
        <v>140368.76948026879</v>
      </c>
      <c r="AL453" s="216">
        <f t="shared" si="256"/>
        <v>141264.94301332676</v>
      </c>
      <c r="AM453" s="216">
        <f t="shared" si="256"/>
        <v>142166.53848061647</v>
      </c>
      <c r="AN453" s="216">
        <f t="shared" si="256"/>
        <v>143072.34456477032</v>
      </c>
      <c r="AO453" s="216">
        <f t="shared" si="256"/>
        <v>143981.0634658137</v>
      </c>
      <c r="AP453" s="217">
        <f t="shared" si="256"/>
        <v>144891.30922780465</v>
      </c>
    </row>
    <row r="454" spans="1:42" x14ac:dyDescent="0.25">
      <c r="A454" s="131" t="s">
        <v>20</v>
      </c>
      <c r="B454" s="118">
        <f>VLOOKUP($A454,'中情景（2001-2060, 2020RMB）'!$A$14:$W$70,COLUMN('中情景（2001-2060, 2020RMB）'!U$1),0)</f>
        <v>7781.1697585795664</v>
      </c>
      <c r="C454" s="14">
        <f>VLOOKUP($A454,'中情景（2001-2060, 2020RMB）'!$A$14:$W$70,COLUMN('中情景（2001-2060, 2020RMB）'!V$1),0)</f>
        <v>8215.0941346473574</v>
      </c>
      <c r="D454" s="14">
        <f>VLOOKUP($A454,'中情景（2001-2060, 2020RMB）'!$A$14:$W$70,COLUMN('中情景（2001-2060, 2020RMB）'!W$1),0)</f>
        <v>8119.836142530613</v>
      </c>
      <c r="E454" s="14">
        <f>VLOOKUP($A454,Python数据平滑!$A$177:$AN$230,COLUMN(Python数据平滑!C$177),0)/SUM(Python数据平滑!C$183:C$191)*情景假设!E$453</f>
        <v>8177.2874378440065</v>
      </c>
      <c r="F454" s="14">
        <f>VLOOKUP($A454,Python数据平滑!$A$177:$AN$230,COLUMN(Python数据平滑!D$177),0)/SUM(Python数据平滑!D$183:D$191)*情景假设!F$453</f>
        <v>8234.653199493272</v>
      </c>
      <c r="G454" s="14">
        <f>VLOOKUP($A454,Python数据平滑!$A$177:$AN$230,COLUMN(Python数据平滑!E$177),0)/SUM(Python数据平滑!E$183:E$191)*情景假设!G$453</f>
        <v>8287.7108159157306</v>
      </c>
      <c r="H454" s="14">
        <f>VLOOKUP($A454,Python数据平滑!$A$177:$AN$230,COLUMN(Python数据平滑!F$177),0)/SUM(Python数据平滑!F$183:F$191)*情景假设!H$453</f>
        <v>8368.1834241333199</v>
      </c>
      <c r="I454" s="14">
        <f>VLOOKUP($A454,Python数据平滑!$A$177:$AN$230,COLUMN(Python数据平滑!G$177),0)/SUM(Python数据平滑!G$183:G$191)*情景假设!I$453</f>
        <v>8463.5960503370352</v>
      </c>
      <c r="J454" s="14">
        <f>VLOOKUP($A454,Python数据平滑!$A$177:$AN$230,COLUMN(Python数据平滑!H$177),0)/SUM(Python数据平滑!H$183:H$191)*情景假设!J$453</f>
        <v>8561.6406546245216</v>
      </c>
      <c r="K454" s="14">
        <f>VLOOKUP($A454,Python数据平滑!$A$177:$AN$230,COLUMN(Python数据平滑!I$177),0)/SUM(Python数据平滑!I$183:I$191)*情景假设!K$453</f>
        <v>8647.5859479197388</v>
      </c>
      <c r="L454" s="14">
        <f>VLOOKUP($A454,Python数据平滑!$A$177:$AN$230,COLUMN(Python数据平滑!J$177),0)/SUM(Python数据平滑!J$183:J$191)*情景假设!L$453</f>
        <v>8704.3733783538191</v>
      </c>
      <c r="M454" s="14">
        <f>VLOOKUP($A454,Python数据平滑!$A$177:$AN$230,COLUMN(Python数据平滑!K$177),0)/SUM(Python数据平滑!K$183:K$191)*情景假设!M$453</f>
        <v>8738.5788922045213</v>
      </c>
      <c r="N454" s="14">
        <f>VLOOKUP($A454,Python数据平滑!$A$177:$AN$230,COLUMN(Python数据平滑!L$177),0)/SUM(Python数据平滑!L$183:L$191)*情景假设!N$453</f>
        <v>8767.925825591079</v>
      </c>
      <c r="O454" s="14">
        <f>VLOOKUP($A454,Python数据平滑!$A$177:$AN$230,COLUMN(Python数据平滑!M$177),0)/SUM(Python数据平滑!M$183:M$191)*情景假设!O$453</f>
        <v>8792.1181497405014</v>
      </c>
      <c r="P454" s="14">
        <f>VLOOKUP($A454,Python数据平滑!$A$177:$AN$230,COLUMN(Python数据平滑!N$177),0)/SUM(Python数据平滑!N$183:N$191)*情景假设!P$453</f>
        <v>8815.3276294939205</v>
      </c>
      <c r="Q454" s="14">
        <f>VLOOKUP($A454,Python数据平滑!$A$177:$AN$230,COLUMN(Python数据平滑!O$177),0)/SUM(Python数据平滑!O$183:O$191)*情景假设!Q$453</f>
        <v>8846.5126921263764</v>
      </c>
      <c r="R454" s="14">
        <f>VLOOKUP($A454,Python数据平滑!$A$177:$AN$230,COLUMN(Python数据平滑!P$177),0)/SUM(Python数据平滑!P$183:P$191)*情景假设!R$453</f>
        <v>8882.367224541531</v>
      </c>
      <c r="S454" s="14">
        <f>VLOOKUP($A454,Python数据平滑!$A$177:$AN$230,COLUMN(Python数据平滑!Q$177),0)/SUM(Python数据平滑!Q$183:Q$191)*情景假设!S$453</f>
        <v>8914.4357995798327</v>
      </c>
      <c r="T454" s="14">
        <f>VLOOKUP($A454,Python数据平滑!$A$177:$AN$230,COLUMN(Python数据平滑!R$177),0)/SUM(Python数据平滑!R$183:R$191)*情景假设!T$453</f>
        <v>8945.9398505200461</v>
      </c>
      <c r="U454" s="14">
        <f>VLOOKUP($A454,Python数据平滑!$A$177:$AN$230,COLUMN(Python数据平滑!S$177),0)/SUM(Python数据平滑!S$183:S$191)*情景假设!U$453</f>
        <v>8980.0720231543037</v>
      </c>
      <c r="V454" s="14">
        <f>VLOOKUP($A454,Python数据平滑!$A$177:$AN$230,COLUMN(Python数据平滑!T$177),0)/SUM(Python数据平滑!T$183:T$191)*情景假设!V$453</f>
        <v>9020.0067717415277</v>
      </c>
      <c r="W454" s="14">
        <f>VLOOKUP($A454,Python数据平滑!$A$177:$AN$230,COLUMN(Python数据平滑!U$177),0)/SUM(Python数据平滑!U$183:U$191)*情景假设!W$453</f>
        <v>9065.4032740716557</v>
      </c>
      <c r="X454" s="14">
        <f>VLOOKUP($A454,Python数据平滑!$A$177:$AN$230,COLUMN(Python数据平滑!V$177),0)/SUM(Python数据平滑!V$183:V$191)*情景假设!X$453</f>
        <v>9113.3864247886086</v>
      </c>
      <c r="Y454" s="14">
        <f>VLOOKUP($A454,Python数据平滑!$A$177:$AN$230,COLUMN(Python数据平滑!W$177),0)/SUM(Python数据平滑!W$183:W$191)*情景假设!Y$453</f>
        <v>9163.286505789989</v>
      </c>
      <c r="Z454" s="14">
        <f>VLOOKUP($A454,Python数据平滑!$A$177:$AN$230,COLUMN(Python数据平滑!X$177),0)/SUM(Python数据平滑!X$183:X$191)*情景假设!Z$453</f>
        <v>9214.3817710370749</v>
      </c>
      <c r="AA454" s="14">
        <f>VLOOKUP($A454,Python数据平滑!$A$177:$AN$230,COLUMN(Python数据平滑!Y$177),0)/SUM(Python数据平滑!Y$183:Y$191)*情景假设!AA$453</f>
        <v>9265.9015318918973</v>
      </c>
      <c r="AB454" s="14">
        <f>VLOOKUP($A454,Python数据平滑!$A$177:$AN$230,COLUMN(Python数据平滑!Z$177),0)/SUM(Python数据平滑!Z$183:Z$191)*情景假设!AB$453</f>
        <v>9317.2272456877399</v>
      </c>
      <c r="AC454" s="14">
        <f>VLOOKUP($A454,Python数据平滑!$A$177:$AN$230,COLUMN(Python数据平滑!AA$177),0)/SUM(Python数据平滑!AA$183:AA$191)*情景假设!AC$453</f>
        <v>9367.6964570561795</v>
      </c>
      <c r="AD454" s="14">
        <f>VLOOKUP($A454,Python数据平滑!$A$177:$AN$230,COLUMN(Python数据平滑!AB$177),0)/SUM(Python数据平滑!AB$183:AB$191)*情景假设!AD$453</f>
        <v>9416.4028816406189</v>
      </c>
      <c r="AE454" s="14">
        <f>VLOOKUP($A454,Python数据平滑!$A$177:$AN$230,COLUMN(Python数据平滑!AC$177),0)/SUM(Python数据平滑!AC$183:AC$191)*情景假设!AE$453</f>
        <v>9462.3932174931251</v>
      </c>
      <c r="AF454" s="14">
        <f>VLOOKUP($A454,Python数据平滑!$A$177:$AN$230,COLUMN(Python数据平滑!AD$177),0)/SUM(Python数据平滑!AD$183:AD$191)*情景假设!AF$453</f>
        <v>9504.6648919236704</v>
      </c>
      <c r="AG454" s="14">
        <f>VLOOKUP($A454,Python数据平滑!$A$177:$AN$230,COLUMN(Python数据平滑!AE$177),0)/SUM(Python数据平滑!AE$183:AE$191)*情景假设!AG$453</f>
        <v>9545.9220901327408</v>
      </c>
      <c r="AH454" s="14">
        <f>VLOOKUP($A454,Python数据平滑!$A$177:$AN$230,COLUMN(Python数据平滑!AF$177),0)/SUM(Python数据平滑!AF$183:AF$191)*情景假设!AH$453</f>
        <v>9589.0155036192191</v>
      </c>
      <c r="AI454" s="14">
        <f>VLOOKUP($A454,Python数据平滑!$A$177:$AN$230,COLUMN(Python数据平滑!AG$177),0)/SUM(Python数据平滑!AG$183:AG$191)*情景假设!AI$453</f>
        <v>9633.1157023906417</v>
      </c>
      <c r="AJ454" s="14">
        <f>VLOOKUP($A454,Python数据平滑!$A$177:$AN$230,COLUMN(Python数据平滑!AH$177),0)/SUM(Python数据平滑!AH$183:AH$191)*情景假设!AJ$453</f>
        <v>9677.3824756630056</v>
      </c>
      <c r="AK454" s="14">
        <f>VLOOKUP($A454,Python数据平滑!$A$177:$AN$230,COLUMN(Python数据平滑!AI$177),0)/SUM(Python数据平滑!AI$183:AI$191)*情景假设!AK$453</f>
        <v>9720.964868902578</v>
      </c>
      <c r="AL454" s="14">
        <f>VLOOKUP($A454,Python数据平滑!$A$177:$AN$230,COLUMN(Python数据平滑!AJ$177),0)/SUM(Python数据平滑!AJ$183:AJ$191)*情景假设!AL$453</f>
        <v>9763.8907657290583</v>
      </c>
      <c r="AM454" s="14">
        <f>VLOOKUP($A454,Python数据平滑!$A$177:$AN$230,COLUMN(Python数据平滑!AK$177),0)/SUM(Python数据平滑!AK$183:AK$191)*情景假设!AM$453</f>
        <v>9806.6068205143347</v>
      </c>
      <c r="AN454" s="14">
        <f>VLOOKUP($A454,Python数据平滑!$A$177:$AN$230,COLUMN(Python数据平滑!AL$177),0)/SUM(Python数据平滑!AL$183:AL$191)*情景假设!AN$453</f>
        <v>9848.8836780308793</v>
      </c>
      <c r="AO454" s="14">
        <f>VLOOKUP($A454,Python数据平滑!$A$177:$AN$230,COLUMN(Python数据平滑!AM$177),0)/SUM(Python数据平滑!AM$183:AM$191)*情景假设!AO$453</f>
        <v>9890.4936982105701</v>
      </c>
      <c r="AP454" s="166">
        <f>VLOOKUP($A454,Python数据平滑!$A$177:$AN$230,COLUMN(Python数据平滑!AN$177),0)/SUM(Python数据平滑!AN$183:AN$191)*情景假设!AP$453</f>
        <v>9931.2111309870925</v>
      </c>
    </row>
    <row r="455" spans="1:42" x14ac:dyDescent="0.25">
      <c r="A455" s="132" t="s">
        <v>21</v>
      </c>
      <c r="B455" s="118">
        <f>VLOOKUP($A455,'中情景（2001-2060, 2020RMB）'!$A$14:$W$70,COLUMN('中情景（2001-2060, 2020RMB）'!U$1),0)</f>
        <v>4569.5272137342927</v>
      </c>
      <c r="C455" s="14">
        <f>VLOOKUP($A455,'中情景（2001-2060, 2020RMB）'!$A$14:$W$70,COLUMN('中情景（2001-2060, 2020RMB）'!V$1),0)</f>
        <v>5162.1510144134963</v>
      </c>
      <c r="D455" s="14">
        <f>VLOOKUP($A455,'中情景（2001-2060, 2020RMB）'!$A$14:$W$70,COLUMN('中情景（2001-2060, 2020RMB）'!W$1),0)</f>
        <v>5144.2443998897388</v>
      </c>
      <c r="E455" s="14">
        <f>VLOOKUP($A455,Python数据平滑!$A$177:$AN$230,COLUMN(Python数据平滑!C$177),0)/SUM(Python数据平滑!C$183:C$191)*情景假设!E$453</f>
        <v>5192.1986609381584</v>
      </c>
      <c r="F455" s="14">
        <f>VLOOKUP($A455,Python数据平滑!$A$177:$AN$230,COLUMN(Python数据平滑!D$177),0)/SUM(Python数据平滑!D$183:D$191)*情景假设!F$453</f>
        <v>5239.8173836153082</v>
      </c>
      <c r="G455" s="14">
        <f>VLOOKUP($A455,Python数据平滑!$A$177:$AN$230,COLUMN(Python数据平滑!E$177),0)/SUM(Python数据平滑!E$183:E$191)*情景假设!G$453</f>
        <v>5284.7510150049284</v>
      </c>
      <c r="H455" s="14">
        <f>VLOOKUP($A455,Python数据平滑!$A$177:$AN$230,COLUMN(Python数据平滑!F$177),0)/SUM(Python数据平滑!F$183:F$191)*情景假设!H$453</f>
        <v>5346.8635707500152</v>
      </c>
      <c r="I455" s="14">
        <f>VLOOKUP($A455,Python数据平滑!$A$177:$AN$230,COLUMN(Python数据平滑!G$177),0)/SUM(Python数据平滑!G$183:G$191)*情景假设!I$453</f>
        <v>5417.844891810686</v>
      </c>
      <c r="J455" s="14">
        <f>VLOOKUP($A455,Python数据平滑!$A$177:$AN$230,COLUMN(Python数据平滑!H$177),0)/SUM(Python数据平滑!H$183:H$191)*情景假设!J$453</f>
        <v>5490.1578594579341</v>
      </c>
      <c r="K455" s="14">
        <f>VLOOKUP($A455,Python数据平滑!$A$177:$AN$230,COLUMN(Python数据平滑!I$177),0)/SUM(Python数据平滑!I$183:I$191)*情景假设!K$453</f>
        <v>5554.6678646524442</v>
      </c>
      <c r="L455" s="14">
        <f>VLOOKUP($A455,Python数据平滑!$A$177:$AN$230,COLUMN(Python数据平滑!J$177),0)/SUM(Python数据平滑!J$183:J$191)*情景假设!L$453</f>
        <v>5600.6957287632076</v>
      </c>
      <c r="M455" s="14">
        <f>VLOOKUP($A455,Python数据平滑!$A$177:$AN$230,COLUMN(Python数据平滑!K$177),0)/SUM(Python数据平滑!K$183:K$191)*情景假设!M$453</f>
        <v>5631.3005730626946</v>
      </c>
      <c r="N455" s="14">
        <f>VLOOKUP($A455,Python数据平滑!$A$177:$AN$230,COLUMN(Python数据平滑!L$177),0)/SUM(Python数据平滑!L$183:L$191)*情景假设!N$453</f>
        <v>5657.1497116321361</v>
      </c>
      <c r="O455" s="14">
        <f>VLOOKUP($A455,Python数据平滑!$A$177:$AN$230,COLUMN(Python数据平滑!M$177),0)/SUM(Python数据平滑!M$183:M$191)*情景假设!O$453</f>
        <v>5678.9748575506301</v>
      </c>
      <c r="P455" s="14">
        <f>VLOOKUP($A455,Python数据平滑!$A$177:$AN$230,COLUMN(Python数据平滑!N$177),0)/SUM(Python数据平滑!N$183:N$191)*情景假设!P$453</f>
        <v>5700.4149584277302</v>
      </c>
      <c r="Q455" s="14">
        <f>VLOOKUP($A455,Python数据平滑!$A$177:$AN$230,COLUMN(Python数据平滑!O$177),0)/SUM(Python数据平滑!O$183:O$191)*情景假设!Q$453</f>
        <v>5728.2359438630801</v>
      </c>
      <c r="R455" s="14">
        <f>VLOOKUP($A455,Python数据平滑!$A$177:$AN$230,COLUMN(Python数据平滑!P$177),0)/SUM(Python数据平滑!P$183:P$191)*情景假设!R$453</f>
        <v>5759.5220513417435</v>
      </c>
      <c r="S455" s="14">
        <f>VLOOKUP($A455,Python数据平滑!$A$177:$AN$230,COLUMN(Python数据平滑!Q$177),0)/SUM(Python数据平滑!Q$183:Q$191)*情景假设!S$453</f>
        <v>5787.4114988880356</v>
      </c>
      <c r="T455" s="14">
        <f>VLOOKUP($A455,Python数据平滑!$A$177:$AN$230,COLUMN(Python数据平滑!R$177),0)/SUM(Python数据平滑!R$183:R$191)*情景假设!T$453</f>
        <v>5814.0863488110872</v>
      </c>
      <c r="U455" s="14">
        <f>VLOOKUP($A455,Python数据平滑!$A$177:$AN$230,COLUMN(Python数据平滑!S$177),0)/SUM(Python数据平滑!S$183:S$191)*情景假设!U$453</f>
        <v>5841.7224405817005</v>
      </c>
      <c r="V455" s="14">
        <f>VLOOKUP($A455,Python数据平滑!$A$177:$AN$230,COLUMN(Python数据平滑!T$177),0)/SUM(Python数据平滑!T$183:T$191)*情景假设!V$453</f>
        <v>5872.493157280559</v>
      </c>
      <c r="W455" s="14">
        <f>VLOOKUP($A455,Python数据平滑!$A$177:$AN$230,COLUMN(Python数据平滑!U$177),0)/SUM(Python数据平滑!U$183:U$191)*情景假设!W$453</f>
        <v>5906.2887358502085</v>
      </c>
      <c r="X455" s="14">
        <f>VLOOKUP($A455,Python数据平滑!$A$177:$AN$230,COLUMN(Python数据平滑!V$177),0)/SUM(Python数据平滑!V$183:V$191)*情景假设!X$453</f>
        <v>5941.3470832517796</v>
      </c>
      <c r="Y455" s="14">
        <f>VLOOKUP($A455,Python数据平滑!$A$177:$AN$230,COLUMN(Python数据平滑!W$177),0)/SUM(Python数据平滑!W$183:W$191)*情景假设!Y$453</f>
        <v>5977.3415072297203</v>
      </c>
      <c r="Z455" s="14">
        <f>VLOOKUP($A455,Python数据平滑!$A$177:$AN$230,COLUMN(Python数据平滑!X$177),0)/SUM(Python数据平滑!X$183:X$191)*情景假设!Z$453</f>
        <v>6013.9126226387189</v>
      </c>
      <c r="AA455" s="14">
        <f>VLOOKUP($A455,Python数据平滑!$A$177:$AN$230,COLUMN(Python数据平滑!Y$177),0)/SUM(Python数据平滑!Y$183:Y$191)*情景假设!AA$453</f>
        <v>6050.6706448318673</v>
      </c>
      <c r="AB455" s="14">
        <f>VLOOKUP($A455,Python数据平滑!$A$177:$AN$230,COLUMN(Python数据平滑!Z$177),0)/SUM(Python数据平滑!Z$183:Z$191)*情景假设!AB$453</f>
        <v>6087.3269071003697</v>
      </c>
      <c r="AC455" s="14">
        <f>VLOOKUP($A455,Python数据平滑!$A$177:$AN$230,COLUMN(Python数据平滑!AA$177),0)/SUM(Python数据平滑!AA$183:AA$191)*情景假设!AC$453</f>
        <v>6123.5660196084509</v>
      </c>
      <c r="AD455" s="14">
        <f>VLOOKUP($A455,Python数据平滑!$A$177:$AN$230,COLUMN(Python数据平滑!AB$177),0)/SUM(Python数据平滑!AB$183:AB$191)*情景假设!AD$453</f>
        <v>6158.9149501753527</v>
      </c>
      <c r="AE455" s="14">
        <f>VLOOKUP($A455,Python数据平滑!$A$177:$AN$230,COLUMN(Python数据平滑!AC$177),0)/SUM(Python数据平滑!AC$183:AC$191)*情景假设!AE$453</f>
        <v>6192.8711036691866</v>
      </c>
      <c r="AF455" s="14">
        <f>VLOOKUP($A455,Python数据平滑!$A$177:$AN$230,COLUMN(Python数据平滑!AD$177),0)/SUM(Python数据平滑!AD$183:AD$191)*情景假设!AF$453</f>
        <v>6224.900244977026</v>
      </c>
      <c r="AG455" s="14">
        <f>VLOOKUP($A455,Python数据平滑!$A$177:$AN$230,COLUMN(Python数据平滑!AE$177),0)/SUM(Python数据平滑!AE$183:AE$191)*情景假设!AG$453</f>
        <v>6256.5638646680991</v>
      </c>
      <c r="AH455" s="14">
        <f>VLOOKUP($A455,Python数据平滑!$A$177:$AN$230,COLUMN(Python数据平滑!AF$177),0)/SUM(Python数据平滑!AF$183:AF$191)*情景假设!AH$453</f>
        <v>6289.4411729929152</v>
      </c>
      <c r="AI455" s="14">
        <f>VLOOKUP($A455,Python数据平滑!$A$177:$AN$230,COLUMN(Python数据平滑!AG$177),0)/SUM(Python数据平滑!AG$183:AG$191)*情景假设!AI$453</f>
        <v>6322.9927826804051</v>
      </c>
      <c r="AJ455" s="14">
        <f>VLOOKUP($A455,Python数据平滑!$A$177:$AN$230,COLUMN(Python数据平滑!AH$177),0)/SUM(Python数据平滑!AH$183:AH$191)*情景假设!AJ$453</f>
        <v>6356.6706679767276</v>
      </c>
      <c r="AK455" s="14">
        <f>VLOOKUP($A455,Python数据平滑!$A$177:$AN$230,COLUMN(Python数据平滑!AI$177),0)/SUM(Python数据平滑!AI$183:AI$191)*情景假设!AK$453</f>
        <v>6389.9181882293879</v>
      </c>
      <c r="AL455" s="14">
        <f>VLOOKUP($A455,Python数据平滑!$A$177:$AN$230,COLUMN(Python数据平滑!AJ$177),0)/SUM(Python数据平滑!AJ$183:AJ$191)*情景假设!AL$453</f>
        <v>6422.7552558924071</v>
      </c>
      <c r="AM455" s="14">
        <f>VLOOKUP($A455,Python数据平滑!$A$177:$AN$230,COLUMN(Python数据平滑!AK$177),0)/SUM(Python数据平滑!AK$183:AK$191)*情景假设!AM$453</f>
        <v>6455.4775713118224</v>
      </c>
      <c r="AN455" s="14">
        <f>VLOOKUP($A455,Python数据平滑!$A$177:$AN$230,COLUMN(Python数据平滑!AL$177),0)/SUM(Python数据平滑!AL$183:AL$191)*情景假设!AN$453</f>
        <v>6487.9364197012465</v>
      </c>
      <c r="AO455" s="14">
        <f>VLOOKUP($A455,Python数据平滑!$A$177:$AN$230,COLUMN(Python数据平滑!AM$177),0)/SUM(Python数据平滑!AM$183:AM$191)*情景假设!AO$453</f>
        <v>6519.9838472923711</v>
      </c>
      <c r="AP455" s="166">
        <f>VLOOKUP($A455,Python数据平滑!$A$177:$AN$230,COLUMN(Python数据平滑!AN$177),0)/SUM(Python数据平滑!AN$183:AN$191)*情景假设!AP$453</f>
        <v>6551.4727821994848</v>
      </c>
    </row>
    <row r="456" spans="1:42" x14ac:dyDescent="0.25">
      <c r="A456" s="132" t="s">
        <v>22</v>
      </c>
      <c r="B456" s="118">
        <f>VLOOKUP($A456,'中情景（2001-2060, 2020RMB）'!$A$14:$W$70,COLUMN('中情景（2001-2060, 2020RMB）'!U$1),0)</f>
        <v>3663.3945727849982</v>
      </c>
      <c r="C456" s="14">
        <f>VLOOKUP($A456,'中情景（2001-2060, 2020RMB）'!$A$14:$W$70,COLUMN('中情景（2001-2060, 2020RMB）'!V$1),0)</f>
        <v>4054.5873514850814</v>
      </c>
      <c r="D456" s="14">
        <f>VLOOKUP($A456,'中情景（2001-2060, 2020RMB）'!$A$14:$W$70,COLUMN('中情景（2001-2060, 2020RMB）'!W$1),0)</f>
        <v>4094.0668183633061</v>
      </c>
      <c r="E456" s="14">
        <f>VLOOKUP($A456,Python数据平滑!$A$177:$AN$230,COLUMN(Python数据平滑!C$177),0)/SUM(Python数据平滑!C$183:C$191)*情景假设!E$453</f>
        <v>4168.0226869565668</v>
      </c>
      <c r="F456" s="14">
        <f>VLOOKUP($A456,Python数据平滑!$A$177:$AN$230,COLUMN(Python数据平滑!D$177),0)/SUM(Python数据平滑!D$183:D$191)*情景假设!F$453</f>
        <v>4241.2316362672973</v>
      </c>
      <c r="G456" s="14">
        <f>VLOOKUP($A456,Python数据平滑!$A$177:$AN$230,COLUMN(Python数据平滑!E$177),0)/SUM(Python数据平滑!E$183:E$191)*情景假设!G$453</f>
        <v>4311.6330731484895</v>
      </c>
      <c r="H456" s="14">
        <f>VLOOKUP($A456,Python数据平滑!$A$177:$AN$230,COLUMN(Python数据平滑!F$177),0)/SUM(Python数据平滑!F$183:F$191)*情景假设!H$453</f>
        <v>4395.568651085674</v>
      </c>
      <c r="I456" s="14">
        <f>VLOOKUP($A456,Python数据平滑!$A$177:$AN$230,COLUMN(Python数据平滑!G$177),0)/SUM(Python数据平滑!G$183:G$191)*情景假设!I$453</f>
        <v>4486.4904920434801</v>
      </c>
      <c r="J456" s="14">
        <f>VLOOKUP($A456,Python数据平滑!$A$177:$AN$230,COLUMN(Python数据平滑!H$177),0)/SUM(Python数据平滑!H$183:H$191)*情景假设!J$453</f>
        <v>4578.0492637667203</v>
      </c>
      <c r="K456" s="14">
        <f>VLOOKUP($A456,Python数据平滑!$A$177:$AN$230,COLUMN(Python数据平滑!I$177),0)/SUM(Python数据平滑!I$183:I$191)*情景假设!K$453</f>
        <v>4662.3632109292257</v>
      </c>
      <c r="L456" s="14">
        <f>VLOOKUP($A456,Python数据平滑!$A$177:$AN$230,COLUMN(Python数据平滑!J$177),0)/SUM(Python数据平滑!J$183:J$191)*情景假设!L$453</f>
        <v>4730.0420623874779</v>
      </c>
      <c r="M456" s="14">
        <f>VLOOKUP($A456,Python数据平滑!$A$177:$AN$230,COLUMN(Python数据平滑!K$177),0)/SUM(Python数据平滑!K$183:K$191)*情景假设!M$453</f>
        <v>4782.629660294494</v>
      </c>
      <c r="N456" s="14">
        <f>VLOOKUP($A456,Python数据平滑!$A$177:$AN$230,COLUMN(Python数据平滑!L$177),0)/SUM(Python数据平滑!L$183:L$191)*情景假设!N$453</f>
        <v>4828.9111982329205</v>
      </c>
      <c r="O456" s="14">
        <f>VLOOKUP($A456,Python数据平滑!$A$177:$AN$230,COLUMN(Python数据平滑!M$177),0)/SUM(Python数据平滑!M$183:M$191)*情景假设!O$453</f>
        <v>4870.2454678167205</v>
      </c>
      <c r="P456" s="14">
        <f>VLOOKUP($A456,Python数据平滑!$A$177:$AN$230,COLUMN(Python数据平滑!N$177),0)/SUM(Python数据平滑!N$183:N$191)*情景假设!P$453</f>
        <v>4910.5480295853085</v>
      </c>
      <c r="Q456" s="14">
        <f>VLOOKUP($A456,Python数据平滑!$A$177:$AN$230,COLUMN(Python数据平滑!O$177),0)/SUM(Python数据平滑!O$183:O$191)*情景假设!Q$453</f>
        <v>4956.5281863888922</v>
      </c>
      <c r="R456" s="14">
        <f>VLOOKUP($A456,Python数据平滑!$A$177:$AN$230,COLUMN(Python数据平滑!P$177),0)/SUM(Python数据平滑!P$183:P$191)*情景假设!R$453</f>
        <v>5005.075440944508</v>
      </c>
      <c r="S456" s="14">
        <f>VLOOKUP($A456,Python数据平滑!$A$177:$AN$230,COLUMN(Python数据平滑!Q$177),0)/SUM(Python数据平滑!Q$183:Q$191)*情景假设!S$453</f>
        <v>5049.1025602786067</v>
      </c>
      <c r="T456" s="14">
        <f>VLOOKUP($A456,Python数据平滑!$A$177:$AN$230,COLUMN(Python数据平滑!R$177),0)/SUM(Python数据平滑!R$183:R$191)*情景假设!T$453</f>
        <v>5090.6432996294925</v>
      </c>
      <c r="U456" s="14">
        <f>VLOOKUP($A456,Python数据平滑!$A$177:$AN$230,COLUMN(Python数据平滑!S$177),0)/SUM(Python数据平滑!S$183:S$191)*情景假设!U$453</f>
        <v>5131.7648502106122</v>
      </c>
      <c r="V456" s="14">
        <f>VLOOKUP($A456,Python数据平滑!$A$177:$AN$230,COLUMN(Python数据平滑!T$177),0)/SUM(Python数据平滑!T$183:T$191)*情景假设!V$453</f>
        <v>5174.5648544184378</v>
      </c>
      <c r="W456" s="14">
        <f>VLOOKUP($A456,Python数据平滑!$A$177:$AN$230,COLUMN(Python数据平滑!U$177),0)/SUM(Python数据平滑!U$183:U$191)*情景假设!W$453</f>
        <v>5219.1513048236657</v>
      </c>
      <c r="X456" s="14">
        <f>VLOOKUP($A456,Python数据平滑!$A$177:$AN$230,COLUMN(Python数据平滑!V$177),0)/SUM(Python数据平滑!V$183:V$191)*情景假设!X$453</f>
        <v>5264.1713132638461</v>
      </c>
      <c r="Y456" s="14">
        <f>VLOOKUP($A456,Python数据平滑!$A$177:$AN$230,COLUMN(Python数据平滑!W$177),0)/SUM(Python数据平滑!W$183:W$191)*情景假设!Y$453</f>
        <v>5309.5361521901577</v>
      </c>
      <c r="Z456" s="14">
        <f>VLOOKUP($A456,Python数据平滑!$A$177:$AN$230,COLUMN(Python数据平滑!X$177),0)/SUM(Python数据平滑!X$183:X$191)*情景假设!Z$453</f>
        <v>5355.1317629220903</v>
      </c>
      <c r="AA456" s="14">
        <f>VLOOKUP($A456,Python数据平滑!$A$177:$AN$230,COLUMN(Python数据平滑!Y$177),0)/SUM(Python数据平滑!Y$183:Y$191)*情景假设!AA$453</f>
        <v>5400.8208759202835</v>
      </c>
      <c r="AB456" s="14">
        <f>VLOOKUP($A456,Python数据平滑!$A$177:$AN$230,COLUMN(Python数据平滑!Z$177),0)/SUM(Python数据平滑!Z$183:Z$191)*情景假设!AB$453</f>
        <v>5446.5606335645189</v>
      </c>
      <c r="AC456" s="14">
        <f>VLOOKUP($A456,Python数据平滑!$A$177:$AN$230,COLUMN(Python数据平滑!AA$177),0)/SUM(Python数据平滑!AA$183:AA$191)*情景假设!AC$453</f>
        <v>5492.289117946636</v>
      </c>
      <c r="AD456" s="14">
        <f>VLOOKUP($A456,Python数据平滑!$A$177:$AN$230,COLUMN(Python数据平滑!AB$177),0)/SUM(Python数据平滑!AB$183:AB$191)*情景假设!AD$453</f>
        <v>5537.8073028621629</v>
      </c>
      <c r="AE456" s="14">
        <f>VLOOKUP($A456,Python数据平滑!$A$177:$AN$230,COLUMN(Python数据平滑!AC$177),0)/SUM(Python数据平滑!AC$183:AC$191)*情景假设!AE$453</f>
        <v>5582.8924857640968</v>
      </c>
      <c r="AF456" s="14">
        <f>VLOOKUP($A456,Python数据平滑!$A$177:$AN$230,COLUMN(Python数据平滑!AD$177),0)/SUM(Python数据平滑!AD$183:AD$191)*情景假设!AF$453</f>
        <v>5627.2954961095147</v>
      </c>
      <c r="AG456" s="14">
        <f>VLOOKUP($A456,Python数据平滑!$A$177:$AN$230,COLUMN(Python数据平滑!AE$177),0)/SUM(Python数据平滑!AE$183:AE$191)*情景假设!AG$453</f>
        <v>5672.0298960534337</v>
      </c>
      <c r="AH456" s="14">
        <f>VLOOKUP($A456,Python数据平滑!$A$177:$AN$230,COLUMN(Python数据平滑!AF$177),0)/SUM(Python数据平滑!AF$183:AF$191)*情景假设!AH$453</f>
        <v>5717.9781780291823</v>
      </c>
      <c r="AI456" s="14">
        <f>VLOOKUP($A456,Python数据平滑!$A$177:$AN$230,COLUMN(Python数据平滑!AG$177),0)/SUM(Python数据平滑!AG$183:AG$191)*情景假设!AI$453</f>
        <v>5764.6626930023976</v>
      </c>
      <c r="AJ456" s="14">
        <f>VLOOKUP($A456,Python数据平滑!$A$177:$AN$230,COLUMN(Python数据平滑!AH$177),0)/SUM(Python数据平滑!AH$183:AH$191)*情景假设!AJ$453</f>
        <v>5811.5925225325345</v>
      </c>
      <c r="AK456" s="14">
        <f>VLOOKUP($A456,Python数据平滑!$A$177:$AN$230,COLUMN(Python数据平滑!AI$177),0)/SUM(Python数据平滑!AI$183:AI$191)*情景假设!AK$453</f>
        <v>5858.2634333558717</v>
      </c>
      <c r="AL456" s="14">
        <f>VLOOKUP($A456,Python数据平滑!$A$177:$AN$230,COLUMN(Python数据平滑!AJ$177),0)/SUM(Python数据平滑!AJ$183:AJ$191)*情景假设!AL$453</f>
        <v>5904.6957699611548</v>
      </c>
      <c r="AM456" s="14">
        <f>VLOOKUP($A456,Python数据平滑!$A$177:$AN$230,COLUMN(Python数据平滑!AK$177),0)/SUM(Python数据平滑!AK$183:AK$191)*情景假设!AM$453</f>
        <v>5951.1645269819364</v>
      </c>
      <c r="AN456" s="14">
        <f>VLOOKUP($A456,Python数据平滑!$A$177:$AN$230,COLUMN(Python数据平滑!AL$177),0)/SUM(Python数据平滑!AL$183:AL$191)*情景假设!AN$453</f>
        <v>5997.5370767936101</v>
      </c>
      <c r="AO456" s="14">
        <f>VLOOKUP($A456,Python数据平滑!$A$177:$AN$230,COLUMN(Python数据平滑!AM$177),0)/SUM(Python数据平滑!AM$183:AM$191)*情景假设!AO$453</f>
        <v>6043.6801867188688</v>
      </c>
      <c r="AP456" s="166">
        <f>VLOOKUP($A456,Python数据平滑!$A$177:$AN$230,COLUMN(Python数据平滑!AN$177),0)/SUM(Python数据平滑!AN$183:AN$191)*情景假设!AP$453</f>
        <v>6089.4601430091016</v>
      </c>
    </row>
    <row r="457" spans="1:42" x14ac:dyDescent="0.25">
      <c r="A457" s="132" t="s">
        <v>23</v>
      </c>
      <c r="B457" s="118">
        <f>VLOOKUP($A457,'中情景（2001-2060, 2020RMB）'!$A$14:$W$70,COLUMN('中情景（2001-2060, 2020RMB）'!U$1),0)</f>
        <v>19806.415285139785</v>
      </c>
      <c r="C457" s="14">
        <f>VLOOKUP($A457,'中情景（2001-2060, 2020RMB）'!$A$14:$W$70,COLUMN('中情景（2001-2060, 2020RMB）'!V$1),0)</f>
        <v>22210.139333921907</v>
      </c>
      <c r="D457" s="14">
        <f>VLOOKUP($A457,'中情景（2001-2060, 2020RMB）'!$A$14:$W$70,COLUMN('中情景（2001-2060, 2020RMB）'!W$1),0)</f>
        <v>24050.846611769</v>
      </c>
      <c r="E457" s="14">
        <f>VLOOKUP($A457,Python数据平滑!$A$177:$AN$230,COLUMN(Python数据平滑!C$177),0)/SUM(Python数据平滑!C$183:C$191)*情景假设!E$453</f>
        <v>24980.810870926256</v>
      </c>
      <c r="F457" s="14">
        <f>VLOOKUP($A457,Python数据平滑!$A$177:$AN$230,COLUMN(Python数据平滑!D$177),0)/SUM(Python数据平滑!D$183:D$191)*情景假设!F$453</f>
        <v>25889.257846219705</v>
      </c>
      <c r="G457" s="14">
        <f>VLOOKUP($A457,Python数据平滑!$A$177:$AN$230,COLUMN(Python数据平滑!E$177),0)/SUM(Python数据平滑!E$183:E$191)*情景假设!G$453</f>
        <v>26741.122477702338</v>
      </c>
      <c r="H457" s="14">
        <f>VLOOKUP($A457,Python数据平滑!$A$177:$AN$230,COLUMN(Python数据平滑!F$177),0)/SUM(Python数据平滑!F$183:F$191)*情景假设!H$453</f>
        <v>27627.179468333208</v>
      </c>
      <c r="I457" s="14">
        <f>VLOOKUP($A457,Python数据平滑!$A$177:$AN$230,COLUMN(Python数据平滑!G$177),0)/SUM(Python数据平滑!G$183:G$191)*情景假设!I$453</f>
        <v>28524.310504915538</v>
      </c>
      <c r="J457" s="14">
        <f>VLOOKUP($A457,Python数据平滑!$A$177:$AN$230,COLUMN(Python数据平滑!H$177),0)/SUM(Python数据平滑!H$183:H$191)*情景假设!J$453</f>
        <v>29411.102525018934</v>
      </c>
      <c r="K457" s="14">
        <f>VLOOKUP($A457,Python数据平滑!$A$177:$AN$230,COLUMN(Python数据平滑!I$177),0)/SUM(Python数据平滑!I$183:I$191)*情景假设!K$453</f>
        <v>30257.088969517612</v>
      </c>
      <c r="L457" s="14">
        <f>VLOOKUP($A457,Python数据平滑!$A$177:$AN$230,COLUMN(Python数据平滑!J$177),0)/SUM(Python数据平滑!J$183:J$191)*情景假设!L$453</f>
        <v>31022.459912806989</v>
      </c>
      <c r="M457" s="14">
        <f>VLOOKUP($A457,Python数据平滑!$A$177:$AN$230,COLUMN(Python数据平滑!K$177),0)/SUM(Python数据平滑!K$183:K$191)*情景假设!M$453</f>
        <v>31720.5052945028</v>
      </c>
      <c r="N457" s="14">
        <f>VLOOKUP($A457,Python数据平滑!$A$177:$AN$230,COLUMN(Python数据平滑!L$177),0)/SUM(Python数据平滑!L$183:L$191)*情景假设!N$453</f>
        <v>32387.449387513552</v>
      </c>
      <c r="O457" s="14">
        <f>VLOOKUP($A457,Python数据平滑!$A$177:$AN$230,COLUMN(Python数据平滑!M$177),0)/SUM(Python数据平滑!M$183:M$191)*情景假设!O$453</f>
        <v>33016.360262387971</v>
      </c>
      <c r="P457" s="14">
        <f>VLOOKUP($A457,Python数据平滑!$A$177:$AN$230,COLUMN(Python数据平滑!N$177),0)/SUM(Python数据平滑!N$183:N$191)*情景假设!P$453</f>
        <v>33617.10535551505</v>
      </c>
      <c r="Q457" s="14">
        <f>VLOOKUP($A457,Python数据平滑!$A$177:$AN$230,COLUMN(Python数据平滑!O$177),0)/SUM(Python数据平滑!O$183:O$191)*情景假设!Q$453</f>
        <v>34218.87241199756</v>
      </c>
      <c r="R457" s="14">
        <f>VLOOKUP($A457,Python数据平滑!$A$177:$AN$230,COLUMN(Python数据平滑!P$177),0)/SUM(Python数据平滑!P$183:P$191)*情景假设!R$453</f>
        <v>34804.727318627934</v>
      </c>
      <c r="S457" s="14">
        <f>VLOOKUP($A457,Python数据平滑!$A$177:$AN$230,COLUMN(Python数据平滑!Q$177),0)/SUM(Python数据平滑!Q$183:Q$191)*情景假设!S$453</f>
        <v>35341.936985160472</v>
      </c>
      <c r="T457" s="14">
        <f>VLOOKUP($A457,Python数据平滑!$A$177:$AN$230,COLUMN(Python数据平滑!R$177),0)/SUM(Python数据平滑!R$183:R$191)*情景假设!T$453</f>
        <v>35845.777670439202</v>
      </c>
      <c r="U457" s="14">
        <f>VLOOKUP($A457,Python数据平滑!$A$177:$AN$230,COLUMN(Python数据平滑!S$177),0)/SUM(Python数据平滑!S$183:S$191)*情景假设!U$453</f>
        <v>36332.349894099447</v>
      </c>
      <c r="V457" s="14">
        <f>VLOOKUP($A457,Python数据平滑!$A$177:$AN$230,COLUMN(Python数据平滑!T$177),0)/SUM(Python数据平滑!T$183:T$191)*情景假设!V$453</f>
        <v>36818.473024381638</v>
      </c>
      <c r="W457" s="14">
        <f>VLOOKUP($A457,Python数据平滑!$A$177:$AN$230,COLUMN(Python数据平滑!U$177),0)/SUM(Python数据平滑!U$183:U$191)*情景假设!W$453</f>
        <v>37307.178322145985</v>
      </c>
      <c r="X457" s="14">
        <f>VLOOKUP($A457,Python数据平滑!$A$177:$AN$230,COLUMN(Python数据平滑!V$177),0)/SUM(Python数据平滑!V$183:V$191)*情景假设!X$453</f>
        <v>37791.146415919298</v>
      </c>
      <c r="Y457" s="14">
        <f>VLOOKUP($A457,Python数据平滑!$A$177:$AN$230,COLUMN(Python数据平滑!W$177),0)/SUM(Python数据平滑!W$183:W$191)*情景假设!Y$453</f>
        <v>38272.136979112249</v>
      </c>
      <c r="Z457" s="14">
        <f>VLOOKUP($A457,Python数据平滑!$A$177:$AN$230,COLUMN(Python数据平滑!X$177),0)/SUM(Python数据平滑!X$183:X$191)*情景假设!Z$453</f>
        <v>38751.854483592564</v>
      </c>
      <c r="AA457" s="14">
        <f>VLOOKUP($A457,Python数据平滑!$A$177:$AN$230,COLUMN(Python数据平滑!Y$177),0)/SUM(Python数据平滑!Y$183:Y$191)*情景假设!AA$453</f>
        <v>39231.959975406637</v>
      </c>
      <c r="AB457" s="14">
        <f>VLOOKUP($A457,Python数据平滑!$A$177:$AN$230,COLUMN(Python数据平滑!Z$177),0)/SUM(Python数据平滑!Z$183:Z$191)*情景假设!AB$453</f>
        <v>39714.926261793742</v>
      </c>
      <c r="AC457" s="14">
        <f>VLOOKUP($A457,Python数据平滑!$A$177:$AN$230,COLUMN(Python数据平滑!AA$177),0)/SUM(Python数据平滑!AA$183:AA$191)*情景假设!AC$453</f>
        <v>40203.221933131936</v>
      </c>
      <c r="AD457" s="14">
        <f>VLOOKUP($A457,Python数据平滑!$A$177:$AN$230,COLUMN(Python数据平滑!AB$177),0)/SUM(Python数据平滑!AB$183:AB$191)*情景假设!AD$453</f>
        <v>40698.443956721574</v>
      </c>
      <c r="AE457" s="14">
        <f>VLOOKUP($A457,Python数据平滑!$A$177:$AN$230,COLUMN(Python数据平滑!AC$177),0)/SUM(Python数据平滑!AC$183:AC$191)*情景假设!AE$453</f>
        <v>41202.138071940753</v>
      </c>
      <c r="AF457" s="14">
        <f>VLOOKUP($A457,Python数据平滑!$A$177:$AN$230,COLUMN(Python数据平滑!AD$177),0)/SUM(Python数据平滑!AD$183:AD$191)*情景假设!AF$453</f>
        <v>41715.777384209512</v>
      </c>
      <c r="AG457" s="14">
        <f>VLOOKUP($A457,Python数据平滑!$A$177:$AN$230,COLUMN(Python数据平滑!AE$177),0)/SUM(Python数据平滑!AE$183:AE$191)*情景假设!AG$453</f>
        <v>42241.96995043369</v>
      </c>
      <c r="AH457" s="14">
        <f>VLOOKUP($A457,Python数据平滑!$A$177:$AN$230,COLUMN(Python数据平滑!AF$177),0)/SUM(Python数据平滑!AF$183:AF$191)*情景假设!AH$453</f>
        <v>42780.183178016174</v>
      </c>
      <c r="AI457" s="14">
        <f>VLOOKUP($A457,Python数据平滑!$A$177:$AN$230,COLUMN(Python数据平滑!AG$177),0)/SUM(Python数据平滑!AG$183:AG$191)*情景假设!AI$453</f>
        <v>43326.986884559592</v>
      </c>
      <c r="AJ457" s="14">
        <f>VLOOKUP($A457,Python数据平滑!$A$177:$AN$230,COLUMN(Python数据平滑!AH$177),0)/SUM(Python数据平滑!AH$183:AH$191)*情景假设!AJ$453</f>
        <v>43878.787217346842</v>
      </c>
      <c r="AK457" s="14">
        <f>VLOOKUP($A457,Python数据平滑!$A$177:$AN$230,COLUMN(Python数据平滑!AI$177),0)/SUM(Python数据平滑!AI$183:AI$191)*情景假设!AK$453</f>
        <v>44431.824164785925</v>
      </c>
      <c r="AL457" s="14">
        <f>VLOOKUP($A457,Python数据平滑!$A$177:$AN$230,COLUMN(Python数据平滑!AJ$177),0)/SUM(Python数据平滑!AJ$183:AJ$191)*情景假设!AL$453</f>
        <v>44986.267396200477</v>
      </c>
      <c r="AM457" s="14">
        <f>VLOOKUP($A457,Python数据平滑!$A$177:$AN$230,COLUMN(Python数据平滑!AK$177),0)/SUM(Python数据平滑!AK$183:AK$191)*情景假设!AM$453</f>
        <v>45544.240383808879</v>
      </c>
      <c r="AN457" s="14">
        <f>VLOOKUP($A457,Python数据平滑!$A$177:$AN$230,COLUMN(Python数据平滑!AL$177),0)/SUM(Python数据平滑!AL$183:AL$191)*情景假设!AN$453</f>
        <v>46104.773003897739</v>
      </c>
      <c r="AO457" s="14">
        <f>VLOOKUP($A457,Python数据平滑!$A$177:$AN$230,COLUMN(Python数据平滑!AM$177),0)/SUM(Python数据平滑!AM$183:AM$191)*情景假设!AO$453</f>
        <v>46666.874514296389</v>
      </c>
      <c r="AP457" s="166">
        <f>VLOOKUP($A457,Python数据平滑!$A$177:$AN$230,COLUMN(Python数据平滑!AN$177),0)/SUM(Python数据平滑!AN$183:AN$191)*情景假设!AP$453</f>
        <v>47229.534405432569</v>
      </c>
    </row>
    <row r="458" spans="1:42" x14ac:dyDescent="0.25">
      <c r="A458" s="132" t="s">
        <v>24</v>
      </c>
      <c r="B458" s="118">
        <f>VLOOKUP($A458,'中情景（2001-2060, 2020RMB）'!$A$14:$W$70,COLUMN('中情景（2001-2060, 2020RMB）'!U$1),0)</f>
        <v>1620.1904872999933</v>
      </c>
      <c r="C458" s="14">
        <f>VLOOKUP($A458,'中情景（2001-2060, 2020RMB）'!$A$14:$W$70,COLUMN('中情景（2001-2060, 2020RMB）'!V$1),0)</f>
        <v>1808.38361047637</v>
      </c>
      <c r="D458" s="14">
        <f>VLOOKUP($A458,'中情景（2001-2060, 2020RMB）'!$A$14:$W$70,COLUMN('中情景（2001-2060, 2020RMB）'!W$1),0)</f>
        <v>1857.221055664822</v>
      </c>
      <c r="E458" s="14">
        <f>VLOOKUP($A458,Python数据平滑!$A$177:$AN$230,COLUMN(Python数据平滑!C$177),0)/SUM(Python数据平滑!C$183:C$191)*情景假设!E$453</f>
        <v>1942.3802582028579</v>
      </c>
      <c r="F458" s="14">
        <f>VLOOKUP($A458,Python数据平滑!$A$177:$AN$230,COLUMN(Python数据平滑!D$177),0)/SUM(Python数据平滑!D$183:D$191)*情景假设!F$453</f>
        <v>2026.0438370892496</v>
      </c>
      <c r="G458" s="14">
        <f>VLOOKUP($A458,Python数据平滑!$A$177:$AN$230,COLUMN(Python数据平滑!E$177),0)/SUM(Python数据平滑!E$183:E$191)*情景假设!G$453</f>
        <v>2104.9148489656441</v>
      </c>
      <c r="H458" s="14">
        <f>VLOOKUP($A458,Python数据平滑!$A$177:$AN$230,COLUMN(Python数据平滑!F$177),0)/SUM(Python数据平滑!F$183:F$191)*情景假设!H$453</f>
        <v>2186.031946621179</v>
      </c>
      <c r="I458" s="14">
        <f>VLOOKUP($A458,Python数据平滑!$A$177:$AN$230,COLUMN(Python数据平滑!G$177),0)/SUM(Python数据平滑!G$183:G$191)*情景假设!I$453</f>
        <v>2267.9500349226369</v>
      </c>
      <c r="J458" s="14">
        <f>VLOOKUP($A458,Python数据平滑!$A$177:$AN$230,COLUMN(Python数据平滑!H$177),0)/SUM(Python数据平滑!H$183:H$191)*情景假设!J$453</f>
        <v>2349.0727023448326</v>
      </c>
      <c r="K458" s="14">
        <f>VLOOKUP($A458,Python数据平滑!$A$177:$AN$230,COLUMN(Python数据平滑!I$177),0)/SUM(Python数据平滑!I$183:I$191)*情景假设!K$453</f>
        <v>2427.0723107438994</v>
      </c>
      <c r="L458" s="14">
        <f>VLOOKUP($A458,Python数据平滑!$A$177:$AN$230,COLUMN(Python数据平滑!J$177),0)/SUM(Python数据平滑!J$183:J$191)*情景假设!L$453</f>
        <v>2498.8544449606038</v>
      </c>
      <c r="M458" s="14">
        <f>VLOOKUP($A458,Python数据平滑!$A$177:$AN$230,COLUMN(Python数据平滑!K$177),0)/SUM(Python数据平滑!K$183:K$191)*情景假设!M$453</f>
        <v>2565.6408062909463</v>
      </c>
      <c r="N458" s="14">
        <f>VLOOKUP($A458,Python数据平滑!$A$177:$AN$230,COLUMN(Python数据平滑!L$177),0)/SUM(Python数据平滑!L$183:L$191)*情景假设!N$453</f>
        <v>2630.196967262882</v>
      </c>
      <c r="O458" s="14">
        <f>VLOOKUP($A458,Python数据平滑!$A$177:$AN$230,COLUMN(Python数据平滑!M$177),0)/SUM(Python数据平滑!M$183:M$191)*情景假设!O$453</f>
        <v>2691.5716631295013</v>
      </c>
      <c r="P458" s="14">
        <f>VLOOKUP($A458,Python数据平滑!$A$177:$AN$230,COLUMN(Python数据平滑!N$177),0)/SUM(Python数据平滑!N$183:N$191)*情景假设!P$453</f>
        <v>2750.150596525496</v>
      </c>
      <c r="Q458" s="14">
        <f>VLOOKUP($A458,Python数据平滑!$A$177:$AN$230,COLUMN(Python数据平滑!O$177),0)/SUM(Python数据平滑!O$183:O$191)*情景假设!Q$453</f>
        <v>2807.8904920752852</v>
      </c>
      <c r="R458" s="14">
        <f>VLOOKUP($A458,Python数据平滑!$A$177:$AN$230,COLUMN(Python数据平滑!P$177),0)/SUM(Python数据平滑!P$183:P$191)*情景假设!R$453</f>
        <v>2863.5767208700272</v>
      </c>
      <c r="S458" s="14">
        <f>VLOOKUP($A458,Python数据平滑!$A$177:$AN$230,COLUMN(Python数据平滑!Q$177),0)/SUM(Python数据平滑!Q$183:Q$191)*情景假设!S$453</f>
        <v>2914.9853508659244</v>
      </c>
      <c r="T458" s="14">
        <f>VLOOKUP($A458,Python数据平滑!$A$177:$AN$230,COLUMN(Python数据平滑!R$177),0)/SUM(Python数据平滑!R$183:R$191)*情景假设!T$453</f>
        <v>2963.3807038942227</v>
      </c>
      <c r="U458" s="14">
        <f>VLOOKUP($A458,Python数据平滑!$A$177:$AN$230,COLUMN(Python数据平滑!S$177),0)/SUM(Python数据平滑!S$183:S$191)*情景假设!U$453</f>
        <v>3010.1141394705946</v>
      </c>
      <c r="V458" s="14">
        <f>VLOOKUP($A458,Python数据平滑!$A$177:$AN$230,COLUMN(Python数据平滑!T$177),0)/SUM(Python数据平滑!T$183:T$191)*情景假设!V$453</f>
        <v>3056.6136702530016</v>
      </c>
      <c r="W458" s="14">
        <f>VLOOKUP($A458,Python数据平滑!$A$177:$AN$230,COLUMN(Python数据平滑!U$177),0)/SUM(Python数据平滑!U$183:U$191)*情景假设!W$453</f>
        <v>3103.1759406948222</v>
      </c>
      <c r="X458" s="14">
        <f>VLOOKUP($A458,Python数据平滑!$A$177:$AN$230,COLUMN(Python数据平滑!V$177),0)/SUM(Python数据平滑!V$183:V$191)*情景假设!X$453</f>
        <v>3149.2406266441808</v>
      </c>
      <c r="Y458" s="14">
        <f>VLOOKUP($A458,Python数据平滑!$A$177:$AN$230,COLUMN(Python数据平滑!W$177),0)/SUM(Python数据平滑!W$183:W$191)*情景假设!Y$453</f>
        <v>3195.0045796835666</v>
      </c>
      <c r="Z458" s="14">
        <f>VLOOKUP($A458,Python数据平滑!$A$177:$AN$230,COLUMN(Python数据平滑!X$177),0)/SUM(Python数据平滑!X$183:X$191)*情景假设!Z$453</f>
        <v>3240.6648363217414</v>
      </c>
      <c r="AA458" s="14">
        <f>VLOOKUP($A458,Python数据平滑!$A$177:$AN$230,COLUMN(Python数据平滑!Y$177),0)/SUM(Python数据平滑!Y$183:Y$191)*情景假设!AA$453</f>
        <v>3286.4194498668776</v>
      </c>
      <c r="AB458" s="14">
        <f>VLOOKUP($A458,Python数据平滑!$A$177:$AN$230,COLUMN(Python数据平滑!Z$177),0)/SUM(Python数据平滑!Z$183:Z$191)*情景假设!AB$453</f>
        <v>3332.5391723959187</v>
      </c>
      <c r="AC458" s="14">
        <f>VLOOKUP($A458,Python数据平滑!$A$177:$AN$230,COLUMN(Python数据平滑!AA$177),0)/SUM(Python数据平滑!AA$183:AA$191)*情景假设!AC$453</f>
        <v>3379.2994718877148</v>
      </c>
      <c r="AD458" s="14">
        <f>VLOOKUP($A458,Python数据平滑!$A$177:$AN$230,COLUMN(Python数据平滑!AB$177),0)/SUM(Python数据平滑!AB$183:AB$191)*情景假设!AD$453</f>
        <v>3426.907604993025</v>
      </c>
      <c r="AE458" s="14">
        <f>VLOOKUP($A458,Python数据平滑!$A$177:$AN$230,COLUMN(Python数据平滑!AC$177),0)/SUM(Python数据平滑!AC$183:AC$191)*情景假设!AE$453</f>
        <v>3475.5713708852195</v>
      </c>
      <c r="AF458" s="14">
        <f>VLOOKUP($A458,Python数据平滑!$A$177:$AN$230,COLUMN(Python数据平滑!AD$177),0)/SUM(Python数据平滑!AD$183:AD$191)*情景假设!AF$453</f>
        <v>3525.4975170523426</v>
      </c>
      <c r="AG458" s="14">
        <f>VLOOKUP($A458,Python数据平滑!$A$177:$AN$230,COLUMN(Python数据平滑!AE$177),0)/SUM(Python数据平滑!AE$183:AE$191)*情景假设!AG$453</f>
        <v>3576.7984164530276</v>
      </c>
      <c r="AH458" s="14">
        <f>VLOOKUP($A458,Python数据平滑!$A$177:$AN$230,COLUMN(Python数据平滑!AF$177),0)/SUM(Python数据平滑!AF$183:AF$191)*情景假设!AH$453</f>
        <v>3629.2676847377525</v>
      </c>
      <c r="AI458" s="14">
        <f>VLOOKUP($A458,Python数据平滑!$A$177:$AN$230,COLUMN(Python数据平滑!AG$177),0)/SUM(Python数据平滑!AG$183:AG$191)*情景假设!AI$453</f>
        <v>3682.620015637247</v>
      </c>
      <c r="AJ458" s="14">
        <f>VLOOKUP($A458,Python数据平滑!$A$177:$AN$230,COLUMN(Python数据平滑!AH$177),0)/SUM(Python数据平滑!AH$183:AH$191)*情景假设!AJ$453</f>
        <v>3736.5540055729766</v>
      </c>
      <c r="AK458" s="14">
        <f>VLOOKUP($A458,Python数据平滑!$A$177:$AN$230,COLUMN(Python数据平滑!AI$177),0)/SUM(Python数据平滑!AI$183:AI$191)*情景假设!AK$453</f>
        <v>3790.7518289629543</v>
      </c>
      <c r="AL458" s="14">
        <f>VLOOKUP($A458,Python数据平滑!$A$177:$AN$230,COLUMN(Python数据平滑!AJ$177),0)/SUM(Python数据平滑!AJ$183:AJ$191)*情景假设!AL$453</f>
        <v>3845.2292172846437</v>
      </c>
      <c r="AM458" s="14">
        <f>VLOOKUP($A458,Python数据平滑!$A$177:$AN$230,COLUMN(Python数据平滑!AK$177),0)/SUM(Python数据平滑!AK$183:AK$191)*情景假设!AM$453</f>
        <v>3900.1693973469182</v>
      </c>
      <c r="AN458" s="14">
        <f>VLOOKUP($A458,Python数据平滑!$A$177:$AN$230,COLUMN(Python数据平滑!AL$177),0)/SUM(Python数据平滑!AL$183:AL$191)*情景假设!AN$453</f>
        <v>3955.4916087851079</v>
      </c>
      <c r="AO458" s="14">
        <f>VLOOKUP($A458,Python数据平滑!$A$177:$AN$230,COLUMN(Python数据平滑!AM$177),0)/SUM(Python数据平滑!AM$183:AM$191)*情景假设!AO$453</f>
        <v>4011.1127758451212</v>
      </c>
      <c r="AP458" s="166">
        <f>VLOOKUP($A458,Python数据平滑!$A$177:$AN$230,COLUMN(Python数据平滑!AN$177),0)/SUM(Python数据平滑!AN$183:AN$191)*情景假设!AP$453</f>
        <v>4066.9475686625037</v>
      </c>
    </row>
    <row r="459" spans="1:42" x14ac:dyDescent="0.25">
      <c r="A459" s="132" t="s">
        <v>25</v>
      </c>
      <c r="B459" s="118">
        <f>VLOOKUP($A459,'中情景（2001-2060, 2020RMB）'!$A$14:$W$70,COLUMN('中情景（2001-2060, 2020RMB）'!U$1),0)</f>
        <v>6979.0004205387331</v>
      </c>
      <c r="C459" s="14">
        <f>VLOOKUP($A459,'中情景（2001-2060, 2020RMB）'!$A$14:$W$70,COLUMN('中情景（2001-2060, 2020RMB）'!V$1),0)</f>
        <v>7724.2476257787857</v>
      </c>
      <c r="D459" s="14">
        <f>VLOOKUP($A459,'中情景（2001-2060, 2020RMB）'!$A$14:$W$70,COLUMN('中情景（2001-2060, 2020RMB）'!W$1),0)</f>
        <v>7705.3000762763377</v>
      </c>
      <c r="E459" s="14">
        <f>VLOOKUP($A459,Python数据平滑!$A$177:$AN$230,COLUMN(Python数据平滑!C$177),0)/SUM(Python数据平滑!C$183:C$191)*情景假设!E$453</f>
        <v>7911.212949333647</v>
      </c>
      <c r="F459" s="14">
        <f>VLOOKUP($A459,Python数据平滑!$A$177:$AN$230,COLUMN(Python数据平滑!D$177),0)/SUM(Python数据平滑!D$183:D$191)*情景假设!F$453</f>
        <v>8110.7140143973083</v>
      </c>
      <c r="G459" s="14">
        <f>VLOOKUP($A459,Python数据平滑!$A$177:$AN$230,COLUMN(Python数据平滑!E$177),0)/SUM(Python数据平滑!E$183:E$191)*情景假设!G$453</f>
        <v>8296.3132698583631</v>
      </c>
      <c r="H459" s="14">
        <f>VLOOKUP($A459,Python数据平滑!$A$177:$AN$230,COLUMN(Python数据平滑!F$177),0)/SUM(Python数据平滑!F$183:F$191)*情景假设!H$453</f>
        <v>8496.6630276340475</v>
      </c>
      <c r="I459" s="14">
        <f>VLOOKUP($A459,Python数据平滑!$A$177:$AN$230,COLUMN(Python数据平滑!G$177),0)/SUM(Python数据平滑!G$183:G$191)*情景假设!I$453</f>
        <v>8701.9749795669504</v>
      </c>
      <c r="J459" s="14">
        <f>VLOOKUP($A459,Python数据平滑!$A$177:$AN$230,COLUMN(Python数据平滑!H$177),0)/SUM(Python数据平滑!H$183:H$191)*情景假设!J$453</f>
        <v>8904.86223961408</v>
      </c>
      <c r="K459" s="14">
        <f>VLOOKUP($A459,Python数据平滑!$A$177:$AN$230,COLUMN(Python数据平滑!I$177),0)/SUM(Python数据平滑!I$183:I$191)*情景假设!K$453</f>
        <v>9095.2903424755223</v>
      </c>
      <c r="L459" s="14">
        <f>VLOOKUP($A459,Python数据平滑!$A$177:$AN$230,COLUMN(Python数据平滑!J$177),0)/SUM(Python数据平滑!J$183:J$191)*情景假设!L$453</f>
        <v>9260.5628798905109</v>
      </c>
      <c r="M459" s="14">
        <f>VLOOKUP($A459,Python数据平滑!$A$177:$AN$230,COLUMN(Python数据平滑!K$177),0)/SUM(Python数据平滑!K$183:K$191)*情景假设!M$453</f>
        <v>9403.8891827025454</v>
      </c>
      <c r="N459" s="14">
        <f>VLOOKUP($A459,Python数据平滑!$A$177:$AN$230,COLUMN(Python数据平滑!L$177),0)/SUM(Python数据平滑!L$183:L$191)*情景假设!N$453</f>
        <v>9537.1482064183692</v>
      </c>
      <c r="O459" s="14">
        <f>VLOOKUP($A459,Python数据平滑!$A$177:$AN$230,COLUMN(Python数据平滑!M$177),0)/SUM(Python数据平滑!M$183:M$191)*情景假设!O$453</f>
        <v>9660.4488272704002</v>
      </c>
      <c r="P459" s="14">
        <f>VLOOKUP($A459,Python数据平滑!$A$177:$AN$230,COLUMN(Python数据平滑!N$177),0)/SUM(Python数据平滑!N$183:N$191)*情景假设!P$453</f>
        <v>9778.9115581846054</v>
      </c>
      <c r="Q459" s="14">
        <f>VLOOKUP($A459,Python数据平滑!$A$177:$AN$230,COLUMN(Python数据平滑!O$177),0)/SUM(Python数据平滑!O$183:O$191)*情景假设!Q$453</f>
        <v>9903.2463070879512</v>
      </c>
      <c r="R459" s="14">
        <f>VLOOKUP($A459,Python数据平滑!$A$177:$AN$230,COLUMN(Python数据平滑!P$177),0)/SUM(Python数据平滑!P$183:P$191)*情景假设!R$453</f>
        <v>10027.569126926228</v>
      </c>
      <c r="S459" s="14">
        <f>VLOOKUP($A459,Python数据平滑!$A$177:$AN$230,COLUMN(Python数据平滑!Q$177),0)/SUM(Python数据平滑!Q$183:Q$191)*情景假设!S$453</f>
        <v>10139.940144406066</v>
      </c>
      <c r="T459" s="14">
        <f>VLOOKUP($A459,Python数据平滑!$A$177:$AN$230,COLUMN(Python数据平滑!R$177),0)/SUM(Python数据平滑!R$183:R$191)*情景假设!T$453</f>
        <v>10244.658110937444</v>
      </c>
      <c r="U459" s="14">
        <f>VLOOKUP($A459,Python数据平滑!$A$177:$AN$230,COLUMN(Python数据平滑!S$177),0)/SUM(Python数据平滑!S$183:S$191)*情景假设!U$453</f>
        <v>10346.153306781131</v>
      </c>
      <c r="V459" s="14">
        <f>VLOOKUP($A459,Python数据平滑!$A$177:$AN$230,COLUMN(Python数据平滑!T$177),0)/SUM(Python数据平滑!T$183:T$191)*情景假设!V$453</f>
        <v>10448.96865095708</v>
      </c>
      <c r="W459" s="14">
        <f>VLOOKUP($A459,Python数据平滑!$A$177:$AN$230,COLUMN(Python数据平滑!U$177),0)/SUM(Python数据平滑!U$183:U$191)*情景假设!W$453</f>
        <v>10553.664767328655</v>
      </c>
      <c r="X459" s="14">
        <f>VLOOKUP($A459,Python数据平滑!$A$177:$AN$230,COLUMN(Python数据平滑!V$177),0)/SUM(Python数据平滑!V$183:V$191)*情景假设!X$453</f>
        <v>10657.858205971115</v>
      </c>
      <c r="Y459" s="14">
        <f>VLOOKUP($A459,Python数据平滑!$A$177:$AN$230,COLUMN(Python数据平滑!W$177),0)/SUM(Python数据平滑!W$183:W$191)*情景假设!Y$453</f>
        <v>10761.728659416764</v>
      </c>
      <c r="Z459" s="14">
        <f>VLOOKUP($A459,Python数据平滑!$A$177:$AN$230,COLUMN(Python数据平滑!X$177),0)/SUM(Python数据平滑!X$183:X$191)*情景假设!Z$453</f>
        <v>10865.419003433608</v>
      </c>
      <c r="AA459" s="14">
        <f>VLOOKUP($A459,Python数据平滑!$A$177:$AN$230,COLUMN(Python数据平滑!Y$177),0)/SUM(Python数据平滑!Y$183:Y$191)*情景假设!AA$453</f>
        <v>10969.039450882161</v>
      </c>
      <c r="AB459" s="14">
        <f>VLOOKUP($A459,Python数据平滑!$A$177:$AN$230,COLUMN(Python数据平滑!Z$177),0)/SUM(Python数据平滑!Z$183:Z$191)*情景假设!AB$453</f>
        <v>11072.90655237875</v>
      </c>
      <c r="AC459" s="14">
        <f>VLOOKUP($A459,Python数据平滑!$A$177:$AN$230,COLUMN(Python数据平滑!AA$177),0)/SUM(Python数据平滑!AA$183:AA$191)*情景假设!AC$453</f>
        <v>11177.313314478559</v>
      </c>
      <c r="AD459" s="14">
        <f>VLOOKUP($A459,Python数据平滑!$A$177:$AN$230,COLUMN(Python数据平滑!AB$177),0)/SUM(Python数据平滑!AB$183:AB$191)*情景假设!AD$453</f>
        <v>11282.288628742968</v>
      </c>
      <c r="AE459" s="14">
        <f>VLOOKUP($A459,Python数据平滑!$A$177:$AN$230,COLUMN(Python数据平滑!AC$177),0)/SUM(Python数据平滑!AC$183:AC$191)*情景假设!AE$453</f>
        <v>11387.827165846818</v>
      </c>
      <c r="AF459" s="14">
        <f>VLOOKUP($A459,Python数据平滑!$A$177:$AN$230,COLUMN(Python数据平滑!AD$177),0)/SUM(Python数据平滑!AD$183:AD$191)*情景假设!AF$453</f>
        <v>11493.883214575068</v>
      </c>
      <c r="AG459" s="14">
        <f>VLOOKUP($A459,Python数据平滑!$A$177:$AN$230,COLUMN(Python数据平滑!AE$177),0)/SUM(Python数据平滑!AE$183:AE$191)*情景假设!AG$453</f>
        <v>11601.825567928028</v>
      </c>
      <c r="AH459" s="14">
        <f>VLOOKUP($A459,Python数据平滑!$A$177:$AN$230,COLUMN(Python数据平滑!AF$177),0)/SUM(Python数据平滑!AF$183:AF$191)*情景假设!AH$453</f>
        <v>11712.448710884009</v>
      </c>
      <c r="AI459" s="14">
        <f>VLOOKUP($A459,Python数据平滑!$A$177:$AN$230,COLUMN(Python数据平滑!AG$177),0)/SUM(Python数据平滑!AG$183:AG$191)*情景假设!AI$453</f>
        <v>11824.786088555127</v>
      </c>
      <c r="AJ459" s="14">
        <f>VLOOKUP($A459,Python数据平滑!$A$177:$AN$230,COLUMN(Python数据平滑!AH$177),0)/SUM(Python数据平滑!AH$183:AH$191)*情景假设!AJ$453</f>
        <v>11937.838454108032</v>
      </c>
      <c r="AK459" s="14">
        <f>VLOOKUP($A459,Python数据平滑!$A$177:$AN$230,COLUMN(Python数据平滑!AI$177),0)/SUM(Python数据平滑!AI$183:AI$191)*情景假设!AK$453</f>
        <v>12050.573639601564</v>
      </c>
      <c r="AL459" s="14">
        <f>VLOOKUP($A459,Python数据平滑!$A$177:$AN$230,COLUMN(Python数据平滑!AJ$177),0)/SUM(Python数据平滑!AJ$183:AJ$191)*情景假设!AL$453</f>
        <v>12163.03441476951</v>
      </c>
      <c r="AM459" s="14">
        <f>VLOOKUP($A459,Python数据平滑!$A$177:$AN$230,COLUMN(Python数据平滑!AK$177),0)/SUM(Python数据平滑!AK$183:AK$191)*情景假设!AM$453</f>
        <v>12275.789243389743</v>
      </c>
      <c r="AN459" s="14">
        <f>VLOOKUP($A459,Python数据平滑!$A$177:$AN$230,COLUMN(Python数据平滑!AL$177),0)/SUM(Python数据平滑!AL$183:AL$191)*情景假设!AN$453</f>
        <v>12388.56791998872</v>
      </c>
      <c r="AO459" s="14">
        <f>VLOOKUP($A459,Python数据平滑!$A$177:$AN$230,COLUMN(Python数据平滑!AM$177),0)/SUM(Python数据平滑!AM$183:AM$191)*情景假设!AO$453</f>
        <v>12501.097643229885</v>
      </c>
      <c r="AP459" s="166">
        <f>VLOOKUP($A459,Python数据平滑!$A$177:$AN$230,COLUMN(Python数据平滑!AN$177),0)/SUM(Python数据平滑!AN$183:AN$191)*情景假设!AP$453</f>
        <v>12613.103272861199</v>
      </c>
    </row>
    <row r="460" spans="1:42" x14ac:dyDescent="0.25">
      <c r="A460" s="132" t="s">
        <v>26</v>
      </c>
      <c r="B460" s="118">
        <f>VLOOKUP($A460,'中情景（2001-2060, 2020RMB）'!$A$14:$W$70,COLUMN('中情景（2001-2060, 2020RMB）'!U$1),0)</f>
        <v>14330.826150726112</v>
      </c>
      <c r="C460" s="14">
        <f>VLOOKUP($A460,'中情景（2001-2060, 2020RMB）'!$A$14:$W$70,COLUMN('中情景（2001-2060, 2020RMB）'!V$1),0)</f>
        <v>16114.79117583528</v>
      </c>
      <c r="D460" s="14">
        <f>VLOOKUP($A460,'中情景（2001-2060, 2020RMB）'!$A$14:$W$70,COLUMN('中情景（2001-2060, 2020RMB）'!W$1),0)</f>
        <v>16124.371416167727</v>
      </c>
      <c r="E460" s="14">
        <f>VLOOKUP($A460,Python数据平滑!$A$177:$AN$230,COLUMN(Python数据平滑!C$177),0)/SUM(Python数据平滑!C$183:C$191)*情景假设!E$453</f>
        <v>16255.788651385128</v>
      </c>
      <c r="F460" s="14">
        <f>VLOOKUP($A460,Python数据平滑!$A$177:$AN$230,COLUMN(Python数据平滑!D$177),0)/SUM(Python数据平滑!D$183:D$191)*情景假设!F$453</f>
        <v>16355.824523751686</v>
      </c>
      <c r="G460" s="14">
        <f>VLOOKUP($A460,Python数据平滑!$A$177:$AN$230,COLUMN(Python数据平滑!E$177),0)/SUM(Python数据平滑!E$183:E$191)*情景假设!G$453</f>
        <v>16421.153504676913</v>
      </c>
      <c r="H460" s="14">
        <f>VLOOKUP($A460,Python数据平滑!$A$177:$AN$230,COLUMN(Python数据平滑!F$177),0)/SUM(Python数据平滑!F$183:F$191)*情景假设!H$453</f>
        <v>16495.305895360874</v>
      </c>
      <c r="I460" s="14">
        <f>VLOOKUP($A460,Python数据平滑!$A$177:$AN$230,COLUMN(Python数据平滑!G$177),0)/SUM(Python数据平滑!G$183:G$191)*情景假设!I$453</f>
        <v>16546.040729649689</v>
      </c>
      <c r="J460" s="14">
        <f>VLOOKUP($A460,Python数据平滑!$A$177:$AN$230,COLUMN(Python数据平滑!H$177),0)/SUM(Python数据平滑!H$183:H$191)*情景假设!J$453</f>
        <v>16572.773609171425</v>
      </c>
      <c r="K460" s="14">
        <f>VLOOKUP($A460,Python数据平滑!$A$177:$AN$230,COLUMN(Python数据平滑!I$177),0)/SUM(Python数据平滑!I$183:I$191)*情景假设!K$453</f>
        <v>16571.445094742154</v>
      </c>
      <c r="L460" s="14">
        <f>VLOOKUP($A460,Python数据平滑!$A$177:$AN$230,COLUMN(Python数据平滑!J$177),0)/SUM(Python数据平滑!J$183:J$191)*情景假设!L$453</f>
        <v>16534.754296355968</v>
      </c>
      <c r="M460" s="14">
        <f>VLOOKUP($A460,Python数据平滑!$A$177:$AN$230,COLUMN(Python数据平滑!K$177),0)/SUM(Python数据平滑!K$183:K$191)*情景假设!M$453</f>
        <v>16436.606053967047</v>
      </c>
      <c r="N460" s="14">
        <f>VLOOKUP($A460,Python数据平滑!$A$177:$AN$230,COLUMN(Python数据平滑!L$177),0)/SUM(Python数据平滑!L$183:L$191)*情景假设!N$453</f>
        <v>16273.363245911019</v>
      </c>
      <c r="O460" s="14">
        <f>VLOOKUP($A460,Python数据平滑!$A$177:$AN$230,COLUMN(Python数据平滑!M$177),0)/SUM(Python数据平滑!M$183:M$191)*情景假设!O$453</f>
        <v>16071.980444712461</v>
      </c>
      <c r="P460" s="14">
        <f>VLOOKUP($A460,Python数据平滑!$A$177:$AN$230,COLUMN(Python数据平滑!N$177),0)/SUM(Python数据平滑!N$183:N$191)*情景假设!P$453</f>
        <v>15866.618278147405</v>
      </c>
      <c r="Q460" s="14">
        <f>VLOOKUP($A460,Python数据平滑!$A$177:$AN$230,COLUMN(Python数据平滑!O$177),0)/SUM(Python数据平滑!O$183:O$191)*情景假设!Q$453</f>
        <v>15698.239847815599</v>
      </c>
      <c r="R460" s="14">
        <f>VLOOKUP($A460,Python数据平滑!$A$177:$AN$230,COLUMN(Python数据平滑!P$177),0)/SUM(Python数据平滑!P$183:P$191)*情景假设!R$453</f>
        <v>15557.085684015179</v>
      </c>
      <c r="S460" s="14">
        <f>VLOOKUP($A460,Python数据平滑!$A$177:$AN$230,COLUMN(Python数据平滑!Q$177),0)/SUM(Python数据平滑!Q$183:Q$191)*情景假设!S$453</f>
        <v>15408.529656104056</v>
      </c>
      <c r="T460" s="14">
        <f>VLOOKUP($A460,Python数据平滑!$A$177:$AN$230,COLUMN(Python数据平滑!R$177),0)/SUM(Python数据平滑!R$183:R$191)*情景假设!T$453</f>
        <v>15258.030906983733</v>
      </c>
      <c r="U460" s="14">
        <f>VLOOKUP($A460,Python数据平滑!$A$177:$AN$230,COLUMN(Python数据平滑!S$177),0)/SUM(Python数据平滑!S$183:S$191)*情景假设!U$453</f>
        <v>15110.717497368218</v>
      </c>
      <c r="V460" s="14">
        <f>VLOOKUP($A460,Python数据平滑!$A$177:$AN$230,COLUMN(Python数据平滑!T$177),0)/SUM(Python数据平滑!T$183:T$191)*情景假设!V$453</f>
        <v>14971.40844798207</v>
      </c>
      <c r="W460" s="14">
        <f>VLOOKUP($A460,Python数据平滑!$A$177:$AN$230,COLUMN(Python数据平滑!U$177),0)/SUM(Python数据平滑!U$183:U$191)*情景假设!W$453</f>
        <v>14838.890839869269</v>
      </c>
      <c r="X460" s="14">
        <f>VLOOKUP($A460,Python数据平滑!$A$177:$AN$230,COLUMN(Python数据平滑!V$177),0)/SUM(Python数据平滑!V$183:V$191)*情景假设!X$453</f>
        <v>14707.904772814021</v>
      </c>
      <c r="Y460" s="14">
        <f>VLOOKUP($A460,Python数据平滑!$A$177:$AN$230,COLUMN(Python数据平滑!W$177),0)/SUM(Python数据平滑!W$183:W$191)*情景假设!Y$453</f>
        <v>14576.974903573004</v>
      </c>
      <c r="Z460" s="14">
        <f>VLOOKUP($A460,Python数据平滑!$A$177:$AN$230,COLUMN(Python数据平滑!X$177),0)/SUM(Python数据平滑!X$183:X$191)*情景假设!Z$453</f>
        <v>14444.618357871337</v>
      </c>
      <c r="AA460" s="14">
        <f>VLOOKUP($A460,Python数据平滑!$A$177:$AN$230,COLUMN(Python数据平滑!Y$177),0)/SUM(Python数据平滑!Y$183:Y$191)*情景假设!AA$453</f>
        <v>14309.356419602391</v>
      </c>
      <c r="AB460" s="14">
        <f>VLOOKUP($A460,Python数据平滑!$A$177:$AN$230,COLUMN(Python数据平滑!Z$177),0)/SUM(Python数据平滑!Z$183:Z$191)*情景假设!AB$453</f>
        <v>14170.027375425145</v>
      </c>
      <c r="AC460" s="14">
        <f>VLOOKUP($A460,Python数据平滑!$A$177:$AN$230,COLUMN(Python数据平滑!AA$177),0)/SUM(Python数据平滑!AA$183:AA$191)*情景假设!AC$453</f>
        <v>14025.476668546913</v>
      </c>
      <c r="AD460" s="14">
        <f>VLOOKUP($A460,Python数据平滑!$A$177:$AN$230,COLUMN(Python数据平滑!AB$177),0)/SUM(Python数据平滑!AB$183:AB$191)*情景假设!AD$453</f>
        <v>13874.269228974648</v>
      </c>
      <c r="AE460" s="14">
        <f>VLOOKUP($A460,Python数据平滑!$A$177:$AN$230,COLUMN(Python数据平滑!AC$177),0)/SUM(Python数据平滑!AC$183:AC$191)*情景假设!AE$453</f>
        <v>13715.00590218254</v>
      </c>
      <c r="AF460" s="14">
        <f>VLOOKUP($A460,Python数据平滑!$A$177:$AN$230,COLUMN(Python数据平滑!AD$177),0)/SUM(Python数据平滑!AD$183:AD$191)*情景假设!AF$453</f>
        <v>13546.328456802376</v>
      </c>
      <c r="AG460" s="14">
        <f>VLOOKUP($A460,Python数据平滑!$A$177:$AN$230,COLUMN(Python数据平滑!AE$177),0)/SUM(Python数据平滑!AE$183:AE$191)*情景假设!AG$453</f>
        <v>13368.148659350798</v>
      </c>
      <c r="AH460" s="14">
        <f>VLOOKUP($A460,Python数据平滑!$A$177:$AN$230,COLUMN(Python数据平滑!AF$177),0)/SUM(Python数据平滑!AF$183:AF$191)*情景假设!AH$453</f>
        <v>13181.498615777393</v>
      </c>
      <c r="AI460" s="14">
        <f>VLOOKUP($A460,Python数据平滑!$A$177:$AN$230,COLUMN(Python数据平滑!AG$177),0)/SUM(Python数据平滑!AG$183:AG$191)*情景假设!AI$453</f>
        <v>12986.751149368358</v>
      </c>
      <c r="AJ460" s="14">
        <f>VLOOKUP($A460,Python数据平滑!$A$177:$AN$230,COLUMN(Python数据平滑!AH$177),0)/SUM(Python数据平滑!AH$183:AH$191)*情景假设!AJ$453</f>
        <v>12784.301384630955</v>
      </c>
      <c r="AK460" s="14">
        <f>VLOOKUP($A460,Python数据平滑!$A$177:$AN$230,COLUMN(Python数据平滑!AI$177),0)/SUM(Python数据平滑!AI$183:AI$191)*情景假设!AK$453</f>
        <v>12574.565528775918</v>
      </c>
      <c r="AL460" s="14">
        <f>VLOOKUP($A460,Python数据平滑!$A$177:$AN$230,COLUMN(Python数据平滑!AJ$177),0)/SUM(Python数据平滑!AJ$183:AJ$191)*情景假设!AL$453</f>
        <v>12359.104516518666</v>
      </c>
      <c r="AM460" s="14">
        <f>VLOOKUP($A460,Python数据平滑!$A$177:$AN$230,COLUMN(Python数据平滑!AK$177),0)/SUM(Python数据平滑!AK$183:AK$191)*情景假设!AM$453</f>
        <v>12139.927188697377</v>
      </c>
      <c r="AN460" s="14">
        <f>VLOOKUP($A460,Python数据平滑!$A$177:$AN$230,COLUMN(Python数据平滑!AL$177),0)/SUM(Python数据平滑!AL$183:AL$191)*情景假设!AN$453</f>
        <v>11918.101790077348</v>
      </c>
      <c r="AO460" s="14">
        <f>VLOOKUP($A460,Python数据平滑!$A$177:$AN$230,COLUMN(Python数据平滑!AM$177),0)/SUM(Python数据平滑!AM$183:AM$191)*情景假设!AO$453</f>
        <v>11694.647717043021</v>
      </c>
      <c r="AP460" s="166">
        <f>VLOOKUP($A460,Python数据平滑!$A$177:$AN$230,COLUMN(Python数据平滑!AN$177),0)/SUM(Python数据平滑!AN$183:AN$191)*情景假设!AP$453</f>
        <v>11470.532953665053</v>
      </c>
    </row>
    <row r="461" spans="1:42" x14ac:dyDescent="0.25">
      <c r="A461" s="132" t="s">
        <v>27</v>
      </c>
      <c r="B461" s="118">
        <f>VLOOKUP($A461,'中情景（2001-2060, 2020RMB）'!$A$14:$W$70,COLUMN('中情景（2001-2060, 2020RMB）'!U$1),0)</f>
        <v>19850.963290163178</v>
      </c>
      <c r="C461" s="14">
        <f>VLOOKUP($A461,'中情景（2001-2060, 2020RMB）'!$A$14:$W$70,COLUMN('中情景（2001-2060, 2020RMB）'!V$1),0)</f>
        <v>20916.634028655993</v>
      </c>
      <c r="D461" s="14">
        <f>VLOOKUP($A461,'中情景（2001-2060, 2020RMB）'!$A$14:$W$70,COLUMN('中情景（2001-2060, 2020RMB）'!W$1),0)</f>
        <v>21502.759178911721</v>
      </c>
      <c r="E461" s="14">
        <f>VLOOKUP($A461,Python数据平滑!$A$177:$AN$230,COLUMN(Python数据平滑!C$177),0)/SUM(Python数据平滑!C$183:C$191)*情景假设!E$453</f>
        <v>21795.633805262085</v>
      </c>
      <c r="F461" s="14">
        <f>VLOOKUP($A461,Python数据平滑!$A$177:$AN$230,COLUMN(Python数据平滑!D$177),0)/SUM(Python数据平滑!D$183:D$191)*情景假设!F$453</f>
        <v>22037.737318608273</v>
      </c>
      <c r="G461" s="14">
        <f>VLOOKUP($A461,Python数据平滑!$A$177:$AN$230,COLUMN(Python数据平滑!E$177),0)/SUM(Python数据平滑!E$183:E$191)*情景假设!G$453</f>
        <v>22173.199515456068</v>
      </c>
      <c r="H461" s="14">
        <f>VLOOKUP($A461,Python数据平滑!$A$177:$AN$230,COLUMN(Python数据平滑!F$177),0)/SUM(Python数据平滑!F$183:F$191)*情景假设!H$453</f>
        <v>22287.919442827464</v>
      </c>
      <c r="I461" s="14">
        <f>VLOOKUP($A461,Python数据平滑!$A$177:$AN$230,COLUMN(Python数据平滑!G$177),0)/SUM(Python数据平滑!G$183:G$191)*情景假设!I$453</f>
        <v>22395.433214026434</v>
      </c>
      <c r="J461" s="14">
        <f>VLOOKUP($A461,Python数据平滑!$A$177:$AN$230,COLUMN(Python数据平滑!H$177),0)/SUM(Python数据平滑!H$183:H$191)*情景假设!J$453</f>
        <v>22487.587823520134</v>
      </c>
      <c r="K461" s="14">
        <f>VLOOKUP($A461,Python数据平滑!$A$177:$AN$230,COLUMN(Python数据平滑!I$177),0)/SUM(Python数据平滑!I$183:I$191)*情景假设!K$453</f>
        <v>22551.255604043978</v>
      </c>
      <c r="L461" s="14">
        <f>VLOOKUP($A461,Python数据平滑!$A$177:$AN$230,COLUMN(Python数据平滑!J$177),0)/SUM(Python数据平滑!J$183:J$191)*情景假设!L$453</f>
        <v>22568.642525388877</v>
      </c>
      <c r="M461" s="14">
        <f>VLOOKUP($A461,Python数据平滑!$A$177:$AN$230,COLUMN(Python数据平滑!K$177),0)/SUM(Python数据平滑!K$183:K$191)*情景假设!M$453</f>
        <v>22498.145549305384</v>
      </c>
      <c r="N461" s="14">
        <f>VLOOKUP($A461,Python数据平滑!$A$177:$AN$230,COLUMN(Python数据平滑!L$177),0)/SUM(Python数据平滑!L$183:L$191)*情景假设!N$453</f>
        <v>22332.637957613795</v>
      </c>
      <c r="O461" s="14">
        <f>VLOOKUP($A461,Python数据平滑!$A$177:$AN$230,COLUMN(Python数据平滑!M$177),0)/SUM(Python数据平滑!M$183:M$191)*情景假设!O$453</f>
        <v>22107.06331149731</v>
      </c>
      <c r="P461" s="14">
        <f>VLOOKUP($A461,Python数据平滑!$A$177:$AN$230,COLUMN(Python数据平滑!N$177),0)/SUM(Python数据平滑!N$183:N$191)*情景假设!P$453</f>
        <v>21866.80754313153</v>
      </c>
      <c r="Q461" s="14">
        <f>VLOOKUP($A461,Python数据平滑!$A$177:$AN$230,COLUMN(Python数据平滑!O$177),0)/SUM(Python数据平滑!O$183:O$191)*情景假设!Q$453</f>
        <v>21667.125054739874</v>
      </c>
      <c r="R461" s="14">
        <f>VLOOKUP($A461,Python数据平滑!$A$177:$AN$230,COLUMN(Python数据平滑!P$177),0)/SUM(Python数据平滑!P$183:P$191)*情景假设!R$453</f>
        <v>21493.988271169917</v>
      </c>
      <c r="S461" s="14">
        <f>VLOOKUP($A461,Python数据平滑!$A$177:$AN$230,COLUMN(Python数据平滑!Q$177),0)/SUM(Python数据平滑!Q$183:Q$191)*情景假设!S$453</f>
        <v>21300.891000254924</v>
      </c>
      <c r="T461" s="14">
        <f>VLOOKUP($A461,Python数据平滑!$A$177:$AN$230,COLUMN(Python数据平滑!R$177),0)/SUM(Python数据平滑!R$183:R$191)*情景假设!T$453</f>
        <v>21097.135578086105</v>
      </c>
      <c r="U461" s="14">
        <f>VLOOKUP($A461,Python数据平滑!$A$177:$AN$230,COLUMN(Python数据平滑!S$177),0)/SUM(Python数据平滑!S$183:S$191)*情景假设!U$453</f>
        <v>20891.537244948468</v>
      </c>
      <c r="V461" s="14">
        <f>VLOOKUP($A461,Python数据平滑!$A$177:$AN$230,COLUMN(Python数据平滑!T$177),0)/SUM(Python数据平滑!T$183:T$191)*情景假设!V$453</f>
        <v>20692.425695686696</v>
      </c>
      <c r="W461" s="14">
        <f>VLOOKUP($A461,Python数据平滑!$A$177:$AN$230,COLUMN(Python数据平滑!U$177),0)/SUM(Python数据平滑!U$183:U$191)*情景假设!W$453</f>
        <v>20499.72322371999</v>
      </c>
      <c r="X461" s="14">
        <f>VLOOKUP($A461,Python数据平滑!$A$177:$AN$230,COLUMN(Python数据平滑!V$177),0)/SUM(Python数据平滑!V$183:V$191)*情景假设!X$453</f>
        <v>20307.703202960522</v>
      </c>
      <c r="Y461" s="14">
        <f>VLOOKUP($A461,Python数据平滑!$A$177:$AN$230,COLUMN(Python数据平滑!W$177),0)/SUM(Python数据平滑!W$183:W$191)*情景假设!Y$453</f>
        <v>20115.819262998572</v>
      </c>
      <c r="Z461" s="14">
        <f>VLOOKUP($A461,Python数据平滑!$A$177:$AN$230,COLUMN(Python数据平滑!X$177),0)/SUM(Python数据平滑!X$183:X$191)*情景假设!Z$453</f>
        <v>19923.463667082113</v>
      </c>
      <c r="AA461" s="14">
        <f>VLOOKUP($A461,Python数据平滑!$A$177:$AN$230,COLUMN(Python数据平滑!Y$177),0)/SUM(Python数据平滑!Y$183:Y$191)*情景假设!AA$453</f>
        <v>19729.982731228105</v>
      </c>
      <c r="AB461" s="14">
        <f>VLOOKUP($A461,Python数据平滑!$A$177:$AN$230,COLUMN(Python数据平滑!Z$177),0)/SUM(Python数据平滑!Z$183:Z$191)*情景假设!AB$453</f>
        <v>19535.105441012263</v>
      </c>
      <c r="AC461" s="14">
        <f>VLOOKUP($A461,Python数据平滑!$A$177:$AN$230,COLUMN(Python数据平滑!AA$177),0)/SUM(Python数据平滑!AA$183:AA$191)*情景假设!AC$453</f>
        <v>19338.511860854305</v>
      </c>
      <c r="AD461" s="14">
        <f>VLOOKUP($A461,Python数据平滑!$A$177:$AN$230,COLUMN(Python数据平滑!AB$177),0)/SUM(Python数据平滑!AB$183:AB$191)*情景假设!AD$453</f>
        <v>19139.431099348833</v>
      </c>
      <c r="AE461" s="14">
        <f>VLOOKUP($A461,Python数据平滑!$A$177:$AN$230,COLUMN(Python数据平滑!AC$177),0)/SUM(Python数据平滑!AC$183:AC$191)*情景假设!AE$453</f>
        <v>18937.069713232235</v>
      </c>
      <c r="AF461" s="14">
        <f>VLOOKUP($A461,Python数据平滑!$A$177:$AN$230,COLUMN(Python数据平滑!AD$177),0)/SUM(Python数据平滑!AD$183:AD$191)*情景假设!AF$453</f>
        <v>18730.608663837756</v>
      </c>
      <c r="AG461" s="14">
        <f>VLOOKUP($A461,Python数据平滑!$A$177:$AN$230,COLUMN(Python数据平滑!AE$177),0)/SUM(Python数据平滑!AE$183:AE$191)*情景假设!AG$453</f>
        <v>18522.31903445693</v>
      </c>
      <c r="AH461" s="14">
        <f>VLOOKUP($A461,Python数据平滑!$A$177:$AN$230,COLUMN(Python数据平滑!AF$177),0)/SUM(Python数据平滑!AF$183:AF$191)*情景假设!AH$453</f>
        <v>18314.227895413918</v>
      </c>
      <c r="AI461" s="14">
        <f>VLOOKUP($A461,Python数据平滑!$A$177:$AN$230,COLUMN(Python数据平滑!AG$177),0)/SUM(Python数据平滑!AG$183:AG$191)*情景假设!AI$453</f>
        <v>18105.174375767987</v>
      </c>
      <c r="AJ461" s="14">
        <f>VLOOKUP($A461,Python数据平滑!$A$177:$AN$230,COLUMN(Python数据平滑!AH$177),0)/SUM(Python数据平滑!AH$183:AH$191)*情景假设!AJ$453</f>
        <v>17894.060702426581</v>
      </c>
      <c r="AK461" s="14">
        <f>VLOOKUP($A461,Python数据平滑!$A$177:$AN$230,COLUMN(Python数据平滑!AI$177),0)/SUM(Python数据平滑!AI$183:AI$191)*情景假设!AK$453</f>
        <v>17679.853468266781</v>
      </c>
      <c r="AL461" s="14">
        <f>VLOOKUP($A461,Python数据平滑!$A$177:$AN$230,COLUMN(Python数据平滑!AJ$177),0)/SUM(Python数据平滑!AJ$183:AJ$191)*情景假设!AL$453</f>
        <v>17463.175086781383</v>
      </c>
      <c r="AM461" s="14">
        <f>VLOOKUP($A461,Python数据平滑!$A$177:$AN$230,COLUMN(Python数据平滑!AK$177),0)/SUM(Python数据平滑!AK$183:AK$191)*情景假设!AM$453</f>
        <v>17245.360954269883</v>
      </c>
      <c r="AN461" s="14">
        <f>VLOOKUP($A461,Python数据平滑!$A$177:$AN$230,COLUMN(Python数据平滑!AL$177),0)/SUM(Python数据平滑!AL$183:AL$191)*情景假设!AN$453</f>
        <v>17026.503922302556</v>
      </c>
      <c r="AO461" s="14">
        <f>VLOOKUP($A461,Python数据平滑!$A$177:$AN$230,COLUMN(Python数据平滑!AM$177),0)/SUM(Python数据平滑!AM$183:AM$191)*情景假设!AO$453</f>
        <v>16806.706404056466</v>
      </c>
      <c r="AP461" s="166">
        <f>VLOOKUP($A461,Python数据平滑!$A$177:$AN$230,COLUMN(Python数据平滑!AN$177),0)/SUM(Python数据平滑!AN$183:AN$191)*情景假设!AP$453</f>
        <v>16586.079562833605</v>
      </c>
    </row>
    <row r="462" spans="1:42" x14ac:dyDescent="0.25">
      <c r="A462" s="132" t="s">
        <v>28</v>
      </c>
      <c r="B462" s="118">
        <f>VLOOKUP($A462,'中情景（2001-2060, 2020RMB）'!$A$14:$W$70,COLUMN('中情景（2001-2060, 2020RMB）'!U$1),0)</f>
        <v>11421.806149839256</v>
      </c>
      <c r="C462" s="14">
        <f>VLOOKUP($A462,'中情景（2001-2060, 2020RMB）'!$A$14:$W$70,COLUMN('中情景（2001-2060, 2020RMB）'!V$1),0)</f>
        <v>12356.060657958777</v>
      </c>
      <c r="D462" s="14">
        <f>VLOOKUP($A462,'中情景（2001-2060, 2020RMB）'!$A$14:$W$70,COLUMN('中情景（2001-2060, 2020RMB）'!W$1),0)</f>
        <v>13204.368998026079</v>
      </c>
      <c r="E462" s="14">
        <f>VLOOKUP($A462,Python数据平滑!$A$177:$AN$230,COLUMN(Python数据平滑!C$177),0)/SUM(Python数据平滑!C$183:C$191)*情景假设!E$453</f>
        <v>13697.361171176886</v>
      </c>
      <c r="F462" s="14">
        <f>VLOOKUP($A462,Python数据平滑!$A$177:$AN$230,COLUMN(Python数据平滑!D$177),0)/SUM(Python数据平滑!D$183:D$191)*情景假设!F$453</f>
        <v>14194.065423849199</v>
      </c>
      <c r="G462" s="14">
        <f>VLOOKUP($A462,Python数据平滑!$A$177:$AN$230,COLUMN(Python数据平滑!E$177),0)/SUM(Python数据平滑!E$183:E$191)*情景假设!G$453</f>
        <v>14684.695186952404</v>
      </c>
      <c r="H462" s="14">
        <f>VLOOKUP($A462,Python数据平滑!$A$177:$AN$230,COLUMN(Python数据平滑!F$177),0)/SUM(Python数据平滑!F$183:F$191)*情景假设!H$453</f>
        <v>15226.847815250994</v>
      </c>
      <c r="I462" s="14">
        <f>VLOOKUP($A462,Python数据平滑!$A$177:$AN$230,COLUMN(Python数据平滑!G$177),0)/SUM(Python数据平滑!G$183:G$191)*情景假设!I$453</f>
        <v>15801.886628617283</v>
      </c>
      <c r="J462" s="14">
        <f>VLOOKUP($A462,Python数据平滑!$A$177:$AN$230,COLUMN(Python数据平滑!H$177),0)/SUM(Python数据平滑!H$183:H$191)*情景假设!J$453</f>
        <v>16386.082802392662</v>
      </c>
      <c r="K462" s="14">
        <f>VLOOKUP($A462,Python数据平滑!$A$177:$AN$230,COLUMN(Python数据平滑!I$177),0)/SUM(Python数据平滑!I$183:I$191)*情景假设!K$453</f>
        <v>16948.384773280846</v>
      </c>
      <c r="L462" s="14">
        <f>VLOOKUP($A462,Python数据平滑!$A$177:$AN$230,COLUMN(Python数据平滑!J$177),0)/SUM(Python数据平滑!J$183:J$191)*情景假设!L$453</f>
        <v>17450.166280879126</v>
      </c>
      <c r="M462" s="14">
        <f>VLOOKUP($A462,Python数据平滑!$A$177:$AN$230,COLUMN(Python数据平滑!K$177),0)/SUM(Python数据平滑!K$183:K$191)*情景假设!M$453</f>
        <v>17892.549773658378</v>
      </c>
      <c r="N462" s="14">
        <f>VLOOKUP($A462,Python数据平滑!$A$177:$AN$230,COLUMN(Python数据平滑!L$177),0)/SUM(Python数据平滑!L$183:L$191)*情景假设!N$453</f>
        <v>18306.840211847437</v>
      </c>
      <c r="O462" s="14">
        <f>VLOOKUP($A462,Python数据平滑!$A$177:$AN$230,COLUMN(Python数据平滑!M$177),0)/SUM(Python数据平滑!M$183:M$191)*情景假设!O$453</f>
        <v>18697.972161890884</v>
      </c>
      <c r="P462" s="14">
        <f>VLOOKUP($A462,Python数据平滑!$A$177:$AN$230,COLUMN(Python数据平滑!N$177),0)/SUM(Python数据平滑!N$183:N$191)*情景假设!P$453</f>
        <v>19081.254376775236</v>
      </c>
      <c r="Q462" s="14">
        <f>VLOOKUP($A462,Python数据平滑!$A$177:$AN$230,COLUMN(Python数据平滑!O$177),0)/SUM(Python数据平滑!O$183:O$191)*情景假设!Q$453</f>
        <v>19483.84523257687</v>
      </c>
      <c r="R462" s="14">
        <f>VLOOKUP($A462,Python数据平滑!$A$177:$AN$230,COLUMN(Python数据平滑!P$177),0)/SUM(Python数据平滑!P$183:P$191)*情景假设!R$453</f>
        <v>19894.68522161806</v>
      </c>
      <c r="S462" s="14">
        <f>VLOOKUP($A462,Python数据平滑!$A$177:$AN$230,COLUMN(Python数据平滑!Q$177),0)/SUM(Python数据平滑!Q$183:Q$191)*情景假设!S$453</f>
        <v>20285.807238970869</v>
      </c>
      <c r="T462" s="14">
        <f>VLOOKUP($A462,Python数据平滑!$A$177:$AN$230,COLUMN(Python数据平滑!R$177),0)/SUM(Python数据平滑!R$183:R$191)*情景假设!T$453</f>
        <v>20665.399037683212</v>
      </c>
      <c r="U462" s="14">
        <f>VLOOKUP($A462,Python数据平滑!$A$177:$AN$230,COLUMN(Python数据平滑!S$177),0)/SUM(Python数据平滑!S$183:S$191)*情景假设!U$453</f>
        <v>21042.209270252093</v>
      </c>
      <c r="V462" s="14">
        <f>VLOOKUP($A462,Python数据平滑!$A$177:$AN$230,COLUMN(Python数据平滑!T$177),0)/SUM(Python数据平滑!T$183:T$191)*情景假设!V$453</f>
        <v>21425.52034034262</v>
      </c>
      <c r="W462" s="14">
        <f>VLOOKUP($A462,Python数据平滑!$A$177:$AN$230,COLUMN(Python数据平滑!U$177),0)/SUM(Python数据平滑!U$183:U$191)*情景假设!W$453</f>
        <v>21816.694354198775</v>
      </c>
      <c r="X462" s="14">
        <f>VLOOKUP($A462,Python数据平滑!$A$177:$AN$230,COLUMN(Python数据平滑!V$177),0)/SUM(Python数据平滑!V$183:V$191)*情景假设!X$453</f>
        <v>22211.005269090238</v>
      </c>
      <c r="Y462" s="14">
        <f>VLOOKUP($A462,Python数据平滑!$A$177:$AN$230,COLUMN(Python数据平滑!W$177),0)/SUM(Python数据平滑!W$183:W$191)*情景假设!Y$453</f>
        <v>22608.96141679752</v>
      </c>
      <c r="Z462" s="14">
        <f>VLOOKUP($A462,Python数据平滑!$A$177:$AN$230,COLUMN(Python数据平滑!X$177),0)/SUM(Python数据平滑!X$183:X$191)*情景假设!Z$453</f>
        <v>23011.014900613296</v>
      </c>
      <c r="AA462" s="14">
        <f>VLOOKUP($A462,Python数据平滑!$A$177:$AN$230,COLUMN(Python数据平滑!Y$177),0)/SUM(Python数据平滑!Y$183:Y$191)*情景假设!AA$453</f>
        <v>23417.567716666053</v>
      </c>
      <c r="AB462" s="14">
        <f>VLOOKUP($A462,Python数据平滑!$A$177:$AN$230,COLUMN(Python数据平滑!Z$177),0)/SUM(Python数据平滑!Z$183:Z$191)*情景假设!AB$453</f>
        <v>23829.48370075893</v>
      </c>
      <c r="AC462" s="14">
        <f>VLOOKUP($A462,Python数据平滑!$A$177:$AN$230,COLUMN(Python数据平滑!AA$177),0)/SUM(Python数据平滑!AA$183:AA$191)*情景假设!AC$453</f>
        <v>24247.60810581232</v>
      </c>
      <c r="AD462" s="14">
        <f>VLOOKUP($A462,Python数据平滑!$A$177:$AN$230,COLUMN(Python数据平滑!AB$177),0)/SUM(Python数据平滑!AB$183:AB$191)*情景假设!AD$453</f>
        <v>24672.240231420426</v>
      </c>
      <c r="AE462" s="14">
        <f>VLOOKUP($A462,Python数据平滑!$A$177:$AN$230,COLUMN(Python数据平滑!AC$177),0)/SUM(Python数据平滑!AC$183:AC$191)*情景假设!AE$453</f>
        <v>25103.617789243854</v>
      </c>
      <c r="AF462" s="14">
        <f>VLOOKUP($A462,Python数据平滑!$A$177:$AN$230,COLUMN(Python数据平滑!AD$177),0)/SUM(Python数据平滑!AD$183:AD$191)*情景假设!AF$453</f>
        <v>25541.900652206648</v>
      </c>
      <c r="AG462" s="14">
        <f>VLOOKUP($A462,Python数据平滑!$A$177:$AN$230,COLUMN(Python数据平滑!AE$177),0)/SUM(Python数据平滑!AE$183:AE$191)*情景假设!AG$453</f>
        <v>25989.843651234183</v>
      </c>
      <c r="AH462" s="14">
        <f>VLOOKUP($A462,Python数据平滑!$A$177:$AN$230,COLUMN(Python数据平滑!AF$177),0)/SUM(Python数据平滑!AF$183:AF$191)*情景假设!AH$453</f>
        <v>26448.887394112142</v>
      </c>
      <c r="AI462" s="14">
        <f>VLOOKUP($A462,Python数据平滑!$A$177:$AN$230,COLUMN(Python数据平滑!AG$177),0)/SUM(Python数据平滑!AG$183:AG$191)*情景假设!AI$453</f>
        <v>26917.046176765674</v>
      </c>
      <c r="AJ462" s="14">
        <f>VLOOKUP($A462,Python数据平滑!$A$177:$AN$230,COLUMN(Python数据平滑!AH$177),0)/SUM(Python数据平滑!AH$183:AH$191)*情景假设!AJ$453</f>
        <v>27392.192846084214</v>
      </c>
      <c r="AK462" s="14">
        <f>VLOOKUP($A462,Python数据平滑!$A$177:$AN$230,COLUMN(Python数据平滑!AI$177),0)/SUM(Python数据平滑!AI$183:AI$191)*情景假设!AK$453</f>
        <v>27872.05435938781</v>
      </c>
      <c r="AL462" s="14">
        <f>VLOOKUP($A462,Python数据平滑!$A$177:$AN$230,COLUMN(Python数据平滑!AJ$177),0)/SUM(Python数据平滑!AJ$183:AJ$191)*情景假设!AL$453</f>
        <v>28356.790590189477</v>
      </c>
      <c r="AM462" s="14">
        <f>VLOOKUP($A462,Python数据平滑!$A$177:$AN$230,COLUMN(Python数据平滑!AK$177),0)/SUM(Python数据平滑!AK$183:AK$191)*情景假设!AM$453</f>
        <v>28847.802394295573</v>
      </c>
      <c r="AN462" s="14">
        <f>VLOOKUP($A462,Python数据平滑!$A$177:$AN$230,COLUMN(Python数据平滑!AL$177),0)/SUM(Python数据平滑!AL$183:AL$191)*情景假设!AN$453</f>
        <v>29344.549145193112</v>
      </c>
      <c r="AO462" s="14">
        <f>VLOOKUP($A462,Python数据平滑!$A$177:$AN$230,COLUMN(Python数据平滑!AM$177),0)/SUM(Python数据平滑!AM$183:AM$191)*情景假设!AO$453</f>
        <v>29846.466679121004</v>
      </c>
      <c r="AP462" s="166">
        <f>VLOOKUP($A462,Python数据平滑!$A$177:$AN$230,COLUMN(Python数据平滑!AN$177),0)/SUM(Python数据平滑!AN$183:AN$191)*情景假设!AP$453</f>
        <v>30352.967408154043</v>
      </c>
    </row>
    <row r="463" spans="1:42" x14ac:dyDescent="0.25">
      <c r="A463" s="188" t="s">
        <v>29</v>
      </c>
      <c r="B463" s="215">
        <f>B81</f>
        <v>81720.659845024958</v>
      </c>
      <c r="C463" s="216">
        <f t="shared" ref="C463:AP463" si="257">C81</f>
        <v>95333.930002658919</v>
      </c>
      <c r="D463" s="216">
        <f t="shared" si="257"/>
        <v>101531.70465802075</v>
      </c>
      <c r="E463" s="216">
        <f t="shared" si="257"/>
        <v>105666.74952992689</v>
      </c>
      <c r="F463" s="216">
        <f t="shared" si="257"/>
        <v>109844.50142401157</v>
      </c>
      <c r="G463" s="216">
        <f t="shared" si="257"/>
        <v>113953.32620163968</v>
      </c>
      <c r="H463" s="216">
        <f t="shared" si="257"/>
        <v>118338.0219015787</v>
      </c>
      <c r="I463" s="216">
        <f t="shared" si="257"/>
        <v>122881.95115205996</v>
      </c>
      <c r="J463" s="216">
        <f t="shared" si="257"/>
        <v>127574.03078888899</v>
      </c>
      <c r="K463" s="216">
        <f t="shared" si="257"/>
        <v>132370.15148485923</v>
      </c>
      <c r="L463" s="216">
        <f t="shared" si="257"/>
        <v>137188.93408094702</v>
      </c>
      <c r="M463" s="216">
        <f t="shared" si="257"/>
        <v>142010.33547022342</v>
      </c>
      <c r="N463" s="216">
        <f t="shared" si="257"/>
        <v>146814.96946109246</v>
      </c>
      <c r="O463" s="216">
        <f t="shared" si="257"/>
        <v>151505.88438366971</v>
      </c>
      <c r="P463" s="216">
        <f t="shared" si="257"/>
        <v>156049.65953209114</v>
      </c>
      <c r="Q463" s="216">
        <f t="shared" si="257"/>
        <v>160492.32894680375</v>
      </c>
      <c r="R463" s="216">
        <f t="shared" si="257"/>
        <v>164785.34021419784</v>
      </c>
      <c r="S463" s="216">
        <f t="shared" si="257"/>
        <v>168866.23980178346</v>
      </c>
      <c r="T463" s="216">
        <f t="shared" si="257"/>
        <v>172803.24899793617</v>
      </c>
      <c r="U463" s="216">
        <f t="shared" si="257"/>
        <v>176672.11683704352</v>
      </c>
      <c r="V463" s="216">
        <f t="shared" si="257"/>
        <v>180555.64906975231</v>
      </c>
      <c r="W463" s="216">
        <f t="shared" si="257"/>
        <v>184472.01821152077</v>
      </c>
      <c r="X463" s="216">
        <f t="shared" si="257"/>
        <v>188389.04800002606</v>
      </c>
      <c r="Y463" s="216">
        <f t="shared" si="257"/>
        <v>192319.78879442925</v>
      </c>
      <c r="Z463" s="216">
        <f t="shared" si="257"/>
        <v>196278.10461705067</v>
      </c>
      <c r="AA463" s="216">
        <f t="shared" si="257"/>
        <v>200278.74754412964</v>
      </c>
      <c r="AB463" s="216">
        <f t="shared" si="257"/>
        <v>204341.78665548455</v>
      </c>
      <c r="AC463" s="216">
        <f t="shared" si="257"/>
        <v>208488.59316238528</v>
      </c>
      <c r="AD463" s="216">
        <f t="shared" si="257"/>
        <v>212737.37866508792</v>
      </c>
      <c r="AE463" s="216">
        <f t="shared" si="257"/>
        <v>217107.42983315917</v>
      </c>
      <c r="AF463" s="216">
        <f t="shared" si="257"/>
        <v>221619.09473505328</v>
      </c>
      <c r="AG463" s="216">
        <f t="shared" si="257"/>
        <v>226264.21824292897</v>
      </c>
      <c r="AH463" s="216">
        <f t="shared" si="257"/>
        <v>231012.3481813941</v>
      </c>
      <c r="AI463" s="216">
        <f t="shared" si="257"/>
        <v>235850.18507302276</v>
      </c>
      <c r="AJ463" s="216">
        <f t="shared" si="257"/>
        <v>240763.07739515213</v>
      </c>
      <c r="AK463" s="216">
        <f t="shared" si="257"/>
        <v>245734.95762944446</v>
      </c>
      <c r="AL463" s="216">
        <f t="shared" si="257"/>
        <v>250771.11820813824</v>
      </c>
      <c r="AM463" s="216">
        <f t="shared" si="257"/>
        <v>255887.95123297616</v>
      </c>
      <c r="AN463" s="216">
        <f t="shared" si="257"/>
        <v>261084.78456263564</v>
      </c>
      <c r="AO463" s="216">
        <f t="shared" si="257"/>
        <v>266360.72368365439</v>
      </c>
      <c r="AP463" s="217">
        <f t="shared" si="257"/>
        <v>271714.63744878478</v>
      </c>
    </row>
    <row r="464" spans="1:42" x14ac:dyDescent="0.25">
      <c r="A464" s="131" t="s">
        <v>30</v>
      </c>
      <c r="B464" s="118">
        <f>VLOOKUP($A464,'中情景（2001-2060, 2020RMB）'!$A$14:$W$70,COLUMN('中情景（2001-2060, 2020RMB）'!U$1),0)</f>
        <v>12421.774161186662</v>
      </c>
      <c r="C464" s="14">
        <f>VLOOKUP($A464,'中情景（2001-2060, 2020RMB）'!$A$14:$W$70,COLUMN('中情景（2001-2060, 2020RMB）'!V$1),0)</f>
        <v>15002.765371424184</v>
      </c>
      <c r="D464" s="14">
        <f>VLOOKUP($A464,'中情景（2001-2060, 2020RMB）'!$A$14:$W$70,COLUMN('中情景（2001-2060, 2020RMB）'!W$1),0)</f>
        <v>15179.327689922766</v>
      </c>
      <c r="E464" s="14">
        <f>VLOOKUP($A464,Python数据平滑!$A$177:$AN$230,COLUMN(Python数据平滑!C$177),0)/SUM(Python数据平滑!C$192:C$197)*情景假设!E$463</f>
        <v>15553.430801406896</v>
      </c>
      <c r="F464" s="14">
        <f>VLOOKUP($A464,Python数据平滑!$A$177:$AN$230,COLUMN(Python数据平滑!D$177),0)/SUM(Python数据平滑!D$192:D$197)*情景假设!F$463</f>
        <v>15917.232993554337</v>
      </c>
      <c r="G464" s="14">
        <f>VLOOKUP($A464,Python数据平滑!$A$177:$AN$230,COLUMN(Python数据平滑!E$177),0)/SUM(Python数据平滑!E$192:E$197)*情景假设!G$463</f>
        <v>16257.002071961118</v>
      </c>
      <c r="H464" s="14">
        <f>VLOOKUP($A464,Python数据平滑!$A$177:$AN$230,COLUMN(Python数据平滑!F$177),0)/SUM(Python数据平滑!F$192:F$197)*情景假设!H$463</f>
        <v>16616.874901329076</v>
      </c>
      <c r="I464" s="14">
        <f>VLOOKUP($A464,Python数据平滑!$A$177:$AN$230,COLUMN(Python数据平滑!G$177),0)/SUM(Python数据平滑!G$192:G$197)*情景假设!I$463</f>
        <v>16976.829169066255</v>
      </c>
      <c r="J464" s="14">
        <f>VLOOKUP($A464,Python数据平滑!$A$177:$AN$230,COLUMN(Python数据平滑!H$177),0)/SUM(Python数据平滑!H$192:H$197)*情景假设!J$463</f>
        <v>17342.225213627655</v>
      </c>
      <c r="K464" s="14">
        <f>VLOOKUP($A464,Python数据平滑!$A$177:$AN$230,COLUMN(Python数据平滑!I$177),0)/SUM(Python数据平滑!I$192:I$197)*情景假设!K$463</f>
        <v>17715.698131439422</v>
      </c>
      <c r="L464" s="14">
        <f>VLOOKUP($A464,Python数据平滑!$A$177:$AN$230,COLUMN(Python数据平滑!J$177),0)/SUM(Python数据平滑!J$192:J$197)*情景假设!L$463</f>
        <v>18096.960014147313</v>
      </c>
      <c r="M464" s="14">
        <f>VLOOKUP($A464,Python数据平滑!$A$177:$AN$230,COLUMN(Python数据平滑!K$177),0)/SUM(Python数据平滑!K$192:K$197)*情景假设!M$463</f>
        <v>18482.587358383036</v>
      </c>
      <c r="N464" s="14">
        <f>VLOOKUP($A464,Python数据平滑!$A$177:$AN$230,COLUMN(Python数据平滑!L$177),0)/SUM(Python数据平滑!L$192:L$197)*情景假设!N$463</f>
        <v>18864.180611536452</v>
      </c>
      <c r="O464" s="14">
        <f>VLOOKUP($A464,Python数据平滑!$A$177:$AN$230,COLUMN(Python数据平滑!M$177),0)/SUM(Python数据平滑!M$192:M$197)*情景假设!O$463</f>
        <v>19234.238000635185</v>
      </c>
      <c r="P464" s="14">
        <f>VLOOKUP($A464,Python数据平滑!$A$177:$AN$230,COLUMN(Python数据平滑!N$177),0)/SUM(Python数据平滑!N$192:N$197)*情景假设!P$463</f>
        <v>19594.159460269926</v>
      </c>
      <c r="Q464" s="14">
        <f>VLOOKUP($A464,Python数据平滑!$A$177:$AN$230,COLUMN(Python数据平滑!O$177),0)/SUM(Python数据平滑!O$192:O$197)*情景假设!Q$463</f>
        <v>19955.64495137598</v>
      </c>
      <c r="R464" s="14">
        <f>VLOOKUP($A464,Python数据平滑!$A$177:$AN$230,COLUMN(Python数据平滑!P$177),0)/SUM(Python数据平滑!P$192:P$197)*情景假设!R$463</f>
        <v>20309.016790057529</v>
      </c>
      <c r="S464" s="14">
        <f>VLOOKUP($A464,Python数据平滑!$A$177:$AN$230,COLUMN(Python数据平滑!Q$177),0)/SUM(Python数据平滑!Q$192:Q$197)*情景假设!S$463</f>
        <v>20639.174988045434</v>
      </c>
      <c r="T464" s="14">
        <f>VLOOKUP($A464,Python数据平滑!$A$177:$AN$230,COLUMN(Python数据平滑!R$177),0)/SUM(Python数据平滑!R$192:R$197)*情景假设!T$463</f>
        <v>20954.625310795265</v>
      </c>
      <c r="U464" s="14">
        <f>VLOOKUP($A464,Python数据平滑!$A$177:$AN$230,COLUMN(Python数据平滑!S$177),0)/SUM(Python数据平滑!S$192:S$197)*情景假设!U$463</f>
        <v>21264.311120281462</v>
      </c>
      <c r="V464" s="14">
        <f>VLOOKUP($A464,Python数据平滑!$A$177:$AN$230,COLUMN(Python数据平滑!T$177),0)/SUM(Python数据平滑!T$192:T$197)*情景假设!V$463</f>
        <v>21577.577977130826</v>
      </c>
      <c r="W464" s="14">
        <f>VLOOKUP($A464,Python数据平滑!$A$177:$AN$230,COLUMN(Python数据平滑!U$177),0)/SUM(Python数据平滑!U$192:U$197)*情景假设!W$463</f>
        <v>21895.681290334818</v>
      </c>
      <c r="X464" s="14">
        <f>VLOOKUP($A464,Python数据平滑!$A$177:$AN$230,COLUMN(Python数据平滑!V$177),0)/SUM(Python数据平滑!V$192:V$197)*情景假设!X$463</f>
        <v>22213.758371997832</v>
      </c>
      <c r="Y464" s="14">
        <f>VLOOKUP($A464,Python数据平滑!$A$177:$AN$230,COLUMN(Python数据平滑!W$177),0)/SUM(Python数据平滑!W$192:W$197)*情景假设!Y$463</f>
        <v>22532.222057012379</v>
      </c>
      <c r="Z464" s="14">
        <f>VLOOKUP($A464,Python数据平滑!$A$177:$AN$230,COLUMN(Python数据平滑!X$177),0)/SUM(Python数据平滑!X$192:X$197)*情景假设!Z$463</f>
        <v>22851.417604755716</v>
      </c>
      <c r="AA464" s="14">
        <f>VLOOKUP($A464,Python数据平滑!$A$177:$AN$230,COLUMN(Python数据平滑!Y$177),0)/SUM(Python数据平滑!Y$192:Y$197)*情景假设!AA$463</f>
        <v>23171.631712119535</v>
      </c>
      <c r="AB464" s="14">
        <f>VLOOKUP($A464,Python数据平滑!$A$177:$AN$230,COLUMN(Python数据平滑!Z$177),0)/SUM(Python数据平滑!Z$192:Z$197)*情景假设!AB$463</f>
        <v>23493.599607785374</v>
      </c>
      <c r="AC464" s="14">
        <f>VLOOKUP($A464,Python数据平滑!$A$177:$AN$230,COLUMN(Python数据平滑!AA$177),0)/SUM(Python数据平滑!AA$192:AA$197)*情景假设!AC$463</f>
        <v>23818.025658955874</v>
      </c>
      <c r="AD464" s="14">
        <f>VLOOKUP($A464,Python数据平滑!$A$177:$AN$230,COLUMN(Python数据平滑!AB$177),0)/SUM(Python数据平滑!AB$192:AB$197)*情景假设!AD$463</f>
        <v>24145.067659787761</v>
      </c>
      <c r="AE464" s="14">
        <f>VLOOKUP($A464,Python数据平滑!$A$177:$AN$230,COLUMN(Python数据平滑!AC$177),0)/SUM(Python数据平滑!AC$192:AC$197)*情景假设!AE$463</f>
        <v>24474.818363961556</v>
      </c>
      <c r="AF464" s="14">
        <f>VLOOKUP($A464,Python数据平滑!$A$177:$AN$230,COLUMN(Python数据平滑!AD$177),0)/SUM(Python数据平滑!AD$192:AD$197)*情景假设!AF$463</f>
        <v>24807.289354701952</v>
      </c>
      <c r="AG464" s="14">
        <f>VLOOKUP($A464,Python数据平滑!$A$177:$AN$230,COLUMN(Python数据平滑!AE$177),0)/SUM(Python数据平滑!AE$192:AE$197)*情景假设!AG$463</f>
        <v>25143.982689636279</v>
      </c>
      <c r="AH464" s="14">
        <f>VLOOKUP($A464,Python数据平滑!$A$177:$AN$230,COLUMN(Python数据平滑!AF$177),0)/SUM(Python数据平滑!AF$192:AF$197)*情景假设!AH$463</f>
        <v>25485.377362884759</v>
      </c>
      <c r="AI464" s="14">
        <f>VLOOKUP($A464,Python数据平滑!$A$177:$AN$230,COLUMN(Python数据平滑!AG$177),0)/SUM(Python数据平滑!AG$192:AG$197)*情景假设!AI$463</f>
        <v>25829.79971373019</v>
      </c>
      <c r="AJ464" s="14">
        <f>VLOOKUP($A464,Python数据平滑!$A$177:$AN$230,COLUMN(Python数据平滑!AH$177),0)/SUM(Python数据平滑!AH$192:AH$197)*情景假设!AJ$463</f>
        <v>26175.471699726495</v>
      </c>
      <c r="AK464" s="14">
        <f>VLOOKUP($A464,Python数据平滑!$A$177:$AN$230,COLUMN(Python数据平滑!AI$177),0)/SUM(Python数据平滑!AI$192:AI$197)*情景假设!AK$463</f>
        <v>26520.508819455528</v>
      </c>
      <c r="AL464" s="14">
        <f>VLOOKUP($A464,Python数据平滑!$A$177:$AN$230,COLUMN(Python数据平滑!AJ$177),0)/SUM(Python数据平滑!AJ$192:AJ$197)*情景假设!AL$463</f>
        <v>26865.365159100416</v>
      </c>
      <c r="AM464" s="14">
        <f>VLOOKUP($A464,Python数据平滑!$A$177:$AN$230,COLUMN(Python数据平滑!AK$177),0)/SUM(Python数据平滑!AK$192:AK$197)*情景假设!AM$463</f>
        <v>27211.657445924848</v>
      </c>
      <c r="AN464" s="14">
        <f>VLOOKUP($A464,Python数据平滑!$A$177:$AN$230,COLUMN(Python数据平滑!AL$177),0)/SUM(Python数据平滑!AL$192:AL$197)*情景假设!AN$463</f>
        <v>27559.148683447373</v>
      </c>
      <c r="AO464" s="14">
        <f>VLOOKUP($A464,Python数据平滑!$A$177:$AN$230,COLUMN(Python数据平滑!AM$177),0)/SUM(Python数据平滑!AM$192:AM$197)*情景假设!AO$463</f>
        <v>27907.579971802566</v>
      </c>
      <c r="AP464" s="166">
        <f>VLOOKUP($A464,Python数据平滑!$A$177:$AN$230,COLUMN(Python数据平滑!AN$177),0)/SUM(Python数据平滑!AN$192:AN$197)*情景假设!AP$463</f>
        <v>28256.669810710526</v>
      </c>
    </row>
    <row r="465" spans="1:42" x14ac:dyDescent="0.25">
      <c r="A465" s="132" t="s">
        <v>31</v>
      </c>
      <c r="B465" s="118">
        <f>VLOOKUP($A465,'中情景（2001-2060, 2020RMB）'!$A$14:$W$70,COLUMN('中情景（2001-2060, 2020RMB）'!U$1),0)</f>
        <v>13446.095523164235</v>
      </c>
      <c r="C465" s="14">
        <f>VLOOKUP($A465,'中情景（2001-2060, 2020RMB）'!$A$14:$W$70,COLUMN('中情景（2001-2060, 2020RMB）'!V$1),0)</f>
        <v>15735.922300230004</v>
      </c>
      <c r="D465" s="14">
        <f>VLOOKUP($A465,'中情景（2001-2060, 2020RMB）'!$A$14:$W$70,COLUMN('中情景（2001-2060, 2020RMB）'!W$1),0)</f>
        <v>15793.232462385689</v>
      </c>
      <c r="E465" s="14">
        <f>VLOOKUP($A465,Python数据平滑!$A$177:$AN$230,COLUMN(Python数据平滑!C$177),0)/SUM(Python数据平滑!C$192:C$197)*情景假设!E$463</f>
        <v>16211.082547658534</v>
      </c>
      <c r="F465" s="14">
        <f>VLOOKUP($A465,Python数据平滑!$A$177:$AN$230,COLUMN(Python数据平滑!D$177),0)/SUM(Python数据平滑!D$192:D$197)*情景假设!F$463</f>
        <v>16618.753470669228</v>
      </c>
      <c r="G465" s="14">
        <f>VLOOKUP($A465,Python数据平滑!$A$177:$AN$230,COLUMN(Python数据平滑!E$177),0)/SUM(Python数据平滑!E$192:E$197)*情景假设!G$463</f>
        <v>17001.516784633564</v>
      </c>
      <c r="H465" s="14">
        <f>VLOOKUP($A465,Python数据平滑!$A$177:$AN$230,COLUMN(Python数据平滑!F$177),0)/SUM(Python数据平滑!F$192:F$197)*情景假设!H$463</f>
        <v>17405.519918207276</v>
      </c>
      <c r="I465" s="14">
        <f>VLOOKUP($A465,Python数据平滑!$A$177:$AN$230,COLUMN(Python数据平滑!G$177),0)/SUM(Python数据平滑!G$192:G$197)*情景假设!I$463</f>
        <v>17810.089048744674</v>
      </c>
      <c r="J465" s="14">
        <f>VLOOKUP($A465,Python数据平滑!$A$177:$AN$230,COLUMN(Python数据平滑!H$177),0)/SUM(Python数据平滑!H$192:H$197)*情景假设!J$463</f>
        <v>18220.818847105162</v>
      </c>
      <c r="K465" s="14">
        <f>VLOOKUP($A465,Python数据平滑!$A$177:$AN$230,COLUMN(Python数据平滑!I$177),0)/SUM(Python数据平滑!I$192:I$197)*情景假设!K$463</f>
        <v>18640.470274682488</v>
      </c>
      <c r="L465" s="14">
        <f>VLOOKUP($A465,Python数据平滑!$A$177:$AN$230,COLUMN(Python数据平滑!J$177),0)/SUM(Python数据平滑!J$192:J$197)*情景假设!L$463</f>
        <v>19068.739616018669</v>
      </c>
      <c r="M465" s="14">
        <f>VLOOKUP($A465,Python数据平滑!$A$177:$AN$230,COLUMN(Python数据平滑!K$177),0)/SUM(Python数据平滑!K$192:K$197)*情景假设!M$463</f>
        <v>19501.916576099924</v>
      </c>
      <c r="N465" s="14">
        <f>VLOOKUP($A465,Python数据平滑!$A$177:$AN$230,COLUMN(Python数据平滑!L$177),0)/SUM(Python数据平滑!L$192:L$197)*情景假设!N$463</f>
        <v>19931.077007932421</v>
      </c>
      <c r="O465" s="14">
        <f>VLOOKUP($A465,Python数据平滑!$A$177:$AN$230,COLUMN(Python数据平滑!M$177),0)/SUM(Python数据平滑!M$192:M$197)*情景假设!O$463</f>
        <v>20348.334811737099</v>
      </c>
      <c r="P465" s="14">
        <f>VLOOKUP($A465,Python数据平滑!$A$177:$AN$230,COLUMN(Python数据平滑!N$177),0)/SUM(Python数据平滑!N$192:N$197)*情景假设!P$463</f>
        <v>20755.204303582119</v>
      </c>
      <c r="Q465" s="14">
        <f>VLOOKUP($A465,Python数据平滑!$A$177:$AN$230,COLUMN(Python数据平滑!O$177),0)/SUM(Python数据平滑!O$192:O$197)*情景假设!Q$463</f>
        <v>21164.143115588602</v>
      </c>
      <c r="R465" s="14">
        <f>VLOOKUP($A465,Python数据平滑!$A$177:$AN$230,COLUMN(Python数据平滑!P$177),0)/SUM(Python数据平滑!P$192:P$197)*情景假设!R$463</f>
        <v>21564.894213150888</v>
      </c>
      <c r="S465" s="14">
        <f>VLOOKUP($A465,Python数据平滑!$A$177:$AN$230,COLUMN(Python数据平滑!Q$177),0)/SUM(Python数据平滑!Q$192:Q$197)*情景假设!S$463</f>
        <v>21941.341416669846</v>
      </c>
      <c r="T465" s="14">
        <f>VLOOKUP($A465,Python数据平滑!$A$177:$AN$230,COLUMN(Python数据平滑!R$177),0)/SUM(Python数据平滑!R$192:R$197)*情景假设!T$463</f>
        <v>22302.483703741869</v>
      </c>
      <c r="U465" s="14">
        <f>VLOOKUP($A465,Python数据平滑!$A$177:$AN$230,COLUMN(Python数据平滑!S$177),0)/SUM(Python数据平滑!S$192:S$197)*情景假设!U$463</f>
        <v>22657.834593370513</v>
      </c>
      <c r="V465" s="14">
        <f>VLOOKUP($A465,Python数据平滑!$A$177:$AN$230,COLUMN(Python数据平滑!T$177),0)/SUM(Python数据平滑!T$192:T$197)*情景假设!V$463</f>
        <v>23017.384892568618</v>
      </c>
      <c r="W465" s="14">
        <f>VLOOKUP($A465,Python数据平滑!$A$177:$AN$230,COLUMN(Python数据平滑!U$177),0)/SUM(Python数据平滑!U$192:U$197)*情景假设!W$463</f>
        <v>23382.534346800221</v>
      </c>
      <c r="X465" s="14">
        <f>VLOOKUP($A465,Python数据平滑!$A$177:$AN$230,COLUMN(Python数据平滑!V$177),0)/SUM(Python数据平滑!V$192:V$197)*情景假设!X$463</f>
        <v>23748.151451759681</v>
      </c>
      <c r="Y465" s="14">
        <f>VLOOKUP($A465,Python数据平滑!$A$177:$AN$230,COLUMN(Python数据平滑!W$177),0)/SUM(Python数据平滑!W$192:W$197)*情景假设!Y$463</f>
        <v>24114.731831452453</v>
      </c>
      <c r="Z465" s="14">
        <f>VLOOKUP($A465,Python数据平滑!$A$177:$AN$230,COLUMN(Python数据平滑!X$177),0)/SUM(Python数据平滑!X$192:X$197)*情景假设!Z$463</f>
        <v>24482.704571327213</v>
      </c>
      <c r="AA465" s="14">
        <f>VLOOKUP($A465,Python数据平滑!$A$177:$AN$230,COLUMN(Python数据平滑!Y$177),0)/SUM(Python数据平滑!Y$192:Y$197)*情景假设!AA$463</f>
        <v>24852.441500040804</v>
      </c>
      <c r="AB465" s="14">
        <f>VLOOKUP($A465,Python数据平滑!$A$177:$AN$230,COLUMN(Python数据平滑!Z$177),0)/SUM(Python数据平滑!Z$192:Z$197)*情景假设!AB$463</f>
        <v>25224.801342835643</v>
      </c>
      <c r="AC465" s="14">
        <f>VLOOKUP($A465,Python数据平滑!$A$177:$AN$230,COLUMN(Python数据平滑!AA$177),0)/SUM(Python数据平滑!AA$192:AA$197)*情景假设!AC$463</f>
        <v>25600.617086601986</v>
      </c>
      <c r="AD465" s="14">
        <f>VLOOKUP($A465,Python数据平滑!$A$177:$AN$230,COLUMN(Python数据平滑!AB$177),0)/SUM(Python数据平滑!AB$192:AB$197)*情景假设!AD$463</f>
        <v>25980.140989315496</v>
      </c>
      <c r="AE465" s="14">
        <f>VLOOKUP($A465,Python数据平滑!$A$177:$AN$230,COLUMN(Python数据平滑!AC$177),0)/SUM(Python数据平滑!AC$192:AC$197)*情景假设!AE$463</f>
        <v>26363.560216615111</v>
      </c>
      <c r="AF465" s="14">
        <f>VLOOKUP($A465,Python数据平滑!$A$177:$AN$230,COLUMN(Python数据平滑!AD$177),0)/SUM(Python数据平滑!AD$192:AD$197)*情景假设!AF$463</f>
        <v>26750.97918127607</v>
      </c>
      <c r="AG465" s="14">
        <f>VLOOKUP($A465,Python数据平滑!$A$177:$AN$230,COLUMN(Python数据平滑!AE$177),0)/SUM(Python数据平滑!AE$192:AE$197)*情景假设!AG$463</f>
        <v>27143.884349878739</v>
      </c>
      <c r="AH465" s="14">
        <f>VLOOKUP($A465,Python数据平滑!$A$177:$AN$230,COLUMN(Python数据平滑!AF$177),0)/SUM(Python数据平滑!AF$192:AF$197)*情景假设!AH$463</f>
        <v>27542.61009968305</v>
      </c>
      <c r="AI465" s="14">
        <f>VLOOKUP($A465,Python数据平滑!$A$177:$AN$230,COLUMN(Python数据平滑!AG$177),0)/SUM(Python数据平滑!AG$192:AG$197)*情景假设!AI$463</f>
        <v>27945.36796880723</v>
      </c>
      <c r="AJ465" s="14">
        <f>VLOOKUP($A465,Python数据平滑!$A$177:$AN$230,COLUMN(Python数据平滑!AH$177),0)/SUM(Python数据平滑!AH$192:AH$197)*情景假设!AJ$463</f>
        <v>28350.248942306742</v>
      </c>
      <c r="AK465" s="14">
        <f>VLOOKUP($A465,Python数据平滑!$A$177:$AN$230,COLUMN(Python数据平滑!AI$177),0)/SUM(Python数据平滑!AI$192:AI$197)*情景假设!AK$463</f>
        <v>28755.220624738486</v>
      </c>
      <c r="AL465" s="14">
        <f>VLOOKUP($A465,Python数据平滑!$A$177:$AN$230,COLUMN(Python数据平滑!AJ$177),0)/SUM(Python数据平滑!AJ$192:AJ$197)*情景假设!AL$463</f>
        <v>29160.780598992955</v>
      </c>
      <c r="AM465" s="14">
        <f>VLOOKUP($A465,Python数据平滑!$A$177:$AN$230,COLUMN(Python数据平滑!AK$177),0)/SUM(Python数据平滑!AK$192:AK$197)*情景假设!AM$463</f>
        <v>29568.692405835543</v>
      </c>
      <c r="AN465" s="14">
        <f>VLOOKUP($A465,Python数据平滑!$A$177:$AN$230,COLUMN(Python数据平滑!AL$177),0)/SUM(Python数据平滑!AL$192:AL$197)*情景假设!AN$463</f>
        <v>29978.711195119613</v>
      </c>
      <c r="AO465" s="14">
        <f>VLOOKUP($A465,Python数据平滑!$A$177:$AN$230,COLUMN(Python数据平滑!AM$177),0)/SUM(Python数据平滑!AM$192:AM$197)*情景假设!AO$463</f>
        <v>30390.567621110116</v>
      </c>
      <c r="AP465" s="166">
        <f>VLOOKUP($A465,Python数据平滑!$A$177:$AN$230,COLUMN(Python数据平滑!AN$177),0)/SUM(Python数据平滑!AN$192:AN$197)*情景假设!AP$463</f>
        <v>30803.966960242222</v>
      </c>
    </row>
    <row r="466" spans="1:42" x14ac:dyDescent="0.25">
      <c r="A466" s="132" t="s">
        <v>32</v>
      </c>
      <c r="B466" s="118">
        <f>VLOOKUP($A466,'中情景（2001-2060, 2020RMB）'!$A$14:$W$70,COLUMN('中情景（2001-2060, 2020RMB）'!U$1),0)</f>
        <v>9891.7322198258898</v>
      </c>
      <c r="C466" s="14">
        <f>VLOOKUP($A466,'中情景（2001-2060, 2020RMB）'!$A$14:$W$70,COLUMN('中情景（2001-2060, 2020RMB）'!V$1),0)</f>
        <v>11596.860701442663</v>
      </c>
      <c r="D466" s="14">
        <f>VLOOKUP($A466,'中情景（2001-2060, 2020RMB）'!$A$14:$W$70,COLUMN('中情景（2001-2060, 2020RMB）'!W$1),0)</f>
        <v>12204.55859303716</v>
      </c>
      <c r="E466" s="14">
        <f>VLOOKUP($A466,Python数据平滑!$A$177:$AN$230,COLUMN(Python数据平滑!C$177),0)/SUM(Python数据平滑!C$192:C$197)*情景假设!E$463</f>
        <v>12758.37787141526</v>
      </c>
      <c r="F466" s="14">
        <f>VLOOKUP($A466,Python数据平滑!$A$177:$AN$230,COLUMN(Python数据平滑!D$177),0)/SUM(Python数据平滑!D$192:D$197)*情景假设!F$463</f>
        <v>13313.308205359568</v>
      </c>
      <c r="G466" s="14">
        <f>VLOOKUP($A466,Python数据平滑!$A$177:$AN$230,COLUMN(Python数据平滑!E$177),0)/SUM(Python数据平滑!E$192:E$197)*情景假设!G$463</f>
        <v>13854.256662157391</v>
      </c>
      <c r="H466" s="14">
        <f>VLOOKUP($A466,Python数据平滑!$A$177:$AN$230,COLUMN(Python数据平滑!F$177),0)/SUM(Python数据平滑!F$192:F$197)*情景假设!H$463</f>
        <v>14418.736716710881</v>
      </c>
      <c r="I466" s="14">
        <f>VLOOKUP($A466,Python数据平滑!$A$177:$AN$230,COLUMN(Python数据平滑!G$177),0)/SUM(Python数据平滑!G$192:G$197)*情景假设!I$463</f>
        <v>14992.16665267624</v>
      </c>
      <c r="J466" s="14">
        <f>VLOOKUP($A466,Python数据平滑!$A$177:$AN$230,COLUMN(Python数据平滑!H$177),0)/SUM(Python数据平滑!H$192:H$197)*情景假设!J$463</f>
        <v>15578.876397091177</v>
      </c>
      <c r="K466" s="14">
        <f>VLOOKUP($A466,Python数据平滑!$A$177:$AN$230,COLUMN(Python数据平滑!I$177),0)/SUM(Python数据平滑!I$192:I$197)*情景假设!K$463</f>
        <v>16180.99607530926</v>
      </c>
      <c r="L466" s="14">
        <f>VLOOKUP($A466,Python数据平滑!$A$177:$AN$230,COLUMN(Python数据平滑!J$177),0)/SUM(Python数据平滑!J$192:J$197)*情景假设!L$463</f>
        <v>16798.059745439758</v>
      </c>
      <c r="M466" s="14">
        <f>VLOOKUP($A466,Python数据平滑!$A$177:$AN$230,COLUMN(Python数据平滑!K$177),0)/SUM(Python数据平滑!K$192:K$197)*情景假设!M$463</f>
        <v>17426.224181737049</v>
      </c>
      <c r="N466" s="14">
        <f>VLOOKUP($A466,Python数据平滑!$A$177:$AN$230,COLUMN(Python数据平滑!L$177),0)/SUM(Python数据平滑!L$192:L$197)*情景假设!N$463</f>
        <v>18057.264303562017</v>
      </c>
      <c r="O466" s="14">
        <f>VLOOKUP($A466,Python数据平滑!$A$177:$AN$230,COLUMN(Python数据平滑!M$177),0)/SUM(Python数据平滑!M$192:M$197)*情景假设!O$463</f>
        <v>18684.089868748753</v>
      </c>
      <c r="P466" s="14">
        <f>VLOOKUP($A466,Python数据平滑!$A$177:$AN$230,COLUMN(Python数据平滑!N$177),0)/SUM(Python数据平滑!N$192:N$197)*情景假设!P$463</f>
        <v>19308.078406196848</v>
      </c>
      <c r="Q466" s="14">
        <f>VLOOKUP($A466,Python数据平滑!$A$177:$AN$230,COLUMN(Python数据平滑!O$177),0)/SUM(Python数据平滑!O$192:O$197)*情景假设!Q$463</f>
        <v>19941.10252224161</v>
      </c>
      <c r="R466" s="14">
        <f>VLOOKUP($A466,Python数据平滑!$A$177:$AN$230,COLUMN(Python数据平滑!P$177),0)/SUM(Python数据平滑!P$192:P$197)*情景假设!R$463</f>
        <v>20573.756339633484</v>
      </c>
      <c r="S466" s="14">
        <f>VLOOKUP($A466,Python数据平滑!$A$177:$AN$230,COLUMN(Python数据平滑!Q$177),0)/SUM(Python数据平滑!Q$192:Q$197)*情景假设!S$463</f>
        <v>21190.277090650245</v>
      </c>
      <c r="T466" s="14">
        <f>VLOOKUP($A466,Python数据平滑!$A$177:$AN$230,COLUMN(Python数据平滑!R$177),0)/SUM(Python数据平滑!R$192:R$197)*情景假设!T$463</f>
        <v>21798.919911423163</v>
      </c>
      <c r="U466" s="14">
        <f>VLOOKUP($A466,Python数据平滑!$A$177:$AN$230,COLUMN(Python数据平滑!S$177),0)/SUM(Python数据平滑!S$192:S$197)*情景假设!U$463</f>
        <v>22408.933264749357</v>
      </c>
      <c r="V466" s="14">
        <f>VLOOKUP($A466,Python数据平滑!$A$177:$AN$230,COLUMN(Python数据平滑!T$177),0)/SUM(Python数据平滑!T$192:T$197)*情景假设!V$463</f>
        <v>23030.545032954855</v>
      </c>
      <c r="W466" s="14">
        <f>VLOOKUP($A466,Python数据平滑!$A$177:$AN$230,COLUMN(Python数据平滑!U$177),0)/SUM(Python数据平滑!U$192:U$197)*情景假设!W$463</f>
        <v>23665.809131366506</v>
      </c>
      <c r="X466" s="14">
        <f>VLOOKUP($A466,Python数据平滑!$A$177:$AN$230,COLUMN(Python数据平滑!V$177),0)/SUM(Python数据平滑!V$192:V$197)*情景假设!X$463</f>
        <v>24310.219499340674</v>
      </c>
      <c r="Y466" s="14">
        <f>VLOOKUP($A466,Python数据平滑!$A$177:$AN$230,COLUMN(Python数据平滑!W$177),0)/SUM(Python数据平滑!W$192:W$197)*情景假设!Y$463</f>
        <v>24964.922417957947</v>
      </c>
      <c r="Z466" s="14">
        <f>VLOOKUP($A466,Python数据平滑!$A$177:$AN$230,COLUMN(Python数据平滑!X$177),0)/SUM(Python数据平滑!X$192:X$197)*情景假设!Z$463</f>
        <v>25631.084203332102</v>
      </c>
      <c r="AA466" s="14">
        <f>VLOOKUP($A466,Python数据平滑!$A$177:$AN$230,COLUMN(Python数据平滑!Y$177),0)/SUM(Python数据平滑!Y$192:Y$197)*情景假设!AA$463</f>
        <v>26309.900241181353</v>
      </c>
      <c r="AB466" s="14">
        <f>VLOOKUP($A466,Python数据平滑!$A$177:$AN$230,COLUMN(Python数据平滑!Z$177),0)/SUM(Python数据平滑!Z$192:Z$197)*情景假设!AB$463</f>
        <v>27003.177644926931</v>
      </c>
      <c r="AC466" s="14">
        <f>VLOOKUP($A466,Python数据平滑!$A$177:$AN$230,COLUMN(Python数据平滑!AA$177),0)/SUM(Python数据平滑!AA$192:AA$197)*情景假设!AC$463</f>
        <v>27712.813516559516</v>
      </c>
      <c r="AD466" s="14">
        <f>VLOOKUP($A466,Python数据平滑!$A$177:$AN$230,COLUMN(Python数据平滑!AB$177),0)/SUM(Python数据平滑!AB$192:AB$197)*情景假设!AD$463</f>
        <v>28440.191210246376</v>
      </c>
      <c r="AE466" s="14">
        <f>VLOOKUP($A466,Python数据平滑!$A$177:$AN$230,COLUMN(Python数据平滑!AC$177),0)/SUM(Python数据平滑!AC$192:AC$197)*情景假设!AE$463</f>
        <v>29186.721421491016</v>
      </c>
      <c r="AF466" s="14">
        <f>VLOOKUP($A466,Python数据平滑!$A$177:$AN$230,COLUMN(Python数据平滑!AD$177),0)/SUM(Python数据平滑!AD$192:AD$197)*情景假设!AF$463</f>
        <v>29953.824072724965</v>
      </c>
      <c r="AG466" s="14">
        <f>VLOOKUP($A466,Python数据平滑!$A$177:$AN$230,COLUMN(Python数据平滑!AE$177),0)/SUM(Python数据平滑!AE$192:AE$197)*情景假设!AG$463</f>
        <v>30742.115656429538</v>
      </c>
      <c r="AH466" s="14">
        <f>VLOOKUP($A466,Python数据平滑!$A$177:$AN$230,COLUMN(Python数据平滑!AF$177),0)/SUM(Python数据平滑!AF$192:AF$197)*情景假设!AH$463</f>
        <v>31550.29295453534</v>
      </c>
      <c r="AI466" s="14">
        <f>VLOOKUP($A466,Python数据平滑!$A$177:$AN$230,COLUMN(Python数据平滑!AG$177),0)/SUM(Python数据平滑!AG$192:AG$197)*情景假设!AI$463</f>
        <v>32376.727852416316</v>
      </c>
      <c r="AJ466" s="14">
        <f>VLOOKUP($A466,Python数据平滑!$A$177:$AN$230,COLUMN(Python数据平滑!AH$177),0)/SUM(Python数据平滑!AH$192:AH$197)*情景假设!AJ$463</f>
        <v>33219.568403168276</v>
      </c>
      <c r="AK466" s="14">
        <f>VLOOKUP($A466,Python数据平滑!$A$177:$AN$230,COLUMN(Python数据平滑!AI$177),0)/SUM(Python数据平滑!AI$192:AI$197)*情景假设!AK$463</f>
        <v>34076.725713552325</v>
      </c>
      <c r="AL466" s="14">
        <f>VLOOKUP($A466,Python数据平滑!$A$177:$AN$230,COLUMN(Python数据平滑!AJ$177),0)/SUM(Python数据平滑!AJ$192:AJ$197)*情景假设!AL$463</f>
        <v>34949.043700590053</v>
      </c>
      <c r="AM466" s="14">
        <f>VLOOKUP($A466,Python数据平滑!$A$177:$AN$230,COLUMN(Python数据平滑!AK$177),0)/SUM(Python数据平滑!AK$192:AK$197)*情景假设!AM$463</f>
        <v>35838.936318932421</v>
      </c>
      <c r="AN466" s="14">
        <f>VLOOKUP($A466,Python数据平滑!$A$177:$AN$230,COLUMN(Python数据平滑!AL$177),0)/SUM(Python数据平滑!AL$192:AL$197)*情景假设!AN$463</f>
        <v>36746.461676826111</v>
      </c>
      <c r="AO466" s="14">
        <f>VLOOKUP($A466,Python数据平滑!$A$177:$AN$230,COLUMN(Python数据平滑!AM$177),0)/SUM(Python数据平滑!AM$192:AM$197)*情景假设!AO$463</f>
        <v>37671.645085927987</v>
      </c>
      <c r="AP466" s="166">
        <f>VLOOKUP($A466,Python数据平滑!$A$177:$AN$230,COLUMN(Python数据平滑!AN$177),0)/SUM(Python数据平滑!AN$192:AN$197)*情景假设!AP$463</f>
        <v>38614.476310422331</v>
      </c>
    </row>
    <row r="467" spans="1:42" x14ac:dyDescent="0.25">
      <c r="A467" s="132" t="s">
        <v>33</v>
      </c>
      <c r="B467" s="118">
        <f>VLOOKUP($A467,'中情景（2001-2060, 2020RMB）'!$A$14:$W$70,COLUMN('中情景（2001-2060, 2020RMB）'!U$1),0)</f>
        <v>20421.849410489154</v>
      </c>
      <c r="C467" s="14">
        <f>VLOOKUP($A467,'中情景（2001-2060, 2020RMB）'!$A$14:$W$70,COLUMN('中情景（2001-2060, 2020RMB）'!V$1),0)</f>
        <v>22432.47684124767</v>
      </c>
      <c r="D467" s="14">
        <f>VLOOKUP($A467,'中情景（2001-2060, 2020RMB）'!$A$14:$W$70,COLUMN('中情景（2001-2060, 2020RMB）'!W$1),0)</f>
        <v>24223.247878201622</v>
      </c>
      <c r="E467" s="14">
        <f>VLOOKUP($A467,Python数据平滑!$A$177:$AN$230,COLUMN(Python数据平滑!C$177),0)/SUM(Python数据平滑!C$192:C$197)*情景假设!E$463</f>
        <v>24841.6411783125</v>
      </c>
      <c r="F467" s="14">
        <f>VLOOKUP($A467,Python数据平滑!$A$177:$AN$230,COLUMN(Python数据平滑!D$177),0)/SUM(Python数据平滑!D$192:D$197)*情景假设!F$463</f>
        <v>25443.979536032301</v>
      </c>
      <c r="G467" s="14">
        <f>VLOOKUP($A467,Python数据平滑!$A$177:$AN$230,COLUMN(Python数据平滑!E$177),0)/SUM(Python数据平滑!E$192:E$197)*情景假设!G$463</f>
        <v>26008.020545557018</v>
      </c>
      <c r="H467" s="14">
        <f>VLOOKUP($A467,Python数据平滑!$A$177:$AN$230,COLUMN(Python数据平滑!F$177),0)/SUM(Python数据平滑!F$192:F$197)*情景假设!H$463</f>
        <v>26604.366540241077</v>
      </c>
      <c r="I467" s="14">
        <f>VLOOKUP($A467,Python数据平滑!$A$177:$AN$230,COLUMN(Python数据平滑!G$177),0)/SUM(Python数据平滑!G$192:G$197)*情景假设!I$463</f>
        <v>27201.183785239646</v>
      </c>
      <c r="J467" s="14">
        <f>VLOOKUP($A467,Python数据平滑!$A$177:$AN$230,COLUMN(Python数据平滑!H$177),0)/SUM(Python数据平滑!H$192:H$197)*情景假设!J$463</f>
        <v>27807.040643617154</v>
      </c>
      <c r="K467" s="14">
        <f>VLOOKUP($A467,Python数据平滑!$A$177:$AN$230,COLUMN(Python数据平滑!I$177),0)/SUM(Python数据平滑!I$192:I$197)*情景假设!K$463</f>
        <v>28426.157903937379</v>
      </c>
      <c r="L467" s="14">
        <f>VLOOKUP($A467,Python数据平滑!$A$177:$AN$230,COLUMN(Python数据平滑!J$177),0)/SUM(Python数据平滑!J$192:J$197)*情景假设!L$463</f>
        <v>29058.074398565281</v>
      </c>
      <c r="M467" s="14">
        <f>VLOOKUP($A467,Python数据平滑!$A$177:$AN$230,COLUMN(Python数据平滑!K$177),0)/SUM(Python数据平滑!K$192:K$197)*情景假设!M$463</f>
        <v>29697.21443009629</v>
      </c>
      <c r="N467" s="14">
        <f>VLOOKUP($A467,Python数据平滑!$A$177:$AN$230,COLUMN(Python数据平滑!L$177),0)/SUM(Python数据平滑!L$192:L$197)*情景假设!N$463</f>
        <v>30330.034511398506</v>
      </c>
      <c r="O467" s="14">
        <f>VLOOKUP($A467,Python数据平滑!$A$177:$AN$230,COLUMN(Python数据平滑!M$177),0)/SUM(Python数据平滑!M$192:M$197)*情景假设!O$463</f>
        <v>30944.504868938908</v>
      </c>
      <c r="P467" s="14">
        <f>VLOOKUP($A467,Python数据平滑!$A$177:$AN$230,COLUMN(Python数据平滑!N$177),0)/SUM(Python数据平滑!N$192:N$197)*情景假设!P$463</f>
        <v>31542.90446898705</v>
      </c>
      <c r="Q467" s="14">
        <f>VLOOKUP($A467,Python数据平滑!$A$177:$AN$230,COLUMN(Python数据平滑!O$177),0)/SUM(Python数据平滑!O$192:O$197)*情景假设!Q$463</f>
        <v>32144.117803856996</v>
      </c>
      <c r="R467" s="14">
        <f>VLOOKUP($A467,Python数据平滑!$A$177:$AN$230,COLUMN(Python数据平滑!P$177),0)/SUM(Python数据平滑!P$192:P$197)*情景假设!R$463</f>
        <v>32732.560263814365</v>
      </c>
      <c r="S467" s="14">
        <f>VLOOKUP($A467,Python数据平滑!$A$177:$AN$230,COLUMN(Python数据平滑!Q$177),0)/SUM(Python数据平滑!Q$192:Q$197)*情景假设!S$463</f>
        <v>33283.831568442089</v>
      </c>
      <c r="T467" s="14">
        <f>VLOOKUP($A467,Python数据平滑!$A$177:$AN$230,COLUMN(Python数据平滑!R$177),0)/SUM(Python数据平滑!R$192:R$197)*情景假设!T$463</f>
        <v>33811.616650581404</v>
      </c>
      <c r="U467" s="14">
        <f>VLOOKUP($A467,Python数据平滑!$A$177:$AN$230,COLUMN(Python数据平滑!S$177),0)/SUM(Python数据平滑!S$192:S$197)*情景假设!U$463</f>
        <v>34330.342620630865</v>
      </c>
      <c r="V467" s="14">
        <f>VLOOKUP($A467,Python数据平滑!$A$177:$AN$230,COLUMN(Python数据平滑!T$177),0)/SUM(Python数据平滑!T$192:T$197)*情景假设!V$463</f>
        <v>34855.121900905513</v>
      </c>
      <c r="W467" s="14">
        <f>VLOOKUP($A467,Python数据平滑!$A$177:$AN$230,COLUMN(Python数据平滑!U$177),0)/SUM(Python数据平滑!U$192:U$197)*情景假设!W$463</f>
        <v>35388.027249405619</v>
      </c>
      <c r="X467" s="14">
        <f>VLOOKUP($A467,Python数据平滑!$A$177:$AN$230,COLUMN(Python数据平滑!V$177),0)/SUM(Python数据平滑!V$192:V$197)*情景假设!X$463</f>
        <v>35921.244907476546</v>
      </c>
      <c r="Y467" s="14">
        <f>VLOOKUP($A467,Python数据平滑!$A$177:$AN$230,COLUMN(Python数据平滑!W$177),0)/SUM(Python数据平滑!W$192:W$197)*情景假设!Y$463</f>
        <v>36455.482489928312</v>
      </c>
      <c r="Z467" s="14">
        <f>VLOOKUP($A467,Python数据平滑!$A$177:$AN$230,COLUMN(Python数据平滑!X$177),0)/SUM(Python数据平滑!X$192:X$197)*情景假设!Z$463</f>
        <v>36991.342460540705</v>
      </c>
      <c r="AA467" s="14">
        <f>VLOOKUP($A467,Python数据平滑!$A$177:$AN$230,COLUMN(Python数据平滑!Y$177),0)/SUM(Python数据平滑!Y$192:Y$197)*情景假设!AA$463</f>
        <v>37529.336438114042</v>
      </c>
      <c r="AB467" s="14">
        <f>VLOOKUP($A467,Python数据平滑!$A$177:$AN$230,COLUMN(Python数据平滑!Z$177),0)/SUM(Python数据平滑!Z$192:Z$197)*情景假设!AB$463</f>
        <v>38070.706693458378</v>
      </c>
      <c r="AC467" s="14">
        <f>VLOOKUP($A467,Python数据平滑!$A$177:$AN$230,COLUMN(Python数据平滑!AA$177),0)/SUM(Python数据平滑!AA$192:AA$197)*情景假设!AC$463</f>
        <v>38616.650831042869</v>
      </c>
      <c r="AD467" s="14">
        <f>VLOOKUP($A467,Python数据平滑!$A$177:$AN$230,COLUMN(Python数据平滑!AB$177),0)/SUM(Python数据平滑!AB$192:AB$197)*情景假设!AD$463</f>
        <v>39167.485142512771</v>
      </c>
      <c r="AE467" s="14">
        <f>VLOOKUP($A467,Python数据平滑!$A$177:$AN$230,COLUMN(Python数据平滑!AC$177),0)/SUM(Python数据平滑!AC$192:AC$197)*情景假设!AE$463</f>
        <v>39723.423891418148</v>
      </c>
      <c r="AF467" s="14">
        <f>VLOOKUP($A467,Python数据平滑!$A$177:$AN$230,COLUMN(Python数据平滑!AD$177),0)/SUM(Python数据平滑!AD$192:AD$197)*情景假设!AF$463</f>
        <v>40284.552913297019</v>
      </c>
      <c r="AG467" s="14">
        <f>VLOOKUP($A467,Python数据平滑!$A$177:$AN$230,COLUMN(Python数据平滑!AE$177),0)/SUM(Python数据平滑!AE$192:AE$197)*情景假设!AG$463</f>
        <v>40853.211841019467</v>
      </c>
      <c r="AH467" s="14">
        <f>VLOOKUP($A467,Python数据平滑!$A$177:$AN$230,COLUMN(Python数据平滑!AF$177),0)/SUM(Python数据平滑!AF$192:AF$197)*情景假设!AH$463</f>
        <v>41430.043256880628</v>
      </c>
      <c r="AI467" s="14">
        <f>VLOOKUP($A467,Python数据平滑!$A$177:$AN$230,COLUMN(Python数据平滑!AG$177),0)/SUM(Python数据平滑!AG$192:AG$197)*情景假设!AI$463</f>
        <v>42012.340994547194</v>
      </c>
      <c r="AJ467" s="14">
        <f>VLOOKUP($A467,Python数据平滑!$A$177:$AN$230,COLUMN(Python数据平滑!AH$177),0)/SUM(Python数据平滑!AH$192:AH$197)*情景假设!AJ$463</f>
        <v>42597.223509260119</v>
      </c>
      <c r="AK467" s="14">
        <f>VLOOKUP($A467,Python数据平滑!$A$177:$AN$230,COLUMN(Python数据平滑!AI$177),0)/SUM(Python数据平滑!AI$192:AI$197)*情景假设!AK$463</f>
        <v>43181.630082240299</v>
      </c>
      <c r="AL467" s="14">
        <f>VLOOKUP($A467,Python数据平滑!$A$177:$AN$230,COLUMN(Python数据平滑!AJ$177),0)/SUM(Python数据平滑!AJ$192:AJ$197)*情景假设!AL$463</f>
        <v>43766.303612155687</v>
      </c>
      <c r="AM467" s="14">
        <f>VLOOKUP($A467,Python数据平滑!$A$177:$AN$230,COLUMN(Python数据平滑!AK$177),0)/SUM(Python数据平滑!AK$192:AK$197)*情景假设!AM$463</f>
        <v>44353.883964791894</v>
      </c>
      <c r="AN467" s="14">
        <f>VLOOKUP($A467,Python数据平滑!$A$177:$AN$230,COLUMN(Python数据平滑!AL$177),0)/SUM(Python数据平滑!AL$192:AL$197)*情景假设!AN$463</f>
        <v>44943.993824492725</v>
      </c>
      <c r="AO467" s="14">
        <f>VLOOKUP($A467,Python数据平滑!$A$177:$AN$230,COLUMN(Python数据平滑!AM$177),0)/SUM(Python数据平滑!AM$192:AM$197)*情景假设!AO$463</f>
        <v>45536.219658715811</v>
      </c>
      <c r="AP467" s="166">
        <f>VLOOKUP($A467,Python数据平滑!$A$177:$AN$230,COLUMN(Python数据平滑!AN$177),0)/SUM(Python数据平滑!AN$192:AN$197)*情景假设!AP$463</f>
        <v>46130.110491030253</v>
      </c>
    </row>
    <row r="468" spans="1:42" x14ac:dyDescent="0.25">
      <c r="A468" s="132" t="s">
        <v>34</v>
      </c>
      <c r="B468" s="118">
        <f>VLOOKUP($A468,'中情景（2001-2060, 2020RMB）'!$A$14:$W$70,COLUMN('中情景（2001-2060, 2020RMB）'!U$1),0)</f>
        <v>5631.8307687185261</v>
      </c>
      <c r="C468" s="14">
        <f>VLOOKUP($A468,'中情景（2001-2060, 2020RMB）'!$A$14:$W$70,COLUMN('中情景（2001-2060, 2020RMB）'!V$1),0)</f>
        <v>6356.3613377239653</v>
      </c>
      <c r="D468" s="14">
        <f>VLOOKUP($A468,'中情景（2001-2060, 2020RMB）'!$A$14:$W$70,COLUMN('中情景（2001-2060, 2020RMB）'!W$1),0)</f>
        <v>6611.9630030332355</v>
      </c>
      <c r="E468" s="14">
        <f>VLOOKUP($A468,Python数据平滑!$A$177:$AN$230,COLUMN(Python数据平滑!C$177),0)/SUM(Python数据平滑!C$192:C$197)*情景假设!E$463</f>
        <v>6710.4472005590978</v>
      </c>
      <c r="F468" s="14">
        <f>VLOOKUP($A468,Python数据平滑!$A$177:$AN$230,COLUMN(Python数据平滑!D$177),0)/SUM(Python数据平滑!D$192:D$197)*情景假设!F$463</f>
        <v>6803.9531151331548</v>
      </c>
      <c r="G468" s="14">
        <f>VLOOKUP($A468,Python数据平滑!$A$177:$AN$230,COLUMN(Python数据平滑!E$177),0)/SUM(Python数据平滑!E$192:E$197)*情景假设!G$463</f>
        <v>6887.432669018368</v>
      </c>
      <c r="H468" s="14">
        <f>VLOOKUP($A468,Python数据平滑!$A$177:$AN$230,COLUMN(Python数据平滑!F$177),0)/SUM(Python数据平滑!F$192:F$197)*情景假设!H$463</f>
        <v>6979.6184562023391</v>
      </c>
      <c r="I468" s="14">
        <f>VLOOKUP($A468,Python数据平滑!$A$177:$AN$230,COLUMN(Python数据平滑!G$177),0)/SUM(Python数据平滑!G$192:G$197)*情景假设!I$463</f>
        <v>7071.4507547203239</v>
      </c>
      <c r="J468" s="14">
        <f>VLOOKUP($A468,Python数据平滑!$A$177:$AN$230,COLUMN(Python数据平滑!H$177),0)/SUM(Python数据平滑!H$192:H$197)*情景假设!J$463</f>
        <v>7165.1565710006771</v>
      </c>
      <c r="K468" s="14">
        <f>VLOOKUP($A468,Python数据平滑!$A$177:$AN$230,COLUMN(Python数据平滑!I$177),0)/SUM(Python数据平滑!I$192:I$197)*情景假设!K$463</f>
        <v>7261.770010648188</v>
      </c>
      <c r="L468" s="14">
        <f>VLOOKUP($A468,Python数据平滑!$A$177:$AN$230,COLUMN(Python数据平滑!J$177),0)/SUM(Python数据平滑!J$192:J$197)*情景假设!L$463</f>
        <v>7361.1007548534053</v>
      </c>
      <c r="M468" s="14">
        <f>VLOOKUP($A468,Python数据平滑!$A$177:$AN$230,COLUMN(Python数据平滑!K$177),0)/SUM(Python数据平滑!K$192:K$197)*情景假设!M$463</f>
        <v>7462.0893799706582</v>
      </c>
      <c r="N468" s="14">
        <f>VLOOKUP($A468,Python数据平滑!$A$177:$AN$230,COLUMN(Python数据平滑!L$177),0)/SUM(Python数据平滑!L$192:L$197)*情景假设!N$463</f>
        <v>7561.5723957311575</v>
      </c>
      <c r="O468" s="14">
        <f>VLOOKUP($A468,Python数据平滑!$A$177:$AN$230,COLUMN(Python数据平滑!M$177),0)/SUM(Python数据平滑!M$192:M$197)*情景假设!O$463</f>
        <v>7656.3555774867664</v>
      </c>
      <c r="P468" s="14">
        <f>VLOOKUP($A468,Python数据平滑!$A$177:$AN$230,COLUMN(Python数据平滑!N$177),0)/SUM(Python数据平滑!N$192:N$197)*情景假设!P$463</f>
        <v>7746.8231859784491</v>
      </c>
      <c r="Q468" s="14">
        <f>VLOOKUP($A468,Python数据平滑!$A$177:$AN$230,COLUMN(Python数据平滑!O$177),0)/SUM(Python数据平滑!O$192:O$197)*情景假设!Q$463</f>
        <v>7837.3660533867969</v>
      </c>
      <c r="R468" s="14">
        <f>VLOOKUP($A468,Python数据平滑!$A$177:$AN$230,COLUMN(Python数据平滑!P$177),0)/SUM(Python数据平滑!P$192:P$197)*情景假设!R$463</f>
        <v>7924.2236693998466</v>
      </c>
      <c r="S468" s="14">
        <f>VLOOKUP($A468,Python数据平滑!$A$177:$AN$230,COLUMN(Python数据平滑!Q$177),0)/SUM(Python数据平滑!Q$192:Q$197)*情景假设!S$463</f>
        <v>8001.7837716644035</v>
      </c>
      <c r="T468" s="14">
        <f>VLOOKUP($A468,Python数据平滑!$A$177:$AN$230,COLUMN(Python数据平滑!R$177),0)/SUM(Python数据平滑!R$192:R$197)*情景假设!T$463</f>
        <v>8073.4168393123664</v>
      </c>
      <c r="U468" s="14">
        <f>VLOOKUP($A468,Python数据平滑!$A$177:$AN$230,COLUMN(Python数据平滑!S$177),0)/SUM(Python数据平滑!S$192:S$197)*情景假设!U$463</f>
        <v>8142.5662080052907</v>
      </c>
      <c r="V468" s="14">
        <f>VLOOKUP($A468,Python数据平滑!$A$177:$AN$230,COLUMN(Python数据平滑!T$177),0)/SUM(Python数据平滑!T$192:T$197)*情景假设!V$463</f>
        <v>8212.7356598774622</v>
      </c>
      <c r="W468" s="14">
        <f>VLOOKUP($A468,Python数据平滑!$A$177:$AN$230,COLUMN(Python数据平滑!U$177),0)/SUM(Python数据平滑!U$192:U$197)*情景假设!W$463</f>
        <v>8284.2768879721643</v>
      </c>
      <c r="X468" s="14">
        <f>VLOOKUP($A468,Python数据平滑!$A$177:$AN$230,COLUMN(Python数据平滑!V$177),0)/SUM(Python数据平滑!V$192:V$197)*情景假设!X$463</f>
        <v>8355.2252590808585</v>
      </c>
      <c r="Y468" s="14">
        <f>VLOOKUP($A468,Python数据平滑!$A$177:$AN$230,COLUMN(Python数据平滑!W$177),0)/SUM(Python数据平滑!W$192:W$197)*情景假设!Y$463</f>
        <v>8425.6276149603473</v>
      </c>
      <c r="Z468" s="14">
        <f>VLOOKUP($A468,Python数据平滑!$A$177:$AN$230,COLUMN(Python数据平滑!X$177),0)/SUM(Python数据平滑!X$192:X$197)*情景假设!Z$463</f>
        <v>8495.4972833393986</v>
      </c>
      <c r="AA468" s="14">
        <f>VLOOKUP($A468,Python数据平滑!$A$177:$AN$230,COLUMN(Python数据平滑!Y$177),0)/SUM(Python数据平滑!Y$192:Y$197)*情景假设!AA$463</f>
        <v>8564.8183424834042</v>
      </c>
      <c r="AB468" s="14">
        <f>VLOOKUP($A468,Python数据平滑!$A$177:$AN$230,COLUMN(Python数据平滑!Z$177),0)/SUM(Python数据平滑!Z$192:Z$197)*情景假设!AB$463</f>
        <v>8633.7327635572838</v>
      </c>
      <c r="AC468" s="14">
        <f>VLOOKUP($A468,Python数据平滑!$A$177:$AN$230,COLUMN(Python数据平滑!AA$177),0)/SUM(Python数据平滑!AA$192:AA$197)*情景假设!AC$463</f>
        <v>8702.3606279909964</v>
      </c>
      <c r="AD468" s="14">
        <f>VLOOKUP($A468,Python数据平滑!$A$177:$AN$230,COLUMN(Python数据平滑!AB$177),0)/SUM(Python数据平滑!AB$192:AB$197)*情景假设!AD$463</f>
        <v>8770.6132574816002</v>
      </c>
      <c r="AE468" s="14">
        <f>VLOOKUP($A468,Python数据平滑!$A$177:$AN$230,COLUMN(Python数据平滑!AC$177),0)/SUM(Python数据平滑!AC$192:AC$197)*情景假设!AE$463</f>
        <v>8838.3729872122331</v>
      </c>
      <c r="AF468" s="14">
        <f>VLOOKUP($A468,Python数据平滑!$A$177:$AN$230,COLUMN(Python数据平滑!AD$177),0)/SUM(Python数据平滑!AD$192:AD$197)*情景假设!AF$463</f>
        <v>8905.488137623297</v>
      </c>
      <c r="AG468" s="14">
        <f>VLOOKUP($A468,Python数据平滑!$A$177:$AN$230,COLUMN(Python数据平滑!AE$177),0)/SUM(Python数据平滑!AE$192:AE$197)*情景假设!AG$463</f>
        <v>8972.8053487643811</v>
      </c>
      <c r="AH468" s="14">
        <f>VLOOKUP($A468,Python数据平滑!$A$177:$AN$230,COLUMN(Python数据平滑!AF$177),0)/SUM(Python数据平滑!AF$192:AF$197)*情景假设!AH$463</f>
        <v>9040.8858615340196</v>
      </c>
      <c r="AI468" s="14">
        <f>VLOOKUP($A468,Python数据平滑!$A$177:$AN$230,COLUMN(Python数据平滑!AG$177),0)/SUM(Python数据平滑!AG$192:AG$197)*情景假设!AI$463</f>
        <v>9109.1030901574886</v>
      </c>
      <c r="AJ468" s="14">
        <f>VLOOKUP($A468,Python数据平滑!$A$177:$AN$230,COLUMN(Python数据平滑!AH$177),0)/SUM(Python数据平滑!AH$192:AH$197)*情景假设!AJ$463</f>
        <v>9176.8073866597442</v>
      </c>
      <c r="AK468" s="14">
        <f>VLOOKUP($A468,Python数据平滑!$A$177:$AN$230,COLUMN(Python数据平滑!AI$177),0)/SUM(Python数据平滑!AI$192:AI$197)*情景假设!AK$463</f>
        <v>9243.3260703055003</v>
      </c>
      <c r="AL468" s="14">
        <f>VLOOKUP($A468,Python数据平滑!$A$177:$AN$230,COLUMN(Python数据平滑!AJ$177),0)/SUM(Python数据平滑!AJ$192:AJ$197)*情景假设!AL$463</f>
        <v>9308.8114166633295</v>
      </c>
      <c r="AM468" s="14">
        <f>VLOOKUP($A468,Python数据平滑!$A$177:$AN$230,COLUMN(Python数据平滑!AK$177),0)/SUM(Python数据平滑!AK$192:AK$197)*情景假设!AM$463</f>
        <v>9373.8116602819173</v>
      </c>
      <c r="AN468" s="14">
        <f>VLOOKUP($A468,Python数据平滑!$A$177:$AN$230,COLUMN(Python数据平滑!AL$177),0)/SUM(Python数据平滑!AL$192:AL$197)*情景假设!AN$463</f>
        <v>9438.2264116307178</v>
      </c>
      <c r="AO468" s="14">
        <f>VLOOKUP($A468,Python数据平滑!$A$177:$AN$230,COLUMN(Python数据平滑!AM$177),0)/SUM(Python数据平滑!AM$192:AM$197)*情景假设!AO$463</f>
        <v>9501.9490700800088</v>
      </c>
      <c r="AP468" s="166">
        <f>VLOOKUP($A468,Python数据平滑!$A$177:$AN$230,COLUMN(Python数据平滑!AN$177),0)/SUM(Python数据平滑!AN$192:AN$197)*情景假设!AP$463</f>
        <v>9564.8667868920475</v>
      </c>
    </row>
    <row r="469" spans="1:42" x14ac:dyDescent="0.25">
      <c r="A469" s="132" t="s">
        <v>35</v>
      </c>
      <c r="B469" s="118">
        <f>VLOOKUP($A469,'中情景（2001-2060, 2020RMB）'!$A$14:$W$70,COLUMN('中情景（2001-2060, 2020RMB）'!U$1),0)</f>
        <v>19907.377761640477</v>
      </c>
      <c r="C469" s="14">
        <f>VLOOKUP($A469,'中情景（2001-2060, 2020RMB）'!$A$14:$W$70,COLUMN('中情景（2001-2060, 2020RMB）'!V$1),0)</f>
        <v>24209.543450590434</v>
      </c>
      <c r="D469" s="14">
        <f>VLOOKUP($A469,'中情景（2001-2060, 2020RMB）'!$A$14:$W$70,COLUMN('中情景（2001-2060, 2020RMB）'!W$1),0)</f>
        <v>27519.375031440293</v>
      </c>
      <c r="E469" s="14">
        <f>VLOOKUP($A469,Python数据平滑!$A$177:$AN$230,COLUMN(Python数据平滑!C$177),0)/SUM(Python数据平滑!C$192:C$197)*情景假设!E$463</f>
        <v>29591.769930574599</v>
      </c>
      <c r="F469" s="14">
        <f>VLOOKUP($A469,Python数据平滑!$A$177:$AN$230,COLUMN(Python数据平滑!D$177),0)/SUM(Python数据平滑!D$192:D$197)*情景假设!F$463</f>
        <v>31747.274103262986</v>
      </c>
      <c r="G469" s="14">
        <f>VLOOKUP($A469,Python数据平滑!$A$177:$AN$230,COLUMN(Python数据平滑!E$177),0)/SUM(Python数据平滑!E$192:E$197)*情景假设!G$463</f>
        <v>33945.097468312226</v>
      </c>
      <c r="H469" s="14">
        <f>VLOOKUP($A469,Python数据平滑!$A$177:$AN$230,COLUMN(Python数据平滑!F$177),0)/SUM(Python数据平滑!F$192:F$197)*情景假设!H$463</f>
        <v>36312.905368888052</v>
      </c>
      <c r="I469" s="14">
        <f>VLOOKUP($A469,Python数据平滑!$A$177:$AN$230,COLUMN(Python数据平滑!G$177),0)/SUM(Python数据平滑!G$192:G$197)*情景假设!I$463</f>
        <v>38830.231741612813</v>
      </c>
      <c r="J469" s="14">
        <f>VLOOKUP($A469,Python数据平滑!$A$177:$AN$230,COLUMN(Python数据平滑!H$177),0)/SUM(Python数据平滑!H$192:H$197)*情景假设!J$463</f>
        <v>41459.913116447176</v>
      </c>
      <c r="K469" s="14">
        <f>VLOOKUP($A469,Python数据平滑!$A$177:$AN$230,COLUMN(Python数据平滑!I$177),0)/SUM(Python数据平滑!I$192:I$197)*情景假设!K$463</f>
        <v>44145.059088842507</v>
      </c>
      <c r="L469" s="14">
        <f>VLOOKUP($A469,Python数据平滑!$A$177:$AN$230,COLUMN(Python数据平滑!J$177),0)/SUM(Python数据平滑!J$192:J$197)*情景假设!L$463</f>
        <v>46805.999551922607</v>
      </c>
      <c r="M469" s="14">
        <f>VLOOKUP($A469,Python数据平滑!$A$177:$AN$230,COLUMN(Python数据平滑!K$177),0)/SUM(Python数据平滑!K$192:K$197)*情景假设!M$463</f>
        <v>49440.303543936454</v>
      </c>
      <c r="N469" s="14">
        <f>VLOOKUP($A469,Python数据平滑!$A$177:$AN$230,COLUMN(Python数据平滑!L$177),0)/SUM(Python数据平滑!L$192:L$197)*情景假设!N$463</f>
        <v>52070.840630931896</v>
      </c>
      <c r="O469" s="14">
        <f>VLOOKUP($A469,Python数据平滑!$A$177:$AN$230,COLUMN(Python数据平滑!M$177),0)/SUM(Python数据平滑!M$192:M$197)*情景假设!O$463</f>
        <v>54638.361256122982</v>
      </c>
      <c r="P469" s="14">
        <f>VLOOKUP($A469,Python数据平滑!$A$177:$AN$230,COLUMN(Python数据平滑!N$177),0)/SUM(Python数据平滑!N$192:N$197)*情景假设!P$463</f>
        <v>57102.489707076777</v>
      </c>
      <c r="Q469" s="14">
        <f>VLOOKUP($A469,Python数据平滑!$A$177:$AN$230,COLUMN(Python数据平滑!O$177),0)/SUM(Python数据平滑!O$192:O$197)*情景假设!Q$463</f>
        <v>59449.954500353757</v>
      </c>
      <c r="R469" s="14">
        <f>VLOOKUP($A469,Python数据平滑!$A$177:$AN$230,COLUMN(Python数据平滑!P$177),0)/SUM(Python数据平滑!P$192:P$197)*情景假设!R$463</f>
        <v>61680.888938141718</v>
      </c>
      <c r="S469" s="14">
        <f>VLOOKUP($A469,Python数据平滑!$A$177:$AN$230,COLUMN(Python数据平滑!Q$177),0)/SUM(Python数据平滑!Q$192:Q$197)*情景假设!S$463</f>
        <v>63809.830966311449</v>
      </c>
      <c r="T469" s="14">
        <f>VLOOKUP($A469,Python数据平滑!$A$177:$AN$230,COLUMN(Python数据平滑!R$177),0)/SUM(Python数据平滑!R$192:R$197)*情景假设!T$463</f>
        <v>65862.186582082097</v>
      </c>
      <c r="U469" s="14">
        <f>VLOOKUP($A469,Python数据平滑!$A$177:$AN$230,COLUMN(Python数据平滑!S$177),0)/SUM(Python数据平滑!S$192:S$197)*情景假设!U$463</f>
        <v>67868.129030006035</v>
      </c>
      <c r="V469" s="14">
        <f>VLOOKUP($A469,Python数据平滑!$A$177:$AN$230,COLUMN(Python数据平滑!T$177),0)/SUM(Python数据平滑!T$192:T$197)*情景假设!V$463</f>
        <v>69862.283606315032</v>
      </c>
      <c r="W469" s="14">
        <f>VLOOKUP($A469,Python数据平滑!$A$177:$AN$230,COLUMN(Python数据平滑!U$177),0)/SUM(Python数据平滑!U$192:U$197)*情景假设!W$463</f>
        <v>71855.689305641426</v>
      </c>
      <c r="X469" s="14">
        <f>VLOOKUP($A469,Python数据平滑!$A$177:$AN$230,COLUMN(Python数据平滑!V$177),0)/SUM(Python数据平滑!V$192:V$197)*情景假设!X$463</f>
        <v>73840.44851037045</v>
      </c>
      <c r="Y469" s="14">
        <f>VLOOKUP($A469,Python数据平滑!$A$177:$AN$230,COLUMN(Python数据平滑!W$177),0)/SUM(Python数据平滑!W$192:W$197)*情景假设!Y$463</f>
        <v>75826.802383117814</v>
      </c>
      <c r="Z469" s="14">
        <f>VLOOKUP($A469,Python数据平滑!$A$177:$AN$230,COLUMN(Python数据平滑!X$177),0)/SUM(Python数据平滑!X$192:X$197)*情景假设!Z$463</f>
        <v>77826.05849375554</v>
      </c>
      <c r="AA469" s="14">
        <f>VLOOKUP($A469,Python数据平滑!$A$177:$AN$230,COLUMN(Python数据平滑!Y$177),0)/SUM(Python数据平滑!Y$192:Y$197)*情景假设!AA$463</f>
        <v>79850.619310190523</v>
      </c>
      <c r="AB469" s="14">
        <f>VLOOKUP($A469,Python数据平滑!$A$177:$AN$230,COLUMN(Python数据平滑!Z$177),0)/SUM(Python数据平滑!Z$192:Z$197)*情景假设!AB$463</f>
        <v>81915.768602920987</v>
      </c>
      <c r="AC469" s="14">
        <f>VLOOKUP($A469,Python数据平滑!$A$177:$AN$230,COLUMN(Python数据平滑!AA$177),0)/SUM(Python数据平滑!AA$192:AA$197)*情景假设!AC$463</f>
        <v>84038.12544123402</v>
      </c>
      <c r="AD469" s="14">
        <f>VLOOKUP($A469,Python数据平滑!$A$177:$AN$230,COLUMN(Python数据平滑!AB$177),0)/SUM(Python数据平滑!AB$192:AB$197)*情景假设!AD$463</f>
        <v>86233.880405743912</v>
      </c>
      <c r="AE469" s="14">
        <f>VLOOKUP($A469,Python数据平滑!$A$177:$AN$230,COLUMN(Python数据平滑!AC$177),0)/SUM(Python数据平滑!AC$192:AC$197)*情景假设!AE$463</f>
        <v>88520.532952461101</v>
      </c>
      <c r="AF469" s="14">
        <f>VLOOKUP($A469,Python数据平滑!$A$177:$AN$230,COLUMN(Python数据平滑!AD$177),0)/SUM(Python数据平滑!AD$192:AD$197)*情景假设!AF$463</f>
        <v>90916.961075429965</v>
      </c>
      <c r="AG469" s="14">
        <f>VLOOKUP($A469,Python数据平滑!$A$177:$AN$230,COLUMN(Python数据平滑!AE$177),0)/SUM(Python数据平滑!AE$192:AE$197)*情景假设!AG$463</f>
        <v>93408.21835720056</v>
      </c>
      <c r="AH469" s="14">
        <f>VLOOKUP($A469,Python数据平滑!$A$177:$AN$230,COLUMN(Python数据平滑!AF$177),0)/SUM(Python数据平滑!AF$192:AF$197)*情景假设!AH$463</f>
        <v>95963.138645876301</v>
      </c>
      <c r="AI469" s="14">
        <f>VLOOKUP($A469,Python数据平滑!$A$177:$AN$230,COLUMN(Python数据平滑!AG$177),0)/SUM(Python数据平滑!AG$192:AG$197)*情景假设!AI$463</f>
        <v>98576.845453364323</v>
      </c>
      <c r="AJ469" s="14">
        <f>VLOOKUP($A469,Python数据平滑!$A$177:$AN$230,COLUMN(Python数据平滑!AH$177),0)/SUM(Python数据平滑!AH$192:AH$197)*情景假设!AJ$463</f>
        <v>101243.75745403074</v>
      </c>
      <c r="AK469" s="14">
        <f>VLOOKUP($A469,Python数据平滑!$A$177:$AN$230,COLUMN(Python数据平滑!AI$177),0)/SUM(Python数据平滑!AI$192:AI$197)*情景假设!AK$463</f>
        <v>103957.54631915229</v>
      </c>
      <c r="AL469" s="14">
        <f>VLOOKUP($A469,Python数据平滑!$A$177:$AN$230,COLUMN(Python数据平滑!AJ$177),0)/SUM(Python数据平滑!AJ$192:AJ$197)*情景假设!AL$463</f>
        <v>106720.81372063581</v>
      </c>
      <c r="AM469" s="14">
        <f>VLOOKUP($A469,Python数据平滑!$A$177:$AN$230,COLUMN(Python数据平滑!AK$177),0)/SUM(Python数据平滑!AK$192:AK$197)*情景假设!AM$463</f>
        <v>109540.96943720953</v>
      </c>
      <c r="AN469" s="14">
        <f>VLOOKUP($A469,Python数据平滑!$A$177:$AN$230,COLUMN(Python数据平滑!AL$177),0)/SUM(Python数据平滑!AL$192:AL$197)*情景假设!AN$463</f>
        <v>112418.24277111914</v>
      </c>
      <c r="AO469" s="14">
        <f>VLOOKUP($A469,Python数据平滑!$A$177:$AN$230,COLUMN(Python数据平滑!AM$177),0)/SUM(Python数据平滑!AM$192:AM$197)*情景假设!AO$463</f>
        <v>115352.76227601792</v>
      </c>
      <c r="AP469" s="166">
        <f>VLOOKUP($A469,Python数据平滑!$A$177:$AN$230,COLUMN(Python数据平滑!AN$177),0)/SUM(Python数据平滑!AN$192:AN$197)*情景假设!AP$463</f>
        <v>118344.5470894874</v>
      </c>
    </row>
    <row r="470" spans="1:42" x14ac:dyDescent="0.25">
      <c r="A470" s="193" t="s">
        <v>36</v>
      </c>
      <c r="B470" s="215">
        <f>B82</f>
        <v>42058.73819766107</v>
      </c>
      <c r="C470" s="216">
        <f t="shared" ref="C470:AP470" si="258">C82</f>
        <v>51422.622451019372</v>
      </c>
      <c r="D470" s="216">
        <f t="shared" si="258"/>
        <v>54801.586556831287</v>
      </c>
      <c r="E470" s="216">
        <f t="shared" si="258"/>
        <v>57737.025680583618</v>
      </c>
      <c r="F470" s="216">
        <f t="shared" si="258"/>
        <v>60753.356792911865</v>
      </c>
      <c r="G470" s="216">
        <f t="shared" si="258"/>
        <v>63787.284637652541</v>
      </c>
      <c r="H470" s="216">
        <f t="shared" si="258"/>
        <v>67067.375626611611</v>
      </c>
      <c r="I470" s="216">
        <f t="shared" si="258"/>
        <v>70539.665183162928</v>
      </c>
      <c r="J470" s="216">
        <f t="shared" si="258"/>
        <v>74150.560635122471</v>
      </c>
      <c r="K470" s="216">
        <f t="shared" si="258"/>
        <v>77815.812940424716</v>
      </c>
      <c r="L470" s="216">
        <f t="shared" si="258"/>
        <v>81416.318377818607</v>
      </c>
      <c r="M470" s="216">
        <f t="shared" si="258"/>
        <v>84904.625503019328</v>
      </c>
      <c r="N470" s="216">
        <f t="shared" si="258"/>
        <v>88311.343059938008</v>
      </c>
      <c r="O470" s="216">
        <f t="shared" si="258"/>
        <v>91619.950822670988</v>
      </c>
      <c r="P470" s="216">
        <f t="shared" si="258"/>
        <v>94859.612769512067</v>
      </c>
      <c r="Q470" s="216">
        <f t="shared" si="258"/>
        <v>98115.642316026657</v>
      </c>
      <c r="R470" s="216">
        <f t="shared" si="258"/>
        <v>101355.70532466345</v>
      </c>
      <c r="S470" s="216">
        <f t="shared" si="258"/>
        <v>104495.35829026607</v>
      </c>
      <c r="T470" s="216">
        <f t="shared" si="258"/>
        <v>107575.24464794026</v>
      </c>
      <c r="U470" s="216">
        <f t="shared" si="258"/>
        <v>110641.81857894897</v>
      </c>
      <c r="V470" s="216">
        <f t="shared" si="258"/>
        <v>113747.1852360019</v>
      </c>
      <c r="W470" s="216">
        <f t="shared" si="258"/>
        <v>116903.80352669251</v>
      </c>
      <c r="X470" s="216">
        <f t="shared" si="258"/>
        <v>120092.38966763878</v>
      </c>
      <c r="Y470" s="216">
        <f t="shared" si="258"/>
        <v>123322.26118393222</v>
      </c>
      <c r="Z470" s="216">
        <f t="shared" si="258"/>
        <v>126603.54257817143</v>
      </c>
      <c r="AA470" s="216">
        <f t="shared" si="258"/>
        <v>129947.2345390953</v>
      </c>
      <c r="AB470" s="216">
        <f t="shared" si="258"/>
        <v>133368.12857165266</v>
      </c>
      <c r="AC470" s="216">
        <f t="shared" si="258"/>
        <v>136882.28264910611</v>
      </c>
      <c r="AD470" s="216">
        <f t="shared" si="258"/>
        <v>140504.11208205251</v>
      </c>
      <c r="AE470" s="216">
        <f t="shared" si="258"/>
        <v>144249.15546472342</v>
      </c>
      <c r="AF470" s="216">
        <f t="shared" si="258"/>
        <v>148134.10271850575</v>
      </c>
      <c r="AG470" s="216">
        <f t="shared" si="258"/>
        <v>152154.40690842798</v>
      </c>
      <c r="AH470" s="216">
        <f t="shared" si="258"/>
        <v>156289.48559122486</v>
      </c>
      <c r="AI470" s="216">
        <f t="shared" si="258"/>
        <v>160532.05024172904</v>
      </c>
      <c r="AJ470" s="216">
        <f t="shared" si="258"/>
        <v>164873.68953181372</v>
      </c>
      <c r="AK470" s="216">
        <f t="shared" si="258"/>
        <v>169304.7928180577</v>
      </c>
      <c r="AL470" s="216">
        <f t="shared" si="258"/>
        <v>173830.30352489074</v>
      </c>
      <c r="AM470" s="216">
        <f t="shared" si="258"/>
        <v>178463.01129980813</v>
      </c>
      <c r="AN470" s="216">
        <f t="shared" si="258"/>
        <v>183204.02852861979</v>
      </c>
      <c r="AO470" s="216">
        <f t="shared" si="258"/>
        <v>188054.31877438159</v>
      </c>
      <c r="AP470" s="217">
        <f t="shared" si="258"/>
        <v>193014.68171713548</v>
      </c>
    </row>
    <row r="471" spans="1:42" x14ac:dyDescent="0.25">
      <c r="A471" s="131" t="s">
        <v>37</v>
      </c>
      <c r="B471" s="118">
        <f>VLOOKUP($A471,'中情景（2001-2060, 2020RMB）'!$A$14:$W$70,COLUMN('中情景（2001-2060, 2020RMB）'!U$1),0)</f>
        <v>30415.615726595752</v>
      </c>
      <c r="C471" s="14">
        <f>VLOOKUP($A471,'中情景（2001-2060, 2020RMB）'!$A$14:$W$70,COLUMN('中情景（2001-2060, 2020RMB）'!V$1),0)</f>
        <v>36640.354816724648</v>
      </c>
      <c r="D471" s="14">
        <f>VLOOKUP($A471,'中情景（2001-2060, 2020RMB）'!$A$14:$W$70,COLUMN('中情景（2001-2060, 2020RMB）'!W$1),0)</f>
        <v>40049.197919647981</v>
      </c>
      <c r="E471" s="14">
        <f>VLOOKUP($A471,Python数据平滑!$A$177:$AN$230,COLUMN(Python数据平滑!C$177),0)/SUM(Python数据平滑!C$198:C$200)*情景假设!E$470</f>
        <v>42396.188831465071</v>
      </c>
      <c r="F471" s="14">
        <f>VLOOKUP($A471,Python数据平滑!$A$177:$AN$230,COLUMN(Python数据平滑!D$177),0)/SUM(Python数据平滑!D$198:D$200)*情景假设!F$470</f>
        <v>44815.581935829199</v>
      </c>
      <c r="G471" s="14">
        <f>VLOOKUP($A471,Python数据平滑!$A$177:$AN$230,COLUMN(Python数据平滑!E$177),0)/SUM(Python数据平滑!E$198:E$200)*情景假设!G$470</f>
        <v>47258.742656446382</v>
      </c>
      <c r="H471" s="14">
        <f>VLOOKUP($A471,Python数据平滑!$A$177:$AN$230,COLUMN(Python数据平滑!F$177),0)/SUM(Python数据平滑!F$198:F$200)*情景假设!H$470</f>
        <v>49895.340811455069</v>
      </c>
      <c r="I471" s="14">
        <f>VLOOKUP($A471,Python数据平滑!$A$177:$AN$230,COLUMN(Python数据平滑!G$177),0)/SUM(Python数据平滑!G$198:G$200)*情景假设!I$470</f>
        <v>52688.083249212141</v>
      </c>
      <c r="J471" s="14">
        <f>VLOOKUP($A471,Python数据平滑!$A$177:$AN$230,COLUMN(Python数据平滑!H$177),0)/SUM(Python数据平滑!H$198:H$200)*情景假设!J$470</f>
        <v>55597.722213934285</v>
      </c>
      <c r="K471" s="14">
        <f>VLOOKUP($A471,Python数据平滑!$A$177:$AN$230,COLUMN(Python数据平滑!I$177),0)/SUM(Python数据平滑!I$198:I$200)*情景假设!K$470</f>
        <v>58561.283704902744</v>
      </c>
      <c r="L471" s="14">
        <f>VLOOKUP($A471,Python数据平滑!$A$177:$AN$230,COLUMN(Python数据平滑!J$177),0)/SUM(Python数据平滑!J$198:J$200)*情景假设!L$470</f>
        <v>61488.544296962071</v>
      </c>
      <c r="M471" s="14">
        <f>VLOOKUP($A471,Python数据平滑!$A$177:$AN$230,COLUMN(Python数据平滑!K$177),0)/SUM(Python数据平滑!K$198:K$200)*情景假设!M$470</f>
        <v>64354.451151058791</v>
      </c>
      <c r="N471" s="14">
        <f>VLOOKUP($A471,Python数据平滑!$A$177:$AN$230,COLUMN(Python数据平滑!L$177),0)/SUM(Python数据平滑!L$198:L$200)*情景假设!N$470</f>
        <v>67181.505399215748</v>
      </c>
      <c r="O471" s="14">
        <f>VLOOKUP($A471,Python数据平滑!$A$177:$AN$230,COLUMN(Python数据平滑!M$177),0)/SUM(Python数据平滑!M$198:M$200)*情景假设!O$470</f>
        <v>69936.974236008842</v>
      </c>
      <c r="P471" s="14">
        <f>VLOOKUP($A471,Python数据平滑!$A$177:$AN$230,COLUMN(Python数据平滑!N$177),0)/SUM(Python数据平滑!N$198:N$200)*情景假设!P$470</f>
        <v>72620.71150786923</v>
      </c>
      <c r="Q471" s="14">
        <f>VLOOKUP($A471,Python数据平滑!$A$177:$AN$230,COLUMN(Python数据平滑!O$177),0)/SUM(Python数据平滑!O$198:O$200)*情景假设!Q$470</f>
        <v>75273.78003584109</v>
      </c>
      <c r="R471" s="14">
        <f>VLOOKUP($A471,Python数据平滑!$A$177:$AN$230,COLUMN(Python数据平滑!P$177),0)/SUM(Python数据平滑!P$198:P$200)*情景假设!R$470</f>
        <v>77873.600802651083</v>
      </c>
      <c r="S471" s="14">
        <f>VLOOKUP($A471,Python数据平滑!$A$177:$AN$230,COLUMN(Python数据平滑!Q$177),0)/SUM(Python数据平滑!Q$198:Q$200)*情景假设!S$470</f>
        <v>80374.894121949183</v>
      </c>
      <c r="T471" s="14">
        <f>VLOOKUP($A471,Python数据平滑!$A$177:$AN$230,COLUMN(Python数据平滑!R$177),0)/SUM(Python数据平滑!R$198:R$200)*情景假设!T$470</f>
        <v>82809.517139011805</v>
      </c>
      <c r="U471" s="14">
        <f>VLOOKUP($A471,Python数据平滑!$A$177:$AN$230,COLUMN(Python数据平滑!S$177),0)/SUM(Python数据平滑!S$198:S$200)*情景假设!U$470</f>
        <v>85214.316113111461</v>
      </c>
      <c r="V471" s="14">
        <f>VLOOKUP($A471,Python数据平滑!$A$177:$AN$230,COLUMN(Python数据平滑!T$177),0)/SUM(Python数据平滑!T$198:T$200)*情景假设!V$470</f>
        <v>87630.916057003866</v>
      </c>
      <c r="W471" s="14">
        <f>VLOOKUP($A471,Python数据平滑!$A$177:$AN$230,COLUMN(Python数据平滑!U$177),0)/SUM(Python数据平滑!U$198:U$200)*情景假设!W$470</f>
        <v>90070.745916699016</v>
      </c>
      <c r="X471" s="14">
        <f>VLOOKUP($A471,Python数据平滑!$A$177:$AN$230,COLUMN(Python数据平滑!V$177),0)/SUM(Python数据平滑!V$198:V$200)*情景假设!X$470</f>
        <v>92521.082465181273</v>
      </c>
      <c r="Y471" s="14">
        <f>VLOOKUP($A471,Python数据平滑!$A$177:$AN$230,COLUMN(Python数据平滑!W$177),0)/SUM(Python数据平滑!W$198:W$200)*情景假设!Y$470</f>
        <v>94991.565459138961</v>
      </c>
      <c r="Z471" s="14">
        <f>VLOOKUP($A471,Python数据平滑!$A$177:$AN$230,COLUMN(Python数据平滑!X$177),0)/SUM(Python数据平滑!X$198:X$200)*情景假设!Z$470</f>
        <v>97492.801544305359</v>
      </c>
      <c r="AA471" s="14">
        <f>VLOOKUP($A471,Python数据平滑!$A$177:$AN$230,COLUMN(Python数据平滑!Y$177),0)/SUM(Python数据平滑!Y$198:Y$200)*情景假设!AA$470</f>
        <v>100036.43110193033</v>
      </c>
      <c r="AB471" s="14">
        <f>VLOOKUP($A471,Python数据平滑!$A$177:$AN$230,COLUMN(Python数据平滑!Z$177),0)/SUM(Python数据平滑!Z$198:Z$200)*情景假设!AB$470</f>
        <v>102637.38803456776</v>
      </c>
      <c r="AC471" s="14">
        <f>VLOOKUP($A471,Python数据平滑!$A$177:$AN$230,COLUMN(Python数据平滑!AA$177),0)/SUM(Python数据平滑!AA$198:AA$200)*情景假设!AC$470</f>
        <v>105311.97477502782</v>
      </c>
      <c r="AD471" s="14">
        <f>VLOOKUP($A471,Python数据平滑!$A$177:$AN$230,COLUMN(Python数据平滑!AB$177),0)/SUM(Python数据平滑!AB$198:AB$200)*情景假设!AD$470</f>
        <v>108075.65011978803</v>
      </c>
      <c r="AE471" s="14">
        <f>VLOOKUP($A471,Python数据平滑!$A$177:$AN$230,COLUMN(Python数据平滑!AC$177),0)/SUM(Python数据平滑!AC$198:AC$200)*情景假设!AE$470</f>
        <v>110945.18966206118</v>
      </c>
      <c r="AF471" s="14">
        <f>VLOOKUP($A471,Python数据平滑!$A$177:$AN$230,COLUMN(Python数据平滑!AD$177),0)/SUM(Python数据平滑!AD$198:AD$200)*情景假设!AF$470</f>
        <v>113938.74298942703</v>
      </c>
      <c r="AG471" s="14">
        <f>VLOOKUP($A471,Python数据平滑!$A$177:$AN$230,COLUMN(Python数据平滑!AE$177),0)/SUM(Python数据平滑!AE$198:AE$200)*情景假设!AG$470</f>
        <v>117046.61031711026</v>
      </c>
      <c r="AH471" s="14">
        <f>VLOOKUP($A471,Python数据平滑!$A$177:$AN$230,COLUMN(Python数据平滑!AF$177),0)/SUM(Python数据平滑!AF$198:AF$200)*情景假设!AH$470</f>
        <v>120242.95533117124</v>
      </c>
      <c r="AI471" s="14">
        <f>VLOOKUP($A471,Python数据平滑!$A$177:$AN$230,COLUMN(Python数据平滑!AG$177),0)/SUM(Python数据平滑!AG$198:AG$200)*情景假设!AI$470</f>
        <v>123522.16765872693</v>
      </c>
      <c r="AJ471" s="14">
        <f>VLOOKUP($A471,Python数据平滑!$A$177:$AN$230,COLUMN(Python数据平滑!AH$177),0)/SUM(Python数据平滑!AH$198:AH$200)*情景假设!AJ$470</f>
        <v>126877.76899179613</v>
      </c>
      <c r="AK471" s="14">
        <f>VLOOKUP($A471,Python数据平滑!$A$177:$AN$230,COLUMN(Python数据平滑!AI$177),0)/SUM(Python数据平滑!AI$198:AI$200)*情景假设!AK$470</f>
        <v>130302.3541006493</v>
      </c>
      <c r="AL471" s="14">
        <f>VLOOKUP($A471,Python数据平滑!$A$177:$AN$230,COLUMN(Python数据平滑!AJ$177),0)/SUM(Python数据平滑!AJ$198:AJ$200)*情景假设!AL$470</f>
        <v>133799.71635947269</v>
      </c>
      <c r="AM471" s="14">
        <f>VLOOKUP($A471,Python数据平滑!$A$177:$AN$230,COLUMN(Python数据平滑!AK$177),0)/SUM(Python数据平滑!AK$198:AK$200)*情景假设!AM$470</f>
        <v>137379.69028537162</v>
      </c>
      <c r="AN471" s="14">
        <f>VLOOKUP($A471,Python数据平滑!$A$177:$AN$230,COLUMN(Python数据平滑!AL$177),0)/SUM(Python数据平滑!AL$198:AL$200)*情景假设!AN$470</f>
        <v>141043.12387196289</v>
      </c>
      <c r="AO471" s="14">
        <f>VLOOKUP($A471,Python数据平滑!$A$177:$AN$230,COLUMN(Python数据平滑!AM$177),0)/SUM(Python数据平滑!AM$198:AM$200)*情景假设!AO$470</f>
        <v>144790.75024047049</v>
      </c>
      <c r="AP471" s="166">
        <f>VLOOKUP($A471,Python数据平滑!$A$177:$AN$230,COLUMN(Python数据平滑!AN$177),0)/SUM(Python数据平滑!AN$198:AN$200)*情景假设!AP$470</f>
        <v>148623.17604814321</v>
      </c>
    </row>
    <row r="472" spans="1:42" x14ac:dyDescent="0.25">
      <c r="A472" s="132" t="s">
        <v>38</v>
      </c>
      <c r="B472" s="118">
        <f>VLOOKUP($A472,'中情景（2001-2060, 2020RMB）'!$A$14:$W$70,COLUMN('中情景（2001-2060, 2020RMB）'!U$1),0)</f>
        <v>2602.606982377547</v>
      </c>
      <c r="C472" s="14">
        <f>VLOOKUP($A472,'中情景（2001-2060, 2020RMB）'!$A$14:$W$70,COLUMN('中情景（2001-2060, 2020RMB）'!V$1),0)</f>
        <v>3034.983345987991</v>
      </c>
      <c r="D472" s="14">
        <f>VLOOKUP($A472,'中情景（2001-2060, 2020RMB）'!$A$14:$W$70,COLUMN('中情景（2001-2060, 2020RMB）'!W$1),0)</f>
        <v>3224.8526645654251</v>
      </c>
      <c r="E472" s="14">
        <f>VLOOKUP($A472,Python数据平滑!$A$177:$AN$230,COLUMN(Python数据平滑!C$177),0)/SUM(Python数据平滑!C$198:C$200)*情景假设!E$470</f>
        <v>3335.9119424621013</v>
      </c>
      <c r="F472" s="14">
        <f>VLOOKUP($A472,Python数据平滑!$A$177:$AN$230,COLUMN(Python数据平滑!D$177),0)/SUM(Python数据平滑!D$198:D$200)*情景假设!F$470</f>
        <v>3448.0477115601207</v>
      </c>
      <c r="G472" s="14">
        <f>VLOOKUP($A472,Python数据平滑!$A$177:$AN$230,COLUMN(Python数据平滑!E$177),0)/SUM(Python数据平滑!E$198:E$200)*情景假设!G$470</f>
        <v>3558.2549453210227</v>
      </c>
      <c r="H472" s="14">
        <f>VLOOKUP($A472,Python数据平滑!$A$177:$AN$230,COLUMN(Python数据平滑!F$177),0)/SUM(Python数据平滑!F$198:F$200)*情景假设!H$470</f>
        <v>3679.2082379383196</v>
      </c>
      <c r="I472" s="14">
        <f>VLOOKUP($A472,Python数据平滑!$A$177:$AN$230,COLUMN(Python数据平滑!G$177),0)/SUM(Python数据平滑!G$198:G$200)*情景假设!I$470</f>
        <v>3807.1181204668014</v>
      </c>
      <c r="J472" s="14">
        <f>VLOOKUP($A472,Python数据平滑!$A$177:$AN$230,COLUMN(Python数据平滑!H$177),0)/SUM(Python数据平滑!H$198:H$200)*情景假设!J$470</f>
        <v>3938.8561304996319</v>
      </c>
      <c r="K472" s="14">
        <f>VLOOKUP($A472,Python数据平滑!$A$177:$AN$230,COLUMN(Python数据平滑!I$177),0)/SUM(Python数据平滑!I$198:I$200)*情景假设!K$470</f>
        <v>4069.8832891028178</v>
      </c>
      <c r="L472" s="14">
        <f>VLOOKUP($A472,Python数据平滑!$A$177:$AN$230,COLUMN(Python数据平滑!J$177),0)/SUM(Python数据平滑!J$198:J$200)*情景假设!L$470</f>
        <v>4194.1349374005849</v>
      </c>
      <c r="M472" s="14">
        <f>VLOOKUP($A472,Python数据平滑!$A$177:$AN$230,COLUMN(Python数据平滑!K$177),0)/SUM(Python数据平滑!K$198:K$200)*情景假设!M$470</f>
        <v>4307.1494381335006</v>
      </c>
      <c r="N472" s="14">
        <f>VLOOKUP($A472,Python数据平滑!$A$177:$AN$230,COLUMN(Python数据平滑!L$177),0)/SUM(Python数据平滑!L$198:L$200)*情景假设!N$470</f>
        <v>4410.8666370878582</v>
      </c>
      <c r="O472" s="14">
        <f>VLOOKUP($A472,Python数据平滑!$A$177:$AN$230,COLUMN(Python数据平滑!M$177),0)/SUM(Python数据平滑!M$198:M$200)*情景假设!O$470</f>
        <v>4508.700806147951</v>
      </c>
      <c r="P472" s="14">
        <f>VLOOKUP($A472,Python数据平滑!$A$177:$AN$230,COLUMN(Python数据平滑!N$177),0)/SUM(Python数据平滑!N$198:N$200)*情景假设!P$470</f>
        <v>4606.7097068453431</v>
      </c>
      <c r="Q472" s="14">
        <f>VLOOKUP($A472,Python数据平滑!$A$177:$AN$230,COLUMN(Python数据平滑!O$177),0)/SUM(Python数据平滑!O$198:O$200)*情景假设!Q$470</f>
        <v>4713.9294417079527</v>
      </c>
      <c r="R472" s="14">
        <f>VLOOKUP($A472,Python数据平滑!$A$177:$AN$230,COLUMN(Python数据平滑!P$177),0)/SUM(Python数据平滑!P$198:P$200)*情景假设!R$470</f>
        <v>4828.2655559783889</v>
      </c>
      <c r="S472" s="14">
        <f>VLOOKUP($A472,Python数据平滑!$A$177:$AN$230,COLUMN(Python数据平滑!Q$177),0)/SUM(Python数据平滑!Q$198:Q$200)*情景假设!S$470</f>
        <v>4941.6897594099564</v>
      </c>
      <c r="T472" s="14">
        <f>VLOOKUP($A472,Python数据平滑!$A$177:$AN$230,COLUMN(Python数据平滑!R$177),0)/SUM(Python数据平滑!R$198:R$200)*情景假设!T$470</f>
        <v>5055.9895718048228</v>
      </c>
      <c r="U472" s="14">
        <f>VLOOKUP($A472,Python数据平滑!$A$177:$AN$230,COLUMN(Python数据平滑!S$177),0)/SUM(Python数据平滑!S$198:S$200)*情景假设!U$470</f>
        <v>5173.0904202529227</v>
      </c>
      <c r="V472" s="14">
        <f>VLOOKUP($A472,Python数据平滑!$A$177:$AN$230,COLUMN(Python数据平滑!T$177),0)/SUM(Python数据平滑!T$198:T$200)*情景假设!V$470</f>
        <v>5295.0642538244238</v>
      </c>
      <c r="W472" s="14">
        <f>VLOOKUP($A472,Python数据平滑!$A$177:$AN$230,COLUMN(Python数据平滑!U$177),0)/SUM(Python数据平滑!U$198:U$200)*情景假设!W$470</f>
        <v>5422.0417491055823</v>
      </c>
      <c r="X472" s="14">
        <f>VLOOKUP($A472,Python数据平滑!$A$177:$AN$230,COLUMN(Python数据平滑!V$177),0)/SUM(Python数据平滑!V$198:V$200)*情景假设!X$470</f>
        <v>5552.6194360036925</v>
      </c>
      <c r="Y472" s="14">
        <f>VLOOKUP($A472,Python数据平滑!$A$177:$AN$230,COLUMN(Python数据平滑!W$177),0)/SUM(Python数据平滑!W$198:W$200)*情景假设!Y$470</f>
        <v>5686.6604448463941</v>
      </c>
      <c r="Z472" s="14">
        <f>VLOOKUP($A472,Python数据平滑!$A$177:$AN$230,COLUMN(Python数据平滑!X$177),0)/SUM(Python数据平滑!X$198:X$200)*情景假设!Z$470</f>
        <v>5823.9930126488725</v>
      </c>
      <c r="AA472" s="14">
        <f>VLOOKUP($A472,Python数据平滑!$A$177:$AN$230,COLUMN(Python数据平滑!Y$177),0)/SUM(Python数据平滑!Y$198:Y$200)*情景假设!AA$470</f>
        <v>5964.4111499567553</v>
      </c>
      <c r="AB472" s="14">
        <f>VLOOKUP($A472,Python数据平滑!$A$177:$AN$230,COLUMN(Python数据平滑!Z$177),0)/SUM(Python数据平滑!Z$198:Z$200)*情景假设!AB$470</f>
        <v>6107.8049928744458</v>
      </c>
      <c r="AC472" s="14">
        <f>VLOOKUP($A472,Python数据平滑!$A$177:$AN$230,COLUMN(Python数据平滑!AA$177),0)/SUM(Python数据平滑!AA$198:AA$200)*情景假设!AC$470</f>
        <v>6254.0401536297686</v>
      </c>
      <c r="AD472" s="14">
        <f>VLOOKUP($A472,Python数据平滑!$A$177:$AN$230,COLUMN(Python数据平滑!AB$177),0)/SUM(Python数据平滑!AB$198:AB$200)*情景假设!AD$470</f>
        <v>6402.8201750794024</v>
      </c>
      <c r="AE472" s="14">
        <f>VLOOKUP($A472,Python数据平滑!$A$177:$AN$230,COLUMN(Python数据平滑!AC$177),0)/SUM(Python数据平滑!AC$198:AC$200)*情景假设!AE$470</f>
        <v>6553.8080604037386</v>
      </c>
      <c r="AF472" s="14">
        <f>VLOOKUP($A472,Python数据平滑!$A$177:$AN$230,COLUMN(Python数据平滑!AD$177),0)/SUM(Python数据平滑!AD$198:AD$200)*情景假设!AF$470</f>
        <v>6706.6209927923737</v>
      </c>
      <c r="AG472" s="14">
        <f>VLOOKUP($A472,Python数据平滑!$A$177:$AN$230,COLUMN(Python数据平滑!AE$177),0)/SUM(Python数据平滑!AE$198:AE$200)*情景假设!AG$470</f>
        <v>6862.3319648335146</v>
      </c>
      <c r="AH472" s="14">
        <f>VLOOKUP($A472,Python数据平滑!$A$177:$AN$230,COLUMN(Python数据平滑!AF$177),0)/SUM(Python数据平滑!AF$198:AF$200)*情景假设!AH$470</f>
        <v>7022.0680848538068</v>
      </c>
      <c r="AI472" s="14">
        <f>VLOOKUP($A472,Python数据平滑!$A$177:$AN$230,COLUMN(Python数据平滑!AG$177),0)/SUM(Python数据平滑!AG$198:AG$200)*情景假设!AI$470</f>
        <v>7185.4573597499921</v>
      </c>
      <c r="AJ472" s="14">
        <f>VLOOKUP($A472,Python数据平滑!$A$177:$AN$230,COLUMN(Python数据平滑!AH$177),0)/SUM(Python数据平滑!AH$198:AH$200)*情景假设!AJ$470</f>
        <v>7352.0830699693324</v>
      </c>
      <c r="AK472" s="14">
        <f>VLOOKUP($A472,Python数据平滑!$A$177:$AN$230,COLUMN(Python数据平滑!AI$177),0)/SUM(Python数据平滑!AI$198:AI$200)*情景假设!AK$470</f>
        <v>7521.481153834723</v>
      </c>
      <c r="AL472" s="14">
        <f>VLOOKUP($A472,Python数据平滑!$A$177:$AN$230,COLUMN(Python数据平滑!AJ$177),0)/SUM(Python数据平滑!AJ$198:AJ$200)*情景假设!AL$470</f>
        <v>7693.8382910816372</v>
      </c>
      <c r="AM472" s="14">
        <f>VLOOKUP($A472,Python数据平滑!$A$177:$AN$230,COLUMN(Python数据平滑!AK$177),0)/SUM(Python数据平滑!AK$198:AK$200)*情景假设!AM$470</f>
        <v>7869.6840299976948</v>
      </c>
      <c r="AN472" s="14">
        <f>VLOOKUP($A472,Python数据平滑!$A$177:$AN$230,COLUMN(Python数据平滑!AL$177),0)/SUM(Python数据平滑!AL$198:AL$200)*情景假设!AN$470</f>
        <v>8049.0267040365006</v>
      </c>
      <c r="AO472" s="14">
        <f>VLOOKUP($A472,Python数据平滑!$A$177:$AN$230,COLUMN(Python数据平滑!AM$177),0)/SUM(Python数据平滑!AM$198:AM$200)*情景假设!AO$470</f>
        <v>8231.8676130734293</v>
      </c>
      <c r="AP472" s="166">
        <f>VLOOKUP($A472,Python数据平滑!$A$177:$AN$230,COLUMN(Python数据平滑!AN$177),0)/SUM(Python数据平滑!AN$198:AN$200)*情景假设!AP$470</f>
        <v>8418.2004658876249</v>
      </c>
    </row>
    <row r="473" spans="1:42" x14ac:dyDescent="0.25">
      <c r="A473" s="132" t="s">
        <v>39</v>
      </c>
      <c r="B473" s="118">
        <f>VLOOKUP($A473,'中情景（2001-2060, 2020RMB）'!$A$14:$W$70,COLUMN('中情景（2001-2060, 2020RMB）'!U$1),0)</f>
        <v>9040.5154886877699</v>
      </c>
      <c r="C473" s="14">
        <f>VLOOKUP($A473,'中情景（2001-2060, 2020RMB）'!$A$14:$W$70,COLUMN('中情景（2001-2060, 2020RMB）'!V$1),0)</f>
        <v>11747.284288306733</v>
      </c>
      <c r="D473" s="14">
        <f>VLOOKUP($A473,'中情景（2001-2060, 2020RMB）'!$A$14:$W$70,COLUMN('中情景（2001-2060, 2020RMB）'!W$1),0)</f>
        <v>11527.535972617879</v>
      </c>
      <c r="E473" s="14">
        <f>VLOOKUP($A473,Python数据平滑!$A$177:$AN$230,COLUMN(Python数据平滑!C$177),0)/SUM(Python数据平滑!C$198:C$200)*情景假设!E$470</f>
        <v>12004.924906656446</v>
      </c>
      <c r="F473" s="14">
        <f>VLOOKUP($A473,Python数据平滑!$A$177:$AN$230,COLUMN(Python数据平滑!D$177),0)/SUM(Python数据平滑!D$198:D$200)*情景假设!F$470</f>
        <v>12489.727145522551</v>
      </c>
      <c r="G473" s="14">
        <f>VLOOKUP($A473,Python数据平滑!$A$177:$AN$230,COLUMN(Python数据平滑!E$177),0)/SUM(Python数据平滑!E$198:E$200)*情景假设!G$470</f>
        <v>12970.287035885131</v>
      </c>
      <c r="H473" s="14">
        <f>VLOOKUP($A473,Python数据平滑!$A$177:$AN$230,COLUMN(Python数据平滑!F$177),0)/SUM(Python数据平滑!F$198:F$200)*情景假设!H$470</f>
        <v>13492.826577218222</v>
      </c>
      <c r="I473" s="14">
        <f>VLOOKUP($A473,Python数据平滑!$A$177:$AN$230,COLUMN(Python数据平滑!G$177),0)/SUM(Python数据平滑!G$198:G$200)*情景假设!I$470</f>
        <v>14044.463813483995</v>
      </c>
      <c r="J473" s="14">
        <f>VLOOKUP($A473,Python数据平滑!$A$177:$AN$230,COLUMN(Python数据平滑!H$177),0)/SUM(Python数据平滑!H$198:H$200)*情景假设!J$470</f>
        <v>14613.982290688553</v>
      </c>
      <c r="K473" s="14">
        <f>VLOOKUP($A473,Python数据平滑!$A$177:$AN$230,COLUMN(Python数据平滑!I$177),0)/SUM(Python数据平滑!I$198:I$200)*情景假设!K$470</f>
        <v>15184.645946419165</v>
      </c>
      <c r="L473" s="14">
        <f>VLOOKUP($A473,Python数据平滑!$A$177:$AN$230,COLUMN(Python数据平滑!J$177),0)/SUM(Python数据平滑!J$198:J$200)*情景假设!L$470</f>
        <v>15733.639143455957</v>
      </c>
      <c r="M473" s="14">
        <f>VLOOKUP($A473,Python数据平滑!$A$177:$AN$230,COLUMN(Python数据平滑!K$177),0)/SUM(Python数据平滑!K$198:K$200)*情景假设!M$470</f>
        <v>16243.024913827037</v>
      </c>
      <c r="N473" s="14">
        <f>VLOOKUP($A473,Python数据平滑!$A$177:$AN$230,COLUMN(Python数据平滑!L$177),0)/SUM(Python数据平滑!L$198:L$200)*情景假设!N$470</f>
        <v>16718.971023634396</v>
      </c>
      <c r="O473" s="14">
        <f>VLOOKUP($A473,Python数据平滑!$A$177:$AN$230,COLUMN(Python数据平滑!M$177),0)/SUM(Python数据平滑!M$198:M$200)*情景假设!O$470</f>
        <v>17174.275780514192</v>
      </c>
      <c r="P473" s="14">
        <f>VLOOKUP($A473,Python数据平滑!$A$177:$AN$230,COLUMN(Python数据平滑!N$177),0)/SUM(Python数据平滑!N$198:N$200)*情景假设!P$470</f>
        <v>17632.191554797508</v>
      </c>
      <c r="Q473" s="14">
        <f>VLOOKUP($A473,Python数据平滑!$A$177:$AN$230,COLUMN(Python数据平滑!O$177),0)/SUM(Python数据平滑!O$198:O$200)*情景假设!Q$470</f>
        <v>18127.93283847762</v>
      </c>
      <c r="R473" s="14">
        <f>VLOOKUP($A473,Python数据平滑!$A$177:$AN$230,COLUMN(Python数据平滑!P$177),0)/SUM(Python数据平滑!P$198:P$200)*情景假设!R$470</f>
        <v>18653.838966033978</v>
      </c>
      <c r="S473" s="14">
        <f>VLOOKUP($A473,Python数据平滑!$A$177:$AN$230,COLUMN(Python数据平滑!Q$177),0)/SUM(Python数据平滑!Q$198:Q$200)*情景假设!S$470</f>
        <v>19178.77440890692</v>
      </c>
      <c r="T473" s="14">
        <f>VLOOKUP($A473,Python数据平滑!$A$177:$AN$230,COLUMN(Python数据平滑!R$177),0)/SUM(Python数据平滑!R$198:R$200)*情景假设!T$470</f>
        <v>19709.737937123638</v>
      </c>
      <c r="U473" s="14">
        <f>VLOOKUP($A473,Python数据平滑!$A$177:$AN$230,COLUMN(Python数据平滑!S$177),0)/SUM(Python数据平滑!S$198:S$200)*情景假设!U$470</f>
        <v>20254.412045584584</v>
      </c>
      <c r="V473" s="14">
        <f>VLOOKUP($A473,Python数据平滑!$A$177:$AN$230,COLUMN(Python数据平滑!T$177),0)/SUM(Python数据平滑!T$198:T$200)*情景假设!V$470</f>
        <v>20821.204925173606</v>
      </c>
      <c r="W473" s="14">
        <f>VLOOKUP($A473,Python数据平滑!$A$177:$AN$230,COLUMN(Python数据平滑!U$177),0)/SUM(Python数据平滑!U$198:U$200)*情景假设!W$470</f>
        <v>21411.015860887917</v>
      </c>
      <c r="X473" s="14">
        <f>VLOOKUP($A473,Python数据平滑!$A$177:$AN$230,COLUMN(Python数据平滑!V$177),0)/SUM(Python数据平滑!V$198:V$200)*情景假设!X$470</f>
        <v>22018.687766453819</v>
      </c>
      <c r="Y473" s="14">
        <f>VLOOKUP($A473,Python数据平滑!$A$177:$AN$230,COLUMN(Python数据平滑!W$177),0)/SUM(Python数据平滑!W$198:W$200)*情景假设!Y$470</f>
        <v>22644.035279946878</v>
      </c>
      <c r="Z473" s="14">
        <f>VLOOKUP($A473,Python数据平滑!$A$177:$AN$230,COLUMN(Python数据平滑!X$177),0)/SUM(Python数据平滑!X$198:X$200)*情景假设!Z$470</f>
        <v>23286.748021217209</v>
      </c>
      <c r="AA473" s="14">
        <f>VLOOKUP($A473,Python数据平滑!$A$177:$AN$230,COLUMN(Python数据平滑!Y$177),0)/SUM(Python数据平滑!Y$198:Y$200)*情景假设!AA$470</f>
        <v>23946.3922872082</v>
      </c>
      <c r="AB473" s="14">
        <f>VLOOKUP($A473,Python数据平滑!$A$177:$AN$230,COLUMN(Python数据平滑!Z$177),0)/SUM(Python数据平滑!Z$198:Z$200)*情景假设!AB$470</f>
        <v>24622.935544210464</v>
      </c>
      <c r="AC473" s="14">
        <f>VLOOKUP($A473,Python数据平滑!$A$177:$AN$230,COLUMN(Python数据平滑!AA$177),0)/SUM(Python数据平滑!AA$198:AA$200)*情景假设!AC$470</f>
        <v>25316.267720448548</v>
      </c>
      <c r="AD473" s="14">
        <f>VLOOKUP($A473,Python数据平滑!$A$177:$AN$230,COLUMN(Python数据平滑!AB$177),0)/SUM(Python数据平滑!AB$198:AB$200)*情景假设!AD$470</f>
        <v>26025.641787185075</v>
      </c>
      <c r="AE473" s="14">
        <f>VLOOKUP($A473,Python数据平滑!$A$177:$AN$230,COLUMN(Python数据平滑!AC$177),0)/SUM(Python数据平滑!AC$198:AC$200)*情景假设!AE$470</f>
        <v>26750.157742258503</v>
      </c>
      <c r="AF473" s="14">
        <f>VLOOKUP($A473,Python数据平滑!$A$177:$AN$230,COLUMN(Python数据平滑!AD$177),0)/SUM(Python数据平滑!AD$198:AD$200)*情景假设!AF$470</f>
        <v>27488.738736286323</v>
      </c>
      <c r="AG473" s="14">
        <f>VLOOKUP($A473,Python数据平滑!$A$177:$AN$230,COLUMN(Python数据平滑!AE$177),0)/SUM(Python数据平滑!AE$198:AE$200)*情景假设!AG$470</f>
        <v>28245.464626484187</v>
      </c>
      <c r="AH473" s="14">
        <f>VLOOKUP($A473,Python数据平滑!$A$177:$AN$230,COLUMN(Python数据平滑!AF$177),0)/SUM(Python数据平滑!AF$198:AF$200)*情景假设!AH$470</f>
        <v>29024.462175199806</v>
      </c>
      <c r="AI473" s="14">
        <f>VLOOKUP($A473,Python数据平滑!$A$177:$AN$230,COLUMN(Python数据平滑!AG$177),0)/SUM(Python数据平滑!AG$198:AG$200)*情景假设!AI$470</f>
        <v>29824.425223252121</v>
      </c>
      <c r="AJ473" s="14">
        <f>VLOOKUP($A473,Python数据平滑!$A$177:$AN$230,COLUMN(Python数据平滑!AH$177),0)/SUM(Python数据平滑!AH$198:AH$200)*情景假设!AJ$470</f>
        <v>30643.837470048271</v>
      </c>
      <c r="AK473" s="14">
        <f>VLOOKUP($A473,Python数据平滑!$A$177:$AN$230,COLUMN(Python数据平滑!AI$177),0)/SUM(Python数据平滑!AI$198:AI$200)*情景假设!AK$470</f>
        <v>31480.957563573655</v>
      </c>
      <c r="AL473" s="14">
        <f>VLOOKUP($A473,Python数据平滑!$A$177:$AN$230,COLUMN(Python数据平滑!AJ$177),0)/SUM(Python数据平滑!AJ$198:AJ$200)*情景假设!AL$470</f>
        <v>32336.748874336412</v>
      </c>
      <c r="AM473" s="14">
        <f>VLOOKUP($A473,Python数据平滑!$A$177:$AN$230,COLUMN(Python数据平滑!AK$177),0)/SUM(Python数据平滑!AK$198:AK$200)*情景假设!AM$470</f>
        <v>33213.636984438832</v>
      </c>
      <c r="AN473" s="14">
        <f>VLOOKUP($A473,Python数据平滑!$A$177:$AN$230,COLUMN(Python数据平滑!AL$177),0)/SUM(Python数据平滑!AL$198:AL$200)*情景假设!AN$470</f>
        <v>34111.877952620409</v>
      </c>
      <c r="AO473" s="14">
        <f>VLOOKUP($A473,Python数据平滑!$A$177:$AN$230,COLUMN(Python数据平滑!AM$177),0)/SUM(Python数据平滑!AM$198:AM$200)*情景假设!AO$470</f>
        <v>35031.700920837677</v>
      </c>
      <c r="AP473" s="166">
        <f>VLOOKUP($A473,Python数据平滑!$A$177:$AN$230,COLUMN(Python数据平滑!AN$177),0)/SUM(Python数据平滑!AN$198:AN$200)*情景假设!AP$470</f>
        <v>35973.305203104654</v>
      </c>
    </row>
    <row r="474" spans="1:42" x14ac:dyDescent="0.25">
      <c r="A474" s="181" t="s">
        <v>49</v>
      </c>
      <c r="B474" s="215">
        <f>B83</f>
        <v>50441.55680600716</v>
      </c>
      <c r="C474" s="216">
        <f t="shared" ref="C474:AP474" si="259">C83</f>
        <v>56632.87042727269</v>
      </c>
      <c r="D474" s="216">
        <f t="shared" si="259"/>
        <v>59677.345914108897</v>
      </c>
      <c r="E474" s="216">
        <f t="shared" si="259"/>
        <v>60780.182373906995</v>
      </c>
      <c r="F474" s="216">
        <f t="shared" si="259"/>
        <v>61867.457743182102</v>
      </c>
      <c r="G474" s="216">
        <f t="shared" si="259"/>
        <v>62888.374659335263</v>
      </c>
      <c r="H474" s="216">
        <f t="shared" si="259"/>
        <v>64062.437112381151</v>
      </c>
      <c r="I474" s="216">
        <f t="shared" si="259"/>
        <v>65315.682836082073</v>
      </c>
      <c r="J474" s="216">
        <f t="shared" si="259"/>
        <v>66596.617928352905</v>
      </c>
      <c r="K474" s="216">
        <f t="shared" si="259"/>
        <v>67833.879393558193</v>
      </c>
      <c r="L474" s="216">
        <f t="shared" si="259"/>
        <v>68935.733045649991</v>
      </c>
      <c r="M474" s="216">
        <f t="shared" si="259"/>
        <v>69865.643059865091</v>
      </c>
      <c r="N474" s="216">
        <f t="shared" si="259"/>
        <v>70666.963625384073</v>
      </c>
      <c r="O474" s="216">
        <f t="shared" si="259"/>
        <v>71365.430477809656</v>
      </c>
      <c r="P474" s="216">
        <f t="shared" si="259"/>
        <v>72022.690650390243</v>
      </c>
      <c r="Q474" s="216">
        <f t="shared" si="259"/>
        <v>72739.560425696953</v>
      </c>
      <c r="R474" s="216">
        <f t="shared" si="259"/>
        <v>73477.248096790645</v>
      </c>
      <c r="S474" s="216">
        <f t="shared" si="259"/>
        <v>74138.241722858424</v>
      </c>
      <c r="T474" s="216">
        <f t="shared" si="259"/>
        <v>74753.059393927877</v>
      </c>
      <c r="U474" s="216">
        <f t="shared" si="259"/>
        <v>75352.980499412282</v>
      </c>
      <c r="V474" s="216">
        <f t="shared" si="259"/>
        <v>75969.951581037763</v>
      </c>
      <c r="W474" s="216">
        <f t="shared" si="259"/>
        <v>76606.895491933086</v>
      </c>
      <c r="X474" s="216">
        <f t="shared" si="259"/>
        <v>77245.486853972368</v>
      </c>
      <c r="Y474" s="216">
        <f t="shared" si="259"/>
        <v>77886.160881647724</v>
      </c>
      <c r="Z474" s="216">
        <f t="shared" si="259"/>
        <v>78529.179124261893</v>
      </c>
      <c r="AA474" s="216">
        <f t="shared" si="259"/>
        <v>79174.662571280147</v>
      </c>
      <c r="AB474" s="216">
        <f t="shared" si="259"/>
        <v>79824.319141302272</v>
      </c>
      <c r="AC474" s="216">
        <f t="shared" si="259"/>
        <v>80479.784416879789</v>
      </c>
      <c r="AD474" s="216">
        <f t="shared" si="259"/>
        <v>81140.900092932949</v>
      </c>
      <c r="AE474" s="216">
        <f t="shared" si="259"/>
        <v>81807.385792558227</v>
      </c>
      <c r="AF474" s="216">
        <f t="shared" si="259"/>
        <v>82478.807292005135</v>
      </c>
      <c r="AG474" s="216">
        <f t="shared" si="259"/>
        <v>83162.646979843325</v>
      </c>
      <c r="AH474" s="216">
        <f t="shared" si="259"/>
        <v>83863.152098467865</v>
      </c>
      <c r="AI474" s="216">
        <f t="shared" si="259"/>
        <v>84574.727780883288</v>
      </c>
      <c r="AJ474" s="216">
        <f t="shared" si="259"/>
        <v>85291.551428032966</v>
      </c>
      <c r="AK474" s="216">
        <f t="shared" si="259"/>
        <v>86007.565933333011</v>
      </c>
      <c r="AL474" s="216">
        <f t="shared" si="259"/>
        <v>86724.372460531828</v>
      </c>
      <c r="AM474" s="216">
        <f t="shared" si="259"/>
        <v>87447.273666420078</v>
      </c>
      <c r="AN474" s="216">
        <f t="shared" si="259"/>
        <v>88175.543173889921</v>
      </c>
      <c r="AO474" s="216">
        <f t="shared" si="259"/>
        <v>88908.39514940948</v>
      </c>
      <c r="AP474" s="217">
        <f t="shared" si="259"/>
        <v>89644.982687706462</v>
      </c>
    </row>
    <row r="475" spans="1:42" x14ac:dyDescent="0.25">
      <c r="A475" s="131" t="s">
        <v>40</v>
      </c>
      <c r="B475" s="118">
        <f>VLOOKUP($A475,'中情景（2001-2060, 2020RMB）'!$A$14:$W$70,COLUMN('中情景（2001-2060, 2020RMB）'!U$1),0)</f>
        <v>10445.304759048124</v>
      </c>
      <c r="C475" s="14">
        <f>VLOOKUP($A475,'中情景（2001-2060, 2020RMB）'!$A$14:$W$70,COLUMN('中情景（2001-2060, 2020RMB）'!V$1),0)</f>
        <v>11712.956168186243</v>
      </c>
      <c r="D475" s="14">
        <f>VLOOKUP($A475,'中情景（2001-2060, 2020RMB）'!$A$14:$W$70,COLUMN('中情景（2001-2060, 2020RMB）'!W$1),0)</f>
        <v>11981.684218336073</v>
      </c>
      <c r="E475" s="14">
        <f>VLOOKUP($A475,Python数据平滑!$A$177:$AN$230,COLUMN(Python数据平滑!C$177),0)/SUM(Python数据平滑!C$201:C$217)*情景假设!E$474</f>
        <v>12113.295753173023</v>
      </c>
      <c r="F475" s="14">
        <f>VLOOKUP($A475,Python数据平滑!$A$177:$AN$230,COLUMN(Python数据平滑!D$177),0)/SUM(Python数据平滑!D$201:D$217)*情景假设!F$474</f>
        <v>12238.004163596537</v>
      </c>
      <c r="G475" s="14">
        <f>VLOOKUP($A475,Python数据平滑!$A$177:$AN$230,COLUMN(Python数据平滑!E$177),0)/SUM(Python数据平滑!E$201:E$217)*情景假设!G$474</f>
        <v>12345.832924466778</v>
      </c>
      <c r="H475" s="14">
        <f>VLOOKUP($A475,Python数据平滑!$A$177:$AN$230,COLUMN(Python数据平滑!F$177),0)/SUM(Python数据平滑!F$201:F$217)*情景假设!H$474</f>
        <v>12485.335204279461</v>
      </c>
      <c r="I475" s="14">
        <f>VLOOKUP($A475,Python数据平滑!$A$177:$AN$230,COLUMN(Python数据平滑!G$177),0)/SUM(Python数据平滑!G$201:G$217)*情景假设!I$474</f>
        <v>12642.21045275313</v>
      </c>
      <c r="J475" s="14">
        <f>VLOOKUP($A475,Python数据平滑!$A$177:$AN$230,COLUMN(Python数据平滑!H$177),0)/SUM(Python数据平滑!H$201:H$217)*情景假设!J$474</f>
        <v>12798.84858806687</v>
      </c>
      <c r="K475" s="14">
        <f>VLOOKUP($A475,Python数据平滑!$A$177:$AN$230,COLUMN(Python数据平滑!I$177),0)/SUM(Python数据平滑!I$201:I$217)*情景假设!K$474</f>
        <v>12933.856187040186</v>
      </c>
      <c r="L475" s="14">
        <f>VLOOKUP($A475,Python数据平滑!$A$177:$AN$230,COLUMN(Python数据平滑!J$177),0)/SUM(Python数据平滑!J$201:J$217)*情景假设!L$474</f>
        <v>13022.207800158032</v>
      </c>
      <c r="M475" s="14">
        <f>VLOOKUP($A475,Python数据平滑!$A$177:$AN$230,COLUMN(Python数据平滑!K$177),0)/SUM(Python数据平滑!K$201:K$217)*情景假设!M$474</f>
        <v>13074.723100314919</v>
      </c>
      <c r="N475" s="14">
        <f>VLOOKUP($A475,Python数据平滑!$A$177:$AN$230,COLUMN(Python数据平滑!L$177),0)/SUM(Python数据平滑!L$201:L$217)*情景假设!N$474</f>
        <v>13118.182228792099</v>
      </c>
      <c r="O475" s="14">
        <f>VLOOKUP($A475,Python数据平滑!$A$177:$AN$230,COLUMN(Python数据平滑!M$177),0)/SUM(Python数据平滑!M$201:M$217)*情景假设!O$474</f>
        <v>13151.258485697732</v>
      </c>
      <c r="P475" s="14">
        <f>VLOOKUP($A475,Python数据平滑!$A$177:$AN$230,COLUMN(Python数据平滑!N$177),0)/SUM(Python数据平滑!N$201:N$217)*情景假设!P$474</f>
        <v>13179.016627344823</v>
      </c>
      <c r="Q475" s="14">
        <f>VLOOKUP($A475,Python数据平滑!$A$177:$AN$230,COLUMN(Python数据平滑!O$177),0)/SUM(Python数据平滑!O$201:O$217)*情景假设!Q$474</f>
        <v>13213.359199621269</v>
      </c>
      <c r="R475" s="14">
        <f>VLOOKUP($A475,Python数据平滑!$A$177:$AN$230,COLUMN(Python数据平滑!P$177),0)/SUM(Python数据平滑!P$201:P$217)*情景假设!R$474</f>
        <v>13245.642639772346</v>
      </c>
      <c r="S475" s="14">
        <f>VLOOKUP($A475,Python数据平滑!$A$177:$AN$230,COLUMN(Python数据平滑!Q$177),0)/SUM(Python数据平滑!Q$201:Q$217)*情景假设!S$474</f>
        <v>13261.402160451755</v>
      </c>
      <c r="T475" s="14">
        <f>VLOOKUP($A475,Python数据平滑!$A$177:$AN$230,COLUMN(Python数据平滑!R$177),0)/SUM(Python数据平滑!R$201:R$217)*情景假设!T$474</f>
        <v>13266.539405721058</v>
      </c>
      <c r="U475" s="14">
        <f>VLOOKUP($A475,Python数据平滑!$A$177:$AN$230,COLUMN(Python数据平滑!S$177),0)/SUM(Python数据平滑!S$201:S$217)*情景假设!U$474</f>
        <v>13266.904109759533</v>
      </c>
      <c r="V475" s="14">
        <f>VLOOKUP($A475,Python数据平滑!$A$177:$AN$230,COLUMN(Python数据平滑!T$177),0)/SUM(Python数据平滑!T$201:T$217)*情景假设!V$474</f>
        <v>13268.269493258415</v>
      </c>
      <c r="W475" s="14">
        <f>VLOOKUP($A475,Python数据平滑!$A$177:$AN$230,COLUMN(Python数据平滑!U$177),0)/SUM(Python数据平滑!U$201:U$217)*情景假设!W$474</f>
        <v>13271.18246517955</v>
      </c>
      <c r="X475" s="14">
        <f>VLOOKUP($A475,Python数据平滑!$A$177:$AN$230,COLUMN(Python数据平滑!V$177),0)/SUM(Python数据平滑!V$201:V$217)*情景假设!X$474</f>
        <v>13272.504400090365</v>
      </c>
      <c r="Y475" s="14">
        <f>VLOOKUP($A475,Python数据平滑!$A$177:$AN$230,COLUMN(Python数据平滑!W$177),0)/SUM(Python数据平滑!W$201:W$217)*情景假设!Y$474</f>
        <v>13272.379302231451</v>
      </c>
      <c r="Z475" s="14">
        <f>VLOOKUP($A475,Python数据平滑!$A$177:$AN$230,COLUMN(Python数据平滑!X$177),0)/SUM(Python数据平滑!X$201:X$217)*情景假设!Z$474</f>
        <v>13270.901115238939</v>
      </c>
      <c r="AA475" s="14">
        <f>VLOOKUP($A475,Python数据平滑!$A$177:$AN$230,COLUMN(Python数据平滑!Y$177),0)/SUM(Python数据平滑!Y$201:Y$217)*情景假设!AA$474</f>
        <v>13268.120067378815</v>
      </c>
      <c r="AB475" s="14">
        <f>VLOOKUP($A475,Python数据平滑!$A$177:$AN$230,COLUMN(Python数据平滑!Z$177),0)/SUM(Python数据平滑!Z$201:Z$217)*情景假设!AB$474</f>
        <v>13264.330113933776</v>
      </c>
      <c r="AC475" s="14">
        <f>VLOOKUP($A475,Python数据平滑!$A$177:$AN$230,COLUMN(Python数据平滑!AA$177),0)/SUM(Python数据平滑!AA$201:AA$217)*情景假设!AC$474</f>
        <v>13259.783562992077</v>
      </c>
      <c r="AD475" s="14">
        <f>VLOOKUP($A475,Python数据平滑!$A$177:$AN$230,COLUMN(Python数据平滑!AB$177),0)/SUM(Python数据平滑!AB$201:AB$217)*情景假设!AD$474</f>
        <v>13254.409352673318</v>
      </c>
      <c r="AE475" s="14">
        <f>VLOOKUP($A475,Python数据平滑!$A$177:$AN$230,COLUMN(Python数据平滑!AC$177),0)/SUM(Python数据平滑!AC$201:AC$217)*情景假设!AE$474</f>
        <v>13248.095134417668</v>
      </c>
      <c r="AF475" s="14">
        <f>VLOOKUP($A475,Python数据平滑!$A$177:$AN$230,COLUMN(Python数据平滑!AD$177),0)/SUM(Python数据平滑!AD$201:AD$217)*情景假设!AF$474</f>
        <v>13240.681447511291</v>
      </c>
      <c r="AG475" s="14">
        <f>VLOOKUP($A475,Python数据平滑!$A$177:$AN$230,COLUMN(Python数据平滑!AE$177),0)/SUM(Python数据平滑!AE$201:AE$217)*情景假设!AG$474</f>
        <v>13230.573088348445</v>
      </c>
      <c r="AH475" s="14">
        <f>VLOOKUP($A475,Python数据平滑!$A$177:$AN$230,COLUMN(Python数据平滑!AF$177),0)/SUM(Python数据平滑!AF$201:AF$217)*情景假设!AH$474</f>
        <v>13216.083747790633</v>
      </c>
      <c r="AI475" s="14">
        <f>VLOOKUP($A475,Python数据平滑!$A$177:$AN$230,COLUMN(Python数据平滑!AG$177),0)/SUM(Python数据平滑!AG$201:AG$217)*情景假设!AI$474</f>
        <v>13196.881102890289</v>
      </c>
      <c r="AJ475" s="14">
        <f>VLOOKUP($A475,Python数据平滑!$A$177:$AN$230,COLUMN(Python数据平滑!AH$177),0)/SUM(Python数据平滑!AH$201:AH$217)*情景假设!AJ$474</f>
        <v>13172.639489080635</v>
      </c>
      <c r="AK475" s="14">
        <f>VLOOKUP($A475,Python数据平滑!$A$177:$AN$230,COLUMN(Python数据平滑!AI$177),0)/SUM(Python数据平滑!AI$201:AI$217)*情景假设!AK$474</f>
        <v>13143.041473488784</v>
      </c>
      <c r="AL475" s="14">
        <f>VLOOKUP($A475,Python数据平滑!$A$177:$AN$230,COLUMN(Python数据平滑!AJ$177),0)/SUM(Python数据平滑!AJ$201:AJ$217)*情景假设!AL$474</f>
        <v>13108.972832049087</v>
      </c>
      <c r="AM475" s="14">
        <f>VLOOKUP($A475,Python数据平滑!$A$177:$AN$230,COLUMN(Python数据平滑!AK$177),0)/SUM(Python数据平滑!AK$201:AK$217)*情景假设!AM$474</f>
        <v>13071.866210914677</v>
      </c>
      <c r="AN475" s="14">
        <f>VLOOKUP($A475,Python数据平滑!$A$177:$AN$230,COLUMN(Python数据平滑!AL$177),0)/SUM(Python数据平滑!AL$201:AL$217)*情景假设!AN$474</f>
        <v>13032.229463493799</v>
      </c>
      <c r="AO475" s="14">
        <f>VLOOKUP($A475,Python数据平滑!$A$177:$AN$230,COLUMN(Python数据平滑!AM$177),0)/SUM(Python数据平滑!AM$201:AM$217)*情景假设!AO$474</f>
        <v>12990.566733967575</v>
      </c>
      <c r="AP475" s="166">
        <f>VLOOKUP($A475,Python数据平滑!$A$177:$AN$230,COLUMN(Python数据平滑!AN$177),0)/SUM(Python数据平滑!AN$201:AN$217)*情景假设!AP$474</f>
        <v>12947.377438022455</v>
      </c>
    </row>
    <row r="476" spans="1:42" x14ac:dyDescent="0.25">
      <c r="A476" s="132" t="s">
        <v>41</v>
      </c>
      <c r="B476" s="118">
        <f>VLOOKUP($A476,'中情景（2001-2060, 2020RMB）'!$A$14:$W$70,COLUMN('中情景（2001-2060, 2020RMB）'!U$1),0)</f>
        <v>5671.8703052305846</v>
      </c>
      <c r="C476" s="14">
        <f>VLOOKUP($A476,'中情景（2001-2060, 2020RMB）'!$A$14:$W$70,COLUMN('中情景（2001-2060, 2020RMB）'!V$1),0)</f>
        <v>6377.9299660669476</v>
      </c>
      <c r="D476" s="14">
        <f>VLOOKUP($A476,'中情景（2001-2060, 2020RMB）'!$A$14:$W$70,COLUMN('中情景（2001-2060, 2020RMB）'!W$1),0)</f>
        <v>6627.9200426937196</v>
      </c>
      <c r="E476" s="14">
        <f>VLOOKUP($A476,Python数据平滑!$A$177:$AN$230,COLUMN(Python数据平滑!C$177),0)/SUM(Python数据平滑!C$201:C$217)*情景假设!E$474</f>
        <v>6791.7704938588095</v>
      </c>
      <c r="F476" s="14">
        <f>VLOOKUP($A476,Python数据平滑!$A$177:$AN$230,COLUMN(Python数据平滑!D$177),0)/SUM(Python数据平滑!D$201:D$217)*情景假设!F$474</f>
        <v>6951.7742671559017</v>
      </c>
      <c r="G476" s="14">
        <f>VLOOKUP($A476,Python数据平滑!$A$177:$AN$230,COLUMN(Python数据平滑!E$177),0)/SUM(Python数据平滑!E$201:E$217)*情景假设!G$474</f>
        <v>7101.5788472439217</v>
      </c>
      <c r="H476" s="14">
        <f>VLOOKUP($A476,Python数据平滑!$A$177:$AN$230,COLUMN(Python数据平滑!F$177),0)/SUM(Python数据平滑!F$201:F$217)*情景假设!H$474</f>
        <v>7266.5247658126591</v>
      </c>
      <c r="I476" s="14">
        <f>VLOOKUP($A476,Python数据平滑!$A$177:$AN$230,COLUMN(Python数据平滑!G$177),0)/SUM(Python数据平滑!G$201:G$217)*情景假设!I$474</f>
        <v>7438.82958319093</v>
      </c>
      <c r="J476" s="14">
        <f>VLOOKUP($A476,Python数据平滑!$A$177:$AN$230,COLUMN(Python数据平滑!H$177),0)/SUM(Python数据平滑!H$201:H$217)*情景假设!J$474</f>
        <v>7611.9670041876498</v>
      </c>
      <c r="K476" s="14">
        <f>VLOOKUP($A476,Python数据平滑!$A$177:$AN$230,COLUMN(Python数据平滑!I$177),0)/SUM(Python数据平滑!I$201:I$217)*情景假设!K$474</f>
        <v>7777.0364590784275</v>
      </c>
      <c r="L476" s="14">
        <f>VLOOKUP($A476,Python数据平滑!$A$177:$AN$230,COLUMN(Python数据平滑!J$177),0)/SUM(Python数据平滑!J$201:J$217)*情景假设!L$474</f>
        <v>7922.6943224086453</v>
      </c>
      <c r="M476" s="14">
        <f>VLOOKUP($A476,Python数据平滑!$A$177:$AN$230,COLUMN(Python数据平滑!K$177),0)/SUM(Python数据平滑!K$201:K$217)*情景假设!M$474</f>
        <v>8046.0934392033296</v>
      </c>
      <c r="N476" s="14">
        <f>VLOOKUP($A476,Python数据平滑!$A$177:$AN$230,COLUMN(Python数据平滑!L$177),0)/SUM(Python数据平滑!L$201:L$217)*情景假设!N$474</f>
        <v>8153.6433275728759</v>
      </c>
      <c r="O476" s="14">
        <f>VLOOKUP($A476,Python数据平滑!$A$177:$AN$230,COLUMN(Python数据平滑!M$177),0)/SUM(Python数据平滑!M$201:M$217)*情景假设!O$474</f>
        <v>8247.5865769710254</v>
      </c>
      <c r="P476" s="14">
        <f>VLOOKUP($A476,Python数据平滑!$A$177:$AN$230,COLUMN(Python数据平滑!N$177),0)/SUM(Python数据平滑!N$201:N$217)*情景假设!P$474</f>
        <v>8334.412463181201</v>
      </c>
      <c r="Q476" s="14">
        <f>VLOOKUP($A476,Python数据平滑!$A$177:$AN$230,COLUMN(Python数据平滑!O$177),0)/SUM(Python数据平滑!O$201:O$217)*情景假设!Q$474</f>
        <v>8425.2615000351925</v>
      </c>
      <c r="R476" s="14">
        <f>VLOOKUP($A476,Python数据平滑!$A$177:$AN$230,COLUMN(Python数据平滑!P$177),0)/SUM(Python数据平滑!P$201:P$217)*情景假设!R$474</f>
        <v>8516.4925174539349</v>
      </c>
      <c r="S476" s="14">
        <f>VLOOKUP($A476,Python数据平滑!$A$177:$AN$230,COLUMN(Python数据平滑!Q$177),0)/SUM(Python数据平滑!Q$201:Q$217)*情景假设!S$474</f>
        <v>8597.9030733835862</v>
      </c>
      <c r="T476" s="14">
        <f>VLOOKUP($A476,Python数据平滑!$A$177:$AN$230,COLUMN(Python数据平滑!R$177),0)/SUM(Python数据平滑!R$201:R$217)*情景假设!T$474</f>
        <v>8672.9285188780032</v>
      </c>
      <c r="U476" s="14">
        <f>VLOOKUP($A476,Python数据平滑!$A$177:$AN$230,COLUMN(Python数据平滑!S$177),0)/SUM(Python数据平滑!S$201:S$217)*情景假设!U$474</f>
        <v>8745.0893280945711</v>
      </c>
      <c r="V476" s="14">
        <f>VLOOKUP($A476,Python数据平滑!$A$177:$AN$230,COLUMN(Python数据平滑!T$177),0)/SUM(Python数据平滑!T$201:T$217)*情景假设!V$474</f>
        <v>8817.9755740455857</v>
      </c>
      <c r="W476" s="14">
        <f>VLOOKUP($A476,Python数据平滑!$A$177:$AN$230,COLUMN(Python数据平滑!U$177),0)/SUM(Python数据平滑!U$201:U$217)*情景假设!W$474</f>
        <v>8891.7952709123074</v>
      </c>
      <c r="X476" s="14">
        <f>VLOOKUP($A476,Python数据平滑!$A$177:$AN$230,COLUMN(Python数据平滑!V$177),0)/SUM(Python数据平滑!V$201:V$217)*情景假设!X$474</f>
        <v>8964.2734104341162</v>
      </c>
      <c r="Y476" s="14">
        <f>VLOOKUP($A476,Python数据平滑!$A$177:$AN$230,COLUMN(Python数据平滑!W$177),0)/SUM(Python数据平滑!W$201:W$217)*情景假设!Y$474</f>
        <v>9035.2965810491241</v>
      </c>
      <c r="Z476" s="14">
        <f>VLOOKUP($A476,Python数据平滑!$A$177:$AN$230,COLUMN(Python数据平滑!X$177),0)/SUM(Python数据平滑!X$201:X$217)*情景假设!Z$474</f>
        <v>9104.7150740196103</v>
      </c>
      <c r="AA476" s="14">
        <f>VLOOKUP($A476,Python数据平滑!$A$177:$AN$230,COLUMN(Python数据平滑!Y$177),0)/SUM(Python数据平滑!Y$201:Y$217)*情景假设!AA$474</f>
        <v>9172.3462132881996</v>
      </c>
      <c r="AB476" s="14">
        <f>VLOOKUP($A476,Python数据平滑!$A$177:$AN$230,COLUMN(Python数据平滑!Z$177),0)/SUM(Python数据平滑!Z$201:Z$217)*情景假设!AB$474</f>
        <v>9238.1737239274207</v>
      </c>
      <c r="AC476" s="14">
        <f>VLOOKUP($A476,Python数据平滑!$A$177:$AN$230,COLUMN(Python数据平滑!AA$177),0)/SUM(Python数据平滑!AA$201:AA$217)*情景假设!AC$474</f>
        <v>9302.1540698308236</v>
      </c>
      <c r="AD476" s="14">
        <f>VLOOKUP($A476,Python数据平滑!$A$177:$AN$230,COLUMN(Python数据平滑!AB$177),0)/SUM(Python数据平滑!AB$201:AB$217)*情景假设!AD$474</f>
        <v>9364.0165173403584</v>
      </c>
      <c r="AE476" s="14">
        <f>VLOOKUP($A476,Python数据平滑!$A$177:$AN$230,COLUMN(Python数据平滑!AC$177),0)/SUM(Python数据平滑!AC$201:AC$217)*情景假设!AE$474</f>
        <v>9423.4561211536911</v>
      </c>
      <c r="AF476" s="14">
        <f>VLOOKUP($A476,Python数据平滑!$A$177:$AN$230,COLUMN(Python数据平滑!AD$177),0)/SUM(Python数据平滑!AD$201:AD$217)*情景假设!AF$474</f>
        <v>9480.1291604054677</v>
      </c>
      <c r="AG476" s="14">
        <f>VLOOKUP($A476,Python数据平滑!$A$177:$AN$230,COLUMN(Python数据平滑!AE$177),0)/SUM(Python数据平滑!AE$201:AE$217)*情景假设!AG$474</f>
        <v>9536.0400102690564</v>
      </c>
      <c r="AH476" s="14">
        <f>VLOOKUP($A476,Python数据平滑!$A$177:$AN$230,COLUMN(Python数据平滑!AF$177),0)/SUM(Python数据平滑!AF$201:AF$217)*情景假设!AH$474</f>
        <v>9592.8347328322907</v>
      </c>
      <c r="AI476" s="14">
        <f>VLOOKUP($A476,Python数据平滑!$A$177:$AN$230,COLUMN(Python数据平滑!AG$177),0)/SUM(Python数据平滑!AG$201:AG$217)*情景假设!AI$474</f>
        <v>9649.5826171105091</v>
      </c>
      <c r="AJ476" s="14">
        <f>VLOOKUP($A476,Python数据平滑!$A$177:$AN$230,COLUMN(Python数据平滑!AH$177),0)/SUM(Python数据平滑!AH$201:AH$217)*情景假设!AJ$474</f>
        <v>9705.3307218805676</v>
      </c>
      <c r="AK476" s="14">
        <f>VLOOKUP($A476,Python数据平滑!$A$177:$AN$230,COLUMN(Python数据平滑!AI$177),0)/SUM(Python数据平滑!AI$201:AI$217)*情景假设!AK$474</f>
        <v>9759.1046373607478</v>
      </c>
      <c r="AL476" s="14">
        <f>VLOOKUP($A476,Python数据平滑!$A$177:$AN$230,COLUMN(Python数据平滑!AJ$177),0)/SUM(Python数据平滑!AJ$201:AJ$217)*情景假设!AL$474</f>
        <v>9810.8033176238805</v>
      </c>
      <c r="AM476" s="14">
        <f>VLOOKUP($A476,Python数据平滑!$A$177:$AN$230,COLUMN(Python数据平滑!AK$177),0)/SUM(Python数据平滑!AK$201:AK$217)*情景假设!AM$474</f>
        <v>9860.7409027692065</v>
      </c>
      <c r="AN476" s="14">
        <f>VLOOKUP($A476,Python数据平滑!$A$177:$AN$230,COLUMN(Python数据平滑!AL$177),0)/SUM(Python数据平滑!AL$201:AL$217)*情景假设!AN$474</f>
        <v>9908.5464155700538</v>
      </c>
      <c r="AO476" s="14">
        <f>VLOOKUP($A476,Python数据平滑!$A$177:$AN$230,COLUMN(Python数据平滑!AM$177),0)/SUM(Python数据平滑!AM$201:AM$217)*情景假设!AO$474</f>
        <v>9953.8438936902112</v>
      </c>
      <c r="AP476" s="166">
        <f>VLOOKUP($A476,Python数据平滑!$A$177:$AN$230,COLUMN(Python数据平滑!AN$177),0)/SUM(Python数据平滑!AN$201:AN$217)*情景假设!AP$474</f>
        <v>9996.2531258749859</v>
      </c>
    </row>
    <row r="477" spans="1:42" x14ac:dyDescent="0.25">
      <c r="A477" s="132" t="s">
        <v>42</v>
      </c>
      <c r="B477" s="118">
        <f>VLOOKUP($A477,'中情景（2001-2060, 2020RMB）'!$A$14:$W$70,COLUMN('中情景（2001-2060, 2020RMB）'!U$1),0)</f>
        <v>5848.183273548666</v>
      </c>
      <c r="C477" s="14">
        <f>VLOOKUP($A477,'中情景（2001-2060, 2020RMB）'!$A$14:$W$70,COLUMN('中情景（2001-2060, 2020RMB）'!V$1),0)</f>
        <v>6734.5068704919468</v>
      </c>
      <c r="D477" s="14">
        <f>VLOOKUP($A477,'中情景（2001-2060, 2020RMB）'!$A$14:$W$70,COLUMN('中情景（2001-2060, 2020RMB）'!W$1),0)</f>
        <v>7272.1184742926107</v>
      </c>
      <c r="E477" s="14">
        <f>VLOOKUP($A477,Python数据平滑!$A$177:$AN$230,COLUMN(Python数据平滑!C$177),0)/SUM(Python数据平滑!C$201:C$217)*情景假设!E$474</f>
        <v>7525.7329891343052</v>
      </c>
      <c r="F477" s="14">
        <f>VLOOKUP($A477,Python数据平滑!$A$177:$AN$230,COLUMN(Python数据平滑!D$177),0)/SUM(Python数据平滑!D$201:D$217)*情景假设!F$474</f>
        <v>7778.3359366988343</v>
      </c>
      <c r="G477" s="14">
        <f>VLOOKUP($A477,Python数据平滑!$A$177:$AN$230,COLUMN(Python数据平滑!E$177),0)/SUM(Python数据平滑!E$201:E$217)*情景假设!G$474</f>
        <v>8022.3401845701092</v>
      </c>
      <c r="H477" s="14">
        <f>VLOOKUP($A477,Python数据平滑!$A$177:$AN$230,COLUMN(Python数据平滑!F$177),0)/SUM(Python数据平滑!F$201:F$217)*情景假设!H$474</f>
        <v>8285.5475082983485</v>
      </c>
      <c r="I477" s="14">
        <f>VLOOKUP($A477,Python数据平滑!$A$177:$AN$230,COLUMN(Python数据平滑!G$177),0)/SUM(Python数据平滑!G$201:G$217)*情景假设!I$474</f>
        <v>8559.6400195128299</v>
      </c>
      <c r="J477" s="14">
        <f>VLOOKUP($A477,Python数据平滑!$A$177:$AN$230,COLUMN(Python数据平滑!H$177),0)/SUM(Python数据平滑!H$201:H$217)*情景假设!J$474</f>
        <v>8838.4623296063237</v>
      </c>
      <c r="K477" s="14">
        <f>VLOOKUP($A477,Python数据平滑!$A$177:$AN$230,COLUMN(Python数据平滑!I$177),0)/SUM(Python数据平滑!I$201:I$217)*情景假设!K$474</f>
        <v>9112.9652838635793</v>
      </c>
      <c r="L477" s="14">
        <f>VLOOKUP($A477,Python数据平滑!$A$177:$AN$230,COLUMN(Python数据平滑!J$177),0)/SUM(Python数据平滑!J$201:J$217)*情景假设!L$474</f>
        <v>9370.9889280415755</v>
      </c>
      <c r="M477" s="14">
        <f>VLOOKUP($A477,Python数据平滑!$A$177:$AN$230,COLUMN(Python数据平滑!K$177),0)/SUM(Python数据平滑!K$201:K$217)*情景假设!M$474</f>
        <v>9605.1754246927958</v>
      </c>
      <c r="N477" s="14">
        <f>VLOOKUP($A477,Python数据平滑!$A$177:$AN$230,COLUMN(Python数据平滑!L$177),0)/SUM(Python数据平滑!L$201:L$217)*情景假设!N$474</f>
        <v>9819.1346298728295</v>
      </c>
      <c r="O477" s="14">
        <f>VLOOKUP($A477,Python数据平滑!$A$177:$AN$230,COLUMN(Python数据平滑!M$177),0)/SUM(Python数据平滑!M$201:M$217)*情景假设!O$474</f>
        <v>10016.763634456796</v>
      </c>
      <c r="P477" s="14">
        <f>VLOOKUP($A477,Python数据平滑!$A$177:$AN$230,COLUMN(Python数据平滑!N$177),0)/SUM(Python数据平滑!N$201:N$217)*情景假设!P$474</f>
        <v>10207.432662948919</v>
      </c>
      <c r="Q477" s="14">
        <f>VLOOKUP($A477,Python数据平滑!$A$177:$AN$230,COLUMN(Python数据平滑!O$177),0)/SUM(Python数据平滑!O$201:O$217)*情景假设!Q$474</f>
        <v>10406.676624279027</v>
      </c>
      <c r="R477" s="14">
        <f>VLOOKUP($A477,Python数据平滑!$A$177:$AN$230,COLUMN(Python数据平滑!P$177),0)/SUM(Python数据平滑!P$201:P$217)*情景假设!R$474</f>
        <v>10609.578033350266</v>
      </c>
      <c r="S477" s="14">
        <f>VLOOKUP($A477,Python数据平滑!$A$177:$AN$230,COLUMN(Python数据平滑!Q$177),0)/SUM(Python数据平滑!Q$201:Q$217)*情景假设!S$474</f>
        <v>10801.505860218283</v>
      </c>
      <c r="T477" s="14">
        <f>VLOOKUP($A477,Python数据平滑!$A$177:$AN$230,COLUMN(Python数据平滑!R$177),0)/SUM(Python数据平滑!R$201:R$217)*情景假设!T$474</f>
        <v>10986.645578095271</v>
      </c>
      <c r="U477" s="14">
        <f>VLOOKUP($A477,Python数据平滑!$A$177:$AN$230,COLUMN(Python数据平滑!S$177),0)/SUM(Python数据平滑!S$201:S$217)*情景假设!U$474</f>
        <v>11169.449653813079</v>
      </c>
      <c r="V477" s="14">
        <f>VLOOKUP($A477,Python数据平滑!$A$177:$AN$230,COLUMN(Python数据平滑!T$177),0)/SUM(Python数据平滑!T$201:T$217)*情景假设!V$474</f>
        <v>11354.620029431151</v>
      </c>
      <c r="W477" s="14">
        <f>VLOOKUP($A477,Python数据平滑!$A$177:$AN$230,COLUMN(Python数据平滑!U$177),0)/SUM(Python数据平滑!U$201:U$217)*情景假设!W$474</f>
        <v>11542.630460017939</v>
      </c>
      <c r="X477" s="14">
        <f>VLOOKUP($A477,Python数据平滑!$A$177:$AN$230,COLUMN(Python数据平滑!V$177),0)/SUM(Python数据平滑!V$201:V$217)*情景假设!X$474</f>
        <v>11730.726509705097</v>
      </c>
      <c r="Y477" s="14">
        <f>VLOOKUP($A477,Python数据平滑!$A$177:$AN$230,COLUMN(Python数据平滑!W$177),0)/SUM(Python数据平滑!W$201:W$217)*情景假设!Y$474</f>
        <v>11918.922184749808</v>
      </c>
      <c r="Z477" s="14">
        <f>VLOOKUP($A477,Python数据平滑!$A$177:$AN$230,COLUMN(Python数据平滑!X$177),0)/SUM(Python数据平滑!X$201:X$217)*情景假设!Z$474</f>
        <v>12107.190787897218</v>
      </c>
      <c r="AA477" s="14">
        <f>VLOOKUP($A477,Python数据平滑!$A$177:$AN$230,COLUMN(Python数据平滑!Y$177),0)/SUM(Python数据平滑!Y$201:Y$217)*情景假设!AA$474</f>
        <v>12295.467375534787</v>
      </c>
      <c r="AB477" s="14">
        <f>VLOOKUP($A477,Python数据平滑!$A$177:$AN$230,COLUMN(Python数据平滑!Z$177),0)/SUM(Python数据平滑!Z$201:Z$217)*情景假设!AB$474</f>
        <v>12483.91625070394</v>
      </c>
      <c r="AC477" s="14">
        <f>VLOOKUP($A477,Python数据平滑!$A$177:$AN$230,COLUMN(Python数据平滑!AA$177),0)/SUM(Python数据平滑!AA$201:AA$217)*情景假设!AC$474</f>
        <v>12672.67605151825</v>
      </c>
      <c r="AD477" s="14">
        <f>VLOOKUP($A477,Python数据平滑!$A$177:$AN$230,COLUMN(Python数据平滑!AB$177),0)/SUM(Python数据平滑!AB$201:AB$217)*情景假设!AD$474</f>
        <v>12861.583615803671</v>
      </c>
      <c r="AE477" s="14">
        <f>VLOOKUP($A477,Python数据平滑!$A$177:$AN$230,COLUMN(Python数据平滑!AC$177),0)/SUM(Python数据平滑!AC$201:AC$217)*情景假设!AE$474</f>
        <v>13050.428293145975</v>
      </c>
      <c r="AF477" s="14">
        <f>VLOOKUP($A477,Python数据平滑!$A$177:$AN$230,COLUMN(Python数据平滑!AD$177),0)/SUM(Python数据平滑!AD$201:AD$217)*情景假设!AF$474</f>
        <v>13238.94304726599</v>
      </c>
      <c r="AG477" s="14">
        <f>VLOOKUP($A477,Python数据平滑!$A$177:$AN$230,COLUMN(Python数据平滑!AE$177),0)/SUM(Python数据平滑!AE$201:AE$217)*情景假设!AG$474</f>
        <v>13428.693071922467</v>
      </c>
      <c r="AH477" s="14">
        <f>VLOOKUP($A477,Python数据平滑!$A$177:$AN$230,COLUMN(Python数据平滑!AF$177),0)/SUM(Python数据平滑!AF$201:AF$217)*情景假设!AH$474</f>
        <v>13620.738253348078</v>
      </c>
      <c r="AI477" s="14">
        <f>VLOOKUP($A477,Python数据平滑!$A$177:$AN$230,COLUMN(Python数据平滑!AG$177),0)/SUM(Python数据平滑!AG$201:AG$217)*情景假设!AI$474</f>
        <v>13813.956346257459</v>
      </c>
      <c r="AJ477" s="14">
        <f>VLOOKUP($A477,Python数据平滑!$A$177:$AN$230,COLUMN(Python数据平滑!AH$177),0)/SUM(Python数据平滑!AH$201:AH$217)*情景假设!AJ$474</f>
        <v>14007.160490440416</v>
      </c>
      <c r="AK477" s="14">
        <f>VLOOKUP($A477,Python数据平滑!$A$177:$AN$230,COLUMN(Python数据平滑!AI$177),0)/SUM(Python数据平滑!AI$201:AI$217)*情景假设!AK$474</f>
        <v>14199.099103312117</v>
      </c>
      <c r="AL477" s="14">
        <f>VLOOKUP($A477,Python数据平滑!$A$177:$AN$230,COLUMN(Python数据平滑!AJ$177),0)/SUM(Python数据平滑!AJ$201:AJ$217)*情景假设!AL$474</f>
        <v>14389.766809978208</v>
      </c>
      <c r="AM477" s="14">
        <f>VLOOKUP($A477,Python数据平滑!$A$177:$AN$230,COLUMN(Python数据平滑!AK$177),0)/SUM(Python数据平滑!AK$201:AK$217)*情景假设!AM$474</f>
        <v>14579.778023119417</v>
      </c>
      <c r="AN477" s="14">
        <f>VLOOKUP($A477,Python数据平滑!$A$177:$AN$230,COLUMN(Python数据平滑!AL$177),0)/SUM(Python数据平滑!AL$201:AL$217)*情景假设!AN$474</f>
        <v>14768.751461683018</v>
      </c>
      <c r="AO477" s="14">
        <f>VLOOKUP($A477,Python数据平滑!$A$177:$AN$230,COLUMN(Python数据平滑!AM$177),0)/SUM(Python数据平滑!AM$201:AM$217)*情景假设!AO$474</f>
        <v>14956.290998637369</v>
      </c>
      <c r="AP477" s="166">
        <f>VLOOKUP($A477,Python数据平滑!$A$177:$AN$230,COLUMN(Python数据平滑!AN$177),0)/SUM(Python数据平滑!AN$201:AN$217)*情景假设!AP$474</f>
        <v>15141.985865100121</v>
      </c>
    </row>
    <row r="478" spans="1:42" x14ac:dyDescent="0.25">
      <c r="A478" s="132" t="s">
        <v>43</v>
      </c>
      <c r="B478" s="118">
        <f>VLOOKUP($A478,'中情景（2001-2060, 2020RMB）'!$A$14:$W$70,COLUMN('中情景（2001-2060, 2020RMB）'!U$1),0)</f>
        <v>7700.2442564631801</v>
      </c>
      <c r="C478" s="14">
        <f>VLOOKUP($A478,'中情景（2001-2060, 2020RMB）'!$A$14:$W$70,COLUMN('中情景（2001-2060, 2020RMB）'!V$1),0)</f>
        <v>8298.0213959945031</v>
      </c>
      <c r="D478" s="14">
        <f>VLOOKUP($A478,'中情景（2001-2060, 2020RMB）'!$A$14:$W$70,COLUMN('中情景（2001-2060, 2020RMB）'!W$1),0)</f>
        <v>9019.4531857153415</v>
      </c>
      <c r="E478" s="14">
        <f>VLOOKUP($A478,Python数据平滑!$A$177:$AN$230,COLUMN(Python数据平滑!C$177),0)/SUM(Python数据平滑!C$201:C$217)*情景假设!E$474</f>
        <v>9236.9287891560962</v>
      </c>
      <c r="F478" s="14">
        <f>VLOOKUP($A478,Python数据平滑!$A$177:$AN$230,COLUMN(Python数据平滑!D$177),0)/SUM(Python数据平滑!D$201:D$217)*情景假设!F$474</f>
        <v>9450.5604321448645</v>
      </c>
      <c r="G478" s="14">
        <f>VLOOKUP($A478,Python数据平滑!$A$177:$AN$230,COLUMN(Python数据平滑!E$177),0)/SUM(Python数据平滑!E$201:E$217)*情景假设!G$474</f>
        <v>9652.1675763846688</v>
      </c>
      <c r="H478" s="14">
        <f>VLOOKUP($A478,Python数据平滑!$A$177:$AN$230,COLUMN(Python数据平滑!F$177),0)/SUM(Python数据平滑!F$201:F$217)*情景假设!H$474</f>
        <v>9875.7256726791129</v>
      </c>
      <c r="I478" s="14">
        <f>VLOOKUP($A478,Python数据平滑!$A$177:$AN$230,COLUMN(Python数据平滑!G$177),0)/SUM(Python数据平滑!G$201:G$217)*情景假设!I$474</f>
        <v>10110.354755472441</v>
      </c>
      <c r="J478" s="14">
        <f>VLOOKUP($A478,Python数据平滑!$A$177:$AN$230,COLUMN(Python数据平滑!H$177),0)/SUM(Python数据平滑!H$201:H$217)*情景假设!J$474</f>
        <v>10347.955178994633</v>
      </c>
      <c r="K478" s="14">
        <f>VLOOKUP($A478,Python数据平滑!$A$177:$AN$230,COLUMN(Python数据平滑!I$177),0)/SUM(Python数据平滑!I$201:I$217)*情景假设!K$474</f>
        <v>10577.257828428928</v>
      </c>
      <c r="L478" s="14">
        <f>VLOOKUP($A478,Python数据平滑!$A$177:$AN$230,COLUMN(Python数据平滑!J$177),0)/SUM(Python数据平滑!J$201:J$217)*情景假设!L$474</f>
        <v>10783.698880831806</v>
      </c>
      <c r="M478" s="14">
        <f>VLOOKUP($A478,Python数据平滑!$A$177:$AN$230,COLUMN(Python数据平滑!K$177),0)/SUM(Python数据平滑!K$201:K$217)*情景假设!M$474</f>
        <v>10961.482668213182</v>
      </c>
      <c r="N478" s="14">
        <f>VLOOKUP($A478,Python数据平滑!$A$177:$AN$230,COLUMN(Python数据平滑!L$177),0)/SUM(Python数据平滑!L$201:L$217)*情景假设!N$474</f>
        <v>11117.45380590612</v>
      </c>
      <c r="O478" s="14">
        <f>VLOOKUP($A478,Python数据平滑!$A$177:$AN$230,COLUMN(Python数据平滑!M$177),0)/SUM(Python数据平滑!M$201:M$217)*情景假设!O$474</f>
        <v>11255.647883116215</v>
      </c>
      <c r="P478" s="14">
        <f>VLOOKUP($A478,Python数据平滑!$A$177:$AN$230,COLUMN(Python数据平滑!N$177),0)/SUM(Python数据平滑!N$201:N$217)*情景假设!P$474</f>
        <v>11385.963164468183</v>
      </c>
      <c r="Q478" s="14">
        <f>VLOOKUP($A478,Python数据平滑!$A$177:$AN$230,COLUMN(Python数据平滑!O$177),0)/SUM(Python数据平滑!O$201:O$217)*情景假设!Q$474</f>
        <v>11524.73911544566</v>
      </c>
      <c r="R478" s="14">
        <f>VLOOKUP($A478,Python数据平滑!$A$177:$AN$230,COLUMN(Python数据平滑!P$177),0)/SUM(Python数据平滑!P$201:P$217)*情景假设!R$474</f>
        <v>11666.307046548967</v>
      </c>
      <c r="S478" s="14">
        <f>VLOOKUP($A478,Python数据平滑!$A$177:$AN$230,COLUMN(Python数据平滑!Q$177),0)/SUM(Python数据平滑!Q$201:Q$217)*情景假设!S$474</f>
        <v>11795.186941927559</v>
      </c>
      <c r="T478" s="14">
        <f>VLOOKUP($A478,Python数据平滑!$A$177:$AN$230,COLUMN(Python数据平滑!R$177),0)/SUM(Python数据平滑!R$201:R$217)*情景假设!T$474</f>
        <v>11916.035161584641</v>
      </c>
      <c r="U478" s="14">
        <f>VLOOKUP($A478,Python数据平滑!$A$177:$AN$230,COLUMN(Python数据平滑!S$177),0)/SUM(Python数据平滑!S$201:S$217)*情景假设!U$474</f>
        <v>12033.650789387942</v>
      </c>
      <c r="V478" s="14">
        <f>VLOOKUP($A478,Python数据平滑!$A$177:$AN$230,COLUMN(Python数据平滑!T$177),0)/SUM(Python数据平滑!T$201:T$217)*情景假设!V$474</f>
        <v>12152.956833425726</v>
      </c>
      <c r="W478" s="14">
        <f>VLOOKUP($A478,Python数据平滑!$A$177:$AN$230,COLUMN(Python数据平滑!U$177),0)/SUM(Python数据平滑!U$201:U$217)*情景假设!W$474</f>
        <v>12274.237906487639</v>
      </c>
      <c r="X478" s="14">
        <f>VLOOKUP($A478,Python数据平滑!$A$177:$AN$230,COLUMN(Python数据平滑!V$177),0)/SUM(Python数据平滑!V$201:V$217)*情景假设!X$474</f>
        <v>12394.346906857891</v>
      </c>
      <c r="Y478" s="14">
        <f>VLOOKUP($A478,Python数据平滑!$A$177:$AN$230,COLUMN(Python数据平滑!W$177),0)/SUM(Python数据平滑!W$201:W$217)*情景假设!Y$474</f>
        <v>12513.109218344329</v>
      </c>
      <c r="Z478" s="14">
        <f>VLOOKUP($A478,Python数据平滑!$A$177:$AN$230,COLUMN(Python数据平滑!X$177),0)/SUM(Python数据平滑!X$201:X$217)*情景假设!Z$474</f>
        <v>12630.297873700834</v>
      </c>
      <c r="AA478" s="14">
        <f>VLOOKUP($A478,Python数据平滑!$A$177:$AN$230,COLUMN(Python数据平滑!Y$177),0)/SUM(Python数据平滑!Y$201:Y$217)*情景假设!AA$474</f>
        <v>12745.637734153213</v>
      </c>
      <c r="AB478" s="14">
        <f>VLOOKUP($A478,Python数据平滑!$A$177:$AN$230,COLUMN(Python数据平滑!Z$177),0)/SUM(Python数据平滑!Z$201:Z$217)*情景假设!AB$474</f>
        <v>12859.082579581249</v>
      </c>
      <c r="AC478" s="14">
        <f>VLOOKUP($A478,Python数据平滑!$A$177:$AN$230,COLUMN(Python数据平滑!AA$177),0)/SUM(Python数据平滑!AA$201:AA$217)*情景假设!AC$474</f>
        <v>12970.547045093639</v>
      </c>
      <c r="AD478" s="14">
        <f>VLOOKUP($A478,Python数据平滑!$A$177:$AN$230,COLUMN(Python数据平滑!AB$177),0)/SUM(Python数据平滑!AB$201:AB$217)*情景假设!AD$474</f>
        <v>13079.62704041215</v>
      </c>
      <c r="AE478" s="14">
        <f>VLOOKUP($A478,Python数据平滑!$A$177:$AN$230,COLUMN(Python数据平滑!AC$177),0)/SUM(Python数据平滑!AC$201:AC$217)*情景假设!AE$474</f>
        <v>13185.867004745869</v>
      </c>
      <c r="AF478" s="14">
        <f>VLOOKUP($A478,Python数据平滑!$A$177:$AN$230,COLUMN(Python数据平滑!AD$177),0)/SUM(Python数据平滑!AD$201:AD$217)*情景假设!AF$474</f>
        <v>13288.753046442884</v>
      </c>
      <c r="AG478" s="14">
        <f>VLOOKUP($A478,Python数据平滑!$A$177:$AN$230,COLUMN(Python数据平滑!AE$177),0)/SUM(Python数据平滑!AE$201:AE$217)*情景假设!AG$474</f>
        <v>13390.741103040571</v>
      </c>
      <c r="AH478" s="14">
        <f>VLOOKUP($A478,Python数据平滑!$A$177:$AN$230,COLUMN(Python数据平滑!AF$177),0)/SUM(Python数据平滑!AF$201:AF$217)*情景假设!AH$474</f>
        <v>13493.865171713527</v>
      </c>
      <c r="AI478" s="14">
        <f>VLOOKUP($A478,Python数据平滑!$A$177:$AN$230,COLUMN(Python数据平滑!AG$177),0)/SUM(Python数据平滑!AG$201:AG$217)*情景假设!AI$474</f>
        <v>13596.900792000553</v>
      </c>
      <c r="AJ478" s="14">
        <f>VLOOKUP($A478,Python数据平滑!$A$177:$AN$230,COLUMN(Python数据平滑!AH$177),0)/SUM(Python数据平滑!AH$201:AH$217)*情景假设!AJ$474</f>
        <v>13698.58579988207</v>
      </c>
      <c r="AK478" s="14">
        <f>VLOOKUP($A478,Python数据平滑!$A$177:$AN$230,COLUMN(Python数据平滑!AI$177),0)/SUM(Python数据平滑!AI$201:AI$217)*情景假设!AK$474</f>
        <v>13797.621342148459</v>
      </c>
      <c r="AL478" s="14">
        <f>VLOOKUP($A478,Python数据平滑!$A$177:$AN$230,COLUMN(Python数据平滑!AJ$177),0)/SUM(Python数据平滑!AJ$201:AJ$217)*情景假设!AL$474</f>
        <v>13893.938908745336</v>
      </c>
      <c r="AM478" s="14">
        <f>VLOOKUP($A478,Python数据平滑!$A$177:$AN$230,COLUMN(Python数据平滑!AK$177),0)/SUM(Python数据平滑!AK$201:AK$217)*情景假设!AM$474</f>
        <v>13988.06060535188</v>
      </c>
      <c r="AN478" s="14">
        <f>VLOOKUP($A478,Python数据平滑!$A$177:$AN$230,COLUMN(Python数据平滑!AL$177),0)/SUM(Python数据平滑!AL$201:AL$217)*情景假设!AN$474</f>
        <v>14079.540454157725</v>
      </c>
      <c r="AO478" s="14">
        <f>VLOOKUP($A478,Python数据平滑!$A$177:$AN$230,COLUMN(Python数据平滑!AM$177),0)/SUM(Python数据平滑!AM$201:AM$217)*情景假设!AO$474</f>
        <v>14167.924107881654</v>
      </c>
      <c r="AP478" s="166">
        <f>VLOOKUP($A478,Python数据平滑!$A$177:$AN$230,COLUMN(Python数据平滑!AN$177),0)/SUM(Python数据平滑!AN$201:AN$217)*情景假设!AP$474</f>
        <v>14252.749574124986</v>
      </c>
    </row>
    <row r="479" spans="1:42" x14ac:dyDescent="0.25">
      <c r="A479" s="132" t="s">
        <v>44</v>
      </c>
      <c r="B479" s="118">
        <f>VLOOKUP($A479,'中情景（2001-2060, 2020RMB）'!$A$14:$W$70,COLUMN('中情景（2001-2060, 2020RMB）'!U$1),0)</f>
        <v>2932.9101730437146</v>
      </c>
      <c r="C479" s="14">
        <f>VLOOKUP($A479,'中情景（2001-2060, 2020RMB）'!$A$14:$W$70,COLUMN('中情景（2001-2060, 2020RMB）'!V$1),0)</f>
        <v>3316.3341738898448</v>
      </c>
      <c r="D479" s="14">
        <f>VLOOKUP($A479,'中情景（2001-2060, 2020RMB）'!$A$14:$W$70,COLUMN('中情景（2001-2060, 2020RMB）'!W$1),0)</f>
        <v>3355.3629553285882</v>
      </c>
      <c r="E479" s="14">
        <f>VLOOKUP($A479,Python数据平滑!$A$177:$AN$230,COLUMN(Python数据平滑!C$177),0)/SUM(Python数据平滑!C$201:C$217)*情景假设!E$474</f>
        <v>3333.6734111405844</v>
      </c>
      <c r="F479" s="14">
        <f>VLOOKUP($A479,Python数据平滑!$A$177:$AN$230,COLUMN(Python数据平滑!D$177),0)/SUM(Python数据平滑!D$201:D$217)*情景假设!F$474</f>
        <v>3311.8028657950049</v>
      </c>
      <c r="G479" s="14">
        <f>VLOOKUP($A479,Python数据平滑!$A$177:$AN$230,COLUMN(Python数据平滑!E$177),0)/SUM(Python数据平滑!E$201:E$217)*情景假设!G$474</f>
        <v>3289.4044078725501</v>
      </c>
      <c r="H479" s="14">
        <f>VLOOKUP($A479,Python数据平滑!$A$177:$AN$230,COLUMN(Python数据平滑!F$177),0)/SUM(Python数据平滑!F$201:F$217)*情景假设!H$474</f>
        <v>3274.9472433152073</v>
      </c>
      <c r="I479" s="14">
        <f>VLOOKUP($A479,Python数据平滑!$A$177:$AN$230,COLUMN(Python数据平滑!G$177),0)/SUM(Python数据平滑!G$201:G$217)*情景假设!I$474</f>
        <v>3261.8452455144529</v>
      </c>
      <c r="J479" s="14">
        <f>VLOOKUP($A479,Python数据平滑!$A$177:$AN$230,COLUMN(Python数据平滑!H$177),0)/SUM(Python数据平滑!H$201:H$217)*情景假设!J$474</f>
        <v>3250.4826041335896</v>
      </c>
      <c r="K479" s="14">
        <f>VLOOKUP($A479,Python数据平滑!$A$177:$AN$230,COLUMN(Python数据平滑!I$177),0)/SUM(Python数据平滑!I$201:I$217)*情景假设!K$474</f>
        <v>3240.5096336063689</v>
      </c>
      <c r="L479" s="14">
        <f>VLOOKUP($A479,Python数据平滑!$A$177:$AN$230,COLUMN(Python数据平滑!J$177),0)/SUM(Python数据平滑!J$201:J$217)*情景假设!L$474</f>
        <v>3230.883924708965</v>
      </c>
      <c r="M479" s="14">
        <f>VLOOKUP($A479,Python数据平滑!$A$177:$AN$230,COLUMN(Python数据平滑!K$177),0)/SUM(Python数据平滑!K$201:K$217)*情景假设!M$474</f>
        <v>3214.3599015992277</v>
      </c>
      <c r="N479" s="14">
        <f>VLOOKUP($A479,Python数据平滑!$A$177:$AN$230,COLUMN(Python数据平滑!L$177),0)/SUM(Python数据平滑!L$201:L$217)*情景假设!N$474</f>
        <v>3187.100705497066</v>
      </c>
      <c r="O479" s="14">
        <f>VLOOKUP($A479,Python数据平滑!$A$177:$AN$230,COLUMN(Python数据平滑!M$177),0)/SUM(Python数据平滑!M$201:M$217)*情景假设!O$474</f>
        <v>3153.1981140701719</v>
      </c>
      <c r="P479" s="14">
        <f>VLOOKUP($A479,Python数据平滑!$A$177:$AN$230,COLUMN(Python数据平滑!N$177),0)/SUM(Python数据平滑!N$201:N$217)*情景假设!P$474</f>
        <v>3118.1520874683711</v>
      </c>
      <c r="Q479" s="14">
        <f>VLOOKUP($A479,Python数据平滑!$A$177:$AN$230,COLUMN(Python数据平滑!O$177),0)/SUM(Python数据平滑!O$201:O$217)*情景假设!Q$474</f>
        <v>3088.8245038758969</v>
      </c>
      <c r="R479" s="14">
        <f>VLOOKUP($A479,Python数据平滑!$A$177:$AN$230,COLUMN(Python数据平滑!P$177),0)/SUM(Python数据平滑!P$201:P$217)*情景假设!R$474</f>
        <v>3063.0768439095682</v>
      </c>
      <c r="S479" s="14">
        <f>VLOOKUP($A479,Python数据平滑!$A$177:$AN$230,COLUMN(Python数据平滑!Q$177),0)/SUM(Python数据平滑!Q$201:Q$217)*情景假设!S$474</f>
        <v>3034.8045850257745</v>
      </c>
      <c r="T479" s="14">
        <f>VLOOKUP($A479,Python数据平滑!$A$177:$AN$230,COLUMN(Python数据平滑!R$177),0)/SUM(Python数据平滑!R$201:R$217)*情景假设!T$474</f>
        <v>3005.2919095537623</v>
      </c>
      <c r="U479" s="14">
        <f>VLOOKUP($A479,Python数据平滑!$A$177:$AN$230,COLUMN(Python数据平滑!S$177),0)/SUM(Python数据平滑!S$201:S$217)*情景假设!U$474</f>
        <v>2975.7562754320852</v>
      </c>
      <c r="V479" s="14">
        <f>VLOOKUP($A479,Python数据平滑!$A$177:$AN$230,COLUMN(Python数据平滑!T$177),0)/SUM(Python数据平滑!T$201:T$217)*情景假设!V$474</f>
        <v>2947.3490816511535</v>
      </c>
      <c r="W479" s="14">
        <f>VLOOKUP($A479,Python数据平滑!$A$177:$AN$230,COLUMN(Python数据平滑!U$177),0)/SUM(Python数据平滑!U$201:U$217)*情景假设!W$474</f>
        <v>2920.0274878636146</v>
      </c>
      <c r="X479" s="14">
        <f>VLOOKUP($A479,Python数据平滑!$A$177:$AN$230,COLUMN(Python数据平滑!V$177),0)/SUM(Python数据平滑!V$201:V$217)*情景假设!X$474</f>
        <v>2892.9468980241149</v>
      </c>
      <c r="Y479" s="14">
        <f>VLOOKUP($A479,Python数据平滑!$A$177:$AN$230,COLUMN(Python数据平滑!W$177),0)/SUM(Python数据平滑!W$201:W$217)*情景假设!Y$474</f>
        <v>2866.0027701420895</v>
      </c>
      <c r="Z479" s="14">
        <f>VLOOKUP($A479,Python数据平滑!$A$177:$AN$230,COLUMN(Python数据平滑!X$177),0)/SUM(Python数据平滑!X$201:X$217)*情景假设!Z$474</f>
        <v>2839.0835899818662</v>
      </c>
      <c r="AA479" s="14">
        <f>VLOOKUP($A479,Python数据平滑!$A$177:$AN$230,COLUMN(Python数据平滑!Y$177),0)/SUM(Python数据平滑!Y$201:Y$217)*情景假设!AA$474</f>
        <v>2812.0727197119054</v>
      </c>
      <c r="AB479" s="14">
        <f>VLOOKUP($A479,Python数据平滑!$A$177:$AN$230,COLUMN(Python数据平滑!Z$177),0)/SUM(Python数据平滑!Z$201:Z$217)*情景假设!AB$474</f>
        <v>2784.9092148014074</v>
      </c>
      <c r="AC479" s="14">
        <f>VLOOKUP($A479,Python数据平滑!$A$177:$AN$230,COLUMN(Python数据平滑!AA$177),0)/SUM(Python数据平滑!AA$201:AA$217)*情景假设!AC$474</f>
        <v>2757.526119794637</v>
      </c>
      <c r="AD479" s="14">
        <f>VLOOKUP($A479,Python数据平滑!$A$177:$AN$230,COLUMN(Python数据平滑!AB$177),0)/SUM(Python数据平滑!AB$201:AB$217)*情景假设!AD$474</f>
        <v>2729.7929414294299</v>
      </c>
      <c r="AE479" s="14">
        <f>VLOOKUP($A479,Python数据平滑!$A$177:$AN$230,COLUMN(Python数据平滑!AC$177),0)/SUM(Python数据平滑!AC$201:AC$217)*情景假设!AE$474</f>
        <v>2701.5765388053146</v>
      </c>
      <c r="AF479" s="14">
        <f>VLOOKUP($A479,Python数据平滑!$A$177:$AN$230,COLUMN(Python数据平滑!AD$177),0)/SUM(Python数据平滑!AD$201:AD$217)*情景假设!AF$474</f>
        <v>2672.7405613768969</v>
      </c>
      <c r="AG479" s="14">
        <f>VLOOKUP($A479,Python数据平滑!$A$177:$AN$230,COLUMN(Python数据平滑!AE$177),0)/SUM(Python数据平滑!AE$201:AE$217)*情景假设!AG$474</f>
        <v>2643.6551142991821</v>
      </c>
      <c r="AH479" s="14">
        <f>VLOOKUP($A479,Python数据平滑!$A$177:$AN$230,COLUMN(Python数据平滑!AF$177),0)/SUM(Python数据平滑!AF$201:AF$217)*情景假设!AH$474</f>
        <v>2614.666876649675</v>
      </c>
      <c r="AI479" s="14">
        <f>VLOOKUP($A479,Python数据平滑!$A$177:$AN$230,COLUMN(Python数据平滑!AG$177),0)/SUM(Python数据平滑!AG$201:AG$217)*情景假设!AI$474</f>
        <v>2585.6070878605847</v>
      </c>
      <c r="AJ479" s="14">
        <f>VLOOKUP($A479,Python数据平滑!$A$177:$AN$230,COLUMN(Python数据平滑!AH$177),0)/SUM(Python数据平滑!AH$201:AH$217)*情景假设!AJ$474</f>
        <v>2556.3146392167941</v>
      </c>
      <c r="AK479" s="14">
        <f>VLOOKUP($A479,Python数据平滑!$A$177:$AN$230,COLUMN(Python数据平滑!AI$177),0)/SUM(Python数据平滑!AI$201:AI$217)*情景假设!AK$474</f>
        <v>2526.6362314279445</v>
      </c>
      <c r="AL479" s="14">
        <f>VLOOKUP($A479,Python数据平滑!$A$177:$AN$230,COLUMN(Python数据平滑!AJ$177),0)/SUM(Python数据平滑!AJ$201:AJ$217)*情景假设!AL$474</f>
        <v>2496.6538989554278</v>
      </c>
      <c r="AM479" s="14">
        <f>VLOOKUP($A479,Python数据平滑!$A$177:$AN$230,COLUMN(Python数据平滑!AK$177),0)/SUM(Python数据平滑!AK$201:AK$217)*情景假设!AM$474</f>
        <v>2466.5506596744108</v>
      </c>
      <c r="AN479" s="14">
        <f>VLOOKUP($A479,Python数据平滑!$A$177:$AN$230,COLUMN(Python数据平滑!AL$177),0)/SUM(Python数据平滑!AL$201:AL$217)*情景假设!AN$474</f>
        <v>2436.3310047954383</v>
      </c>
      <c r="AO479" s="14">
        <f>VLOOKUP($A479,Python数据平滑!$A$177:$AN$230,COLUMN(Python数据平滑!AM$177),0)/SUM(Python数据平滑!AM$201:AM$217)*情景假设!AO$474</f>
        <v>2405.9998421108921</v>
      </c>
      <c r="AP479" s="166">
        <f>VLOOKUP($A479,Python数据平滑!$A$177:$AN$230,COLUMN(Python数据平滑!AN$177),0)/SUM(Python数据平滑!AN$201:AN$217)*情景假设!AP$474</f>
        <v>2375.5624574489893</v>
      </c>
    </row>
    <row r="480" spans="1:42" x14ac:dyDescent="0.25">
      <c r="A480" s="132" t="s">
        <v>45</v>
      </c>
      <c r="B480" s="118">
        <f>VLOOKUP($A480,'中情景（2001-2060, 2020RMB）'!$A$14:$W$70,COLUMN('中情景（2001-2060, 2020RMB）'!U$1),0)</f>
        <v>2641.6002604003402</v>
      </c>
      <c r="C480" s="14">
        <f>VLOOKUP($A480,'中情景（2001-2060, 2020RMB）'!$A$14:$W$70,COLUMN('中情景（2001-2060, 2020RMB）'!V$1),0)</f>
        <v>3036.4481610921225</v>
      </c>
      <c r="D480" s="14">
        <f>VLOOKUP($A480,'中情景（2001-2060, 2020RMB）'!$A$14:$W$70,COLUMN('中情景（2001-2060, 2020RMB）'!W$1),0)</f>
        <v>3069.0985404160137</v>
      </c>
      <c r="E480" s="14">
        <f>VLOOKUP($A480,Python数据平滑!$A$177:$AN$230,COLUMN(Python数据平滑!C$177),0)/SUM(Python数据平滑!C$201:C$217)*情景假设!E$474</f>
        <v>3093.8898912118925</v>
      </c>
      <c r="F480" s="14">
        <f>VLOOKUP($A480,Python数据平滑!$A$177:$AN$230,COLUMN(Python数据平滑!D$177),0)/SUM(Python数据平滑!D$201:D$217)*情景假设!F$474</f>
        <v>3117.0603943475817</v>
      </c>
      <c r="G480" s="14">
        <f>VLOOKUP($A480,Python数据平滑!$A$177:$AN$230,COLUMN(Python数据平滑!E$177),0)/SUM(Python数据平滑!E$201:E$217)*情景假设!G$474</f>
        <v>3135.9759088960423</v>
      </c>
      <c r="H480" s="14">
        <f>VLOOKUP($A480,Python数据平滑!$A$177:$AN$230,COLUMN(Python数据平滑!F$177),0)/SUM(Python数据平滑!F$201:F$217)*情景假设!H$474</f>
        <v>3162.7491659109915</v>
      </c>
      <c r="I480" s="14">
        <f>VLOOKUP($A480,Python数据平滑!$A$177:$AN$230,COLUMN(Python数据平滑!G$177),0)/SUM(Python数据平滑!G$201:G$217)*情景假设!I$474</f>
        <v>3193.8422143517328</v>
      </c>
      <c r="J480" s="14">
        <f>VLOOKUP($A480,Python数据平滑!$A$177:$AN$230,COLUMN(Python数据平滑!H$177),0)/SUM(Python数据平滑!H$201:H$217)*情景假设!J$474</f>
        <v>3225.2203661205203</v>
      </c>
      <c r="K480" s="14">
        <f>VLOOKUP($A480,Python数据平滑!$A$177:$AN$230,COLUMN(Python数据平滑!I$177),0)/SUM(Python数据平滑!I$201:I$217)*情景假设!K$474</f>
        <v>3251.9600361287198</v>
      </c>
      <c r="L480" s="14">
        <f>VLOOKUP($A480,Python数据平滑!$A$177:$AN$230,COLUMN(Python数据平滑!J$177),0)/SUM(Python数据平滑!J$201:J$217)*情景假设!L$474</f>
        <v>3268.2824221381561</v>
      </c>
      <c r="M480" s="14">
        <f>VLOOKUP($A480,Python数据平滑!$A$177:$AN$230,COLUMN(Python数据平滑!K$177),0)/SUM(Python数据平滑!K$201:K$217)*情景假设!M$474</f>
        <v>3275.6218411122127</v>
      </c>
      <c r="N480" s="14">
        <f>VLOOKUP($A480,Python数据平滑!$A$177:$AN$230,COLUMN(Python数据平滑!L$177),0)/SUM(Python数据平滑!L$201:L$217)*情景假设!N$474</f>
        <v>3279.5545672183739</v>
      </c>
      <c r="O480" s="14">
        <f>VLOOKUP($A480,Python数据平滑!$A$177:$AN$230,COLUMN(Python数据平滑!M$177),0)/SUM(Python数据平滑!M$201:M$217)*情景假设!O$474</f>
        <v>3280.4932515138839</v>
      </c>
      <c r="P480" s="14">
        <f>VLOOKUP($A480,Python数据平滑!$A$177:$AN$230,COLUMN(Python数据平滑!N$177),0)/SUM(Python数据平滑!N$201:N$217)*情景假设!P$474</f>
        <v>3280.4483948436205</v>
      </c>
      <c r="Q480" s="14">
        <f>VLOOKUP($A480,Python数据平滑!$A$177:$AN$230,COLUMN(Python数据平滑!O$177),0)/SUM(Python数据平滑!O$201:O$217)*情景假设!Q$474</f>
        <v>3283.1188032413802</v>
      </c>
      <c r="R480" s="14">
        <f>VLOOKUP($A480,Python数据平滑!$A$177:$AN$230,COLUMN(Python数据平滑!P$177),0)/SUM(Python数据平滑!P$201:P$217)*情景假设!R$474</f>
        <v>3286.0705251603199</v>
      </c>
      <c r="S480" s="14">
        <f>VLOOKUP($A480,Python数据平滑!$A$177:$AN$230,COLUMN(Python数据平滑!Q$177),0)/SUM(Python数据平滑!Q$201:Q$217)*情景假设!S$474</f>
        <v>3284.9394436340276</v>
      </c>
      <c r="T480" s="14">
        <f>VLOOKUP($A480,Python数据平滑!$A$177:$AN$230,COLUMN(Python数据平滑!R$177),0)/SUM(Python数据平滑!R$201:R$217)*情景假设!T$474</f>
        <v>3281.1858686212122</v>
      </c>
      <c r="U480" s="14">
        <f>VLOOKUP($A480,Python数据平滑!$A$177:$AN$230,COLUMN(Python数据平滑!S$177),0)/SUM(Python数据平滑!S$201:S$217)*情景假设!U$474</f>
        <v>3276.2482905227548</v>
      </c>
      <c r="V480" s="14">
        <f>VLOOKUP($A480,Python数据平滑!$A$177:$AN$230,COLUMN(Python数据平滑!T$177),0)/SUM(Python数据平滑!T$201:T$217)*情景假设!V$474</f>
        <v>3271.5375513521194</v>
      </c>
      <c r="W480" s="14">
        <f>VLOOKUP($A480,Python数据平滑!$A$177:$AN$230,COLUMN(Python数据平滑!U$177),0)/SUM(Python数据平滑!U$201:U$217)*情景假设!W$474</f>
        <v>3267.1691664691166</v>
      </c>
      <c r="X480" s="14">
        <f>VLOOKUP($A480,Python数据平滑!$A$177:$AN$230,COLUMN(Python数据平滑!V$177),0)/SUM(Python数据平滑!V$201:V$217)*情景假设!X$474</f>
        <v>3262.3519939806765</v>
      </c>
      <c r="Y480" s="14">
        <f>VLOOKUP($A480,Python数据平滑!$A$177:$AN$230,COLUMN(Python数据平滑!W$177),0)/SUM(Python数据平滑!W$201:W$217)*情景假设!Y$474</f>
        <v>3257.1054563165276</v>
      </c>
      <c r="Z480" s="14">
        <f>VLOOKUP($A480,Python数据平滑!$A$177:$AN$230,COLUMN(Python数据平滑!X$177),0)/SUM(Python数据平滑!X$201:X$217)*情景假设!Z$474</f>
        <v>3251.436650043664</v>
      </c>
      <c r="AA480" s="14">
        <f>VLOOKUP($A480,Python数据平滑!$A$177:$AN$230,COLUMN(Python数据平滑!Y$177),0)/SUM(Python数据平滑!Y$201:Y$217)*情景假设!AA$474</f>
        <v>3245.3420138613224</v>
      </c>
      <c r="AB480" s="14">
        <f>VLOOKUP($A480,Python数据平滑!$A$177:$AN$230,COLUMN(Python数据平滑!Z$177),0)/SUM(Python数据平滑!Z$201:Z$217)*情景假设!AB$474</f>
        <v>3238.8776229303871</v>
      </c>
      <c r="AC480" s="14">
        <f>VLOOKUP($A480,Python数据平滑!$A$177:$AN$230,COLUMN(Python数据平滑!AA$177),0)/SUM(Python数据平滑!AA$201:AA$217)*情景假设!AC$474</f>
        <v>3232.08912520485</v>
      </c>
      <c r="AD480" s="14">
        <f>VLOOKUP($A480,Python数据平滑!$A$177:$AN$230,COLUMN(Python数据平滑!AB$177),0)/SUM(Python数据平滑!AB$201:AB$217)*情景假设!AD$474</f>
        <v>3224.9432754071167</v>
      </c>
      <c r="AE480" s="14">
        <f>VLOOKUP($A480,Python数据平滑!$A$177:$AN$230,COLUMN(Python数据平滑!AC$177),0)/SUM(Python数据平滑!AC$201:AC$217)*情景假设!AE$474</f>
        <v>3217.3971617408865</v>
      </c>
      <c r="AF480" s="14">
        <f>VLOOKUP($A480,Python数据平滑!$A$177:$AN$230,COLUMN(Python数据平滑!AD$177),0)/SUM(Python数据平滑!AD$201:AD$217)*情景假设!AF$474</f>
        <v>3209.3969193052208</v>
      </c>
      <c r="AG480" s="14">
        <f>VLOOKUP($A480,Python数据平滑!$A$177:$AN$230,COLUMN(Python数据平滑!AE$177),0)/SUM(Python数据平滑!AE$201:AE$217)*情景假设!AG$474</f>
        <v>3200.8650185706288</v>
      </c>
      <c r="AH480" s="14">
        <f>VLOOKUP($A480,Python数据平滑!$A$177:$AN$230,COLUMN(Python数据平滑!AF$177),0)/SUM(Python数据平滑!AF$201:AF$217)*情景假设!AH$474</f>
        <v>3191.6704895624634</v>
      </c>
      <c r="AI480" s="14">
        <f>VLOOKUP($A480,Python数据平滑!$A$177:$AN$230,COLUMN(Python数据平滑!AG$177),0)/SUM(Python数据平滑!AG$201:AG$217)*情景假设!AI$474</f>
        <v>3181.6714933903672</v>
      </c>
      <c r="AJ480" s="14">
        <f>VLOOKUP($A480,Python数据平滑!$A$177:$AN$230,COLUMN(Python数据平滑!AH$177),0)/SUM(Python数据平滑!AH$201:AH$217)*情景假设!AJ$474</f>
        <v>3170.7285477844475</v>
      </c>
      <c r="AK480" s="14">
        <f>VLOOKUP($A480,Python数据平滑!$A$177:$AN$230,COLUMN(Python数据平滑!AI$177),0)/SUM(Python数据平滑!AI$201:AI$217)*情景假设!AK$474</f>
        <v>3158.7050009423569</v>
      </c>
      <c r="AL480" s="14">
        <f>VLOOKUP($A480,Python数据平滑!$A$177:$AN$230,COLUMN(Python数据平滑!AJ$177),0)/SUM(Python数据平滑!AJ$201:AJ$217)*情景假设!AL$474</f>
        <v>3145.7539274757733</v>
      </c>
      <c r="AM480" s="14">
        <f>VLOOKUP($A480,Python数据平滑!$A$177:$AN$230,COLUMN(Python数据平滑!AK$177),0)/SUM(Python数据平滑!AK$201:AK$217)*情景假设!AM$474</f>
        <v>3132.1589001394054</v>
      </c>
      <c r="AN480" s="14">
        <f>VLOOKUP($A480,Python数据平滑!$A$177:$AN$230,COLUMN(Python数据平滑!AL$177),0)/SUM(Python数据平滑!AL$201:AL$217)*情景假设!AN$474</f>
        <v>3117.9811444278162</v>
      </c>
      <c r="AO480" s="14">
        <f>VLOOKUP($A480,Python数据平滑!$A$177:$AN$230,COLUMN(Python数据平滑!AM$177),0)/SUM(Python数据平滑!AM$201:AM$217)*情景假设!AO$474</f>
        <v>3103.281389792412</v>
      </c>
      <c r="AP480" s="166">
        <f>VLOOKUP($A480,Python数据平滑!$A$177:$AN$230,COLUMN(Python数据平滑!AN$177),0)/SUM(Python数据平滑!AN$201:AN$217)*情景假设!AP$474</f>
        <v>3088.1197305265414</v>
      </c>
    </row>
    <row r="481" spans="1:42" x14ac:dyDescent="0.25">
      <c r="A481" s="132" t="s">
        <v>46</v>
      </c>
      <c r="B481" s="118">
        <f>VLOOKUP($A481,'中情景（2001-2060, 2020RMB）'!$A$14:$W$70,COLUMN('中情景（2001-2060, 2020RMB）'!U$1),0)</f>
        <v>1627.6494522571516</v>
      </c>
      <c r="C481" s="14">
        <f>VLOOKUP($A481,'中情景（2001-2060, 2020RMB）'!$A$14:$W$70,COLUMN('中情景（2001-2060, 2020RMB）'!V$1),0)</f>
        <v>1901.4435312506728</v>
      </c>
      <c r="D481" s="14">
        <f>VLOOKUP($A481,'中情景（2001-2060, 2020RMB）'!$A$14:$W$70,COLUMN('中情景（2001-2060, 2020RMB）'!W$1),0)</f>
        <v>1802.1334874675638</v>
      </c>
      <c r="E481" s="14">
        <f>VLOOKUP($A481,Python数据平滑!$A$177:$AN$230,COLUMN(Python数据平滑!C$177),0)/SUM(Python数据平滑!C$201:C$217)*情景假设!E$474</f>
        <v>1814.5757961161169</v>
      </c>
      <c r="F481" s="14">
        <f>VLOOKUP($A481,Python数据平滑!$A$177:$AN$230,COLUMN(Python数据平滑!D$177),0)/SUM(Python数据平滑!D$201:D$217)*情景假设!F$474</f>
        <v>1826.1099825334586</v>
      </c>
      <c r="G481" s="14">
        <f>VLOOKUP($A481,Python数据平滑!$A$177:$AN$230,COLUMN(Python数据平滑!E$177),0)/SUM(Python数据平滑!E$201:E$217)*情景假设!G$474</f>
        <v>1835.1372483370412</v>
      </c>
      <c r="H481" s="14">
        <f>VLOOKUP($A481,Python数据平滑!$A$177:$AN$230,COLUMN(Python数据平滑!F$177),0)/SUM(Python数据平滑!F$201:F$217)*情景假设!H$474</f>
        <v>1848.5311874556241</v>
      </c>
      <c r="I481" s="14">
        <f>VLOOKUP($A481,Python数据平滑!$A$177:$AN$230,COLUMN(Python数据平滑!G$177),0)/SUM(Python数据平滑!G$201:G$217)*情景假设!I$474</f>
        <v>1864.2767125414568</v>
      </c>
      <c r="J481" s="14">
        <f>VLOOKUP($A481,Python数据平滑!$A$177:$AN$230,COLUMN(Python数据平滑!H$177),0)/SUM(Python数据平滑!H$201:H$217)*情景假设!J$474</f>
        <v>1880.381702057691</v>
      </c>
      <c r="K481" s="14">
        <f>VLOOKUP($A481,Python数据平滑!$A$177:$AN$230,COLUMN(Python数据平滑!I$177),0)/SUM(Python数据平滑!I$201:I$217)*情景假设!K$474</f>
        <v>1894.3598524127567</v>
      </c>
      <c r="L481" s="14">
        <f>VLOOKUP($A481,Python数据平滑!$A$177:$AN$230,COLUMN(Python数据平滑!J$177),0)/SUM(Python数据平滑!J$201:J$217)*情景假设!L$474</f>
        <v>1903.2445930084941</v>
      </c>
      <c r="M481" s="14">
        <f>VLOOKUP($A481,Python数据平滑!$A$177:$AN$230,COLUMN(Python数据平滑!K$177),0)/SUM(Python数据平滑!K$201:K$217)*情景假设!M$474</f>
        <v>1906.9741841315056</v>
      </c>
      <c r="N481" s="14">
        <f>VLOOKUP($A481,Python数据平滑!$A$177:$AN$230,COLUMN(Python数据平滑!L$177),0)/SUM(Python数据平滑!L$201:L$217)*情景假设!N$474</f>
        <v>1907.862522098168</v>
      </c>
      <c r="O481" s="14">
        <f>VLOOKUP($A481,Python数据平滑!$A$177:$AN$230,COLUMN(Python数据平滑!M$177),0)/SUM(Python数据平滑!M$201:M$217)*情景假设!O$474</f>
        <v>1906.5019953280128</v>
      </c>
      <c r="P481" s="14">
        <f>VLOOKUP($A481,Python数据平滑!$A$177:$AN$230,COLUMN(Python数据平滑!N$177),0)/SUM(Python数据平滑!N$201:N$217)*情景假设!P$474</f>
        <v>1904.4149179287624</v>
      </c>
      <c r="Q481" s="14">
        <f>VLOOKUP($A481,Python数据平滑!$A$177:$AN$230,COLUMN(Python数据平滑!O$177),0)/SUM(Python数据平滑!O$201:O$217)*情景假设!Q$474</f>
        <v>1904.097445795773</v>
      </c>
      <c r="R481" s="14">
        <f>VLOOKUP($A481,Python数据平滑!$A$177:$AN$230,COLUMN(Python数据平滑!P$177),0)/SUM(Python数据平滑!P$201:P$217)*情景假设!R$474</f>
        <v>1904.2101393410198</v>
      </c>
      <c r="S481" s="14">
        <f>VLOOKUP($A481,Python数据平滑!$A$177:$AN$230,COLUMN(Python数据平滑!Q$177),0)/SUM(Python数据平滑!Q$201:Q$217)*情景假设!S$474</f>
        <v>1902.0598846076189</v>
      </c>
      <c r="T481" s="14">
        <f>VLOOKUP($A481,Python数据平滑!$A$177:$AN$230,COLUMN(Python数据平滑!R$177),0)/SUM(Python数据平滑!R$201:R$217)*情景假设!T$474</f>
        <v>1898.4837729786702</v>
      </c>
      <c r="U481" s="14">
        <f>VLOOKUP($A481,Python数据平滑!$A$177:$AN$230,COLUMN(Python数据平滑!S$177),0)/SUM(Python数据平滑!S$201:S$217)*情景假设!U$474</f>
        <v>1894.3033493554497</v>
      </c>
      <c r="V481" s="14">
        <f>VLOOKUP($A481,Python数据平滑!$A$177:$AN$230,COLUMN(Python数据平滑!T$177),0)/SUM(Python数据平滑!T$201:T$217)*情景假设!V$474</f>
        <v>1890.3217295101545</v>
      </c>
      <c r="W481" s="14">
        <f>VLOOKUP($A481,Python数据平滑!$A$177:$AN$230,COLUMN(Python数据平滑!U$177),0)/SUM(Python数据平滑!U$201:U$217)*情景假设!W$474</f>
        <v>1886.591966678179</v>
      </c>
      <c r="X481" s="14">
        <f>VLOOKUP($A481,Python数据平滑!$A$177:$AN$230,COLUMN(Python数据平滑!V$177),0)/SUM(Python数据平滑!V$201:V$217)*情景假设!X$474</f>
        <v>1882.6438663712649</v>
      </c>
      <c r="Y481" s="14">
        <f>VLOOKUP($A481,Python数据平滑!$A$177:$AN$230,COLUMN(Python数据平滑!W$177),0)/SUM(Python数据平滑!W$201:W$217)*情景假设!Y$474</f>
        <v>1878.4759457547038</v>
      </c>
      <c r="Z481" s="14">
        <f>VLOOKUP($A481,Python数据平滑!$A$177:$AN$230,COLUMN(Python数据平滑!X$177),0)/SUM(Python数据平滑!X$201:X$217)*情景假设!Z$474</f>
        <v>1874.0796836867262</v>
      </c>
      <c r="AA481" s="14">
        <f>VLOOKUP($A481,Python数据平滑!$A$177:$AN$230,COLUMN(Python数据平滑!Y$177),0)/SUM(Python数据平滑!Y$201:Y$217)*情景假设!AA$474</f>
        <v>1869.4405192182239</v>
      </c>
      <c r="AB481" s="14">
        <f>VLOOKUP($A481,Python数据平滑!$A$177:$AN$230,COLUMN(Python数据平滑!Z$177),0)/SUM(Python数据平滑!Z$201:Z$217)*情景假设!AB$474</f>
        <v>1864.5783539501733</v>
      </c>
      <c r="AC481" s="14">
        <f>VLOOKUP($A481,Python数据平滑!$A$177:$AN$230,COLUMN(Python数据平滑!AA$177),0)/SUM(Python数据平滑!AA$201:AA$217)*情景假设!AC$474</f>
        <v>1859.5071525085202</v>
      </c>
      <c r="AD481" s="14">
        <f>VLOOKUP($A481,Python数据平滑!$A$177:$AN$230,COLUMN(Python数据平滑!AB$177),0)/SUM(Python数据平滑!AB$201:AB$217)*情景假设!AD$474</f>
        <v>1854.195608120096</v>
      </c>
      <c r="AE481" s="14">
        <f>VLOOKUP($A481,Python数据平滑!$A$177:$AN$230,COLUMN(Python数据平滑!AC$177),0)/SUM(Python数据平滑!AC$201:AC$217)*情景假设!AE$474</f>
        <v>1848.6070802599666</v>
      </c>
      <c r="AF481" s="14">
        <f>VLOOKUP($A481,Python数据平滑!$A$177:$AN$230,COLUMN(Python数据平滑!AD$177),0)/SUM(Python数据平滑!AD$201:AD$217)*情景假设!AF$474</f>
        <v>1842.6988979091659</v>
      </c>
      <c r="AG481" s="14">
        <f>VLOOKUP($A481,Python数据平滑!$A$177:$AN$230,COLUMN(Python数据平滑!AE$177),0)/SUM(Python数据平滑!AE$201:AE$217)*情景假设!AG$474</f>
        <v>1836.4819277721674</v>
      </c>
      <c r="AH481" s="14">
        <f>VLOOKUP($A481,Python数据平滑!$A$177:$AN$230,COLUMN(Python数据平滑!AF$177),0)/SUM(Python数据平滑!AF$201:AF$217)*情景假设!AH$474</f>
        <v>1829.9390763850681</v>
      </c>
      <c r="AI481" s="14">
        <f>VLOOKUP($A481,Python数据平滑!$A$177:$AN$230,COLUMN(Python数据平滑!AG$177),0)/SUM(Python数据平滑!AG$201:AG$217)*情景假设!AI$474</f>
        <v>1822.9816819595537</v>
      </c>
      <c r="AJ481" s="14">
        <f>VLOOKUP($A481,Python数据平滑!$A$177:$AN$230,COLUMN(Python数据平滑!AH$177),0)/SUM(Python数据平滑!AH$201:AH$217)*情景假设!AJ$474</f>
        <v>1815.5227125772947</v>
      </c>
      <c r="AK481" s="14">
        <f>VLOOKUP($A481,Python数据平滑!$A$177:$AN$230,COLUMN(Python数据平滑!AI$177),0)/SUM(Python数据平滑!AI$201:AI$217)*情景假设!AK$474</f>
        <v>1807.4770367892295</v>
      </c>
      <c r="AL481" s="14">
        <f>VLOOKUP($A481,Python数据平滑!$A$177:$AN$230,COLUMN(Python数据平滑!AJ$177),0)/SUM(Python数据平滑!AJ$201:AJ$217)*情景假设!AL$474</f>
        <v>1798.9254933746313</v>
      </c>
      <c r="AM481" s="14">
        <f>VLOOKUP($A481,Python数据平滑!$A$177:$AN$230,COLUMN(Python数据平滑!AK$177),0)/SUM(Python数据平滑!AK$201:AK$217)*情景假设!AM$474</f>
        <v>1790.0233892525437</v>
      </c>
      <c r="AN481" s="14">
        <f>VLOOKUP($A481,Python数据平滑!$A$177:$AN$230,COLUMN(Python数据平滑!AL$177),0)/SUM(Python数据平滑!AL$201:AL$217)*情景假设!AN$474</f>
        <v>1780.7987665701783</v>
      </c>
      <c r="AO481" s="14">
        <f>VLOOKUP($A481,Python数据平滑!$A$177:$AN$230,COLUMN(Python数据平滑!AM$177),0)/SUM(Python数据平滑!AM$201:AM$217)*情景假设!AO$474</f>
        <v>1771.279448088367</v>
      </c>
      <c r="AP481" s="166">
        <f>VLOOKUP($A481,Python数据平滑!$A$177:$AN$230,COLUMN(Python数据平滑!AN$177),0)/SUM(Python数据平滑!AN$201:AN$217)*情景假设!AP$474</f>
        <v>1761.4929710856236</v>
      </c>
    </row>
    <row r="482" spans="1:42" x14ac:dyDescent="0.25">
      <c r="A482" s="132" t="s">
        <v>47</v>
      </c>
      <c r="B482" s="118">
        <f>VLOOKUP($A482,'中情景（2001-2060, 2020RMB）'!$A$14:$W$70,COLUMN('中情景（2001-2060, 2020RMB）'!U$1),0)</f>
        <v>1649.6368760600501</v>
      </c>
      <c r="C482" s="14">
        <f>VLOOKUP($A482,'中情景（2001-2060, 2020RMB）'!$A$14:$W$70,COLUMN('中情景（2001-2060, 2020RMB）'!V$1),0)</f>
        <v>1909.953713647637</v>
      </c>
      <c r="D482" s="14">
        <f>VLOOKUP($A482,'中情景（2001-2060, 2020RMB）'!$A$14:$W$70,COLUMN('中情景（2001-2060, 2020RMB）'!W$1),0)</f>
        <v>1947.9528299445335</v>
      </c>
      <c r="E482" s="14">
        <f>VLOOKUP($A482,Python数据平滑!$A$177:$AN$230,COLUMN(Python数据平滑!C$177),0)/SUM(Python数据平滑!C$201:C$217)*情景假设!E$474</f>
        <v>1985.2921597546854</v>
      </c>
      <c r="F482" s="14">
        <f>VLOOKUP($A482,Python数据平滑!$A$177:$AN$230,COLUMN(Python数据平滑!D$177),0)/SUM(Python数据平滑!D$201:D$217)*情景假设!F$474</f>
        <v>2021.4186440185576</v>
      </c>
      <c r="G482" s="14">
        <f>VLOOKUP($A482,Python数据平滑!$A$177:$AN$230,COLUMN(Python数据平滑!E$177),0)/SUM(Python数据平滑!E$201:E$217)*情景假设!G$474</f>
        <v>2054.6068106370381</v>
      </c>
      <c r="H482" s="14">
        <f>VLOOKUP($A482,Python数据平滑!$A$177:$AN$230,COLUMN(Python数据平滑!F$177),0)/SUM(Python数据平滑!F$201:F$217)*情景假设!H$474</f>
        <v>2092.3235089434938</v>
      </c>
      <c r="I482" s="14">
        <f>VLOOKUP($A482,Python数据平滑!$A$177:$AN$230,COLUMN(Python数据平滑!G$177),0)/SUM(Python数据平滑!G$201:G$217)*情景假设!I$474</f>
        <v>2132.2243901098855</v>
      </c>
      <c r="J482" s="14">
        <f>VLOOKUP($A482,Python数据平滑!$A$177:$AN$230,COLUMN(Python数据平滑!H$177),0)/SUM(Python数据平滑!H$201:H$217)*情景假设!J$474</f>
        <v>2172.2372013096065</v>
      </c>
      <c r="K482" s="14">
        <f>VLOOKUP($A482,Python数据平滑!$A$177:$AN$230,COLUMN(Python数据平滑!I$177),0)/SUM(Python数据平滑!I$201:I$217)*情景假设!K$474</f>
        <v>2209.6335102553689</v>
      </c>
      <c r="L482" s="14">
        <f>VLOOKUP($A482,Python数据平滑!$A$177:$AN$230,COLUMN(Python数据平滑!J$177),0)/SUM(Python数据平滑!J$201:J$217)*情景假设!L$474</f>
        <v>2241.0232552887192</v>
      </c>
      <c r="M482" s="14">
        <f>VLOOKUP($A482,Python数据平滑!$A$177:$AN$230,COLUMN(Python数据平滑!K$177),0)/SUM(Python数据平滑!K$201:K$217)*情景假设!M$474</f>
        <v>2266.1946445183221</v>
      </c>
      <c r="N482" s="14">
        <f>VLOOKUP($A482,Python数据平滑!$A$177:$AN$230,COLUMN(Python数据平滑!L$177),0)/SUM(Python数据平滑!L$201:L$217)*情景假设!N$474</f>
        <v>2287.5258541955654</v>
      </c>
      <c r="O482" s="14">
        <f>VLOOKUP($A482,Python数据平滑!$A$177:$AN$230,COLUMN(Python数据平滑!M$177),0)/SUM(Python数据平滑!M$201:M$217)*情景假设!O$474</f>
        <v>2305.4375605394407</v>
      </c>
      <c r="P482" s="14">
        <f>VLOOKUP($A482,Python数据平滑!$A$177:$AN$230,COLUMN(Python数据平滑!N$177),0)/SUM(Python数据平滑!N$201:N$217)*情景假设!P$474</f>
        <v>2321.5080362766671</v>
      </c>
      <c r="Q482" s="14">
        <f>VLOOKUP($A482,Python数据平滑!$A$177:$AN$230,COLUMN(Python数据平滑!O$177),0)/SUM(Python数据平滑!O$201:O$217)*情景假设!Q$474</f>
        <v>2338.5700179655414</v>
      </c>
      <c r="R482" s="14">
        <f>VLOOKUP($A482,Python数据平滑!$A$177:$AN$230,COLUMN(Python数据平滑!P$177),0)/SUM(Python数据平滑!P$201:P$217)*情景假设!R$474</f>
        <v>2355.7085711456157</v>
      </c>
      <c r="S482" s="14">
        <f>VLOOKUP($A482,Python数据平滑!$A$177:$AN$230,COLUMN(Python数据平滑!Q$177),0)/SUM(Python数据平滑!Q$201:Q$217)*情景假设!S$474</f>
        <v>2370.3718939942746</v>
      </c>
      <c r="T482" s="14">
        <f>VLOOKUP($A482,Python数据平滑!$A$177:$AN$230,COLUMN(Python数据平滑!R$177),0)/SUM(Python数据平滑!R$201:R$217)*情景假设!T$474</f>
        <v>2383.4788216690604</v>
      </c>
      <c r="U482" s="14">
        <f>VLOOKUP($A482,Python数据平滑!$A$177:$AN$230,COLUMN(Python数据平滑!S$177),0)/SUM(Python数据平滑!S$201:S$217)*情景假设!U$474</f>
        <v>2395.9562870827076</v>
      </c>
      <c r="V482" s="14">
        <f>VLOOKUP($A482,Python数据平滑!$A$177:$AN$230,COLUMN(Python数据平滑!T$177),0)/SUM(Python数据平滑!T$201:T$217)*情景假设!V$474</f>
        <v>2408.7362805410658</v>
      </c>
      <c r="W482" s="14">
        <f>VLOOKUP($A482,Python数据平滑!$A$177:$AN$230,COLUMN(Python数据平滑!U$177),0)/SUM(Python数据平滑!U$201:U$217)*情景假设!W$474</f>
        <v>2421.8165373942925</v>
      </c>
      <c r="X482" s="14">
        <f>VLOOKUP($A482,Python数据平滑!$A$177:$AN$230,COLUMN(Python数据平滑!V$177),0)/SUM(Python数据平滑!V$201:V$217)*情景假设!X$474</f>
        <v>2434.51857465995</v>
      </c>
      <c r="Y482" s="14">
        <f>VLOOKUP($A482,Python数据平滑!$A$177:$AN$230,COLUMN(Python数据平滑!W$177),0)/SUM(Python数据平滑!W$201:W$217)*情景假设!Y$474</f>
        <v>2446.755098023139</v>
      </c>
      <c r="Z482" s="14">
        <f>VLOOKUP($A482,Python数据平滑!$A$177:$AN$230,COLUMN(Python数据平滑!X$177),0)/SUM(Python数据平滑!X$201:X$217)*情景假设!Z$474</f>
        <v>2458.4280702668534</v>
      </c>
      <c r="AA482" s="14">
        <f>VLOOKUP($A482,Python数据平滑!$A$177:$AN$230,COLUMN(Python数据平滑!Y$177),0)/SUM(Python数据平滑!Y$201:Y$217)*情景假设!AA$474</f>
        <v>2469.4298779761821</v>
      </c>
      <c r="AB482" s="14">
        <f>VLOOKUP($A482,Python数据平滑!$A$177:$AN$230,COLUMN(Python数据平滑!Z$177),0)/SUM(Python数据平滑!Z$201:Z$217)*情景假设!AB$474</f>
        <v>2479.6971399786248</v>
      </c>
      <c r="AC482" s="14">
        <f>VLOOKUP($A482,Python数据平滑!$A$177:$AN$230,COLUMN(Python数据平滑!AA$177),0)/SUM(Python数据平滑!AA$201:AA$217)*情景假设!AC$474</f>
        <v>2489.1583979777574</v>
      </c>
      <c r="AD482" s="14">
        <f>VLOOKUP($A482,Python数据平滑!$A$177:$AN$230,COLUMN(Python数据平滑!AB$177),0)/SUM(Python数据平滑!AB$201:AB$217)*情景假设!AD$474</f>
        <v>2497.6810970443548</v>
      </c>
      <c r="AE482" s="14">
        <f>VLOOKUP($A482,Python数据平滑!$A$177:$AN$230,COLUMN(Python数据平滑!AC$177),0)/SUM(Python数据平滑!AC$201:AC$217)*情景假设!AE$474</f>
        <v>2505.1241217832053</v>
      </c>
      <c r="AF482" s="14">
        <f>VLOOKUP($A482,Python数据平滑!$A$177:$AN$230,COLUMN(Python数据平滑!AD$177),0)/SUM(Python数据平滑!AD$201:AD$217)*情景假设!AF$474</f>
        <v>2511.3370796111099</v>
      </c>
      <c r="AG482" s="14">
        <f>VLOOKUP($A482,Python数据平滑!$A$177:$AN$230,COLUMN(Python数据平滑!AE$177),0)/SUM(Python数据平滑!AE$201:AE$217)*情景假设!AG$474</f>
        <v>2517.1922674088614</v>
      </c>
      <c r="AH482" s="14">
        <f>VLOOKUP($A482,Python数据平滑!$A$177:$AN$230,COLUMN(Python数据平滑!AF$177),0)/SUM(Python数据平滑!AF$201:AF$217)*情景假设!AH$474</f>
        <v>2523.5037286219617</v>
      </c>
      <c r="AI482" s="14">
        <f>VLOOKUP($A482,Python数据平滑!$A$177:$AN$230,COLUMN(Python数据平滑!AG$177),0)/SUM(Python数据平滑!AG$201:AG$217)*情景假设!AI$474</f>
        <v>2530.0243385830831</v>
      </c>
      <c r="AJ482" s="14">
        <f>VLOOKUP($A482,Python数据平滑!$A$177:$AN$230,COLUMN(Python数据平滑!AH$177),0)/SUM(Python数据平滑!AH$201:AH$217)*情景假设!AJ$474</f>
        <v>2536.5044768393732</v>
      </c>
      <c r="AK482" s="14">
        <f>VLOOKUP($A482,Python数据平滑!$A$177:$AN$230,COLUMN(Python数据平滑!AI$177),0)/SUM(Python数据平滑!AI$201:AI$217)*情景假设!AK$474</f>
        <v>2542.6920077134628</v>
      </c>
      <c r="AL482" s="14">
        <f>VLOOKUP($A482,Python数据平滑!$A$177:$AN$230,COLUMN(Python数据平滑!AJ$177),0)/SUM(Python数据平滑!AJ$201:AJ$217)*情景假设!AL$474</f>
        <v>2548.5645125066376</v>
      </c>
      <c r="AM482" s="14">
        <f>VLOOKUP($A482,Python数据平滑!$A$177:$AN$230,COLUMN(Python数据平滑!AK$177),0)/SUM(Python数据平滑!AK$201:AK$217)*情景假设!AM$474</f>
        <v>2554.2070649814282</v>
      </c>
      <c r="AN482" s="14">
        <f>VLOOKUP($A482,Python数据平滑!$A$177:$AN$230,COLUMN(Python数据平滑!AL$177),0)/SUM(Python数据平滑!AL$201:AL$217)*情景假设!AN$474</f>
        <v>2559.5265063164275</v>
      </c>
      <c r="AO482" s="14">
        <f>VLOOKUP($A482,Python数据平滑!$A$177:$AN$230,COLUMN(Python数据平滑!AM$177),0)/SUM(Python数据平滑!AM$201:AM$217)*情景假设!AO$474</f>
        <v>2564.4291131179934</v>
      </c>
      <c r="AP482" s="166">
        <f>VLOOKUP($A482,Python数据平滑!$A$177:$AN$230,COLUMN(Python数据平滑!AN$177),0)/SUM(Python数据平滑!AN$201:AN$217)*情景假设!AP$474</f>
        <v>2568.8207025893994</v>
      </c>
    </row>
    <row r="483" spans="1:42" x14ac:dyDescent="0.25">
      <c r="A483" s="132" t="s">
        <v>48</v>
      </c>
      <c r="B483" s="118">
        <f>VLOOKUP($A483,'中情景（2001-2060, 2020RMB）'!$A$14:$W$70,COLUMN('中情景（2001-2060, 2020RMB）'!U$1),0)</f>
        <v>1972.7493616245627</v>
      </c>
      <c r="C483" s="14">
        <f>VLOOKUP($A483,'中情景（2001-2060, 2020RMB）'!$A$14:$W$70,COLUMN('中情景（2001-2060, 2020RMB）'!V$1),0)</f>
        <v>2360.0523650119308</v>
      </c>
      <c r="D483" s="14">
        <f>VLOOKUP($A483,'中情景（2001-2060, 2020RMB）'!$A$14:$W$70,COLUMN('中情景（2001-2060, 2020RMB）'!W$1),0)</f>
        <v>2335.0838323778685</v>
      </c>
      <c r="E483" s="14">
        <f>VLOOKUP($A483,Python数据平滑!$A$177:$AN$230,COLUMN(Python数据平滑!C$177),0)/SUM(Python数据平滑!C$201:C$217)*情景假设!E$474</f>
        <v>2373.9343708347487</v>
      </c>
      <c r="F483" s="14">
        <f>VLOOKUP($A483,Python数据平滑!$A$177:$AN$230,COLUMN(Python数据平滑!D$177),0)/SUM(Python数据平滑!D$201:D$217)*情景假设!F$474</f>
        <v>2411.6327173072091</v>
      </c>
      <c r="G483" s="14">
        <f>VLOOKUP($A483,Python数据平滑!$A$177:$AN$230,COLUMN(Python数据平滑!E$177),0)/SUM(Python数据平滑!E$201:E$217)*情景假设!G$474</f>
        <v>2446.2169619009392</v>
      </c>
      <c r="H483" s="14">
        <f>VLOOKUP($A483,Python数据平滑!$A$177:$AN$230,COLUMN(Python数据平滑!F$177),0)/SUM(Python数据平滑!F$201:F$217)*情景假设!H$474</f>
        <v>2486.5371142626464</v>
      </c>
      <c r="I483" s="14">
        <f>VLOOKUP($A483,Python数据平滑!$A$177:$AN$230,COLUMN(Python数据平滑!G$177),0)/SUM(Python数据平滑!G$201:G$217)*情景假设!I$474</f>
        <v>2529.7386689221562</v>
      </c>
      <c r="J483" s="14">
        <f>VLOOKUP($A483,Python数据平滑!$A$177:$AN$230,COLUMN(Python数据平滑!H$177),0)/SUM(Python数据平滑!H$201:H$217)*情景假设!J$474</f>
        <v>2573.4427014431699</v>
      </c>
      <c r="K483" s="14">
        <f>VLOOKUP($A483,Python数据平滑!$A$177:$AN$230,COLUMN(Python数据平滑!I$177),0)/SUM(Python数据平滑!I$201:I$217)*情景假设!K$474</f>
        <v>2614.5138782594481</v>
      </c>
      <c r="L483" s="14">
        <f>VLOOKUP($A483,Python数据平滑!$A$177:$AN$230,COLUMN(Python数据平滑!J$177),0)/SUM(Python数据平滑!J$201:J$217)*情景假设!L$474</f>
        <v>2649.0523569533166</v>
      </c>
      <c r="M483" s="14">
        <f>VLOOKUP($A483,Python数据平滑!$A$177:$AN$230,COLUMN(Python数据平滑!K$177),0)/SUM(Python数据平滑!K$201:K$217)*情景假设!M$474</f>
        <v>2676.5601857121392</v>
      </c>
      <c r="N483" s="14">
        <f>VLOOKUP($A483,Python数据平滑!$A$177:$AN$230,COLUMN(Python数据平滑!L$177),0)/SUM(Python数据平滑!L$201:L$217)*情景假设!N$474</f>
        <v>2699.6437316129295</v>
      </c>
      <c r="O483" s="14">
        <f>VLOOKUP($A483,Python数据平滑!$A$177:$AN$230,COLUMN(Python数据平滑!M$177),0)/SUM(Python数据平滑!M$201:M$217)*情景假设!O$474</f>
        <v>2718.983976852548</v>
      </c>
      <c r="P483" s="14">
        <f>VLOOKUP($A483,Python数据平滑!$A$177:$AN$230,COLUMN(Python数据平滑!N$177),0)/SUM(Python数据平滑!N$201:N$217)*情景假设!P$474</f>
        <v>2736.627619610957</v>
      </c>
      <c r="Q483" s="14">
        <f>VLOOKUP($A483,Python数据平滑!$A$177:$AN$230,COLUMN(Python数据平滑!O$177),0)/SUM(Python数据平滑!O$201:O$217)*情景假设!Q$474</f>
        <v>2756.09828800574</v>
      </c>
      <c r="R483" s="14">
        <f>VLOOKUP($A483,Python数据平滑!$A$177:$AN$230,COLUMN(Python数据平滑!P$177),0)/SUM(Python数据平滑!P$201:P$217)*情景假设!R$474</f>
        <v>2776.1080018637167</v>
      </c>
      <c r="S483" s="14">
        <f>VLOOKUP($A483,Python数据平滑!$A$177:$AN$230,COLUMN(Python数据平滑!Q$177),0)/SUM(Python数据平滑!Q$201:Q$217)*情景假设!S$474</f>
        <v>2793.3142747060679</v>
      </c>
      <c r="T483" s="14">
        <f>VLOOKUP($A483,Python数据平滑!$A$177:$AN$230,COLUMN(Python数据平滑!R$177),0)/SUM(Python数据平滑!R$201:R$217)*情景假设!T$474</f>
        <v>2808.7966903354768</v>
      </c>
      <c r="U483" s="14">
        <f>VLOOKUP($A483,Python数据平滑!$A$177:$AN$230,COLUMN(Python数据平滑!S$177),0)/SUM(Python数据平滑!S$201:S$217)*情景假设!U$474</f>
        <v>2823.6437902197158</v>
      </c>
      <c r="V483" s="14">
        <f>VLOOKUP($A483,Python数据平滑!$A$177:$AN$230,COLUMN(Python数据平滑!T$177),0)/SUM(Python数据平滑!T$201:T$217)*情景假设!V$474</f>
        <v>2838.949935704522</v>
      </c>
      <c r="W483" s="14">
        <f>VLOOKUP($A483,Python数据平滑!$A$177:$AN$230,COLUMN(Python数据平滑!U$177),0)/SUM(Python数据平滑!U$201:U$217)*情景假设!W$474</f>
        <v>2854.7085018144785</v>
      </c>
      <c r="X483" s="14">
        <f>VLOOKUP($A483,Python数据平滑!$A$177:$AN$230,COLUMN(Python数据平滑!V$177),0)/SUM(Python数据平滑!V$201:V$217)*情景假设!X$474</f>
        <v>2870.1156095004976</v>
      </c>
      <c r="Y483" s="14">
        <f>VLOOKUP($A483,Python数据平滑!$A$177:$AN$230,COLUMN(Python数据平滑!W$177),0)/SUM(Python数据平滑!W$201:W$217)*情景假设!Y$474</f>
        <v>2885.0638431481188</v>
      </c>
      <c r="Z483" s="14">
        <f>VLOOKUP($A483,Python数据平滑!$A$177:$AN$230,COLUMN(Python数据平滑!X$177),0)/SUM(Python数据平滑!X$201:X$217)*情景假设!Z$474</f>
        <v>2899.4328391182439</v>
      </c>
      <c r="AA483" s="14">
        <f>VLOOKUP($A483,Python数据平滑!$A$177:$AN$230,COLUMN(Python数据平滑!Y$177),0)/SUM(Python数据平滑!Y$201:Y$217)*情景假设!AA$474</f>
        <v>2913.0906280339273</v>
      </c>
      <c r="AB483" s="14">
        <f>VLOOKUP($A483,Python数据平滑!$A$177:$AN$230,COLUMN(Python数据平滑!Z$177),0)/SUM(Python数据平滑!Z$201:Z$217)*情景假设!AB$474</f>
        <v>2925.9570942501587</v>
      </c>
      <c r="AC483" s="14">
        <f>VLOOKUP($A483,Python数据平滑!$A$177:$AN$230,COLUMN(Python数据平滑!AA$177),0)/SUM(Python数据平滑!AA$201:AA$217)*情景假设!AC$474</f>
        <v>2937.9422924310929</v>
      </c>
      <c r="AD483" s="14">
        <f>VLOOKUP($A483,Python数据平滑!$A$177:$AN$230,COLUMN(Python数据平滑!AB$177),0)/SUM(Python数据平滑!AB$201:AB$217)*情景假设!AD$474</f>
        <v>2948.8838353860724</v>
      </c>
      <c r="AE483" s="14">
        <f>VLOOKUP($A483,Python数据平滑!$A$177:$AN$230,COLUMN(Python数据平滑!AC$177),0)/SUM(Python数据平滑!AC$201:AC$217)*情景假设!AE$474</f>
        <v>2958.6088270392765</v>
      </c>
      <c r="AF483" s="14">
        <f>VLOOKUP($A483,Python数据平滑!$A$177:$AN$230,COLUMN(Python数据平滑!AD$177),0)/SUM(Python数据平滑!AD$201:AD$217)*情景假设!AF$474</f>
        <v>2966.932991784744</v>
      </c>
      <c r="AG483" s="14">
        <f>VLOOKUP($A483,Python数据平滑!$A$177:$AN$230,COLUMN(Python数据平滑!AE$177),0)/SUM(Python数据平滑!AE$201:AE$217)*情景假设!AG$474</f>
        <v>2974.8749224962867</v>
      </c>
      <c r="AH483" s="14">
        <f>VLOOKUP($A483,Python数据平滑!$A$177:$AN$230,COLUMN(Python数据平滑!AF$177),0)/SUM(Python数据平滑!AF$201:AF$217)*情景假设!AH$474</f>
        <v>2983.3710370208087</v>
      </c>
      <c r="AI483" s="14">
        <f>VLOOKUP($A483,Python数据平滑!$A$177:$AN$230,COLUMN(Python数据平滑!AG$177),0)/SUM(Python数据平滑!AG$201:AG$217)*情景假设!AI$474</f>
        <v>2992.1018904237289</v>
      </c>
      <c r="AJ483" s="14">
        <f>VLOOKUP($A483,Python数据平滑!$A$177:$AN$230,COLUMN(Python数据平滑!AH$177),0)/SUM(Python数据平滑!AH$201:AH$217)*情景假设!AJ$474</f>
        <v>3000.7443589531676</v>
      </c>
      <c r="AK483" s="14">
        <f>VLOOKUP($A483,Python数据平滑!$A$177:$AN$230,COLUMN(Python数据平滑!AI$177),0)/SUM(Python数据平滑!AI$201:AI$217)*情景假设!AK$474</f>
        <v>3008.9716366487251</v>
      </c>
      <c r="AL483" s="14">
        <f>VLOOKUP($A483,Python数据平滑!$A$177:$AN$230,COLUMN(Python数据平滑!AJ$177),0)/SUM(Python数据平滑!AJ$201:AJ$217)*情景假设!AL$474</f>
        <v>3016.7282061140677</v>
      </c>
      <c r="AM483" s="14">
        <f>VLOOKUP($A483,Python数据平滑!$A$177:$AN$230,COLUMN(Python数据平滑!AK$177),0)/SUM(Python数据平滑!AK$201:AK$217)*情景假设!AM$474</f>
        <v>3024.0855755825401</v>
      </c>
      <c r="AN483" s="14">
        <f>VLOOKUP($A483,Python数据平滑!$A$177:$AN$230,COLUMN(Python数据平滑!AL$177),0)/SUM(Python数据平滑!AL$201:AL$217)*情景假设!AN$474</f>
        <v>3030.9040992477171</v>
      </c>
      <c r="AO483" s="14">
        <f>VLOOKUP($A483,Python数据平滑!$A$177:$AN$230,COLUMN(Python数据平滑!AM$177),0)/SUM(Python数据平滑!AM$201:AM$217)*情景假设!AO$474</f>
        <v>3037.0432587562341</v>
      </c>
      <c r="AP483" s="166">
        <f>VLOOKUP($A483,Python数据平滑!$A$177:$AN$230,COLUMN(Python数据平滑!AN$177),0)/SUM(Python数据平滑!AN$201:AN$217)*情景假设!AP$474</f>
        <v>3042.361907806795</v>
      </c>
    </row>
    <row r="484" spans="1:42" x14ac:dyDescent="0.25">
      <c r="A484" s="132" t="s">
        <v>65</v>
      </c>
      <c r="B484" s="118">
        <f>VLOOKUP($A484,'中情景（2001-2060, 2020RMB）'!$A$14:$W$70,COLUMN('中情景（2001-2060, 2020RMB）'!U$1),0)</f>
        <v>3696.6327461554224</v>
      </c>
      <c r="C484" s="14">
        <f>VLOOKUP($A484,'中情景（2001-2060, 2020RMB）'!$A$14:$W$70,COLUMN('中情景（2001-2060, 2020RMB）'!V$1),0)</f>
        <v>3979.7568976278721</v>
      </c>
      <c r="D484" s="14">
        <f>VLOOKUP($A484,'中情景（2001-2060, 2020RMB）'!$A$14:$W$70,COLUMN('中情景（2001-2060, 2020RMB）'!W$1),0)</f>
        <v>4568.3236898109044</v>
      </c>
      <c r="E484" s="14">
        <f>VLOOKUP($A484,Python数据平滑!$A$177:$AN$230,COLUMN(Python数据平滑!C$177),0)/SUM(Python数据平滑!C$201:C$217)*情景假设!E$474</f>
        <v>4589.8862576494012</v>
      </c>
      <c r="F484" s="14">
        <f>VLOOKUP($A484,Python数据平滑!$A$177:$AN$230,COLUMN(Python数据平滑!D$177),0)/SUM(Python数据平滑!D$201:D$217)*情景假设!F$474</f>
        <v>4607.3339819004068</v>
      </c>
      <c r="G484" s="14">
        <f>VLOOKUP($A484,Python数据平滑!$A$177:$AN$230,COLUMN(Python数据平滑!E$177),0)/SUM(Python数据平滑!E$201:E$217)*情景假设!G$474</f>
        <v>4616.759658863014</v>
      </c>
      <c r="H484" s="14">
        <f>VLOOKUP($A484,Python数据平滑!$A$177:$AN$230,COLUMN(Python数据平滑!F$177),0)/SUM(Python数据平滑!F$201:F$217)*情景假设!H$474</f>
        <v>4631.6983894546674</v>
      </c>
      <c r="I484" s="14">
        <f>VLOOKUP($A484,Python数据平滑!$A$177:$AN$230,COLUMN(Python数据平滑!G$177),0)/SUM(Python数据平滑!G$201:G$217)*情景假设!I$474</f>
        <v>4646.8115269066848</v>
      </c>
      <c r="J484" s="14">
        <f>VLOOKUP($A484,Python数据平滑!$A$177:$AN$230,COLUMN(Python数据平滑!H$177),0)/SUM(Python数据平滑!H$201:H$217)*情景假设!J$474</f>
        <v>4662.5920850968259</v>
      </c>
      <c r="K484" s="14">
        <f>VLOOKUP($A484,Python数据平滑!$A$177:$AN$230,COLUMN(Python数据平滑!I$177),0)/SUM(Python数据平滑!I$201:I$217)*情景假设!K$474</f>
        <v>4678.4850127185055</v>
      </c>
      <c r="L484" s="14">
        <f>VLOOKUP($A484,Python数据平滑!$A$177:$AN$230,COLUMN(Python数据平滑!J$177),0)/SUM(Python数据平滑!J$201:J$217)*情景假设!L$474</f>
        <v>4692.9125486894291</v>
      </c>
      <c r="M484" s="14">
        <f>VLOOKUP($A484,Python数据平滑!$A$177:$AN$230,COLUMN(Python数据平滑!K$177),0)/SUM(Python数据平滑!K$201:K$217)*情景假设!M$474</f>
        <v>4693.2387613267538</v>
      </c>
      <c r="N484" s="14">
        <f>VLOOKUP($A484,Python数据平滑!$A$177:$AN$230,COLUMN(Python数据平滑!L$177),0)/SUM(Python数据平滑!L$201:L$217)*情景假设!N$474</f>
        <v>4672.5758734476267</v>
      </c>
      <c r="O484" s="14">
        <f>VLOOKUP($A484,Python数据平滑!$A$177:$AN$230,COLUMN(Python数据平滑!M$177),0)/SUM(Python数据平滑!M$201:M$217)*情景假设!O$474</f>
        <v>4638.1174739730532</v>
      </c>
      <c r="P484" s="14">
        <f>VLOOKUP($A484,Python数据平滑!$A$177:$AN$230,COLUMN(Python数据平滑!N$177),0)/SUM(Python数据平滑!N$201:N$217)*情景假设!P$474</f>
        <v>4599.2526433302774</v>
      </c>
      <c r="Q484" s="14">
        <f>VLOOKUP($A484,Python数据平滑!$A$177:$AN$230,COLUMN(Python数据平滑!O$177),0)/SUM(Python数据平滑!O$201:O$217)*情景假设!Q$474</f>
        <v>4567.4559085106894</v>
      </c>
      <c r="R484" s="14">
        <f>VLOOKUP($A484,Python数据平滑!$A$177:$AN$230,COLUMN(Python数据平滑!P$177),0)/SUM(Python数据平滑!P$201:P$217)*情景假设!R$474</f>
        <v>4539.4206760424368</v>
      </c>
      <c r="S484" s="14">
        <f>VLOOKUP($A484,Python数据平滑!$A$177:$AN$230,COLUMN(Python数据平滑!Q$177),0)/SUM(Python数据平滑!Q$201:Q$217)*情景假设!S$474</f>
        <v>4505.2404767549597</v>
      </c>
      <c r="T484" s="14">
        <f>VLOOKUP($A484,Python数据平滑!$A$177:$AN$230,COLUMN(Python数据平滑!R$177),0)/SUM(Python数据平滑!R$201:R$217)*情景假设!T$474</f>
        <v>4467.1002586493541</v>
      </c>
      <c r="U484" s="14">
        <f>VLOOKUP($A484,Python数据平滑!$A$177:$AN$230,COLUMN(Python数据平滑!S$177),0)/SUM(Python数据平滑!S$201:S$217)*情景假设!U$474</f>
        <v>4427.0972386577514</v>
      </c>
      <c r="V484" s="14">
        <f>VLOOKUP($A484,Python数据平滑!$A$177:$AN$230,COLUMN(Python数据平滑!T$177),0)/SUM(Python数据平滑!T$201:T$217)*情景假设!V$474</f>
        <v>4387.232059422573</v>
      </c>
      <c r="W484" s="14">
        <f>VLOOKUP($A484,Python数据平滑!$A$177:$AN$230,COLUMN(Python数据平滑!U$177),0)/SUM(Python数据平滑!U$201:U$217)*情景假设!W$474</f>
        <v>4347.7218077956177</v>
      </c>
      <c r="X484" s="14">
        <f>VLOOKUP($A484,Python数据平滑!$A$177:$AN$230,COLUMN(Python数据平滑!V$177),0)/SUM(Python数据平滑!V$201:V$217)*情景假设!X$474</f>
        <v>4307.5793474789953</v>
      </c>
      <c r="Y484" s="14">
        <f>VLOOKUP($A484,Python数据平滑!$A$177:$AN$230,COLUMN(Python数据平滑!W$177),0)/SUM(Python数据平滑!W$201:W$217)*情景假设!Y$474</f>
        <v>4266.9099068967471</v>
      </c>
      <c r="Z484" s="14">
        <f>VLOOKUP($A484,Python数据平滑!$A$177:$AN$230,COLUMN(Python数据平滑!X$177),0)/SUM(Python数据平滑!X$201:X$217)*情景假设!Z$474</f>
        <v>4225.7996728052485</v>
      </c>
      <c r="AA484" s="14">
        <f>VLOOKUP($A484,Python数据平滑!$A$177:$AN$230,COLUMN(Python数据平滑!Y$177),0)/SUM(Python数据平滑!Y$201:Y$217)*情景假设!AA$474</f>
        <v>4184.3185039908421</v>
      </c>
      <c r="AB484" s="14">
        <f>VLOOKUP($A484,Python数据平滑!$A$177:$AN$230,COLUMN(Python数据平滑!Z$177),0)/SUM(Python数据平滑!Z$201:Z$217)*情景假设!AB$474</f>
        <v>4142.610330024705</v>
      </c>
      <c r="AC484" s="14">
        <f>VLOOKUP($A484,Python数据平滑!$A$177:$AN$230,COLUMN(Python数据平滑!AA$177),0)/SUM(Python数据平滑!AA$201:AA$217)*情景假设!AC$474</f>
        <v>4100.8011502251939</v>
      </c>
      <c r="AD484" s="14">
        <f>VLOOKUP($A484,Python数据平滑!$A$177:$AN$230,COLUMN(Python数据平滑!AB$177),0)/SUM(Python数据平滑!AB$201:AB$217)*情景假设!AD$474</f>
        <v>4058.9133965150068</v>
      </c>
      <c r="AE484" s="14">
        <f>VLOOKUP($A484,Python数据平滑!$A$177:$AN$230,COLUMN(Python数据平滑!AC$177),0)/SUM(Python数据平滑!AC$201:AC$217)*情景假设!AE$474</f>
        <v>4016.9563674438227</v>
      </c>
      <c r="AF484" s="14">
        <f>VLOOKUP($A484,Python数据平滑!$A$177:$AN$230,COLUMN(Python数据平滑!AD$177),0)/SUM(Python数据平滑!AD$201:AD$217)*情景假设!AF$474</f>
        <v>3974.925083366265</v>
      </c>
      <c r="AG484" s="14">
        <f>VLOOKUP($A484,Python数据平滑!$A$177:$AN$230,COLUMN(Python数据平滑!AE$177),0)/SUM(Python数据平滑!AE$201:AE$217)*情景假设!AG$474</f>
        <v>3932.9595349121296</v>
      </c>
      <c r="AH484" s="14">
        <f>VLOOKUP($A484,Python数据平滑!$A$177:$AN$230,COLUMN(Python数据平滑!AF$177),0)/SUM(Python数据平滑!AF$201:AF$217)*情景假设!AH$474</f>
        <v>3891.0432640714175</v>
      </c>
      <c r="AI484" s="14">
        <f>VLOOKUP($A484,Python数据平滑!$A$177:$AN$230,COLUMN(Python数据平滑!AG$177),0)/SUM(Python数据平滑!AG$201:AG$217)*情景假设!AI$474</f>
        <v>3848.9328775573426</v>
      </c>
      <c r="AJ484" s="14">
        <f>VLOOKUP($A484,Python数据平滑!$A$177:$AN$230,COLUMN(Python数据平滑!AH$177),0)/SUM(Python数据平滑!AH$201:AH$217)*情景假设!AJ$474</f>
        <v>3806.3958451834023</v>
      </c>
      <c r="AK484" s="14">
        <f>VLOOKUP($A484,Python数据平滑!$A$177:$AN$230,COLUMN(Python数据平滑!AI$177),0)/SUM(Python数据平滑!AI$201:AI$217)*情景假设!AK$474</f>
        <v>3763.2107830345831</v>
      </c>
      <c r="AL484" s="14">
        <f>VLOOKUP($A484,Python数据平滑!$A$177:$AN$230,COLUMN(Python数据平滑!AJ$177),0)/SUM(Python数据平滑!AJ$201:AJ$217)*情景假设!AL$474</f>
        <v>3719.5064582191822</v>
      </c>
      <c r="AM484" s="14">
        <f>VLOOKUP($A484,Python数据平滑!$A$177:$AN$230,COLUMN(Python数据平滑!AK$177),0)/SUM(Python数据平滑!AK$201:AK$217)*情景假设!AM$474</f>
        <v>3675.5620329037597</v>
      </c>
      <c r="AN484" s="14">
        <f>VLOOKUP($A484,Python数据平滑!$A$177:$AN$230,COLUMN(Python数据平滑!AL$177),0)/SUM(Python数据平滑!AL$201:AL$217)*情景假设!AN$474</f>
        <v>3631.3906086612751</v>
      </c>
      <c r="AO484" s="14">
        <f>VLOOKUP($A484,Python数据平滑!$A$177:$AN$230,COLUMN(Python数据平滑!AM$177),0)/SUM(Python数据平滑!AM$201:AM$217)*情景假设!AO$474</f>
        <v>3587.0056727425226</v>
      </c>
      <c r="AP484" s="166">
        <f>VLOOKUP($A484,Python数据平滑!$A$177:$AN$230,COLUMN(Python数据平滑!AN$177),0)/SUM(Python数据平滑!AN$201:AN$217)*情景假设!AP$474</f>
        <v>3542.4210375633552</v>
      </c>
    </row>
    <row r="485" spans="1:42" x14ac:dyDescent="0.25">
      <c r="A485" s="132" t="s">
        <v>66</v>
      </c>
      <c r="B485" s="118">
        <f>VLOOKUP($A485,'中情景（2001-2060, 2020RMB）'!$A$14:$W$70,COLUMN('中情景（2001-2060, 2020RMB）'!U$1),0)</f>
        <v>1962.7921031386184</v>
      </c>
      <c r="C485" s="14">
        <f>VLOOKUP($A485,'中情景（2001-2060, 2020RMB）'!$A$14:$W$70,COLUMN('中情景（2001-2060, 2020RMB）'!V$1),0)</f>
        <v>2008.8963000276083</v>
      </c>
      <c r="D485" s="14">
        <f>VLOOKUP($A485,'中情景（2001-2060, 2020RMB）'!$A$14:$W$70,COLUMN('中情景（2001-2060, 2020RMB）'!W$1),0)</f>
        <v>2146.8175625414897</v>
      </c>
      <c r="E485" s="14">
        <f>VLOOKUP($A485,Python数据平滑!$A$177:$AN$230,COLUMN(Python数据平滑!C$177),0)/SUM(Python数据平滑!C$201:C$217)*情景假设!E$474</f>
        <v>2127.236761846179</v>
      </c>
      <c r="F485" s="14">
        <f>VLOOKUP($A485,Python数据平滑!$A$177:$AN$230,COLUMN(Python数据平滑!D$177),0)/SUM(Python数据平滑!D$201:D$217)*情景假设!F$474</f>
        <v>2107.8658509660449</v>
      </c>
      <c r="G485" s="14">
        <f>VLOOKUP($A485,Python数据平滑!$A$177:$AN$230,COLUMN(Python数据平滑!E$177),0)/SUM(Python数据平滑!E$201:E$217)*情景假设!G$474</f>
        <v>2088.4042893305859</v>
      </c>
      <c r="H485" s="14">
        <f>VLOOKUP($A485,Python数据平滑!$A$177:$AN$230,COLUMN(Python数据平滑!F$177),0)/SUM(Python数据平滑!F$201:F$217)*情景假设!H$474</f>
        <v>2074.4517694212027</v>
      </c>
      <c r="I485" s="14">
        <f>VLOOKUP($A485,Python数据平滑!$A$177:$AN$230,COLUMN(Python数据平滑!G$177),0)/SUM(Python数据平滑!G$201:G$217)*情景假设!I$474</f>
        <v>2061.8855260493128</v>
      </c>
      <c r="J485" s="14">
        <f>VLOOKUP($A485,Python数据平滑!$A$177:$AN$230,COLUMN(Python数据平滑!H$177),0)/SUM(Python数据平滑!H$201:H$217)*情景假设!J$474</f>
        <v>2050.6321279677936</v>
      </c>
      <c r="K485" s="14">
        <f>VLOOKUP($A485,Python数据平滑!$A$177:$AN$230,COLUMN(Python数据平滑!I$177),0)/SUM(Python数据平滑!I$201:I$217)*情景假设!K$474</f>
        <v>2040.1617731644963</v>
      </c>
      <c r="L485" s="14">
        <f>VLOOKUP($A485,Python数据平滑!$A$177:$AN$230,COLUMN(Python数据平滑!J$177),0)/SUM(Python数据平滑!J$201:J$217)*情景假设!L$474</f>
        <v>2029.5174978126167</v>
      </c>
      <c r="M485" s="14">
        <f>VLOOKUP($A485,Python数据平滑!$A$177:$AN$230,COLUMN(Python数据平滑!K$177),0)/SUM(Python数据平滑!K$201:K$217)*情景假设!M$474</f>
        <v>2014.9015490201214</v>
      </c>
      <c r="N485" s="14">
        <f>VLOOKUP($A485,Python数据平滑!$A$177:$AN$230,COLUMN(Python数据平滑!L$177),0)/SUM(Python数据平滑!L$201:L$217)*情景假设!N$474</f>
        <v>1994.5313488109639</v>
      </c>
      <c r="O485" s="14">
        <f>VLOOKUP($A485,Python数据平滑!$A$177:$AN$230,COLUMN(Python数据平滑!M$177),0)/SUM(Python数据平滑!M$201:M$217)*情景假设!O$474</f>
        <v>1970.483714116677</v>
      </c>
      <c r="P485" s="14">
        <f>VLOOKUP($A485,Python数据平滑!$A$177:$AN$230,COLUMN(Python数据平滑!N$177),0)/SUM(Python数据平滑!N$201:N$217)*情景假设!P$474</f>
        <v>1945.7142116229161</v>
      </c>
      <c r="Q485" s="14">
        <f>VLOOKUP($A485,Python数据平滑!$A$177:$AN$230,COLUMN(Python数据平滑!O$177),0)/SUM(Python数据平滑!O$201:O$217)*情景假设!Q$474</f>
        <v>1924.0293989301172</v>
      </c>
      <c r="R485" s="14">
        <f>VLOOKUP($A485,Python数据平滑!$A$177:$AN$230,COLUMN(Python数据平滑!P$177),0)/SUM(Python数据平滑!P$201:P$217)*情景假设!R$474</f>
        <v>1904.1078559980263</v>
      </c>
      <c r="S485" s="14">
        <f>VLOOKUP($A485,Python数据平滑!$A$177:$AN$230,COLUMN(Python数据平滑!Q$177),0)/SUM(Python数据平滑!Q$201:Q$217)*情景假设!S$474</f>
        <v>1882.4986863012375</v>
      </c>
      <c r="T485" s="14">
        <f>VLOOKUP($A485,Python数据平滑!$A$177:$AN$230,COLUMN(Python数据平滑!R$177),0)/SUM(Python数据平滑!R$201:R$217)*情景假设!T$474</f>
        <v>1860.034507082129</v>
      </c>
      <c r="U485" s="14">
        <f>VLOOKUP($A485,Python数据平滑!$A$177:$AN$230,COLUMN(Python数据平滑!S$177),0)/SUM(Python数据平滑!S$201:S$217)*情景假设!U$474</f>
        <v>1837.4991788830898</v>
      </c>
      <c r="V485" s="14">
        <f>VLOOKUP($A485,Python数据平滑!$A$177:$AN$230,COLUMN(Python数据平滑!T$177),0)/SUM(Python数据平滑!T$201:T$217)*情景假设!V$474</f>
        <v>1815.6280043046338</v>
      </c>
      <c r="W485" s="14">
        <f>VLOOKUP($A485,Python数据平滑!$A$177:$AN$230,COLUMN(Python数据平滑!U$177),0)/SUM(Python数据平滑!U$201:U$217)*情景假设!W$474</f>
        <v>1794.4144488238533</v>
      </c>
      <c r="X485" s="14">
        <f>VLOOKUP($A485,Python数据平滑!$A$177:$AN$230,COLUMN(Python数据平滑!V$177),0)/SUM(Python数据平滑!V$201:V$217)*情景假设!X$474</f>
        <v>1773.3595523998758</v>
      </c>
      <c r="Y485" s="14">
        <f>VLOOKUP($A485,Python数据平滑!$A$177:$AN$230,COLUMN(Python数据平滑!W$177),0)/SUM(Python数据平滑!W$201:W$217)*情景假设!Y$474</f>
        <v>1752.420944876422</v>
      </c>
      <c r="Z485" s="14">
        <f>VLOOKUP($A485,Python数据平滑!$A$177:$AN$230,COLUMN(Python数据平滑!X$177),0)/SUM(Python数据平滑!X$201:X$217)*情景假设!Z$474</f>
        <v>1731.5516554141093</v>
      </c>
      <c r="AA485" s="14">
        <f>VLOOKUP($A485,Python数据平滑!$A$177:$AN$230,COLUMN(Python数据平滑!Y$177),0)/SUM(Python数据平滑!Y$201:Y$217)*情景假设!AA$474</f>
        <v>1710.7013166020611</v>
      </c>
      <c r="AB485" s="14">
        <f>VLOOKUP($A485,Python数据平滑!$A$177:$AN$230,COLUMN(Python数据平滑!Z$177),0)/SUM(Python数据平滑!Z$201:Z$217)*情景假设!AB$474</f>
        <v>1689.8531199209172</v>
      </c>
      <c r="AC485" s="14">
        <f>VLOOKUP($A485,Python数据平滑!$A$177:$AN$230,COLUMN(Python数据平滑!AA$177),0)/SUM(Python数据平滑!AA$201:AA$217)*情景假设!AC$474</f>
        <v>1668.986038960541</v>
      </c>
      <c r="AD485" s="14">
        <f>VLOOKUP($A485,Python数据平滑!$A$177:$AN$230,COLUMN(Python数据平滑!AB$177),0)/SUM(Python数据平滑!AB$201:AB$217)*情景假设!AD$474</f>
        <v>1648.0401397256983</v>
      </c>
      <c r="AE485" s="14">
        <f>VLOOKUP($A485,Python数据平滑!$A$177:$AN$230,COLUMN(Python数据平滑!AC$177),0)/SUM(Python数据平滑!AC$201:AC$217)*情景假设!AE$474</f>
        <v>1626.9537137453131</v>
      </c>
      <c r="AF485" s="14">
        <f>VLOOKUP($A485,Python数据平滑!$A$177:$AN$230,COLUMN(Python数据平滑!AD$177),0)/SUM(Python数据平滑!AD$201:AD$217)*情景假设!AF$474</f>
        <v>1605.6629202217764</v>
      </c>
      <c r="AG485" s="14">
        <f>VLOOKUP($A485,Python数据平滑!$A$177:$AN$230,COLUMN(Python数据平滑!AE$177),0)/SUM(Python数据平滑!AE$201:AE$217)*情景假设!AG$474</f>
        <v>1584.3704129923854</v>
      </c>
      <c r="AH485" s="14">
        <f>VLOOKUP($A485,Python数据平滑!$A$177:$AN$230,COLUMN(Python数据平滑!AF$177),0)/SUM(Python数据平滑!AF$201:AF$217)*情景假设!AH$474</f>
        <v>1563.2499413804321</v>
      </c>
      <c r="AI485" s="14">
        <f>VLOOKUP($A485,Python数据平滑!$A$177:$AN$230,COLUMN(Python数据平滑!AG$177),0)/SUM(Python数据平滑!AG$201:AG$217)*情景假设!AI$474</f>
        <v>1542.1966224375915</v>
      </c>
      <c r="AJ485" s="14">
        <f>VLOOKUP($A485,Python数据平滑!$A$177:$AN$230,COLUMN(Python数据平滑!AH$177),0)/SUM(Python数据平滑!AH$201:AH$217)*情景假设!AJ$474</f>
        <v>1521.1112389529735</v>
      </c>
      <c r="AK485" s="14">
        <f>VLOOKUP($A485,Python数据平滑!$A$177:$AN$230,COLUMN(Python数据平滑!AI$177),0)/SUM(Python数据平滑!AI$201:AI$217)*情景假设!AK$474</f>
        <v>1499.9002624250668</v>
      </c>
      <c r="AL485" s="14">
        <f>VLOOKUP($A485,Python数据平滑!$A$177:$AN$230,COLUMN(Python数据平滑!AJ$177),0)/SUM(Python数据平滑!AJ$201:AJ$217)*情景假设!AL$474</f>
        <v>1478.6105341721932</v>
      </c>
      <c r="AM485" s="14">
        <f>VLOOKUP($A485,Python数据平滑!$A$177:$AN$230,COLUMN(Python数据平滑!AK$177),0)/SUM(Python数据平滑!AK$201:AK$217)*情景假设!AM$474</f>
        <v>1457.348238268464</v>
      </c>
      <c r="AN485" s="14">
        <f>VLOOKUP($A485,Python数据平滑!$A$177:$AN$230,COLUMN(Python数据平滑!AL$177),0)/SUM(Python数据平滑!AL$201:AL$217)*情景假设!AN$474</f>
        <v>1436.1134482579394</v>
      </c>
      <c r="AO485" s="14">
        <f>VLOOKUP($A485,Python数据平滑!$A$177:$AN$230,COLUMN(Python数据平滑!AM$177),0)/SUM(Python数据平滑!AM$201:AM$217)*情景假设!AO$474</f>
        <v>1414.9066025537493</v>
      </c>
      <c r="AP485" s="166">
        <f>VLOOKUP($A485,Python数据平滑!$A$177:$AN$230,COLUMN(Python数据平滑!AN$177),0)/SUM(Python数据平滑!AN$201:AN$217)*情景假设!AP$474</f>
        <v>1393.7284786867865</v>
      </c>
    </row>
    <row r="486" spans="1:42" x14ac:dyDescent="0.25">
      <c r="A486" s="132" t="s">
        <v>245</v>
      </c>
      <c r="B486" s="118">
        <f>VLOOKUP($A486,'中情景（2001-2060, 2020RMB）'!$A$14:$W$70,COLUMN('中情景（2001-2060, 2020RMB）'!U$1),0)</f>
        <v>1364.1405953083029</v>
      </c>
      <c r="C486" s="14">
        <f>VLOOKUP($A486,'中情景（2001-2060, 2020RMB）'!$A$14:$W$70,COLUMN('中情景（2001-2060, 2020RMB）'!V$1),0)</f>
        <v>1526.8532453395294</v>
      </c>
      <c r="D486" s="14">
        <f>VLOOKUP($A486,'中情景（2001-2060, 2020RMB）'!$A$14:$W$70,COLUMN('中情景（2001-2060, 2020RMB）'!W$1),0)</f>
        <v>1532.4140383714741</v>
      </c>
      <c r="E486" s="14">
        <f>VLOOKUP($A486,Python数据平滑!$A$177:$AN$230,COLUMN(Python数据平滑!C$177),0)/SUM(Python数据平滑!C$201:C$217)*情景假设!E$474</f>
        <v>1521.2933031568389</v>
      </c>
      <c r="F486" s="14">
        <f>VLOOKUP($A486,Python数据平滑!$A$177:$AN$230,COLUMN(Python数据平滑!D$177),0)/SUM(Python数据平滑!D$201:D$217)*情景假设!F$474</f>
        <v>1509.9131303107151</v>
      </c>
      <c r="G486" s="14">
        <f>VLOOKUP($A486,Python数据平滑!$A$177:$AN$230,COLUMN(Python数据平滑!E$177),0)/SUM(Python数据平滑!E$201:E$217)*情景假设!G$474</f>
        <v>1497.8066294872403</v>
      </c>
      <c r="H486" s="14">
        <f>VLOOKUP($A486,Python数据平滑!$A$177:$AN$230,COLUMN(Python数据平滑!F$177),0)/SUM(Python数据平滑!F$201:F$217)*情景假设!H$474</f>
        <v>1489.1098426847425</v>
      </c>
      <c r="I486" s="14">
        <f>VLOOKUP($A486,Python数据平滑!$A$177:$AN$230,COLUMN(Python数据平滑!G$177),0)/SUM(Python数据平滑!G$201:G$217)*情景假设!I$474</f>
        <v>1481.1726386503972</v>
      </c>
      <c r="J486" s="14">
        <f>VLOOKUP($A486,Python数据平滑!$A$177:$AN$230,COLUMN(Python数据平滑!H$177),0)/SUM(Python数据平滑!H$201:H$217)*情景假设!J$474</f>
        <v>1473.9757505686923</v>
      </c>
      <c r="K486" s="14">
        <f>VLOOKUP($A486,Python数据平滑!$A$177:$AN$230,COLUMN(Python数据平滑!I$177),0)/SUM(Python数据平滑!I$201:I$217)*情景假设!K$474</f>
        <v>1467.1703545053406</v>
      </c>
      <c r="L486" s="14">
        <f>VLOOKUP($A486,Python数据平滑!$A$177:$AN$230,COLUMN(Python数据平滑!J$177),0)/SUM(Python数据平滑!J$201:J$217)*情景假设!L$474</f>
        <v>1460.0986250223405</v>
      </c>
      <c r="M486" s="14">
        <f>VLOOKUP($A486,Python数据平滑!$A$177:$AN$230,COLUMN(Python数据平滑!K$177),0)/SUM(Python数据平滑!K$201:K$217)*情景假设!M$474</f>
        <v>1449.0329338651391</v>
      </c>
      <c r="N486" s="14">
        <f>VLOOKUP($A486,Python数据平滑!$A$177:$AN$230,COLUMN(Python数据平滑!L$177),0)/SUM(Python数据平滑!L$201:L$217)*情景假设!N$474</f>
        <v>1432.2853866527125</v>
      </c>
      <c r="O486" s="14">
        <f>VLOOKUP($A486,Python数据平滑!$A$177:$AN$230,COLUMN(Python数据平滑!M$177),0)/SUM(Python数据平滑!M$201:M$217)*情景假设!O$474</f>
        <v>1412.252999261375</v>
      </c>
      <c r="P486" s="14">
        <f>VLOOKUP($A486,Python数据平滑!$A$177:$AN$230,COLUMN(Python数据平滑!N$177),0)/SUM(Python数据平滑!N$201:N$217)*情景假设!P$474</f>
        <v>1391.9185398326131</v>
      </c>
      <c r="Q486" s="14">
        <f>VLOOKUP($A486,Python数据平滑!$A$177:$AN$230,COLUMN(Python数据平滑!O$177),0)/SUM(Python数据平滑!O$201:O$217)*情景假设!Q$474</f>
        <v>1374.8116179871599</v>
      </c>
      <c r="R486" s="14">
        <f>VLOOKUP($A486,Python数据平滑!$A$177:$AN$230,COLUMN(Python数据平滑!P$177),0)/SUM(Python数据平滑!P$201:P$217)*情景假设!R$474</f>
        <v>1359.9181558001358</v>
      </c>
      <c r="S486" s="14">
        <f>VLOOKUP($A486,Python数据平滑!$A$177:$AN$230,COLUMN(Python数据平滑!Q$177),0)/SUM(Python数据平滑!Q$201:Q$217)*情景假设!S$474</f>
        <v>1344.1588096368503</v>
      </c>
      <c r="T486" s="14">
        <f>VLOOKUP($A486,Python数据平滑!$A$177:$AN$230,COLUMN(Python数据平滑!R$177),0)/SUM(Python数据平滑!R$201:R$217)*情景假设!T$474</f>
        <v>1328.0815421114173</v>
      </c>
      <c r="U486" s="14">
        <f>VLOOKUP($A486,Python数据平滑!$A$177:$AN$230,COLUMN(Python数据平滑!S$177),0)/SUM(Python数据平滑!S$201:S$217)*情景假设!U$474</f>
        <v>1312.2002760067739</v>
      </c>
      <c r="V486" s="14">
        <f>VLOOKUP($A486,Python数据平滑!$A$177:$AN$230,COLUMN(Python数据平滑!T$177),0)/SUM(Python数据平滑!T$201:T$217)*情景假设!V$474</f>
        <v>1296.9961779155169</v>
      </c>
      <c r="W486" s="14">
        <f>VLOOKUP($A486,Python数据平滑!$A$177:$AN$230,COLUMN(Python数据平滑!U$177),0)/SUM(Python数据平滑!U$201:U$217)*情景假设!W$474</f>
        <v>1282.4229538553868</v>
      </c>
      <c r="X486" s="14">
        <f>VLOOKUP($A486,Python数据平滑!$A$177:$AN$230,COLUMN(Python数据平滑!V$177),0)/SUM(Python数据平滑!V$201:V$217)*情景假设!X$474</f>
        <v>1268.0842330840469</v>
      </c>
      <c r="Y486" s="14">
        <f>VLOOKUP($A486,Python数据平滑!$A$177:$AN$230,COLUMN(Python数据平滑!W$177),0)/SUM(Python数据平滑!W$201:W$217)*情景假设!Y$474</f>
        <v>1253.911321193066</v>
      </c>
      <c r="Z486" s="14">
        <f>VLOOKUP($A486,Python数据平滑!$A$177:$AN$230,COLUMN(Python数据平滑!X$177),0)/SUM(Python数据平滑!X$201:X$217)*情景假设!Z$474</f>
        <v>1239.8337604495759</v>
      </c>
      <c r="AA486" s="14">
        <f>VLOOKUP($A486,Python数据平滑!$A$177:$AN$230,COLUMN(Python数据平滑!Y$177),0)/SUM(Python数据平滑!Y$201:Y$217)*情景假设!AA$474</f>
        <v>1225.7801241142497</v>
      </c>
      <c r="AB486" s="14">
        <f>VLOOKUP($A486,Python数据平滑!$A$177:$AN$230,COLUMN(Python数据平滑!Z$177),0)/SUM(Python数据平滑!Z$201:Z$217)*情景假设!AB$474</f>
        <v>1211.7044766920569</v>
      </c>
      <c r="AC486" s="14">
        <f>VLOOKUP($A486,Python数据平滑!$A$177:$AN$230,COLUMN(Python数据平滑!AA$177),0)/SUM(Python数据平滑!AA$201:AA$217)*情景假设!AC$474</f>
        <v>1197.5593485712247</v>
      </c>
      <c r="AD486" s="14">
        <f>VLOOKUP($A486,Python数据平滑!$A$177:$AN$230,COLUMN(Python数据平滑!AB$177),0)/SUM(Python数据平滑!AB$201:AB$217)*情景假设!AD$474</f>
        <v>1183.2708335366003</v>
      </c>
      <c r="AE486" s="14">
        <f>VLOOKUP($A486,Python数据平滑!$A$177:$AN$230,COLUMN(Python数据平滑!AC$177),0)/SUM(Python数据平滑!AC$201:AC$217)*情景假设!AE$474</f>
        <v>1168.7652195421686</v>
      </c>
      <c r="AF486" s="14">
        <f>VLOOKUP($A486,Python数据平滑!$A$177:$AN$230,COLUMN(Python数据平滑!AD$177),0)/SUM(Python数据平滑!AD$201:AD$217)*情景假设!AF$474</f>
        <v>1153.9688064394606</v>
      </c>
      <c r="AG486" s="14">
        <f>VLOOKUP($A486,Python数据平滑!$A$177:$AN$230,COLUMN(Python数据平滑!AE$177),0)/SUM(Python数据平滑!AE$201:AE$217)*情景假设!AG$474</f>
        <v>1139.0806087558954</v>
      </c>
      <c r="AH486" s="14">
        <f>VLOOKUP($A486,Python数据平滑!$A$177:$AN$230,COLUMN(Python数据平滑!AF$177),0)/SUM(Python数据平滑!AF$201:AF$217)*情景假设!AH$474</f>
        <v>1124.2973429070043</v>
      </c>
      <c r="AI486" s="14">
        <f>VLOOKUP($A486,Python数据平滑!$A$177:$AN$230,COLUMN(Python数据平滑!AG$177),0)/SUM(Python数据平滑!AG$201:AG$217)*情景假设!AI$474</f>
        <v>1109.5446343001067</v>
      </c>
      <c r="AJ486" s="14">
        <f>VLOOKUP($A486,Python数据平滑!$A$177:$AN$230,COLUMN(Python数据平滑!AH$177),0)/SUM(Python数据平滑!AH$201:AH$217)*情景假设!AJ$474</f>
        <v>1094.752043323851</v>
      </c>
      <c r="AK486" s="14">
        <f>VLOOKUP($A486,Python数据平滑!$A$177:$AN$230,COLUMN(Python数据平滑!AI$177),0)/SUM(Python数据平滑!AI$201:AI$217)*情景假设!AK$474</f>
        <v>1079.8530932485269</v>
      </c>
      <c r="AL486" s="14">
        <f>VLOOKUP($A486,Python数据平滑!$A$177:$AN$230,COLUMN(Python数据平滑!AJ$177),0)/SUM(Python数据平滑!AJ$201:AJ$217)*情景假设!AL$474</f>
        <v>1064.8822766216242</v>
      </c>
      <c r="AM486" s="14">
        <f>VLOOKUP($A486,Python数据平滑!$A$177:$AN$230,COLUMN(Python数据平滑!AK$177),0)/SUM(Python数据平滑!AK$201:AK$217)*情景假设!AM$474</f>
        <v>1049.9168507213283</v>
      </c>
      <c r="AN486" s="14">
        <f>VLOOKUP($A486,Python数据平滑!$A$177:$AN$230,COLUMN(Python数据平滑!AL$177),0)/SUM(Python数据平滑!AL$201:AL$217)*情景假设!AN$474</f>
        <v>1034.9576693531976</v>
      </c>
      <c r="AO486" s="14">
        <f>VLOOKUP($A486,Python数据平滑!$A$177:$AN$230,COLUMN(Python数据平滑!AM$177),0)/SUM(Python数据平滑!AM$201:AM$217)*情景假设!AO$474</f>
        <v>1020.0058142390385</v>
      </c>
      <c r="AP486" s="166">
        <f>VLOOKUP($A486,Python数据平滑!$A$177:$AN$230,COLUMN(Python数据平滑!AN$177),0)/SUM(Python数据平滑!AN$201:AN$217)*情景假设!AP$474</f>
        <v>1005.0625769056512</v>
      </c>
    </row>
    <row r="487" spans="1:42" x14ac:dyDescent="0.25">
      <c r="A487" s="132" t="s">
        <v>50</v>
      </c>
      <c r="B487" s="118">
        <f>VLOOKUP($A487,'中情景（2001-2060, 2020RMB）'!$A$14:$W$70,COLUMN('中情景（2001-2060, 2020RMB）'!U$1),0)</f>
        <v>935.75183103419295</v>
      </c>
      <c r="C487" s="14">
        <f>VLOOKUP($A487,'中情景（2001-2060, 2020RMB）'!$A$14:$W$70,COLUMN('中情景（2001-2060, 2020RMB）'!V$1),0)</f>
        <v>1028.8553087520027</v>
      </c>
      <c r="D487" s="14">
        <f>VLOOKUP($A487,'中情景（2001-2060, 2020RMB）'!$A$14:$W$70,COLUMN('中情景（2001-2060, 2020RMB）'!W$1),0)</f>
        <v>1144.432816780665</v>
      </c>
      <c r="E487" s="14">
        <f>VLOOKUP($A487,Python数据平滑!$A$177:$AN$230,COLUMN(Python数据平滑!C$177),0)/SUM(Python数据平滑!C$201:C$217)*情景假设!E$474</f>
        <v>1230.566476119461</v>
      </c>
      <c r="F487" s="14">
        <f>VLOOKUP($A487,Python数据平滑!$A$177:$AN$230,COLUMN(Python数据平滑!D$177),0)/SUM(Python数据平滑!D$201:D$217)*情景假设!F$474</f>
        <v>1320.0623418160451</v>
      </c>
      <c r="G487" s="14">
        <f>VLOOKUP($A487,Python数据平滑!$A$177:$AN$230,COLUMN(Python数据平滑!E$177),0)/SUM(Python数据平滑!E$201:E$217)*情景假设!G$474</f>
        <v>1411.0867937131545</v>
      </c>
      <c r="H487" s="14">
        <f>VLOOKUP($A487,Python数据平滑!$A$177:$AN$230,COLUMN(Python数据平滑!F$177),0)/SUM(Python数据平滑!F$201:F$217)*情景假设!H$474</f>
        <v>1508.5320039252069</v>
      </c>
      <c r="I487" s="14">
        <f>VLOOKUP($A487,Python数据平滑!$A$177:$AN$230,COLUMN(Python数据平滑!G$177),0)/SUM(Python数据平滑!G$201:G$217)*情景假设!I$474</f>
        <v>1611.5873101064869</v>
      </c>
      <c r="J487" s="14">
        <f>VLOOKUP($A487,Python数据平滑!$A$177:$AN$230,COLUMN(Python数据平滑!H$177),0)/SUM(Python数据平滑!H$201:H$217)*情景假设!J$474</f>
        <v>1719.3042520118706</v>
      </c>
      <c r="K487" s="14">
        <f>VLOOKUP($A487,Python数据平滑!$A$177:$AN$230,COLUMN(Python数据平滑!I$177),0)/SUM(Python数据平滑!I$201:I$217)*情景假设!K$474</f>
        <v>1830.0138875315838</v>
      </c>
      <c r="L487" s="14">
        <f>VLOOKUP($A487,Python数据平滑!$A$177:$AN$230,COLUMN(Python数据平滑!J$177),0)/SUM(Python数据平滑!J$201:J$217)*情景假设!L$474</f>
        <v>1941.1898375014998</v>
      </c>
      <c r="M487" s="14">
        <f>VLOOKUP($A487,Python数据平滑!$A$177:$AN$230,COLUMN(Python数据平滑!K$177),0)/SUM(Python数据平滑!K$201:K$217)*情景假设!M$474</f>
        <v>2052.5766266991386</v>
      </c>
      <c r="N487" s="14">
        <f>VLOOKUP($A487,Python数据平滑!$A$177:$AN$230,COLUMN(Python数据平滑!L$177),0)/SUM(Python数据平滑!L$201:L$217)*情景假设!N$474</f>
        <v>2164.4455987022707</v>
      </c>
      <c r="O487" s="14">
        <f>VLOOKUP($A487,Python数据平滑!$A$177:$AN$230,COLUMN(Python数据平滑!M$177),0)/SUM(Python数据平滑!M$201:M$217)*情景假设!O$474</f>
        <v>2274.3717550248261</v>
      </c>
      <c r="P487" s="14">
        <f>VLOOKUP($A487,Python数据平滑!$A$177:$AN$230,COLUMN(Python数据平滑!N$177),0)/SUM(Python数据平滑!N$201:N$217)*情景假设!P$474</f>
        <v>2380.705095101689</v>
      </c>
      <c r="Q487" s="14">
        <f>VLOOKUP($A487,Python数据平滑!$A$177:$AN$230,COLUMN(Python数据平滑!O$177),0)/SUM(Python数据平滑!O$201:O$217)*情景假设!Q$474</f>
        <v>2482.9270965969581</v>
      </c>
      <c r="R487" s="14">
        <f>VLOOKUP($A487,Python数据平滑!$A$177:$AN$230,COLUMN(Python数据平滑!P$177),0)/SUM(Python数据平滑!P$201:P$217)*情景假设!R$474</f>
        <v>2580.8908346763983</v>
      </c>
      <c r="S487" s="14">
        <f>VLOOKUP($A487,Python数据平滑!$A$177:$AN$230,COLUMN(Python数据平滑!Q$177),0)/SUM(Python数据平滑!Q$201:Q$217)*情景假设!S$474</f>
        <v>2674.9772338772414</v>
      </c>
      <c r="T487" s="14">
        <f>VLOOKUP($A487,Python数据平滑!$A$177:$AN$230,COLUMN(Python数据平滑!R$177),0)/SUM(Python数据平滑!R$201:R$217)*情景假设!T$474</f>
        <v>2766.1860470070715</v>
      </c>
      <c r="U487" s="14">
        <f>VLOOKUP($A487,Python数据平滑!$A$177:$AN$230,COLUMN(Python数据平滑!S$177),0)/SUM(Python数据平滑!S$201:S$217)*情景假设!U$474</f>
        <v>2855.7247228170795</v>
      </c>
      <c r="V487" s="14">
        <f>VLOOKUP($A487,Python数据平滑!$A$177:$AN$230,COLUMN(Python数据平滑!T$177),0)/SUM(Python数据平滑!T$201:T$217)*情景假设!V$474</f>
        <v>2944.9969945342241</v>
      </c>
      <c r="W487" s="14">
        <f>VLOOKUP($A487,Python数据平滑!$A$177:$AN$230,COLUMN(Python数据平滑!U$177),0)/SUM(Python数据平滑!U$201:U$217)*情景假设!W$474</f>
        <v>3034.4200292980236</v>
      </c>
      <c r="X487" s="14">
        <f>VLOOKUP($A487,Python数据平滑!$A$177:$AN$230,COLUMN(Python数据平滑!V$177),0)/SUM(Python数据平滑!V$201:V$217)*情景假设!X$474</f>
        <v>3123.6115504159106</v>
      </c>
      <c r="Y487" s="14">
        <f>VLOOKUP($A487,Python数据平滑!$A$177:$AN$230,COLUMN(Python数据平滑!W$177),0)/SUM(Python数据平滑!W$201:W$217)*情景假设!Y$474</f>
        <v>3212.9534501698895</v>
      </c>
      <c r="Z487" s="14">
        <f>VLOOKUP($A487,Python数据平滑!$A$177:$AN$230,COLUMN(Python数据平滑!X$177),0)/SUM(Python数据平滑!X$201:X$217)*情景假设!Z$474</f>
        <v>3302.8731020232176</v>
      </c>
      <c r="AA487" s="14">
        <f>VLOOKUP($A487,Python数据平滑!$A$177:$AN$230,COLUMN(Python数据平滑!Y$177),0)/SUM(Python数据平滑!Y$201:Y$217)*情景假设!AA$474</f>
        <v>3393.8441287399828</v>
      </c>
      <c r="AB487" s="14">
        <f>VLOOKUP($A487,Python数据平滑!$A$177:$AN$230,COLUMN(Python数据平滑!Z$177),0)/SUM(Python数据平滑!Z$201:Z$217)*情景假设!AB$474</f>
        <v>3486.4618898067274</v>
      </c>
      <c r="AC487" s="14">
        <f>VLOOKUP($A487,Python数据平滑!$A$177:$AN$230,COLUMN(Python数据平滑!AA$177),0)/SUM(Python数据平滑!AA$201:AA$217)*情景假设!AC$474</f>
        <v>3581.3774313349691</v>
      </c>
      <c r="AD487" s="14">
        <f>VLOOKUP($A487,Python数据平滑!$A$177:$AN$230,COLUMN(Python数据平滑!AB$177),0)/SUM(Python数据平滑!AB$201:AB$217)*情景假设!AD$474</f>
        <v>3679.2214422085763</v>
      </c>
      <c r="AE487" s="14">
        <f>VLOOKUP($A487,Python数据平滑!$A$177:$AN$230,COLUMN(Python数据平滑!AC$177),0)/SUM(Python数据平滑!AC$201:AC$217)*情景假设!AE$474</f>
        <v>3780.67713165432</v>
      </c>
      <c r="AF487" s="14">
        <f>VLOOKUP($A487,Python数据平滑!$A$177:$AN$230,COLUMN(Python数据平滑!AD$177),0)/SUM(Python数据平滑!AD$201:AD$217)*情景假设!AF$474</f>
        <v>3886.4822187067202</v>
      </c>
      <c r="AG487" s="14">
        <f>VLOOKUP($A487,Python数据平滑!$A$177:$AN$230,COLUMN(Python数据平滑!AE$177),0)/SUM(Python数据平滑!AE$201:AE$217)*情景假设!AG$474</f>
        <v>3996.1502025049599</v>
      </c>
      <c r="AH487" s="14">
        <f>VLOOKUP($A487,Python数据平滑!$A$177:$AN$230,COLUMN(Python数据平滑!AF$177),0)/SUM(Python数据平滑!AF$201:AF$217)*情景假设!AH$474</f>
        <v>4108.5092079057895</v>
      </c>
      <c r="AI487" s="14">
        <f>VLOOKUP($A487,Python数据平滑!$A$177:$AN$230,COLUMN(Python数据平滑!AG$177),0)/SUM(Python数据平滑!AG$201:AG$217)*情景假设!AI$474</f>
        <v>4223.2852575718225</v>
      </c>
      <c r="AJ487" s="14">
        <f>VLOOKUP($A487,Python数据平滑!$A$177:$AN$230,COLUMN(Python数据平滑!AH$177),0)/SUM(Python数据平滑!AH$201:AH$217)*情景假设!AJ$474</f>
        <v>4340.1686110057781</v>
      </c>
      <c r="AK487" s="14">
        <f>VLOOKUP($A487,Python数据平滑!$A$177:$AN$230,COLUMN(Python数据平滑!AI$177),0)/SUM(Python数据平滑!AI$201:AI$217)*情景假设!AK$474</f>
        <v>4458.8120797518122</v>
      </c>
      <c r="AL487" s="14">
        <f>VLOOKUP($A487,Python数据平滑!$A$177:$AN$230,COLUMN(Python数据平滑!AJ$177),0)/SUM(Python数据平滑!AJ$201:AJ$217)*情景假设!AL$474</f>
        <v>4579.2464768347672</v>
      </c>
      <c r="AM487" s="14">
        <f>VLOOKUP($A487,Python数据平滑!$A$177:$AN$230,COLUMN(Python数据平滑!AK$177),0)/SUM(Python数据平滑!AK$201:AK$217)*情景假设!AM$474</f>
        <v>4701.7046694476358</v>
      </c>
      <c r="AN487" s="14">
        <f>VLOOKUP($A487,Python数据平滑!$A$177:$AN$230,COLUMN(Python数据平滑!AL$177),0)/SUM(Python数据平滑!AL$201:AL$217)*情景假设!AN$474</f>
        <v>4826.1070774421796</v>
      </c>
      <c r="AO487" s="14">
        <f>VLOOKUP($A487,Python数据平滑!$A$177:$AN$230,COLUMN(Python数据平滑!AM$177),0)/SUM(Python数据平滑!AM$201:AM$217)*情景假设!AO$474</f>
        <v>4952.3652076734224</v>
      </c>
      <c r="AP487" s="166">
        <f>VLOOKUP($A487,Python数据平滑!$A$177:$AN$230,COLUMN(Python数据平滑!AN$177),0)/SUM(Python数据平滑!AN$201:AN$217)*情景假设!AP$474</f>
        <v>5080.3813150959504</v>
      </c>
    </row>
    <row r="488" spans="1:42" x14ac:dyDescent="0.25">
      <c r="A488" s="132" t="s">
        <v>51</v>
      </c>
      <c r="B488" s="118">
        <f>VLOOKUP($A488,'中情景（2001-2060, 2020RMB）'!$A$14:$W$70,COLUMN('中情景（2001-2060, 2020RMB）'!U$1),0)</f>
        <v>7.680442047975407</v>
      </c>
      <c r="C488" s="14">
        <f>VLOOKUP($A488,'中情景（2001-2060, 2020RMB）'!$A$14:$W$70,COLUMN('中情景（2001-2060, 2020RMB）'!V$1),0)</f>
        <v>7.133140363143748</v>
      </c>
      <c r="D488" s="14">
        <f>VLOOKUP($A488,'中情景（2001-2060, 2020RMB）'!$A$14:$W$70,COLUMN('中情景（2001-2060, 2020RMB）'!W$1),0)</f>
        <v>9.2604801376398402</v>
      </c>
      <c r="E488" s="14">
        <f>VLOOKUP($A488,Python数据平滑!$A$177:$AN$230,COLUMN(Python数据平滑!C$177),0)/SUM(Python数据平滑!C$201:C$217)*情景假设!E$474</f>
        <v>9.5703714706644121</v>
      </c>
      <c r="F488" s="14">
        <f>VLOOKUP($A488,Python数据平滑!$A$177:$AN$230,COLUMN(Python数据平滑!D$177),0)/SUM(Python数据平滑!D$201:D$217)*情景假设!F$474</f>
        <v>9.8785077674714667</v>
      </c>
      <c r="G488" s="14">
        <f>VLOOKUP($A488,Python数据平滑!$A$177:$AN$230,COLUMN(Python数据平滑!E$177),0)/SUM(Python数据平滑!E$201:E$217)*情景假设!G$474</f>
        <v>10.175405857823904</v>
      </c>
      <c r="H488" s="14">
        <f>VLOOKUP($A488,Python数据平滑!$A$177:$AN$230,COLUMN(Python数据平滑!F$177),0)/SUM(Python数据平滑!F$201:F$217)*情景假设!H$474</f>
        <v>10.496375558058247</v>
      </c>
      <c r="I488" s="14">
        <f>VLOOKUP($A488,Python数据平滑!$A$177:$AN$230,COLUMN(Python数据平滑!G$177),0)/SUM(Python数据平滑!G$201:G$217)*情景假设!I$474</f>
        <v>10.830734819530102</v>
      </c>
      <c r="J488" s="14">
        <f>VLOOKUP($A488,Python数据平滑!$A$177:$AN$230,COLUMN(Python数据平滑!H$177),0)/SUM(Python数据平滑!H$201:H$217)*情景假设!J$474</f>
        <v>11.170616598859159</v>
      </c>
      <c r="K488" s="14">
        <f>VLOOKUP($A488,Python数据平滑!$A$177:$AN$230,COLUMN(Python数据平滑!I$177),0)/SUM(Python数据平滑!I$201:I$217)*情景假设!K$474</f>
        <v>11.504528856758242</v>
      </c>
      <c r="L488" s="14">
        <f>VLOOKUP($A488,Python数据平滑!$A$177:$AN$230,COLUMN(Python数据平滑!J$177),0)/SUM(Python数据平滑!J$201:J$217)*情景假设!L$474</f>
        <v>11.817098800121068</v>
      </c>
      <c r="M488" s="14">
        <f>VLOOKUP($A488,Python数据平滑!$A$177:$AN$230,COLUMN(Python数据平滑!K$177),0)/SUM(Python数据平滑!K$201:K$217)*情景假设!M$474</f>
        <v>12.106909298138719</v>
      </c>
      <c r="N488" s="14">
        <f>VLOOKUP($A488,Python数据平滑!$A$177:$AN$230,COLUMN(Python数据平滑!L$177),0)/SUM(Python数据平滑!L$201:L$217)*情景假设!N$474</f>
        <v>12.379305638077666</v>
      </c>
      <c r="O488" s="14">
        <f>VLOOKUP($A488,Python数据平滑!$A$177:$AN$230,COLUMN(Python数据平滑!M$177),0)/SUM(Python数据平滑!M$201:M$217)*情景假设!O$474</f>
        <v>12.627769155844989</v>
      </c>
      <c r="P488" s="14">
        <f>VLOOKUP($A488,Python数据平滑!$A$177:$AN$230,COLUMN(Python数据平滑!N$177),0)/SUM(Python数据平滑!N$201:N$217)*情景假设!P$474</f>
        <v>12.851725489380092</v>
      </c>
      <c r="Q488" s="14">
        <f>VLOOKUP($A488,Python数据平滑!$A$177:$AN$230,COLUMN(Python数据平滑!O$177),0)/SUM(Python数据平滑!O$201:O$217)*情景假设!Q$474</f>
        <v>13.057522217632009</v>
      </c>
      <c r="R488" s="14">
        <f>VLOOKUP($A488,Python数据平滑!$A$177:$AN$230,COLUMN(Python数据平滑!P$177),0)/SUM(Python数据平滑!P$201:P$217)*情景假设!R$474</f>
        <v>13.245093204293417</v>
      </c>
      <c r="S488" s="14">
        <f>VLOOKUP($A488,Python数据平滑!$A$177:$AN$230,COLUMN(Python数据平滑!Q$177),0)/SUM(Python数据平滑!Q$201:Q$217)*情景假设!S$474</f>
        <v>13.411764372157217</v>
      </c>
      <c r="T488" s="14">
        <f>VLOOKUP($A488,Python数据平滑!$A$177:$AN$230,COLUMN(Python数据平滑!R$177),0)/SUM(Python数据平滑!R$201:R$217)*情景假设!T$474</f>
        <v>13.563293421761406</v>
      </c>
      <c r="U488" s="14">
        <f>VLOOKUP($A488,Python数据平滑!$A$177:$AN$230,COLUMN(Python数据平滑!S$177),0)/SUM(Python数据平滑!S$201:S$217)*情景假设!U$474</f>
        <v>13.705699480717229</v>
      </c>
      <c r="V488" s="14">
        <f>VLOOKUP($A488,Python数据平滑!$A$177:$AN$230,COLUMN(Python数据平滑!T$177),0)/SUM(Python数据平滑!T$201:T$217)*情景假设!V$474</f>
        <v>13.845211696879469</v>
      </c>
      <c r="W488" s="14">
        <f>VLOOKUP($A488,Python数据平滑!$A$177:$AN$230,COLUMN(Python数据平滑!U$177),0)/SUM(Python数据平滑!U$201:U$217)*情景假设!W$474</f>
        <v>13.982819517418264</v>
      </c>
      <c r="X488" s="14">
        <f>VLOOKUP($A488,Python数据平滑!$A$177:$AN$230,COLUMN(Python数据平滑!V$177),0)/SUM(Python数据平滑!V$201:V$217)*情景假设!X$474</f>
        <v>14.115636250328917</v>
      </c>
      <c r="Y488" s="14">
        <f>VLOOKUP($A488,Python数据平滑!$A$177:$AN$230,COLUMN(Python数据平滑!W$177),0)/SUM(Python数据平滑!W$201:W$217)*情景假设!Y$474</f>
        <v>14.244196874818854</v>
      </c>
      <c r="Z488" s="14">
        <f>VLOOKUP($A488,Python数据平滑!$A$177:$AN$230,COLUMN(Python数据平滑!X$177),0)/SUM(Python数据平滑!X$201:X$217)*情景假设!Z$474</f>
        <v>14.369010862875706</v>
      </c>
      <c r="AA488" s="14">
        <f>VLOOKUP($A488,Python数据平滑!$A$177:$AN$230,COLUMN(Python数据平滑!Y$177),0)/SUM(Python数据平滑!Y$201:Y$217)*情景假设!AA$474</f>
        <v>14.490565173808525</v>
      </c>
      <c r="AB488" s="14">
        <f>VLOOKUP($A488,Python数据平滑!$A$177:$AN$230,COLUMN(Python数据平滑!Z$177),0)/SUM(Python数据平滑!Z$201:Z$217)*情景假设!AB$474</f>
        <v>14.609637497423067</v>
      </c>
      <c r="AC488" s="14">
        <f>VLOOKUP($A488,Python数据平滑!$A$177:$AN$230,COLUMN(Python数据平滑!AA$177),0)/SUM(Python数据平滑!AA$201:AA$217)*情景假设!AC$474</f>
        <v>14.726989450563005</v>
      </c>
      <c r="AD488" s="14">
        <f>VLOOKUP($A488,Python数据平滑!$A$177:$AN$230,COLUMN(Python数据平滑!AB$177),0)/SUM(Python数据平滑!AB$201:AB$217)*情景假设!AD$474</f>
        <v>14.84304820253997</v>
      </c>
      <c r="AE488" s="14">
        <f>VLOOKUP($A488,Python数据平滑!$A$177:$AN$230,COLUMN(Python数据平滑!AC$177),0)/SUM(Python数据平滑!AC$201:AC$217)*情景假设!AE$474</f>
        <v>14.958209474368962</v>
      </c>
      <c r="AF488" s="14">
        <f>VLOOKUP($A488,Python数据平滑!$A$177:$AN$230,COLUMN(Python数据平滑!AD$177),0)/SUM(Python数据平滑!AD$201:AD$217)*情景假设!AF$474</f>
        <v>15.072828598014711</v>
      </c>
      <c r="AG488" s="14">
        <f>VLOOKUP($A488,Python数据平滑!$A$177:$AN$230,COLUMN(Python数据平滑!AE$177),0)/SUM(Python数据平滑!AE$201:AE$217)*情景假设!AG$474</f>
        <v>15.188353971754282</v>
      </c>
      <c r="AH488" s="14">
        <f>VLOOKUP($A488,Python数据平滑!$A$177:$AN$230,COLUMN(Python数据平滑!AF$177),0)/SUM(Python数据平滑!AF$201:AF$217)*情景假设!AH$474</f>
        <v>15.305107490398697</v>
      </c>
      <c r="AI488" s="14">
        <f>VLOOKUP($A488,Python数据平滑!$A$177:$AN$230,COLUMN(Python数据平滑!AG$177),0)/SUM(Python数据平滑!AG$201:AG$217)*情景假设!AI$474</f>
        <v>15.421684902836502</v>
      </c>
      <c r="AJ488" s="14">
        <f>VLOOKUP($A488,Python数据平滑!$A$177:$AN$230,COLUMN(Python数据平滑!AH$177),0)/SUM(Python数据平滑!AH$201:AH$217)*情景假设!AJ$474</f>
        <v>15.536638866710437</v>
      </c>
      <c r="AK488" s="14">
        <f>VLOOKUP($A488,Python数据平滑!$A$177:$AN$230,COLUMN(Python数据平滑!AI$177),0)/SUM(Python数据平滑!AI$201:AI$217)*情景假设!AK$474</f>
        <v>15.648480185151323</v>
      </c>
      <c r="AL488" s="14">
        <f>VLOOKUP($A488,Python数据平滑!$A$177:$AN$230,COLUMN(Python数据平滑!AJ$177),0)/SUM(Python数据平滑!AJ$201:AJ$217)*情景假设!AL$474</f>
        <v>15.757114864398877</v>
      </c>
      <c r="AM488" s="14">
        <f>VLOOKUP($A488,Python数据平滑!$A$177:$AN$230,COLUMN(Python数据平滑!AK$177),0)/SUM(Python数据平滑!AK$201:AK$217)*情景假设!AM$474</f>
        <v>15.86311844560413</v>
      </c>
      <c r="AN488" s="14">
        <f>VLOOKUP($A488,Python数据平滑!$A$177:$AN$230,COLUMN(Python数据平滑!AL$177),0)/SUM(Python数据平滑!AL$201:AL$217)*情景假设!AN$474</f>
        <v>15.965968314134038</v>
      </c>
      <c r="AO488" s="14">
        <f>VLOOKUP($A488,Python数据平滑!$A$177:$AN$230,COLUMN(Python数据平滑!AM$177),0)/SUM(Python数据平滑!AM$201:AM$217)*情景假设!AO$474</f>
        <v>16.065132259691048</v>
      </c>
      <c r="AP488" s="166">
        <f>VLOOKUP($A488,Python数据平滑!$A$177:$AN$230,COLUMN(Python数据平滑!AN$177),0)/SUM(Python数据平滑!AN$201:AN$217)*情景假设!AP$474</f>
        <v>16.160069381687411</v>
      </c>
    </row>
    <row r="489" spans="1:42" x14ac:dyDescent="0.25">
      <c r="A489" s="132" t="s">
        <v>52</v>
      </c>
      <c r="B489" s="118">
        <f>VLOOKUP($A489,'中情景（2001-2060, 2020RMB）'!$A$14:$W$70,COLUMN('中情景（2001-2060, 2020RMB）'!U$1),0)</f>
        <v>726.7325868770115</v>
      </c>
      <c r="C489" s="14">
        <f>VLOOKUP($A489,'中情景（2001-2060, 2020RMB）'!$A$14:$W$70,COLUMN('中情景（2001-2060, 2020RMB）'!V$1),0)</f>
        <v>826.27948832290463</v>
      </c>
      <c r="D489" s="14">
        <f>VLOOKUP($A489,'中情景（2001-2060, 2020RMB）'!$A$14:$W$70,COLUMN('中情景（2001-2060, 2020RMB）'!W$1),0)</f>
        <v>907.3493796355416</v>
      </c>
      <c r="E489" s="14">
        <f>VLOOKUP($A489,Python数据平滑!$A$177:$AN$230,COLUMN(Python数据平滑!C$177),0)/SUM(Python数据平滑!C$201:C$217)*情景假设!E$474</f>
        <v>925.09816004218851</v>
      </c>
      <c r="F489" s="14">
        <f>VLOOKUP($A489,Python数据平滑!$A$177:$AN$230,COLUMN(Python数据平滑!D$177),0)/SUM(Python数据平滑!D$201:D$217)*情景假设!F$474</f>
        <v>942.41137832160769</v>
      </c>
      <c r="G489" s="14">
        <f>VLOOKUP($A489,Python数据平滑!$A$177:$AN$230,COLUMN(Python数据平滑!E$177),0)/SUM(Python数据平滑!E$201:E$217)*情景假设!G$474</f>
        <v>958.50719207913903</v>
      </c>
      <c r="H489" s="14">
        <f>VLOOKUP($A489,Python数据平滑!$A$177:$AN$230,COLUMN(Python数据平滑!F$177),0)/SUM(Python数据平滑!F$201:F$217)*情景假设!H$474</f>
        <v>976.8057141737462</v>
      </c>
      <c r="I489" s="14">
        <f>VLOOKUP($A489,Python数据平滑!$A$177:$AN$230,COLUMN(Python数据平滑!G$177),0)/SUM(Python数据平滑!G$201:G$217)*情景假设!I$474</f>
        <v>996.19937423593888</v>
      </c>
      <c r="J489" s="14">
        <f>VLOOKUP($A489,Python数据平滑!$A$177:$AN$230,COLUMN(Python数据平滑!H$177),0)/SUM(Python数据平滑!H$201:H$217)*情景假设!J$474</f>
        <v>1015.820986335718</v>
      </c>
      <c r="K489" s="14">
        <f>VLOOKUP($A489,Python数据平滑!$A$177:$AN$230,COLUMN(Python数据平滑!I$177),0)/SUM(Python数据平滑!I$201:I$217)*情景假设!K$474</f>
        <v>1034.5002763024415</v>
      </c>
      <c r="L489" s="14">
        <f>VLOOKUP($A489,Python数据平滑!$A$177:$AN$230,COLUMN(Python数据平滑!J$177),0)/SUM(Python数据平滑!J$201:J$217)*情景假设!L$474</f>
        <v>1050.7569909749025</v>
      </c>
      <c r="M489" s="14">
        <f>VLOOKUP($A489,Python数据平滑!$A$177:$AN$230,COLUMN(Python数据平滑!K$177),0)/SUM(Python数据平滑!K$201:K$217)*情景假设!M$474</f>
        <v>1064.2143902762134</v>
      </c>
      <c r="N489" s="14">
        <f>VLOOKUP($A489,Python数据平滑!$A$177:$AN$230,COLUMN(Python数据平滑!L$177),0)/SUM(Python数据平滑!L$201:L$217)*情景假设!N$474</f>
        <v>1075.7279499338899</v>
      </c>
      <c r="O489" s="14">
        <f>VLOOKUP($A489,Python数据平滑!$A$177:$AN$230,COLUMN(Python数据平滑!M$177),0)/SUM(Python数据平滑!M$201:M$217)*情景假设!O$474</f>
        <v>1085.6337458819221</v>
      </c>
      <c r="P489" s="14">
        <f>VLOOKUP($A489,Python数据平滑!$A$177:$AN$230,COLUMN(Python数据平滑!N$177),0)/SUM(Python数据平滑!N$201:N$217)*情景假设!P$474</f>
        <v>1094.821129936676</v>
      </c>
      <c r="Q489" s="14">
        <f>VLOOKUP($A489,Python数据平滑!$A$177:$AN$230,COLUMN(Python数据平滑!O$177),0)/SUM(Python数据平滑!O$201:O$217)*情景假设!Q$474</f>
        <v>1104.7813192068616</v>
      </c>
      <c r="R489" s="14">
        <f>VLOOKUP($A489,Python数据平滑!$A$177:$AN$230,COLUMN(Python数据平滑!P$177),0)/SUM(Python数据平滑!P$201:P$217)*情景假设!R$474</f>
        <v>1114.9745724100064</v>
      </c>
      <c r="S489" s="14">
        <f>VLOOKUP($A489,Python数据平滑!$A$177:$AN$230,COLUMN(Python数据平滑!Q$177),0)/SUM(Python数据平滑!Q$201:Q$217)*情景假设!S$474</f>
        <v>1123.9824131802939</v>
      </c>
      <c r="T489" s="14">
        <f>VLOOKUP($A489,Python数据平滑!$A$177:$AN$230,COLUMN(Python数据平滑!R$177),0)/SUM(Python数据平滑!R$201:R$217)*情景假设!T$474</f>
        <v>1132.2473443303713</v>
      </c>
      <c r="U489" s="14">
        <f>VLOOKUP($A489,Python数据平滑!$A$177:$AN$230,COLUMN(Python数据平滑!S$177),0)/SUM(Python数据平滑!S$201:S$217)*情景假设!U$474</f>
        <v>1140.2194412509987</v>
      </c>
      <c r="V489" s="14">
        <f>VLOOKUP($A489,Python数据平滑!$A$177:$AN$230,COLUMN(Python数据平滑!T$177),0)/SUM(Python数据平滑!T$201:T$217)*情景假设!V$474</f>
        <v>1148.3547891613712</v>
      </c>
      <c r="W489" s="14">
        <f>VLOOKUP($A489,Python数据平滑!$A$177:$AN$230,COLUMN(Python数据平滑!U$177),0)/SUM(Python数据平滑!U$201:U$217)*情景假设!W$474</f>
        <v>1156.6668437025337</v>
      </c>
      <c r="X489" s="14">
        <f>VLOOKUP($A489,Python数据平滑!$A$177:$AN$230,COLUMN(Python数据平滑!V$177),0)/SUM(Python数据平滑!V$201:V$217)*情景假设!X$474</f>
        <v>1164.8459053528381</v>
      </c>
      <c r="Y489" s="14">
        <f>VLOOKUP($A489,Python数据平滑!$A$177:$AN$230,COLUMN(Python数据平滑!W$177),0)/SUM(Python数据平滑!W$201:W$217)*情景假设!Y$474</f>
        <v>1172.8636899866647</v>
      </c>
      <c r="Z489" s="14">
        <f>VLOOKUP($A489,Python数据平滑!$A$177:$AN$230,COLUMN(Python数据平滑!X$177),0)/SUM(Python数据平滑!X$201:X$217)*情景假设!Z$474</f>
        <v>1180.686797311273</v>
      </c>
      <c r="AA489" s="14">
        <f>VLOOKUP($A489,Python数据平滑!$A$177:$AN$230,COLUMN(Python数据平滑!Y$177),0)/SUM(Python数据平滑!Y$201:Y$217)*情景假设!AA$474</f>
        <v>1188.2771840600808</v>
      </c>
      <c r="AB489" s="14">
        <f>VLOOKUP($A489,Python数据平滑!$A$177:$AN$230,COLUMN(Python数据平滑!Z$177),0)/SUM(Python数据平滑!Z$201:Z$217)*情景假设!AB$474</f>
        <v>1195.6180117386159</v>
      </c>
      <c r="AC489" s="14">
        <f>VLOOKUP($A489,Python数据平滑!$A$177:$AN$230,COLUMN(Python数据平滑!AA$177),0)/SUM(Python数据平滑!AA$201:AA$217)*情景假设!AC$474</f>
        <v>1202.6885309661598</v>
      </c>
      <c r="AD489" s="14">
        <f>VLOOKUP($A489,Python数据平滑!$A$177:$AN$230,COLUMN(Python数据平滑!AB$177),0)/SUM(Python数据平滑!AB$201:AB$217)*情景假设!AD$474</f>
        <v>1209.4383103417406</v>
      </c>
      <c r="AE489" s="14">
        <f>VLOOKUP($A489,Python数据平滑!$A$177:$AN$230,COLUMN(Python数据平滑!AC$177),0)/SUM(Python数据平滑!AC$201:AC$217)*情景假设!AE$474</f>
        <v>1215.81233047457</v>
      </c>
      <c r="AF489" s="14">
        <f>VLOOKUP($A489,Python数据平滑!$A$177:$AN$230,COLUMN(Python数据平滑!AD$177),0)/SUM(Python数据平滑!AD$201:AD$217)*情景假设!AF$474</f>
        <v>1221.7504771005169</v>
      </c>
      <c r="AG489" s="14">
        <f>VLOOKUP($A489,Python数据平滑!$A$177:$AN$230,COLUMN(Python数据平滑!AE$177),0)/SUM(Python数据平滑!AE$201:AE$217)*情景假设!AG$474</f>
        <v>1227.5614175121261</v>
      </c>
      <c r="AH489" s="14">
        <f>VLOOKUP($A489,Python数据平滑!$A$177:$AN$230,COLUMN(Python数据平滑!AF$177),0)/SUM(Python数据平滑!AF$201:AF$217)*情景假设!AH$474</f>
        <v>1233.5147368305427</v>
      </c>
      <c r="AI489" s="14">
        <f>VLOOKUP($A489,Python数据平滑!$A$177:$AN$230,COLUMN(Python数据平滑!AG$177),0)/SUM(Python数据平滑!AG$201:AG$217)*情景假设!AI$474</f>
        <v>1239.4856365777875</v>
      </c>
      <c r="AJ489" s="14">
        <f>VLOOKUP($A489,Python数据平滑!$A$177:$AN$230,COLUMN(Python数据平滑!AH$177),0)/SUM(Python数据平滑!AH$201:AH$217)*情景假设!AJ$474</f>
        <v>1245.3468794866012</v>
      </c>
      <c r="AK489" s="14">
        <f>VLOOKUP($A489,Python数据平滑!$A$177:$AN$230,COLUMN(Python数据平滑!AI$177),0)/SUM(Python数据平滑!AI$201:AI$217)*情景假设!AK$474</f>
        <v>1250.9688682719921</v>
      </c>
      <c r="AL489" s="14">
        <f>VLOOKUP($A489,Python数据平滑!$A$177:$AN$230,COLUMN(Python数据平滑!AJ$177),0)/SUM(Python数据平滑!AJ$201:AJ$217)*情景假设!AL$474</f>
        <v>1256.3342253603739</v>
      </c>
      <c r="AM489" s="14">
        <f>VLOOKUP($A489,Python数据平滑!$A$177:$AN$230,COLUMN(Python数据平滑!AK$177),0)/SUM(Python数据平滑!AK$201:AK$217)*情景假设!AM$474</f>
        <v>1261.4786126386607</v>
      </c>
      <c r="AN489" s="14">
        <f>VLOOKUP($A489,Python数据平滑!$A$177:$AN$230,COLUMN(Python数据平滑!AL$177),0)/SUM(Python数据平滑!AL$201:AL$217)*情景假设!AN$474</f>
        <v>1266.3498576628497</v>
      </c>
      <c r="AO489" s="14">
        <f>VLOOKUP($A489,Python数据平滑!$A$177:$AN$230,COLUMN(Python数据平滑!AM$177),0)/SUM(Python数据平滑!AM$201:AM$217)*情景假设!AO$474</f>
        <v>1270.8952340615626</v>
      </c>
      <c r="AP489" s="166">
        <f>VLOOKUP($A489,Python数据平滑!$A$177:$AN$230,COLUMN(Python数据平滑!AN$177),0)/SUM(Python数据平滑!AN$201:AN$217)*情景假设!AP$474</f>
        <v>1275.0615685224052</v>
      </c>
    </row>
    <row r="490" spans="1:42" x14ac:dyDescent="0.25">
      <c r="A490" s="132" t="s">
        <v>53</v>
      </c>
      <c r="B490" s="118">
        <f>VLOOKUP($A490,'中情景（2001-2060, 2020RMB）'!$A$14:$W$70,COLUMN('中情景（2001-2060, 2020RMB）'!U$1),0)</f>
        <v>878.57955136179089</v>
      </c>
      <c r="C490" s="14">
        <f>VLOOKUP($A490,'中情景（2001-2060, 2020RMB）'!$A$14:$W$70,COLUMN('中情景（2001-2060, 2020RMB）'!V$1),0)</f>
        <v>1191.0274591227624</v>
      </c>
      <c r="D490" s="14">
        <f>VLOOKUP($A490,'中情景（2001-2060, 2020RMB）'!$A$14:$W$70,COLUMN('中情景（2001-2060, 2020RMB）'!W$1),0)</f>
        <v>1483.3175160522719</v>
      </c>
      <c r="E490" s="14">
        <f>VLOOKUP($A490,Python数据平滑!$A$177:$AN$230,COLUMN(Python数据平滑!C$177),0)/SUM(Python数据平滑!C$201:C$217)*情景假设!E$474</f>
        <v>1608.1100406714129</v>
      </c>
      <c r="F490" s="14">
        <f>VLOOKUP($A490,Python数据平滑!$A$177:$AN$230,COLUMN(Python数据平滑!D$177),0)/SUM(Python数据平滑!D$201:D$217)*情景假设!F$474</f>
        <v>1738.8893985279115</v>
      </c>
      <c r="G490" s="14">
        <f>VLOOKUP($A490,Python数据平滑!$A$177:$AN$230,COLUMN(Python数据平滑!E$177),0)/SUM(Python数据平滑!E$201:E$217)*情景假设!G$474</f>
        <v>1873.1338463490818</v>
      </c>
      <c r="H490" s="14">
        <f>VLOOKUP($A490,Python数据平滑!$A$177:$AN$230,COLUMN(Python数据平滑!F$177),0)/SUM(Python数据平滑!F$201:F$217)*情景假设!H$474</f>
        <v>2017.3965344605297</v>
      </c>
      <c r="I490" s="14">
        <f>VLOOKUP($A490,Python数据平滑!$A$177:$AN$230,COLUMN(Python数据平滑!G$177),0)/SUM(Python数据平滑!G$201:G$217)*情景假设!I$474</f>
        <v>2170.8482711546612</v>
      </c>
      <c r="J490" s="14">
        <f>VLOOKUP($A490,Python数据平滑!$A$177:$AN$230,COLUMN(Python数据平滑!H$177),0)/SUM(Python数据平滑!H$201:H$217)*情景假设!J$474</f>
        <v>2332.3027062546767</v>
      </c>
      <c r="K490" s="14">
        <f>VLOOKUP($A490,Python数据平滑!$A$177:$AN$230,COLUMN(Python数据平滑!I$177),0)/SUM(Python数据平滑!I$201:I$217)*情景假设!K$474</f>
        <v>2499.5463823607556</v>
      </c>
      <c r="L490" s="14">
        <f>VLOOKUP($A490,Python数据平滑!$A$177:$AN$230,COLUMN(Python数据平滑!J$177),0)/SUM(Python数据平滑!J$201:J$217)*情景假设!L$474</f>
        <v>2669.1192363942901</v>
      </c>
      <c r="M490" s="14">
        <f>VLOOKUP($A490,Python数据平滑!$A$177:$AN$230,COLUMN(Python数据平滑!K$177),0)/SUM(Python数据平滑!K$201:K$217)*情景假设!M$474</f>
        <v>2837.7371954608047</v>
      </c>
      <c r="N490" s="14">
        <f>VLOOKUP($A490,Python数据平滑!$A$177:$AN$230,COLUMN(Python数据平滑!L$177),0)/SUM(Python数据平滑!L$201:L$217)*情景假设!N$474</f>
        <v>3005.1885161000905</v>
      </c>
      <c r="O490" s="14">
        <f>VLOOKUP($A490,Python数据平滑!$A$177:$AN$230,COLUMN(Python数据平滑!M$177),0)/SUM(Python数据平滑!M$201:M$217)*情景假设!O$474</f>
        <v>3172.3163500833425</v>
      </c>
      <c r="P490" s="14">
        <f>VLOOKUP($A490,Python数据平滑!$A$177:$AN$230,COLUMN(Python数据平滑!N$177),0)/SUM(Python数据平滑!N$201:N$217)*情景假设!P$474</f>
        <v>3342.0017982829991</v>
      </c>
      <c r="Q490" s="14">
        <f>VLOOKUP($A490,Python数据平滑!$A$177:$AN$230,COLUMN(Python数据平滑!O$177),0)/SUM(Python数据平滑!O$201:O$217)*情景假设!Q$474</f>
        <v>3519.6984077268135</v>
      </c>
      <c r="R490" s="14">
        <f>VLOOKUP($A490,Python数据平滑!$A$177:$AN$230,COLUMN(Python数据平滑!P$177),0)/SUM(Python数据平滑!P$201:P$217)*情景假设!R$474</f>
        <v>3704.2768447049507</v>
      </c>
      <c r="S490" s="14">
        <f>VLOOKUP($A490,Python数据平滑!$A$177:$AN$230,COLUMN(Python数据平滑!Q$177),0)/SUM(Python数据平滑!Q$201:Q$217)*情景假设!S$474</f>
        <v>3890.7062414637462</v>
      </c>
      <c r="T490" s="14">
        <f>VLOOKUP($A490,Python数据平滑!$A$177:$AN$230,COLUMN(Python数据平滑!R$177),0)/SUM(Python数据平滑!R$201:R$217)*情景假设!T$474</f>
        <v>4080.4117668222325</v>
      </c>
      <c r="U490" s="14">
        <f>VLOOKUP($A490,Python数据平滑!$A$177:$AN$230,COLUMN(Python数据平滑!S$177),0)/SUM(Python数据平滑!S$201:S$217)*情景假设!U$474</f>
        <v>4275.1403282077736</v>
      </c>
      <c r="V490" s="14">
        <f>VLOOKUP($A490,Python数据平滑!$A$177:$AN$230,COLUMN(Python数据平滑!T$177),0)/SUM(Python数据平滑!T$201:T$217)*情景假设!V$474</f>
        <v>4476.9780383982397</v>
      </c>
      <c r="W490" s="14">
        <f>VLOOKUP($A490,Python数据平滑!$A$177:$AN$230,COLUMN(Python数据平滑!U$177),0)/SUM(Python数据平滑!U$201:U$217)*情景假设!W$474</f>
        <v>4686.5580088048782</v>
      </c>
      <c r="X490" s="14">
        <f>VLOOKUP($A490,Python数据平滑!$A$177:$AN$230,COLUMN(Python数据平滑!V$177),0)/SUM(Python数据平滑!V$201:V$217)*情景假设!X$474</f>
        <v>4903.2394488500049</v>
      </c>
      <c r="Y490" s="14">
        <f>VLOOKUP($A490,Python数据平滑!$A$177:$AN$230,COLUMN(Python数据平滑!W$177),0)/SUM(Python数据平滑!W$201:W$217)*情景假设!Y$474</f>
        <v>5127.4963307458647</v>
      </c>
      <c r="Z490" s="14">
        <f>VLOOKUP($A490,Python数据平滑!$A$177:$AN$230,COLUMN(Python数据平滑!X$177),0)/SUM(Python数据平滑!X$201:X$217)*情景假设!Z$474</f>
        <v>5359.8444678550159</v>
      </c>
      <c r="AA490" s="14">
        <f>VLOOKUP($A490,Python数据平滑!$A$177:$AN$230,COLUMN(Python数据平滑!Y$177),0)/SUM(Python数据平滑!Y$201:Y$217)*情景假设!AA$474</f>
        <v>5600.8452015320463</v>
      </c>
      <c r="AB490" s="14">
        <f>VLOOKUP($A490,Python数据平滑!$A$177:$AN$230,COLUMN(Python数据平滑!Z$177),0)/SUM(Python数据平滑!Z$201:Z$217)*情景假设!AB$474</f>
        <v>5851.2338116373385</v>
      </c>
      <c r="AC490" s="14">
        <f>VLOOKUP($A490,Python数据平滑!$A$177:$AN$230,COLUMN(Python数据平滑!AA$177),0)/SUM(Python数据平滑!AA$201:AA$217)*情景假设!AC$474</f>
        <v>6111.818125347967</v>
      </c>
      <c r="AD490" s="14">
        <f>VLOOKUP($A490,Python数据平滑!$A$177:$AN$230,COLUMN(Python数据平滑!AB$177),0)/SUM(Python数据平滑!AB$201:AB$217)*情景假设!AD$474</f>
        <v>6383.3473072639172</v>
      </c>
      <c r="AE490" s="14">
        <f>VLOOKUP($A490,Python数据平滑!$A$177:$AN$230,COLUMN(Python数据平滑!AC$177),0)/SUM(Python数据平滑!AC$201:AC$217)*情景假设!AE$474</f>
        <v>6666.6283283856819</v>
      </c>
      <c r="AF490" s="14">
        <f>VLOOKUP($A490,Python数据平滑!$A$177:$AN$230,COLUMN(Python数据平滑!AD$177),0)/SUM(Python数据平滑!AD$201:AD$217)*情景假设!AF$474</f>
        <v>6962.5256020989882</v>
      </c>
      <c r="AG490" s="14">
        <f>VLOOKUP($A490,Python数据平滑!$A$177:$AN$230,COLUMN(Python数据平滑!AE$177),0)/SUM(Python数据平滑!AE$201:AE$217)*情景假设!AG$474</f>
        <v>7271.4474723170379</v>
      </c>
      <c r="AH490" s="14">
        <f>VLOOKUP($A490,Python数据平滑!$A$177:$AN$230,COLUMN(Python数据平滑!AF$177),0)/SUM(Python数据平滑!AF$201:AF$217)*情景假设!AH$474</f>
        <v>7593.1674005570012</v>
      </c>
      <c r="AI490" s="14">
        <f>VLOOKUP($A490,Python数据平滑!$A$177:$AN$230,COLUMN(Python数据平滑!AG$177),0)/SUM(Python数据平滑!AG$201:AG$217)*情景假设!AI$474</f>
        <v>7927.5789591323783</v>
      </c>
      <c r="AJ490" s="14">
        <f>VLOOKUP($A490,Python数据平滑!$A$177:$AN$230,COLUMN(Python数据平滑!AH$177),0)/SUM(Python数据平滑!AH$201:AH$217)*情景假设!AJ$474</f>
        <v>8274.4880366873294</v>
      </c>
      <c r="AK490" s="14">
        <f>VLOOKUP($A490,Python数据平滑!$A$177:$AN$230,COLUMN(Python数据平滑!AI$177),0)/SUM(Python数据平滑!AI$201:AI$217)*情景假设!AK$474</f>
        <v>8633.6035882631077</v>
      </c>
      <c r="AL490" s="14">
        <f>VLOOKUP($A490,Python数据平滑!$A$177:$AN$230,COLUMN(Python数据平滑!AJ$177),0)/SUM(Python数据平滑!AJ$201:AJ$217)*情景假设!AL$474</f>
        <v>9005.3481237434044</v>
      </c>
      <c r="AM490" s="14">
        <f>VLOOKUP($A490,Python数据平滑!$A$177:$AN$230,COLUMN(Python数据平滑!AK$177),0)/SUM(Python数据平滑!AK$201:AK$217)*情景假设!AM$474</f>
        <v>9390.5632695621571</v>
      </c>
      <c r="AN490" s="14">
        <f>VLOOKUP($A490,Python数据平滑!$A$177:$AN$230,COLUMN(Python数据平滑!AL$177),0)/SUM(Python数据平滑!AL$201:AL$217)*情景假设!AN$474</f>
        <v>9789.4982682247173</v>
      </c>
      <c r="AO490" s="14">
        <f>VLOOKUP($A490,Python数据平滑!$A$177:$AN$230,COLUMN(Python数据平滑!AM$177),0)/SUM(Python数据平滑!AM$201:AM$217)*情景假设!AO$474</f>
        <v>10202.387471641936</v>
      </c>
      <c r="AP490" s="166">
        <f>VLOOKUP($A490,Python数据平滑!$A$177:$AN$230,COLUMN(Python数据平滑!AN$177),0)/SUM(Python数据平滑!AN$201:AN$217)*情景假设!AP$474</f>
        <v>10629.448381852257</v>
      </c>
    </row>
    <row r="491" spans="1:42" x14ac:dyDescent="0.25">
      <c r="A491" s="180" t="s">
        <v>54</v>
      </c>
      <c r="B491" s="118">
        <f>VLOOKUP($A491,'中情景（2001-2060, 2020RMB）'!$A$14:$W$70,COLUMN('中情景（2001-2060, 2020RMB）'!U$1),0)</f>
        <v>379.09823240746709</v>
      </c>
      <c r="C491" s="14">
        <f>VLOOKUP($A491,'中情景（2001-2060, 2020RMB）'!$A$14:$W$70,COLUMN('中情景（2001-2060, 2020RMB）'!V$1),0)</f>
        <v>416.42224208501489</v>
      </c>
      <c r="D491" s="14">
        <f>VLOOKUP($A491,'中情景（2001-2060, 2020RMB）'!$A$14:$W$70,COLUMN('中情景（2001-2060, 2020RMB）'!W$1),0)</f>
        <v>474.62286420659473</v>
      </c>
      <c r="E491" s="14">
        <f>VLOOKUP($A491,Python数据平滑!$A$177:$AN$230,COLUMN(Python数据平滑!C$177),0)/SUM(Python数据平滑!C$201:C$217)*情景假设!E$474</f>
        <v>499.32734857059393</v>
      </c>
      <c r="F491" s="14">
        <f>VLOOKUP($A491,Python数据平滑!$A$177:$AN$230,COLUMN(Python数据平滑!D$177),0)/SUM(Python数据平滑!D$201:D$217)*情景假设!F$474</f>
        <v>524.40374997394861</v>
      </c>
      <c r="G491" s="14">
        <f>VLOOKUP($A491,Python数据平滑!$A$177:$AN$230,COLUMN(Python数据平滑!E$177),0)/SUM(Python数据平滑!E$201:E$217)*情景假设!G$474</f>
        <v>549.23997334613875</v>
      </c>
      <c r="H491" s="14">
        <f>VLOOKUP($A491,Python数据平滑!$A$177:$AN$230,COLUMN(Python数据平滑!F$177),0)/SUM(Python数据平滑!F$201:F$217)*情景假设!H$474</f>
        <v>575.72511174545912</v>
      </c>
      <c r="I491" s="14">
        <f>VLOOKUP($A491,Python数据平滑!$A$177:$AN$230,COLUMN(Python数据平滑!G$177),0)/SUM(Python数据平滑!G$201:G$217)*情景假设!I$474</f>
        <v>603.38541179004801</v>
      </c>
      <c r="J491" s="14">
        <f>VLOOKUP($A491,Python数据平滑!$A$177:$AN$230,COLUMN(Python数据平滑!H$177),0)/SUM(Python数据平滑!H$201:H$217)*情景假设!J$474</f>
        <v>631.82172759841876</v>
      </c>
      <c r="K491" s="14">
        <f>VLOOKUP($A491,Python数据平滑!$A$177:$AN$230,COLUMN(Python数据平滑!I$177),0)/SUM(Python数据平滑!I$201:I$217)*情景假设!K$474</f>
        <v>660.40450904450995</v>
      </c>
      <c r="L491" s="14">
        <f>VLOOKUP($A491,Python数据平滑!$A$177:$AN$230,COLUMN(Python数据平滑!J$177),0)/SUM(Python数据平滑!J$201:J$217)*情景假设!L$474</f>
        <v>688.24472691709161</v>
      </c>
      <c r="M491" s="14">
        <f>VLOOKUP($A491,Python数据平滑!$A$177:$AN$230,COLUMN(Python数据平滑!K$177),0)/SUM(Python数据平滑!K$201:K$217)*情景假设!M$474</f>
        <v>714.64930442115326</v>
      </c>
      <c r="N491" s="14">
        <f>VLOOKUP($A491,Python数据平滑!$A$177:$AN$230,COLUMN(Python数据平滑!L$177),0)/SUM(Python数据平滑!L$201:L$217)*情景假设!N$474</f>
        <v>739.7282733324206</v>
      </c>
      <c r="O491" s="14">
        <f>VLOOKUP($A491,Python数据平滑!$A$177:$AN$230,COLUMN(Python数据平滑!M$177),0)/SUM(Python数据平滑!M$201:M$217)*情景假设!O$474</f>
        <v>763.75519176680962</v>
      </c>
      <c r="P491" s="14">
        <f>VLOOKUP($A491,Python数据平滑!$A$177:$AN$230,COLUMN(Python数据平滑!N$177),0)/SUM(Python数据平滑!N$201:N$217)*情景假设!P$474</f>
        <v>787.44953272217072</v>
      </c>
      <c r="Q491" s="14">
        <f>VLOOKUP($A491,Python数据平滑!$A$177:$AN$230,COLUMN(Python数据平滑!O$177),0)/SUM(Python数据平滑!O$201:O$217)*情景假设!Q$474</f>
        <v>812.05365625524769</v>
      </c>
      <c r="R491" s="14">
        <f>VLOOKUP($A491,Python数据平滑!$A$177:$AN$230,COLUMN(Python数据平滑!P$177),0)/SUM(Python数据平滑!P$201:P$217)*情景假设!R$474</f>
        <v>837.21974540866051</v>
      </c>
      <c r="S491" s="14">
        <f>VLOOKUP($A491,Python数据平滑!$A$177:$AN$230,COLUMN(Python数据平滑!Q$177),0)/SUM(Python数据平滑!Q$201:Q$217)*情景假设!S$474</f>
        <v>861.77797932300234</v>
      </c>
      <c r="T491" s="14">
        <f>VLOOKUP($A491,Python数据平滑!$A$177:$AN$230,COLUMN(Python数据平滑!R$177),0)/SUM(Python数据平滑!R$201:R$217)*情景假设!T$474</f>
        <v>886.04890706639083</v>
      </c>
      <c r="U491" s="14">
        <f>VLOOKUP($A491,Python数据平滑!$A$177:$AN$230,COLUMN(Python数据平滑!S$177),0)/SUM(Python数据平滑!S$201:S$217)*情景假设!U$474</f>
        <v>910.39174044026015</v>
      </c>
      <c r="V491" s="14">
        <f>VLOOKUP($A491,Python数据平滑!$A$177:$AN$230,COLUMN(Python数据平滑!T$177),0)/SUM(Python数据平滑!T$201:T$217)*情景假设!V$474</f>
        <v>935.20379668443945</v>
      </c>
      <c r="W491" s="14">
        <f>VLOOKUP($A491,Python数据平滑!$A$177:$AN$230,COLUMN(Python数据平滑!U$177),0)/SUM(Python数据平滑!U$201:U$217)*情景假设!W$474</f>
        <v>960.54881731825731</v>
      </c>
      <c r="X491" s="14">
        <f>VLOOKUP($A491,Python数据平滑!$A$177:$AN$230,COLUMN(Python数据平滑!V$177),0)/SUM(Python数据平滑!V$201:V$217)*情景假设!X$474</f>
        <v>986.22301051639965</v>
      </c>
      <c r="Y491" s="14">
        <f>VLOOKUP($A491,Python数据平滑!$A$177:$AN$230,COLUMN(Python数据平滑!W$177),0)/SUM(Python数据平滑!W$201:W$217)*情景假设!Y$474</f>
        <v>1012.2506411449533</v>
      </c>
      <c r="Z491" s="14">
        <f>VLOOKUP($A491,Python数据平滑!$A$177:$AN$230,COLUMN(Python数据平滑!X$177),0)/SUM(Python数据平滑!X$201:X$217)*情景假设!Z$474</f>
        <v>1038.6549735866161</v>
      </c>
      <c r="AA491" s="14">
        <f>VLOOKUP($A491,Python数据平滑!$A$177:$AN$230,COLUMN(Python数据平滑!Y$177),0)/SUM(Python数据平滑!Y$201:Y$217)*情景假设!AA$474</f>
        <v>1065.4583979104871</v>
      </c>
      <c r="AB491" s="14">
        <f>VLOOKUP($A491,Python数据平滑!$A$177:$AN$230,COLUMN(Python数据平滑!Z$177),0)/SUM(Python数据平滑!Z$201:Z$217)*情景假设!AB$474</f>
        <v>1092.7057699273444</v>
      </c>
      <c r="AC491" s="14">
        <f>VLOOKUP($A491,Python数据平滑!$A$177:$AN$230,COLUMN(Python数据平滑!AA$177),0)/SUM(Python数据平滑!AA$201:AA$217)*情景假设!AC$474</f>
        <v>1120.4429846715034</v>
      </c>
      <c r="AD491" s="14">
        <f>VLOOKUP($A491,Python数据平滑!$A$177:$AN$230,COLUMN(Python数据平滑!AB$177),0)/SUM(Python数据平滑!AB$201:AB$217)*情景假设!AD$474</f>
        <v>1148.6923315222825</v>
      </c>
      <c r="AE491" s="14">
        <f>VLOOKUP($A491,Python数据平滑!$A$177:$AN$230,COLUMN(Python数据平滑!AC$177),0)/SUM(Python数据平滑!AC$201:AC$217)*情景假设!AE$474</f>
        <v>1177.4742087461407</v>
      </c>
      <c r="AF491" s="14">
        <f>VLOOKUP($A491,Python数据平滑!$A$177:$AN$230,COLUMN(Python数据平滑!AD$177),0)/SUM(Python数据平滑!AD$201:AD$217)*情景假设!AF$474</f>
        <v>1206.8062038606188</v>
      </c>
      <c r="AG491" s="14">
        <f>VLOOKUP($A491,Python数据平滑!$A$177:$AN$230,COLUMN(Python数据平滑!AE$177),0)/SUM(Python数据平滑!AE$201:AE$217)*情景假设!AG$474</f>
        <v>1236.7724527493756</v>
      </c>
      <c r="AH491" s="14">
        <f>VLOOKUP($A491,Python数据平滑!$A$177:$AN$230,COLUMN(Python数据平滑!AF$177),0)/SUM(Python数据平滑!AF$201:AF$217)*情景假设!AH$474</f>
        <v>1267.3919834007531</v>
      </c>
      <c r="AI491" s="14">
        <f>VLOOKUP($A491,Python数据平滑!$A$177:$AN$230,COLUMN(Python数据平滑!AG$177),0)/SUM(Python数据平滑!AG$201:AG$217)*情景假设!AI$474</f>
        <v>1298.5747579273027</v>
      </c>
      <c r="AJ491" s="14">
        <f>VLOOKUP($A491,Python数据平滑!$A$177:$AN$230,COLUMN(Python数据平滑!AH$177),0)/SUM(Python数据平滑!AH$201:AH$217)*情景假设!AJ$474</f>
        <v>1330.2208978715407</v>
      </c>
      <c r="AK491" s="14">
        <f>VLOOKUP($A491,Python数据平滑!$A$177:$AN$230,COLUMN(Python数据平滑!AI$177),0)/SUM(Python数据平滑!AI$201:AI$217)*情景假设!AK$474</f>
        <v>1362.2203083209308</v>
      </c>
      <c r="AL491" s="14">
        <f>VLOOKUP($A491,Python数据平滑!$A$177:$AN$230,COLUMN(Python数据平滑!AJ$177),0)/SUM(Python数据平滑!AJ$201:AJ$217)*情景假设!AL$474</f>
        <v>1394.5793438928226</v>
      </c>
      <c r="AM491" s="14">
        <f>VLOOKUP($A491,Python数据平滑!$A$177:$AN$230,COLUMN(Python数据平滑!AK$177),0)/SUM(Python数据平滑!AK$201:AK$217)*情景假设!AM$474</f>
        <v>1427.3655426469932</v>
      </c>
      <c r="AN491" s="14">
        <f>VLOOKUP($A491,Python数据平滑!$A$177:$AN$230,COLUMN(Python数据平滑!AL$177),0)/SUM(Python数据平滑!AL$201:AL$217)*情景假设!AN$474</f>
        <v>1460.5509597114585</v>
      </c>
      <c r="AO491" s="14">
        <f>VLOOKUP($A491,Python数据平滑!$A$177:$AN$230,COLUMN(Python数据平滑!AM$177),0)/SUM(Python数据平滑!AM$201:AM$217)*情景假设!AO$474</f>
        <v>1494.1052281948566</v>
      </c>
      <c r="AP491" s="166">
        <f>VLOOKUP($A491,Python数据平滑!$A$177:$AN$230,COLUMN(Python数据平滑!AN$177),0)/SUM(Python数据平滑!AN$201:AN$217)*情景假设!AP$474</f>
        <v>1527.9954871184657</v>
      </c>
    </row>
    <row r="492" spans="1:42" x14ac:dyDescent="0.25">
      <c r="A492" s="188" t="s">
        <v>243</v>
      </c>
      <c r="B492" s="218">
        <f t="shared" ref="B492:AP492" si="260">B78</f>
        <v>14171.804811655176</v>
      </c>
      <c r="C492" s="219">
        <f t="shared" si="260"/>
        <v>16363.884569742619</v>
      </c>
      <c r="D492" s="219">
        <f t="shared" si="260"/>
        <v>17470.728074872739</v>
      </c>
      <c r="E492" s="219">
        <f t="shared" si="260"/>
        <v>18915.564430322152</v>
      </c>
      <c r="F492" s="219">
        <f t="shared" si="260"/>
        <v>20414.365673234122</v>
      </c>
      <c r="G492" s="219">
        <f t="shared" si="260"/>
        <v>21926.87909419306</v>
      </c>
      <c r="H492" s="219">
        <f t="shared" si="260"/>
        <v>23545.833553567525</v>
      </c>
      <c r="I492" s="219">
        <f t="shared" si="260"/>
        <v>25269.313033372655</v>
      </c>
      <c r="J492" s="219">
        <f t="shared" si="260"/>
        <v>27052.86437349386</v>
      </c>
      <c r="K492" s="219">
        <f t="shared" si="260"/>
        <v>28831.76281479375</v>
      </c>
      <c r="L492" s="219">
        <f t="shared" si="260"/>
        <v>30518.931320068532</v>
      </c>
      <c r="M492" s="219">
        <f t="shared" si="260"/>
        <v>32075.977015015596</v>
      </c>
      <c r="N492" s="219">
        <f t="shared" si="260"/>
        <v>33541.618286777353</v>
      </c>
      <c r="O492" s="219">
        <f t="shared" si="260"/>
        <v>34938.004401184327</v>
      </c>
      <c r="P492" s="219">
        <f t="shared" si="260"/>
        <v>36311.54141002908</v>
      </c>
      <c r="Q492" s="219">
        <f t="shared" si="260"/>
        <v>37736.785506164095</v>
      </c>
      <c r="R492" s="219">
        <f t="shared" si="260"/>
        <v>39208.558484971785</v>
      </c>
      <c r="S492" s="219">
        <f t="shared" si="260"/>
        <v>40669.098137345471</v>
      </c>
      <c r="T492" s="219">
        <f t="shared" si="260"/>
        <v>42132.186778690855</v>
      </c>
      <c r="U492" s="219">
        <f t="shared" si="260"/>
        <v>43613.881027539392</v>
      </c>
      <c r="V492" s="219">
        <f t="shared" si="260"/>
        <v>45132.554825761348</v>
      </c>
      <c r="W492" s="219">
        <f t="shared" si="260"/>
        <v>46690.894892945689</v>
      </c>
      <c r="X492" s="219">
        <f t="shared" si="260"/>
        <v>48278.549223633789</v>
      </c>
      <c r="Y492" s="219">
        <f t="shared" si="260"/>
        <v>49896.105354306215</v>
      </c>
      <c r="Z492" s="219">
        <f t="shared" si="260"/>
        <v>51544.122913724947</v>
      </c>
      <c r="AA492" s="219">
        <f t="shared" si="260"/>
        <v>53223.14725642174</v>
      </c>
      <c r="AB492" s="219">
        <f t="shared" si="260"/>
        <v>54934.892134215595</v>
      </c>
      <c r="AC492" s="219">
        <f t="shared" si="260"/>
        <v>56681.203772812238</v>
      </c>
      <c r="AD492" s="219">
        <f t="shared" si="260"/>
        <v>58462.821694597034</v>
      </c>
      <c r="AE492" s="219">
        <f t="shared" si="260"/>
        <v>60280.471253804266</v>
      </c>
      <c r="AF492" s="219">
        <f t="shared" si="260"/>
        <v>62134.83483379367</v>
      </c>
      <c r="AG492" s="219">
        <f t="shared" si="260"/>
        <v>64027.515632044931</v>
      </c>
      <c r="AH492" s="219">
        <f t="shared" si="260"/>
        <v>65957.068175191729</v>
      </c>
      <c r="AI492" s="219">
        <f t="shared" si="260"/>
        <v>67919.136181620386</v>
      </c>
      <c r="AJ492" s="219">
        <f t="shared" si="260"/>
        <v>69908.798863111952</v>
      </c>
      <c r="AK492" s="219">
        <f t="shared" si="260"/>
        <v>71920.547987715589</v>
      </c>
      <c r="AL492" s="219">
        <f t="shared" si="260"/>
        <v>73955.001706873925</v>
      </c>
      <c r="AM492" s="219">
        <f t="shared" si="260"/>
        <v>76016.101181902064</v>
      </c>
      <c r="AN492" s="219">
        <f t="shared" si="260"/>
        <v>78102.798599349</v>
      </c>
      <c r="AO492" s="219">
        <f t="shared" si="260"/>
        <v>80213.947367409215</v>
      </c>
      <c r="AP492" s="220">
        <f t="shared" si="260"/>
        <v>82348.298050335026</v>
      </c>
    </row>
    <row r="493" spans="1:42" x14ac:dyDescent="0.25">
      <c r="A493" s="275" t="s">
        <v>310</v>
      </c>
      <c r="B493" s="294">
        <f>B79</f>
        <v>0</v>
      </c>
      <c r="C493" s="295">
        <f t="shared" ref="C493:AP493" si="261">C79</f>
        <v>0</v>
      </c>
      <c r="D493" s="295">
        <f t="shared" si="261"/>
        <v>1</v>
      </c>
      <c r="E493" s="295">
        <f t="shared" si="261"/>
        <v>25.999130278536839</v>
      </c>
      <c r="F493" s="295">
        <f t="shared" si="261"/>
        <v>389.19143136595574</v>
      </c>
      <c r="G493" s="295">
        <f t="shared" si="261"/>
        <v>1563.3608599594838</v>
      </c>
      <c r="H493" s="295">
        <f t="shared" si="261"/>
        <v>2329.9059095022394</v>
      </c>
      <c r="I493" s="295">
        <f t="shared" si="261"/>
        <v>3053.7446427841201</v>
      </c>
      <c r="J493" s="295">
        <f t="shared" si="261"/>
        <v>3709.1137387959311</v>
      </c>
      <c r="K493" s="295">
        <f t="shared" si="261"/>
        <v>4398.229872474596</v>
      </c>
      <c r="L493" s="295">
        <f t="shared" si="261"/>
        <v>5362.7515099161947</v>
      </c>
      <c r="M493" s="295">
        <f t="shared" si="261"/>
        <v>6860.0579744181514</v>
      </c>
      <c r="N493" s="295">
        <f t="shared" si="261"/>
        <v>8893.195393941076</v>
      </c>
      <c r="O493" s="295">
        <f t="shared" si="261"/>
        <v>11335.934751137896</v>
      </c>
      <c r="P493" s="295">
        <f t="shared" si="261"/>
        <v>13791.513809987979</v>
      </c>
      <c r="Q493" s="295">
        <f t="shared" si="261"/>
        <v>15553.418604166425</v>
      </c>
      <c r="R493" s="295">
        <f t="shared" si="261"/>
        <v>16648.806987387397</v>
      </c>
      <c r="S493" s="295">
        <f t="shared" si="261"/>
        <v>17672.851203062848</v>
      </c>
      <c r="T493" s="295">
        <f t="shared" si="261"/>
        <v>18624.781539733922</v>
      </c>
      <c r="U493" s="295">
        <f t="shared" si="261"/>
        <v>19508.730975690563</v>
      </c>
      <c r="V493" s="295">
        <f t="shared" si="261"/>
        <v>20333.400463881804</v>
      </c>
      <c r="W493" s="295">
        <f t="shared" si="261"/>
        <v>21103.453699119993</v>
      </c>
      <c r="X493" s="295">
        <f t="shared" si="261"/>
        <v>21820.210880206265</v>
      </c>
      <c r="Y493" s="295">
        <f t="shared" si="261"/>
        <v>22492.288603321089</v>
      </c>
      <c r="Z493" s="295">
        <f t="shared" si="261"/>
        <v>23130.446319929102</v>
      </c>
      <c r="AA493" s="295">
        <f t="shared" si="261"/>
        <v>23747.373541919103</v>
      </c>
      <c r="AB493" s="295">
        <f t="shared" si="261"/>
        <v>24358.049759620837</v>
      </c>
      <c r="AC493" s="295">
        <f t="shared" si="261"/>
        <v>24979.18483026958</v>
      </c>
      <c r="AD493" s="295">
        <f t="shared" si="261"/>
        <v>25628.689655475133</v>
      </c>
      <c r="AE493" s="295">
        <f t="shared" si="261"/>
        <v>26326.304205001892</v>
      </c>
      <c r="AF493" s="295">
        <f t="shared" si="261"/>
        <v>27093.863972272677</v>
      </c>
      <c r="AG493" s="295">
        <f t="shared" si="261"/>
        <v>27907.843560051046</v>
      </c>
      <c r="AH493" s="295">
        <f t="shared" si="261"/>
        <v>28726.812202442357</v>
      </c>
      <c r="AI493" s="295">
        <f t="shared" si="261"/>
        <v>29547.314346756131</v>
      </c>
      <c r="AJ493" s="295">
        <f t="shared" si="261"/>
        <v>30365.57007335659</v>
      </c>
      <c r="AK493" s="295">
        <f t="shared" si="261"/>
        <v>31177.477168070356</v>
      </c>
      <c r="AL493" s="295">
        <f t="shared" si="261"/>
        <v>31981.529629031738</v>
      </c>
      <c r="AM493" s="295">
        <f t="shared" si="261"/>
        <v>32777.585155356668</v>
      </c>
      <c r="AN493" s="295">
        <f t="shared" si="261"/>
        <v>33563.272401671624</v>
      </c>
      <c r="AO493" s="295">
        <f t="shared" si="261"/>
        <v>34336.122933146064</v>
      </c>
      <c r="AP493" s="296">
        <f t="shared" si="261"/>
        <v>35093.57849402463</v>
      </c>
    </row>
    <row r="495" spans="1:42" x14ac:dyDescent="0.25">
      <c r="A495" s="152" t="s">
        <v>246</v>
      </c>
      <c r="B495" s="212">
        <f>B86</f>
        <v>111371.5</v>
      </c>
      <c r="C495" s="213">
        <f>C86</f>
        <v>122702.13348739067</v>
      </c>
      <c r="D495" s="213">
        <f>D86</f>
        <v>123782.32854860832</v>
      </c>
      <c r="E495" s="213">
        <f t="shared" ref="E495:AP495" si="262">E86</f>
        <v>131107.93179884669</v>
      </c>
      <c r="F495" s="213">
        <f t="shared" si="262"/>
        <v>138788.26618372698</v>
      </c>
      <c r="G495" s="213">
        <f t="shared" si="262"/>
        <v>146829.14041801138</v>
      </c>
      <c r="H495" s="213">
        <f t="shared" si="262"/>
        <v>155446.11694167694</v>
      </c>
      <c r="I495" s="213">
        <f t="shared" si="262"/>
        <v>164691.49812753906</v>
      </c>
      <c r="J495" s="213">
        <f t="shared" si="262"/>
        <v>174279.55258680024</v>
      </c>
      <c r="K495" s="213">
        <f t="shared" si="262"/>
        <v>183858.60804424112</v>
      </c>
      <c r="L495" s="213">
        <f t="shared" si="262"/>
        <v>193009.35080640338</v>
      </c>
      <c r="M495" s="213">
        <f t="shared" si="262"/>
        <v>201637.78437263571</v>
      </c>
      <c r="N495" s="213">
        <f t="shared" si="262"/>
        <v>210009.159754016</v>
      </c>
      <c r="O495" s="213">
        <f t="shared" si="262"/>
        <v>218208.4019946912</v>
      </c>
      <c r="P495" s="213">
        <f t="shared" si="262"/>
        <v>226337.92183207217</v>
      </c>
      <c r="Q495" s="213">
        <f t="shared" si="262"/>
        <v>234516.70633113329</v>
      </c>
      <c r="R495" s="213">
        <f t="shared" si="262"/>
        <v>242665.5010544851</v>
      </c>
      <c r="S495" s="213">
        <f t="shared" si="262"/>
        <v>250668.56122824407</v>
      </c>
      <c r="T495" s="213">
        <f t="shared" si="262"/>
        <v>258613.26238570051</v>
      </c>
      <c r="U495" s="213">
        <f t="shared" si="262"/>
        <v>266601.89737286157</v>
      </c>
      <c r="V495" s="213">
        <f t="shared" si="262"/>
        <v>274751.81524375506</v>
      </c>
      <c r="W495" s="213">
        <f t="shared" si="262"/>
        <v>283086.1242825606</v>
      </c>
      <c r="X495" s="213">
        <f t="shared" si="262"/>
        <v>291551.75527707668</v>
      </c>
      <c r="Y495" s="213">
        <f t="shared" si="262"/>
        <v>300165.32521245861</v>
      </c>
      <c r="Z495" s="213">
        <f t="shared" si="262"/>
        <v>308946.16190160497</v>
      </c>
      <c r="AA495" s="213">
        <f t="shared" si="262"/>
        <v>317916.46035163262</v>
      </c>
      <c r="AB495" s="213">
        <f t="shared" si="262"/>
        <v>327108.42244621832</v>
      </c>
      <c r="AC495" s="213">
        <f t="shared" si="262"/>
        <v>336558.14369903534</v>
      </c>
      <c r="AD495" s="213">
        <f t="shared" si="262"/>
        <v>346298.48227435444</v>
      </c>
      <c r="AE495" s="213">
        <f t="shared" si="262"/>
        <v>356365.88380802836</v>
      </c>
      <c r="AF495" s="213">
        <f t="shared" si="262"/>
        <v>366800.57865137968</v>
      </c>
      <c r="AG495" s="213">
        <f t="shared" si="262"/>
        <v>377593.73189408728</v>
      </c>
      <c r="AH495" s="213">
        <f t="shared" si="262"/>
        <v>388697.94059989852</v>
      </c>
      <c r="AI495" s="213">
        <f t="shared" si="262"/>
        <v>400096.47904973896</v>
      </c>
      <c r="AJ495" s="213">
        <f t="shared" si="262"/>
        <v>411769.69819937542</v>
      </c>
      <c r="AK495" s="213">
        <f t="shared" si="262"/>
        <v>423694.82336058927</v>
      </c>
      <c r="AL495" s="213">
        <f t="shared" si="262"/>
        <v>435885.44467689504</v>
      </c>
      <c r="AM495" s="213">
        <f t="shared" si="262"/>
        <v>448375.03869072406</v>
      </c>
      <c r="AN495" s="213">
        <f t="shared" si="262"/>
        <v>461168.01807965658</v>
      </c>
      <c r="AO495" s="213">
        <f t="shared" si="262"/>
        <v>474268.53110888111</v>
      </c>
      <c r="AP495" s="214">
        <f t="shared" si="262"/>
        <v>487680.43177905935</v>
      </c>
    </row>
    <row r="496" spans="1:42" x14ac:dyDescent="0.25">
      <c r="A496" s="195" t="s">
        <v>247</v>
      </c>
      <c r="B496" s="206">
        <f>VLOOKUP($A496,'中情景（2001-2060, 2020RMB）'!$A$57:$W$70,COLUMN('中情景（2001-2060, 2020RMB）'!U$1),0)</f>
        <v>96086.1</v>
      </c>
      <c r="C496" s="163">
        <f>VLOOKUP($A496,'中情景（2001-2060, 2020RMB）'!$A$57:$W$70,COLUMN('中情景（2001-2060, 2020RMB）'!V$1),0)</f>
        <v>105634.48778242921</v>
      </c>
      <c r="D496" s="163">
        <f>VLOOKUP($A496,'中情景（2001-2060, 2020RMB）'!$A$57:$W$70,COLUMN('中情景（2001-2060, 2020RMB）'!W$1),0)</f>
        <v>107085.79216328831</v>
      </c>
      <c r="E496" s="14">
        <f>VLOOKUP($A496,Python数据平滑!$A$177:$AN$230,COLUMN(Python数据平滑!C$177),0)/SUM(Python数据平滑!C$218:C$219)*情景假设!E$495</f>
        <v>113767.13710221479</v>
      </c>
      <c r="F496" s="14">
        <f>VLOOKUP($A496,Python数据平滑!$A$177:$AN$230,COLUMN(Python数据平滑!D$177),0)/SUM(Python数据平滑!D$218:D$219)*情景假设!F$495</f>
        <v>120779.14218236729</v>
      </c>
      <c r="G496" s="14">
        <f>VLOOKUP($A496,Python数据平滑!$A$177:$AN$230,COLUMN(Python数据平滑!E$177),0)/SUM(Python数据平滑!E$218:E$219)*情景假设!G$495</f>
        <v>128124.43436638825</v>
      </c>
      <c r="H496" s="14">
        <f>VLOOKUP($A496,Python数据平滑!$A$177:$AN$230,COLUMN(Python数据平滑!F$177),0)/SUM(Python数据平滑!F$218:F$219)*情景假设!H$495</f>
        <v>135992.94281735257</v>
      </c>
      <c r="I496" s="14">
        <f>VLOOKUP($A496,Python数据平滑!$A$177:$AN$230,COLUMN(Python数据平滑!G$177),0)/SUM(Python数据平滑!G$218:G$219)*情景假设!I$495</f>
        <v>144435.6227386625</v>
      </c>
      <c r="J496" s="14">
        <f>VLOOKUP($A496,Python数据平滑!$A$177:$AN$230,COLUMN(Python数据平滑!H$177),0)/SUM(Python数据平滑!H$218:H$219)*情景假设!J$495</f>
        <v>153203.4908469301</v>
      </c>
      <c r="K496" s="14">
        <f>VLOOKUP($A496,Python数据平滑!$A$177:$AN$230,COLUMN(Python数据平滑!I$177),0)/SUM(Python数据平滑!I$218:I$219)*情景假设!K$495</f>
        <v>161987.00245544207</v>
      </c>
      <c r="L496" s="14">
        <f>VLOOKUP($A496,Python数据平滑!$A$177:$AN$230,COLUMN(Python数据平滑!J$177),0)/SUM(Python数据平滑!J$218:J$219)*情景假设!L$495</f>
        <v>170414.18126478125</v>
      </c>
      <c r="M496" s="14">
        <f>VLOOKUP($A496,Python数据平滑!$A$177:$AN$230,COLUMN(Python数据平滑!K$177),0)/SUM(Python数据平滑!K$218:K$219)*情景假设!M$495</f>
        <v>178396.49297510358</v>
      </c>
      <c r="N496" s="14">
        <f>VLOOKUP($A496,Python数据平滑!$A$177:$AN$230,COLUMN(Python数据平滑!L$177),0)/SUM(Python数据平滑!L$218:L$219)*情景假设!N$495</f>
        <v>186164.3552865347</v>
      </c>
      <c r="O496" s="14">
        <f>VLOOKUP($A496,Python数据平滑!$A$177:$AN$230,COLUMN(Python数据平滑!M$177),0)/SUM(Python数据平滑!M$218:M$219)*情景假设!O$495</f>
        <v>193792.13619244454</v>
      </c>
      <c r="P496" s="14">
        <f>VLOOKUP($A496,Python数据平滑!$A$177:$AN$230,COLUMN(Python数据平滑!N$177),0)/SUM(Python数据平滑!N$218:N$219)*情景假设!P$495</f>
        <v>201370.65249329931</v>
      </c>
      <c r="Q496" s="14">
        <f>VLOOKUP($A496,Python数据平滑!$A$177:$AN$230,COLUMN(Python数据平滑!O$177),0)/SUM(Python数据平滑!O$218:O$219)*情景假设!Q$495</f>
        <v>209006.40950493095</v>
      </c>
      <c r="R496" s="14">
        <f>VLOOKUP($A496,Python数据平滑!$A$177:$AN$230,COLUMN(Python数据平滑!P$177),0)/SUM(Python数据平滑!P$218:P$219)*情景假设!R$495</f>
        <v>216628.45448649218</v>
      </c>
      <c r="S496" s="14">
        <f>VLOOKUP($A496,Python数据平滑!$A$177:$AN$230,COLUMN(Python数据平滑!Q$177),0)/SUM(Python数据平滑!Q$218:Q$219)*情景假设!S$495</f>
        <v>224132.0306333417</v>
      </c>
      <c r="T496" s="14">
        <f>VLOOKUP($A496,Python数据平滑!$A$177:$AN$230,COLUMN(Python数据平滑!R$177),0)/SUM(Python数据平滑!R$218:R$219)*情景假设!T$495</f>
        <v>231594.7426923661</v>
      </c>
      <c r="U496" s="14">
        <f>VLOOKUP($A496,Python数据平滑!$A$177:$AN$230,COLUMN(Python数据平滑!S$177),0)/SUM(Python数据平滑!S$218:S$219)*情景假设!U$495</f>
        <v>239108.17681346985</v>
      </c>
      <c r="V496" s="14">
        <f>VLOOKUP($A496,Python数据平滑!$A$177:$AN$230,COLUMN(Python数据平滑!T$177),0)/SUM(Python数据平滑!T$218:T$219)*情景假设!V$495</f>
        <v>246778.08079915019</v>
      </c>
      <c r="W496" s="14">
        <f>VLOOKUP($A496,Python数据平滑!$A$177:$AN$230,COLUMN(Python数据平滑!U$177),0)/SUM(Python数据平滑!U$218:U$219)*情景假设!W$495</f>
        <v>254626.11194552266</v>
      </c>
      <c r="X496" s="14">
        <f>VLOOKUP($A496,Python数据平滑!$A$177:$AN$230,COLUMN(Python数据平滑!V$177),0)/SUM(Python数据平滑!V$218:V$219)*情景假设!X$495</f>
        <v>262605.48140048201</v>
      </c>
      <c r="Y496" s="14">
        <f>VLOOKUP($A496,Python数据平滑!$A$177:$AN$230,COLUMN(Python数据平滑!W$177),0)/SUM(Python数据平滑!W$218:W$219)*情景假设!Y$495</f>
        <v>270732.04370265431</v>
      </c>
      <c r="Z496" s="14">
        <f>VLOOKUP($A496,Python数据平滑!$A$177:$AN$230,COLUMN(Python数据平滑!X$177),0)/SUM(Python数据平滑!X$218:X$219)*情景假设!Z$495</f>
        <v>279024.24152342102</v>
      </c>
      <c r="AA496" s="14">
        <f>VLOOKUP($A496,Python数据平滑!$A$177:$AN$230,COLUMN(Python数据平滑!Y$177),0)/SUM(Python数据平滑!Y$218:Y$219)*情景假设!AA$495</f>
        <v>287503.26021155214</v>
      </c>
      <c r="AB496" s="14">
        <f>VLOOKUP($A496,Python数据平滑!$A$177:$AN$230,COLUMN(Python数据平滑!Z$177),0)/SUM(Python数据平滑!Z$218:Z$219)*情景假设!AB$495</f>
        <v>296199.50705989602</v>
      </c>
      <c r="AC496" s="14">
        <f>VLOOKUP($A496,Python数据平滑!$A$177:$AN$230,COLUMN(Python数据平滑!AA$177),0)/SUM(Python数据平滑!AA$218:AA$219)*情景假设!AC$495</f>
        <v>305147.12461193732</v>
      </c>
      <c r="AD496" s="14">
        <f>VLOOKUP($A496,Python数据平滑!$A$177:$AN$230,COLUMN(Python数据平滑!AB$177),0)/SUM(Python数据平滑!AB$218:AB$219)*情景假设!AD$495</f>
        <v>314377.53735530667</v>
      </c>
      <c r="AE496" s="14">
        <f>VLOOKUP($A496,Python数据平滑!$A$177:$AN$230,COLUMN(Python数据平滑!AC$177),0)/SUM(Python数据平滑!AC$218:AC$219)*情景假设!AE$495</f>
        <v>323925.63571870868</v>
      </c>
      <c r="AF496" s="14">
        <f>VLOOKUP($A496,Python数据平滑!$A$177:$AN$230,COLUMN(Python数据平滑!AD$177),0)/SUM(Python数据平滑!AD$218:AD$219)*情景假设!AF$495</f>
        <v>333829.97656180395</v>
      </c>
      <c r="AG496" s="14">
        <f>VLOOKUP($A496,Python数据平滑!$A$177:$AN$230,COLUMN(Python数据平滑!AE$177),0)/SUM(Python数据平滑!AE$218:AE$219)*情景假设!AG$495</f>
        <v>344081.66422159743</v>
      </c>
      <c r="AH496" s="14">
        <f>VLOOKUP($A496,Python数据平滑!$A$177:$AN$230,COLUMN(Python数据平滑!AF$177),0)/SUM(Python数据平滑!AF$218:AF$219)*情景假设!AH$495</f>
        <v>354635.73062156484</v>
      </c>
      <c r="AI496" s="14">
        <f>VLOOKUP($A496,Python数据平滑!$A$177:$AN$230,COLUMN(Python数据平滑!AG$177),0)/SUM(Python数据平滑!AG$218:AG$219)*情景假设!AI$495</f>
        <v>365477.54997843329</v>
      </c>
      <c r="AJ496" s="14">
        <f>VLOOKUP($A496,Python数据平滑!$A$177:$AN$230,COLUMN(Python数据平滑!AH$177),0)/SUM(Python数据平滑!AH$218:AH$219)*情景假设!AJ$495</f>
        <v>376589.73257279373</v>
      </c>
      <c r="AK496" s="14">
        <f>VLOOKUP($A496,Python数据平滑!$A$177:$AN$230,COLUMN(Python数据平滑!AI$177),0)/SUM(Python数据平滑!AI$218:AI$219)*情景假设!AK$495</f>
        <v>387951.92675687996</v>
      </c>
      <c r="AL496" s="14">
        <f>VLOOKUP($A496,Python数据平滑!$A$177:$AN$230,COLUMN(Python数据平滑!AJ$177),0)/SUM(Python数据平滑!AJ$218:AJ$219)*情景假设!AL$495</f>
        <v>399577.00664059573</v>
      </c>
      <c r="AM496" s="14">
        <f>VLOOKUP($A496,Python数据平滑!$A$177:$AN$230,COLUMN(Python数据平滑!AK$177),0)/SUM(Python数据平滑!AK$218:AK$219)*情景假设!AM$495</f>
        <v>411496.14316341473</v>
      </c>
      <c r="AN496" s="14">
        <f>VLOOKUP($A496,Python数据平滑!$A$177:$AN$230,COLUMN(Python数据平滑!AL$177),0)/SUM(Python数据平滑!AL$218:AL$219)*情景假设!AN$495</f>
        <v>423713.93072614382</v>
      </c>
      <c r="AO496" s="14">
        <f>VLOOKUP($A496,Python数据平滑!$A$177:$AN$230,COLUMN(Python数据平滑!AM$177),0)/SUM(Python数据平滑!AM$218:AM$219)*情景假设!AO$495</f>
        <v>436234.72461465781</v>
      </c>
      <c r="AP496" s="166">
        <f>VLOOKUP($A496,Python数据平滑!$A$177:$AN$230,COLUMN(Python数据平滑!AN$177),0)/SUM(Python数据平滑!AN$218:AN$219)*情景假设!AP$495</f>
        <v>449062.61205117824</v>
      </c>
    </row>
    <row r="497" spans="1:42" x14ac:dyDescent="0.25">
      <c r="A497" s="179" t="s">
        <v>248</v>
      </c>
      <c r="B497" s="206">
        <f>VLOOKUP($A497,'中情景（2001-2060, 2020RMB）'!$A$57:$W$70,COLUMN('中情景（2001-2060, 2020RMB）'!U$1),0)</f>
        <v>15285.4</v>
      </c>
      <c r="C497" s="163">
        <f>VLOOKUP($A497,'中情景（2001-2060, 2020RMB）'!$A$57:$W$70,COLUMN('中情景（2001-2060, 2020RMB）'!V$1),0)</f>
        <v>17067.645704961466</v>
      </c>
      <c r="D497" s="163">
        <f>VLOOKUP($A497,'中情景（2001-2060, 2020RMB）'!$A$57:$W$70,COLUMN('中情景（2001-2060, 2020RMB）'!W$1),0)</f>
        <v>16696.536385320014</v>
      </c>
      <c r="E497" s="14">
        <f>VLOOKUP($A497,Python数据平滑!$A$177:$AN$230,COLUMN(Python数据平滑!C$177),0)/SUM(Python数据平滑!C$218:C$219)*情景假设!E$495</f>
        <v>17340.794696631892</v>
      </c>
      <c r="F497" s="14">
        <f>VLOOKUP($A497,Python数据平滑!$A$177:$AN$230,COLUMN(Python数据平滑!D$177),0)/SUM(Python数据平滑!D$218:D$219)*情景假设!F$495</f>
        <v>18009.124001359705</v>
      </c>
      <c r="G497" s="14">
        <f>VLOOKUP($A497,Python数据平滑!$A$177:$AN$230,COLUMN(Python数据平滑!E$177),0)/SUM(Python数据平滑!E$218:E$219)*情景假设!G$495</f>
        <v>18704.706051623121</v>
      </c>
      <c r="H497" s="14">
        <f>VLOOKUP($A497,Python数据平滑!$A$177:$AN$230,COLUMN(Python数据平滑!F$177),0)/SUM(Python数据平滑!F$218:F$219)*情景假设!H$495</f>
        <v>19453.174124324378</v>
      </c>
      <c r="I497" s="14">
        <f>VLOOKUP($A497,Python数据平滑!$A$177:$AN$230,COLUMN(Python数据平滑!G$177),0)/SUM(Python数据平滑!G$218:G$219)*情景假设!I$495</f>
        <v>20255.875388876553</v>
      </c>
      <c r="J497" s="14">
        <f>VLOOKUP($A497,Python数据平滑!$A$177:$AN$230,COLUMN(Python数据平滑!H$177),0)/SUM(Python数据平滑!H$218:H$219)*情景假设!J$495</f>
        <v>21076.061739870143</v>
      </c>
      <c r="K497" s="14">
        <f>VLOOKUP($A497,Python数据平滑!$A$177:$AN$230,COLUMN(Python数据平滑!I$177),0)/SUM(Python数据平滑!I$218:I$219)*情景假设!K$495</f>
        <v>21871.605588799041</v>
      </c>
      <c r="L497" s="14">
        <f>VLOOKUP($A497,Python数据平滑!$A$177:$AN$230,COLUMN(Python数据平滑!J$177),0)/SUM(Python数据平滑!J$218:J$219)*情景假设!L$495</f>
        <v>22595.169541622119</v>
      </c>
      <c r="M497" s="14">
        <f>VLOOKUP($A497,Python数据平滑!$A$177:$AN$230,COLUMN(Python数据平滑!K$177),0)/SUM(Python数据平滑!K$218:K$219)*情景假设!M$495</f>
        <v>23241.291397532139</v>
      </c>
      <c r="N497" s="14">
        <f>VLOOKUP($A497,Python数据平滑!$A$177:$AN$230,COLUMN(Python数据平滑!L$177),0)/SUM(Python数据平滑!L$218:L$219)*情景假设!N$495</f>
        <v>23844.804467481292</v>
      </c>
      <c r="O497" s="14">
        <f>VLOOKUP($A497,Python数据平滑!$A$177:$AN$230,COLUMN(Python数据平滑!M$177),0)/SUM(Python数据平滑!M$218:M$219)*情景假设!O$495</f>
        <v>24416.265802246682</v>
      </c>
      <c r="P497" s="14">
        <f>VLOOKUP($A497,Python数据平滑!$A$177:$AN$230,COLUMN(Python数据平滑!N$177),0)/SUM(Python数据平滑!N$218:N$219)*情景假设!P$495</f>
        <v>24967.269338772876</v>
      </c>
      <c r="Q497" s="14">
        <f>VLOOKUP($A497,Python数据平滑!$A$177:$AN$230,COLUMN(Python数据平滑!O$177),0)/SUM(Python数据平滑!O$218:O$219)*情景假设!Q$495</f>
        <v>25510.296826202331</v>
      </c>
      <c r="R497" s="14">
        <f>VLOOKUP($A497,Python数据平滑!$A$177:$AN$230,COLUMN(Python数据平滑!P$177),0)/SUM(Python数据平滑!P$218:P$219)*情景假设!R$495</f>
        <v>26037.046567992918</v>
      </c>
      <c r="S497" s="14">
        <f>VLOOKUP($A497,Python数据平滑!$A$177:$AN$230,COLUMN(Python数据平滑!Q$177),0)/SUM(Python数据平滑!Q$218:Q$219)*情景假设!S$495</f>
        <v>26536.530594902368</v>
      </c>
      <c r="T497" s="14">
        <f>VLOOKUP($A497,Python数据平滑!$A$177:$AN$230,COLUMN(Python数据平滑!R$177),0)/SUM(Python数据平滑!R$218:R$219)*情景假设!T$495</f>
        <v>27018.519693334405</v>
      </c>
      <c r="U497" s="14">
        <f>VLOOKUP($A497,Python数据平滑!$A$177:$AN$230,COLUMN(Python数据平滑!S$177),0)/SUM(Python数据平滑!S$218:S$219)*情景假设!U$495</f>
        <v>27493.720559391728</v>
      </c>
      <c r="V497" s="14">
        <f>VLOOKUP($A497,Python数据平滑!$A$177:$AN$230,COLUMN(Python数据平滑!T$177),0)/SUM(Python数据平滑!T$218:T$219)*情景假设!V$495</f>
        <v>27973.734444604834</v>
      </c>
      <c r="W497" s="14">
        <f>VLOOKUP($A497,Python数据平滑!$A$177:$AN$230,COLUMN(Python数据平滑!U$177),0)/SUM(Python数据平滑!U$218:U$219)*情景假设!W$495</f>
        <v>28460.012337037915</v>
      </c>
      <c r="X497" s="14">
        <f>VLOOKUP($A497,Python数据平滑!$A$177:$AN$230,COLUMN(Python数据平滑!V$177),0)/SUM(Python数据平滑!V$218:V$219)*情景假设!X$495</f>
        <v>28946.273876594674</v>
      </c>
      <c r="Y497" s="14">
        <f>VLOOKUP($A497,Python数据平滑!$A$177:$AN$230,COLUMN(Python数据平滑!W$177),0)/SUM(Python数据平滑!W$218:W$219)*情景假设!Y$495</f>
        <v>29433.281509804317</v>
      </c>
      <c r="Z497" s="14">
        <f>VLOOKUP($A497,Python数据平滑!$A$177:$AN$230,COLUMN(Python数据平滑!X$177),0)/SUM(Python数据平滑!X$218:X$219)*情景假设!Z$495</f>
        <v>29921.920378183957</v>
      </c>
      <c r="AA497" s="14">
        <f>VLOOKUP($A497,Python数据平滑!$A$177:$AN$230,COLUMN(Python数据平滑!Y$177),0)/SUM(Python数据平滑!Y$218:Y$219)*情景假设!AA$495</f>
        <v>30413.20014008048</v>
      </c>
      <c r="AB497" s="14">
        <f>VLOOKUP($A497,Python数据平滑!$A$177:$AN$230,COLUMN(Python数据平滑!Z$177),0)/SUM(Python数据平滑!Z$218:Z$219)*情景假设!AB$495</f>
        <v>30908.9153863223</v>
      </c>
      <c r="AC497" s="14">
        <f>VLOOKUP($A497,Python数据平滑!$A$177:$AN$230,COLUMN(Python数据平滑!AA$177),0)/SUM(Python数据平滑!AA$218:AA$219)*情景假设!AC$495</f>
        <v>31411.019087097975</v>
      </c>
      <c r="AD497" s="14">
        <f>VLOOKUP($A497,Python数据平滑!$A$177:$AN$230,COLUMN(Python数据平滑!AB$177),0)/SUM(Python数据平滑!AB$218:AB$219)*情景假设!AD$495</f>
        <v>31920.944919047815</v>
      </c>
      <c r="AE497" s="14">
        <f>VLOOKUP($A497,Python数据平滑!$A$177:$AN$230,COLUMN(Python数据平滑!AC$177),0)/SUM(Python数据平滑!AC$218:AC$219)*情景假设!AE$495</f>
        <v>32440.248089319688</v>
      </c>
      <c r="AF497" s="14">
        <f>VLOOKUP($A497,Python数据平滑!$A$177:$AN$230,COLUMN(Python数据平滑!AD$177),0)/SUM(Python数据平滑!AD$218:AD$219)*情景假设!AF$495</f>
        <v>32970.602089575754</v>
      </c>
      <c r="AG497" s="14">
        <f>VLOOKUP($A497,Python数据平滑!$A$177:$AN$230,COLUMN(Python数据平滑!AE$177),0)/SUM(Python数据平滑!AE$218:AE$219)*情景假设!AG$495</f>
        <v>33512.067672489851</v>
      </c>
      <c r="AH497" s="14">
        <f>VLOOKUP($A497,Python数据平滑!$A$177:$AN$230,COLUMN(Python数据平滑!AF$177),0)/SUM(Python数据平滑!AF$218:AF$219)*情景假设!AH$495</f>
        <v>34062.209978333645</v>
      </c>
      <c r="AI497" s="14">
        <f>VLOOKUP($A497,Python数据平滑!$A$177:$AN$230,COLUMN(Python数据平滑!AG$177),0)/SUM(Python数据平滑!AG$218:AG$219)*情景假设!AI$495</f>
        <v>34618.929071305647</v>
      </c>
      <c r="AJ497" s="14">
        <f>VLOOKUP($A497,Python数据平滑!$A$177:$AN$230,COLUMN(Python数据平滑!AH$177),0)/SUM(Python数据平滑!AH$218:AH$219)*情景假设!AJ$495</f>
        <v>35179.965626581688</v>
      </c>
      <c r="AK497" s="14">
        <f>VLOOKUP($A497,Python数据平滑!$A$177:$AN$230,COLUMN(Python数据平滑!AI$177),0)/SUM(Python数据平滑!AI$218:AI$219)*情景假设!AK$495</f>
        <v>35742.896603709385</v>
      </c>
      <c r="AL497" s="14">
        <f>VLOOKUP($A497,Python数据平滑!$A$177:$AN$230,COLUMN(Python数据平滑!AJ$177),0)/SUM(Python数据平滑!AJ$218:AJ$219)*情景假设!AL$495</f>
        <v>36308.438036299325</v>
      </c>
      <c r="AM497" s="14">
        <f>VLOOKUP($A497,Python数据平滑!$A$177:$AN$230,COLUMN(Python数据平滑!AK$177),0)/SUM(Python数据平滑!AK$218:AK$219)*情景假设!AM$495</f>
        <v>36878.895527309323</v>
      </c>
      <c r="AN497" s="14">
        <f>VLOOKUP($A497,Python数据平滑!$A$177:$AN$230,COLUMN(Python数据平滑!AL$177),0)/SUM(Python数据平滑!AL$218:AL$219)*情景假设!AN$495</f>
        <v>37454.087353512703</v>
      </c>
      <c r="AO497" s="14">
        <f>VLOOKUP($A497,Python数据平滑!$A$177:$AN$230,COLUMN(Python数据平滑!AM$177),0)/SUM(Python数据平滑!AM$218:AM$219)*情景假设!AO$495</f>
        <v>38033.80649422331</v>
      </c>
      <c r="AP497" s="166">
        <f>VLOOKUP($A497,Python数据平滑!$A$177:$AN$230,COLUMN(Python数据平滑!AN$177),0)/SUM(Python数据平滑!AN$218:AN$219)*情景假设!AP$495</f>
        <v>38617.81972788112</v>
      </c>
    </row>
    <row r="498" spans="1:42" x14ac:dyDescent="0.25">
      <c r="A498" s="196" t="s">
        <v>57</v>
      </c>
      <c r="B498" s="222">
        <f>B85</f>
        <v>40582.9</v>
      </c>
      <c r="C498" s="223">
        <f>C85</f>
        <v>44991.98369146973</v>
      </c>
      <c r="D498" s="223">
        <f t="shared" ref="D498:AP498" si="263">D85</f>
        <v>46450.003049149032</v>
      </c>
      <c r="E498" s="216">
        <f t="shared" si="263"/>
        <v>49153.129815887412</v>
      </c>
      <c r="F498" s="216">
        <f t="shared" si="263"/>
        <v>51970.893722128654</v>
      </c>
      <c r="G498" s="216">
        <f t="shared" si="263"/>
        <v>54898.824827539094</v>
      </c>
      <c r="H498" s="216">
        <f t="shared" si="263"/>
        <v>57997.043486053568</v>
      </c>
      <c r="I498" s="216">
        <f t="shared" si="263"/>
        <v>61283.056469726456</v>
      </c>
      <c r="J498" s="216">
        <f t="shared" si="263"/>
        <v>64675.3592097</v>
      </c>
      <c r="K498" s="216">
        <f t="shared" si="263"/>
        <v>68075.574371646406</v>
      </c>
      <c r="L498" s="216">
        <f t="shared" si="263"/>
        <v>71368.115415646593</v>
      </c>
      <c r="M498" s="216">
        <f t="shared" si="263"/>
        <v>74542.867959405921</v>
      </c>
      <c r="N498" s="216">
        <f t="shared" si="263"/>
        <v>77672.973183565948</v>
      </c>
      <c r="O498" s="216">
        <f t="shared" si="263"/>
        <v>80755.409526274452</v>
      </c>
      <c r="P498" s="216">
        <f t="shared" si="263"/>
        <v>83787.38505774572</v>
      </c>
      <c r="Q498" s="216">
        <f t="shared" si="263"/>
        <v>86766.223272618037</v>
      </c>
      <c r="R498" s="216">
        <f t="shared" si="263"/>
        <v>89671.015235601255</v>
      </c>
      <c r="S498" s="216">
        <f t="shared" si="263"/>
        <v>92501.126658160996</v>
      </c>
      <c r="T498" s="216">
        <f t="shared" si="263"/>
        <v>95288.333503441856</v>
      </c>
      <c r="U498" s="216">
        <f t="shared" si="263"/>
        <v>98069.81385715623</v>
      </c>
      <c r="V498" s="216">
        <f t="shared" si="263"/>
        <v>100888.1054628993</v>
      </c>
      <c r="W498" s="216">
        <f t="shared" si="263"/>
        <v>103750.94900997991</v>
      </c>
      <c r="X498" s="216">
        <f t="shared" si="263"/>
        <v>106638.19510124714</v>
      </c>
      <c r="Y498" s="216">
        <f t="shared" si="263"/>
        <v>109555.33246513936</v>
      </c>
      <c r="Z498" s="216">
        <f t="shared" si="263"/>
        <v>112508.8369307696</v>
      </c>
      <c r="AA498" s="216">
        <f t="shared" si="263"/>
        <v>115506.21342218682</v>
      </c>
      <c r="AB498" s="216">
        <f t="shared" si="263"/>
        <v>118558.56766890487</v>
      </c>
      <c r="AC498" s="216">
        <f t="shared" si="263"/>
        <v>121678.347281457</v>
      </c>
      <c r="AD498" s="216">
        <f t="shared" si="263"/>
        <v>124876.74713755769</v>
      </c>
      <c r="AE498" s="216">
        <f t="shared" si="263"/>
        <v>128166.17498061749</v>
      </c>
      <c r="AF498" s="216">
        <f t="shared" si="263"/>
        <v>131560.30255667062</v>
      </c>
      <c r="AG498" s="216">
        <f t="shared" si="263"/>
        <v>135051.68090367058</v>
      </c>
      <c r="AH498" s="216">
        <f t="shared" si="263"/>
        <v>138618.44440273542</v>
      </c>
      <c r="AI498" s="216">
        <f t="shared" si="263"/>
        <v>142252.91759575994</v>
      </c>
      <c r="AJ498" s="216">
        <f t="shared" si="263"/>
        <v>145946.44745815854</v>
      </c>
      <c r="AK498" s="216">
        <f t="shared" si="263"/>
        <v>149689.35706091559</v>
      </c>
      <c r="AL498" s="216">
        <f t="shared" si="263"/>
        <v>153484.87832989576</v>
      </c>
      <c r="AM498" s="216">
        <f t="shared" si="263"/>
        <v>157343.16007625783</v>
      </c>
      <c r="AN498" s="216">
        <f t="shared" si="263"/>
        <v>161264.0264918863</v>
      </c>
      <c r="AO498" s="216">
        <f t="shared" si="263"/>
        <v>165247.18773599216</v>
      </c>
      <c r="AP498" s="217">
        <f t="shared" si="263"/>
        <v>169292.23271258455</v>
      </c>
    </row>
    <row r="499" spans="1:42" x14ac:dyDescent="0.25">
      <c r="A499" s="152" t="s">
        <v>249</v>
      </c>
      <c r="B499" s="222">
        <f>B87</f>
        <v>394868.30000000005</v>
      </c>
      <c r="C499" s="223">
        <f>C87</f>
        <v>415244.29217540642</v>
      </c>
      <c r="D499" s="223">
        <f t="shared" ref="D499:AP499" si="264">D87</f>
        <v>421311.10404089559</v>
      </c>
      <c r="E499" s="216">
        <f t="shared" si="264"/>
        <v>451965.50751966739</v>
      </c>
      <c r="F499" s="216">
        <f t="shared" si="264"/>
        <v>484434.47552747017</v>
      </c>
      <c r="G499" s="216">
        <f t="shared" si="264"/>
        <v>518729.05348855827</v>
      </c>
      <c r="H499" s="216">
        <f t="shared" si="264"/>
        <v>555698.39238835243</v>
      </c>
      <c r="I499" s="216">
        <f t="shared" si="264"/>
        <v>595641.10840927379</v>
      </c>
      <c r="J499" s="216">
        <f t="shared" si="264"/>
        <v>637519.98977589083</v>
      </c>
      <c r="K499" s="216">
        <f t="shared" si="264"/>
        <v>679988.05808194599</v>
      </c>
      <c r="L499" s="216">
        <f t="shared" si="264"/>
        <v>721369.9842703063</v>
      </c>
      <c r="M499" s="216">
        <f t="shared" si="264"/>
        <v>761026.88096773601</v>
      </c>
      <c r="N499" s="216">
        <f t="shared" si="264"/>
        <v>799904.50012829166</v>
      </c>
      <c r="O499" s="216">
        <f t="shared" si="264"/>
        <v>838569.42741411261</v>
      </c>
      <c r="P499" s="216">
        <f t="shared" si="264"/>
        <v>877729.58241676411</v>
      </c>
      <c r="Q499" s="216">
        <f t="shared" si="264"/>
        <v>918234.54571936361</v>
      </c>
      <c r="R499" s="216">
        <f t="shared" si="264"/>
        <v>960014.4644712595</v>
      </c>
      <c r="S499" s="216">
        <f t="shared" si="264"/>
        <v>1002525.9883168401</v>
      </c>
      <c r="T499" s="216">
        <f t="shared" si="264"/>
        <v>1046058.0168562969</v>
      </c>
      <c r="U499" s="216">
        <f t="shared" si="264"/>
        <v>1090957.0068526755</v>
      </c>
      <c r="V499" s="216">
        <f t="shared" si="264"/>
        <v>1137631.5869763896</v>
      </c>
      <c r="W499" s="216">
        <f t="shared" si="264"/>
        <v>1186098.1112785167</v>
      </c>
      <c r="X499" s="216">
        <f t="shared" si="264"/>
        <v>1236032.7532524087</v>
      </c>
      <c r="Y499" s="216">
        <f t="shared" si="264"/>
        <v>1287376.2472293992</v>
      </c>
      <c r="Z499" s="216">
        <f t="shared" si="264"/>
        <v>1340058.7193489077</v>
      </c>
      <c r="AA499" s="216">
        <f t="shared" si="264"/>
        <v>1393999.2304612566</v>
      </c>
      <c r="AB499" s="216">
        <f t="shared" si="264"/>
        <v>1449136.2478520868</v>
      </c>
      <c r="AC499" s="216">
        <f t="shared" si="264"/>
        <v>1505400.6079669271</v>
      </c>
      <c r="AD499" s="216">
        <f t="shared" si="264"/>
        <v>1562682.0243291382</v>
      </c>
      <c r="AE499" s="216">
        <f t="shared" si="264"/>
        <v>1620857.319322268</v>
      </c>
      <c r="AF499" s="216">
        <f t="shared" si="264"/>
        <v>1679789.823372589</v>
      </c>
      <c r="AG499" s="216">
        <f t="shared" si="264"/>
        <v>1739645.6482156641</v>
      </c>
      <c r="AH499" s="216">
        <f t="shared" si="264"/>
        <v>1800598.2488203431</v>
      </c>
      <c r="AI499" s="216">
        <f t="shared" si="264"/>
        <v>1862497.1286178334</v>
      </c>
      <c r="AJ499" s="216">
        <f t="shared" si="264"/>
        <v>1925172.0677504365</v>
      </c>
      <c r="AK499" s="216">
        <f t="shared" si="264"/>
        <v>1988432.4927613356</v>
      </c>
      <c r="AL499" s="216">
        <f t="shared" si="264"/>
        <v>2052253.8521389</v>
      </c>
      <c r="AM499" s="216">
        <f t="shared" si="264"/>
        <v>2116702.9033155306</v>
      </c>
      <c r="AN499" s="216">
        <f t="shared" si="264"/>
        <v>2181707.0034736618</v>
      </c>
      <c r="AO499" s="216">
        <f t="shared" si="264"/>
        <v>2247188.8580881092</v>
      </c>
      <c r="AP499" s="217">
        <f t="shared" si="264"/>
        <v>2313066.5059045758</v>
      </c>
    </row>
    <row r="500" spans="1:42" x14ac:dyDescent="0.25">
      <c r="A500" s="197" t="s">
        <v>60</v>
      </c>
      <c r="B500" s="118">
        <f>VLOOKUP($A500,'低情景（2001-2060, 2020RMB）'!$A$57:$W$70,COLUMN('低情景（2001-2060, 2020RMB）'!U$1),0)</f>
        <v>83617.7</v>
      </c>
      <c r="C500" s="14">
        <f>VLOOKUP($A500,'低情景（2001-2060, 2020RMB）'!$A$57:$W$70,COLUMN('低情景（2001-2060, 2020RMB）'!V$1),0)</f>
        <v>87195.415071666503</v>
      </c>
      <c r="D500" s="14">
        <f>VLOOKUP($A500,'低情景（2001-2060, 2020RMB）'!$A$57:$W$70,COLUMN('低情景（2001-2060, 2020RMB）'!W$1),0)</f>
        <v>90528.212015436089</v>
      </c>
      <c r="E500" s="14">
        <f>VLOOKUP($A500,Python数据平滑!$A$177:$AN$230,COLUMN(Python数据平滑!C$177),0)/SUM(Python数据平滑!C$220:C$230)*情景假设!E$499</f>
        <v>96458.572897097911</v>
      </c>
      <c r="F500" s="14">
        <f>VLOOKUP($A500,Python数据平滑!$A$177:$AN$230,COLUMN(Python数据平滑!D$177),0)/SUM(Python数据平滑!D$220:D$230)*情景假设!F$499</f>
        <v>102693.10592341228</v>
      </c>
      <c r="G500" s="14">
        <f>VLOOKUP($A500,Python数据平滑!$A$177:$AN$230,COLUMN(Python数据平滑!E$177),0)/SUM(Python数据平滑!E$220:E$230)*情景假设!G$499</f>
        <v>109237.29540249404</v>
      </c>
      <c r="H500" s="14">
        <f>VLOOKUP($A500,Python数据平滑!$A$177:$AN$230,COLUMN(Python数据平滑!F$177),0)/SUM(Python数据平滑!F$220:F$230)*情景假设!H$499</f>
        <v>116262.73140452696</v>
      </c>
      <c r="I500" s="14">
        <f>VLOOKUP($A500,Python数据平滑!$A$177:$AN$230,COLUMN(Python数据平滑!G$177),0)/SUM(Python数据平滑!G$220:G$230)*情景假设!I$499</f>
        <v>123815.73114284773</v>
      </c>
      <c r="J500" s="14">
        <f>VLOOKUP($A500,Python数据平滑!$A$177:$AN$230,COLUMN(Python数据平滑!H$177),0)/SUM(Python数据平滑!H$220:H$230)*情景假设!J$499</f>
        <v>131674.1742214282</v>
      </c>
      <c r="K500" s="14">
        <f>VLOOKUP($A500,Python数据平滑!$A$177:$AN$230,COLUMN(Python数据平滑!I$177),0)/SUM(Python数据平滑!I$220:I$230)*情景假设!K$499</f>
        <v>139558.64092952298</v>
      </c>
      <c r="L500" s="14">
        <f>VLOOKUP($A500,Python数据平滑!$A$177:$AN$230,COLUMN(Python数据平滑!J$177),0)/SUM(Python数据平滑!J$220:J$230)*情景假设!L$499</f>
        <v>147130.39802306463</v>
      </c>
      <c r="M500" s="14">
        <f>VLOOKUP($A500,Python数据平滑!$A$177:$AN$230,COLUMN(Python数据平滑!K$177),0)/SUM(Python数据平滑!K$220:K$230)*情景假设!M$499</f>
        <v>154254.46784578351</v>
      </c>
      <c r="N500" s="14">
        <f>VLOOKUP($A500,Python数据平滑!$A$177:$AN$230,COLUMN(Python数据平滑!L$177),0)/SUM(Python数据平滑!L$220:L$230)*情景假设!N$499</f>
        <v>161127.94172601571</v>
      </c>
      <c r="O500" s="14">
        <f>VLOOKUP($A500,Python数据平滑!$A$177:$AN$230,COLUMN(Python数据平滑!M$177),0)/SUM(Python数据平滑!M$220:M$230)*情景假设!O$499</f>
        <v>167891.16206744453</v>
      </c>
      <c r="P500" s="14">
        <f>VLOOKUP($A500,Python数据平滑!$A$177:$AN$230,COLUMN(Python数据平滑!N$177),0)/SUM(Python数据平滑!N$220:N$230)*情景假设!P$499</f>
        <v>174715.06008260648</v>
      </c>
      <c r="Q500" s="14">
        <f>VLOOKUP($A500,Python数据平滑!$A$177:$AN$230,COLUMN(Python数据平滑!O$177),0)/SUM(Python数据平滑!O$220:O$230)*情景假设!Q$499</f>
        <v>181800.83207586044</v>
      </c>
      <c r="R500" s="14">
        <f>VLOOKUP($A500,Python数据平滑!$A$177:$AN$230,COLUMN(Python数据平滑!P$177),0)/SUM(Python数据平滑!P$220:P$230)*情景假设!R$499</f>
        <v>189130.62774114098</v>
      </c>
      <c r="S500" s="14">
        <f>VLOOKUP($A500,Python数据平滑!$A$177:$AN$230,COLUMN(Python数据平滑!Q$177),0)/SUM(Python数据平滑!Q$220:Q$230)*情景假设!S$499</f>
        <v>196569.54673759916</v>
      </c>
      <c r="T500" s="14">
        <f>VLOOKUP($A500,Python数据平滑!$A$177:$AN$230,COLUMN(Python数据平滑!R$177),0)/SUM(Python数据平滑!R$220:R$230)*情景假设!T$499</f>
        <v>204173.00470321137</v>
      </c>
      <c r="U500" s="14">
        <f>VLOOKUP($A500,Python数据平滑!$A$177:$AN$230,COLUMN(Python数据平滑!S$177),0)/SUM(Python数据平滑!S$220:S$230)*情景假设!U$499</f>
        <v>212005.66577541718</v>
      </c>
      <c r="V500" s="14">
        <f>VLOOKUP($A500,Python数据平滑!$A$177:$AN$230,COLUMN(Python数据平滑!T$177),0)/SUM(Python数据平滑!T$220:T$230)*情景假设!V$499</f>
        <v>220142.1289486477</v>
      </c>
      <c r="W500" s="14">
        <f>VLOOKUP($A500,Python数据平滑!$A$177:$AN$230,COLUMN(Python数据平滑!U$177),0)/SUM(Python数据平滑!U$220:U$230)*情景假设!W$499</f>
        <v>228579.11577976571</v>
      </c>
      <c r="X500" s="14">
        <f>VLOOKUP($A500,Python数据平滑!$A$177:$AN$230,COLUMN(Python数据平滑!V$177),0)/SUM(Python数据平滑!V$220:V$230)*情景假设!X$499</f>
        <v>237246.97044986777</v>
      </c>
      <c r="Y500" s="14">
        <f>VLOOKUP($A500,Python数据平滑!$A$177:$AN$230,COLUMN(Python数据平滑!W$177),0)/SUM(Python数据平滑!W$220:W$230)*情景假设!Y$499</f>
        <v>246126.43995780378</v>
      </c>
      <c r="Z500" s="14">
        <f>VLOOKUP($A500,Python数据平滑!$A$177:$AN$230,COLUMN(Python数据平滑!X$177),0)/SUM(Python数据平滑!X$220:X$230)*情景假设!Z$499</f>
        <v>255195.11858878433</v>
      </c>
      <c r="AA500" s="14">
        <f>VLOOKUP($A500,Python数据平滑!$A$177:$AN$230,COLUMN(Python数据平滑!Y$177),0)/SUM(Python数据平滑!Y$220:Y$230)*情景假设!AA$499</f>
        <v>264427.28050826129</v>
      </c>
      <c r="AB500" s="14">
        <f>VLOOKUP($A500,Python数据平滑!$A$177:$AN$230,COLUMN(Python数据平滑!Z$177),0)/SUM(Python数据平滑!Z$220:Z$230)*情景假设!AB$499</f>
        <v>273799.56127072213</v>
      </c>
      <c r="AC500" s="14">
        <f>VLOOKUP($A500,Python数据平滑!$A$177:$AN$230,COLUMN(Python数据平滑!AA$177),0)/SUM(Python数据平滑!AA$220:AA$230)*情景假设!AC$499</f>
        <v>283285.68352023815</v>
      </c>
      <c r="AD500" s="14">
        <f>VLOOKUP($A500,Python数据平滑!$A$177:$AN$230,COLUMN(Python数据平滑!AB$177),0)/SUM(Python数据平滑!AB$220:AB$230)*情景假设!AD$499</f>
        <v>292850.09865839151</v>
      </c>
      <c r="AE500" s="14">
        <f>VLOOKUP($A500,Python数据平滑!$A$177:$AN$230,COLUMN(Python数据平滑!AC$177),0)/SUM(Python数据平滑!AC$220:AC$230)*情景假设!AE$499</f>
        <v>302453.31140828494</v>
      </c>
      <c r="AF500" s="14">
        <f>VLOOKUP($A500,Python数据平滑!$A$177:$AN$230,COLUMN(Python数据平滑!AD$177),0)/SUM(Python数据平滑!AD$220:AD$230)*情景假设!AF$499</f>
        <v>312051.72831421386</v>
      </c>
      <c r="AG500" s="14">
        <f>VLOOKUP($A500,Python数据平滑!$A$177:$AN$230,COLUMN(Python数据平滑!AE$177),0)/SUM(Python数据平滑!AE$220:AE$230)*情景假设!AG$499</f>
        <v>321693.29389769293</v>
      </c>
      <c r="AH500" s="14">
        <f>VLOOKUP($A500,Python数据平滑!$A$177:$AN$230,COLUMN(Python数据平滑!AF$177),0)/SUM(Python数据平滑!AF$220:AF$230)*情景假设!AH$499</f>
        <v>331437.9328188767</v>
      </c>
      <c r="AI500" s="14">
        <f>VLOOKUP($A500,Python数据平滑!$A$177:$AN$230,COLUMN(Python数据平滑!AG$177),0)/SUM(Python数据平滑!AG$220:AG$230)*情景假设!AI$499</f>
        <v>341254.45334169822</v>
      </c>
      <c r="AJ500" s="14">
        <f>VLOOKUP($A500,Python数据平滑!$A$177:$AN$230,COLUMN(Python数据平滑!AH$177),0)/SUM(Python数据平滑!AH$220:AH$230)*情景假设!AJ$499</f>
        <v>351108.39722225157</v>
      </c>
      <c r="AK500" s="14">
        <f>VLOOKUP($A500,Python数据平滑!$A$177:$AN$230,COLUMN(Python数据平滑!AI$177),0)/SUM(Python数据平滑!AI$220:AI$230)*情景假设!AK$499</f>
        <v>360961.99792702036</v>
      </c>
      <c r="AL500" s="14">
        <f>VLOOKUP($A500,Python数据平滑!$A$177:$AN$230,COLUMN(Python数据平滑!AJ$177),0)/SUM(Python数据平滑!AJ$220:AJ$230)*情景假设!AL$499</f>
        <v>370807.93304461584</v>
      </c>
      <c r="AM500" s="14">
        <f>VLOOKUP($A500,Python数据平滑!$A$177:$AN$230,COLUMN(Python数据平滑!AK$177),0)/SUM(Python数据平滑!AK$220:AK$230)*情景假设!AM$499</f>
        <v>380655.17715031572</v>
      </c>
      <c r="AN500" s="14">
        <f>VLOOKUP($A500,Python数据平滑!$A$177:$AN$230,COLUMN(Python数据平滑!AL$177),0)/SUM(Python数据平滑!AL$220:AL$230)*情景假设!AN$499</f>
        <v>390487.31275518017</v>
      </c>
      <c r="AO500" s="14">
        <f>VLOOKUP($A500,Python数据平滑!$A$177:$AN$230,COLUMN(Python数据平滑!AM$177),0)/SUM(Python数据平滑!AM$220:AM$230)*情景假设!AO$499</f>
        <v>400287.11867629713</v>
      </c>
      <c r="AP500" s="166">
        <f>VLOOKUP($A500,Python数据平滑!$A$177:$AN$230,COLUMN(Python数据平滑!AN$177),0)/SUM(Python数据平滑!AN$220:AN$230)*情景假设!AP$499</f>
        <v>410036.58188395365</v>
      </c>
    </row>
    <row r="501" spans="1:42" x14ac:dyDescent="0.25">
      <c r="A501" s="197" t="s">
        <v>61</v>
      </c>
      <c r="B501" s="118">
        <f>VLOOKUP($A501,'低情景（2001-2060, 2020RMB）'!$A$57:$W$70,COLUMN('低情景（2001-2060, 2020RMB）'!U$1),0)</f>
        <v>73425.3</v>
      </c>
      <c r="C501" s="14">
        <f>VLOOKUP($A501,'低情景（2001-2060, 2020RMB）'!$A$57:$W$70,COLUMN('低情景（2001-2060, 2020RMB）'!V$1),0)</f>
        <v>74150.558181630418</v>
      </c>
      <c r="D501" s="14">
        <f>VLOOKUP($A501,'低情景（2001-2060, 2020RMB）'!$A$57:$W$70,COLUMN('低情景（2001-2060, 2020RMB）'!W$1),0)</f>
        <v>69030.48514791824</v>
      </c>
      <c r="E501" s="14">
        <f>VLOOKUP($A501,Python数据平滑!$A$177:$AN$230,COLUMN(Python数据平滑!C$177),0)/SUM(Python数据平滑!C$220:C$230)*情景假设!E$499</f>
        <v>72813.552603951219</v>
      </c>
      <c r="F501" s="14">
        <f>VLOOKUP($A501,Python数据平滑!$A$177:$AN$230,COLUMN(Python数据平滑!D$177),0)/SUM(Python数据平滑!D$220:D$230)*情景假设!F$499</f>
        <v>76766.87227634617</v>
      </c>
      <c r="G501" s="14">
        <f>VLOOKUP($A501,Python数据平滑!$A$177:$AN$230,COLUMN(Python数据平滑!E$177),0)/SUM(Python数据平滑!E$220:E$230)*情景假设!G$499</f>
        <v>80900.478131192693</v>
      </c>
      <c r="H501" s="14">
        <f>VLOOKUP($A501,Python数据平滑!$A$177:$AN$230,COLUMN(Python数据平滑!F$177),0)/SUM(Python数据平滑!F$220:F$230)*情景假设!H$499</f>
        <v>85336.907422761782</v>
      </c>
      <c r="I501" s="14">
        <f>VLOOKUP($A501,Python数据平滑!$A$177:$AN$230,COLUMN(Python数据平滑!G$177),0)/SUM(Python数据平滑!G$220:G$230)*情景假设!I$499</f>
        <v>90097.371592167372</v>
      </c>
      <c r="J501" s="14">
        <f>VLOOKUP($A501,Python数据平滑!$A$177:$AN$230,COLUMN(Python数据平滑!H$177),0)/SUM(Python数据平滑!H$220:H$230)*情景假设!J$499</f>
        <v>95016.585600032719</v>
      </c>
      <c r="K501" s="14">
        <f>VLOOKUP($A501,Python数据平滑!$A$177:$AN$230,COLUMN(Python数据平滑!I$177),0)/SUM(Python数据平滑!I$220:I$230)*情景假设!K$499</f>
        <v>99894.043415877124</v>
      </c>
      <c r="L501" s="14">
        <f>VLOOKUP($A501,Python数据平滑!$A$177:$AN$230,COLUMN(Python数据平滑!J$177),0)/SUM(Python数据平滑!J$220:J$230)*情景假设!L$499</f>
        <v>104493.61525632619</v>
      </c>
      <c r="M501" s="14">
        <f>VLOOKUP($A501,Python数据平滑!$A$177:$AN$230,COLUMN(Python数据平滑!K$177),0)/SUM(Python数据平滑!K$220:K$230)*情景假设!M$499</f>
        <v>108720.07004583099</v>
      </c>
      <c r="N501" s="14">
        <f>VLOOKUP($A501,Python数据平滑!$A$177:$AN$230,COLUMN(Python数据平滑!L$177),0)/SUM(Python数据平滑!L$220:L$230)*情景假设!N$499</f>
        <v>112721.21237640781</v>
      </c>
      <c r="O501" s="14">
        <f>VLOOKUP($A501,Python数据平滑!$A$177:$AN$230,COLUMN(Python数据平滑!M$177),0)/SUM(Python数据平滑!M$220:M$230)*情景假设!O$499</f>
        <v>116616.52136503349</v>
      </c>
      <c r="P501" s="14">
        <f>VLOOKUP($A501,Python数据平滑!$A$177:$AN$230,COLUMN(Python数据平滑!N$177),0)/SUM(Python数据平滑!N$220:N$230)*情景假设!P$499</f>
        <v>120545.53303688376</v>
      </c>
      <c r="Q501" s="14">
        <f>VLOOKUP($A501,Python数据平滑!$A$177:$AN$230,COLUMN(Python数据平滑!O$177),0)/SUM(Python数据平滑!O$220:O$230)*情景假设!Q$499</f>
        <v>124667.34127389883</v>
      </c>
      <c r="R501" s="14">
        <f>VLOOKUP($A501,Python数据平滑!$A$177:$AN$230,COLUMN(Python数据平滑!P$177),0)/SUM(Python数据平滑!P$220:P$230)*情景假设!R$499</f>
        <v>128966.58002626995</v>
      </c>
      <c r="S501" s="14">
        <f>VLOOKUP($A501,Python数据平滑!$A$177:$AN$230,COLUMN(Python数据平滑!Q$177),0)/SUM(Python数据平滑!Q$220:Q$230)*情景假设!S$499</f>
        <v>133333.31860747834</v>
      </c>
      <c r="T501" s="14">
        <f>VLOOKUP($A501,Python数据平滑!$A$177:$AN$230,COLUMN(Python数据平滑!R$177),0)/SUM(Python数据平滑!R$220:R$230)*情景假设!T$499</f>
        <v>137803.39794294807</v>
      </c>
      <c r="U501" s="14">
        <f>VLOOKUP($A501,Python数据平滑!$A$177:$AN$230,COLUMN(Python数据平滑!S$177),0)/SUM(Python数据平滑!S$220:S$230)*情景假设!U$499</f>
        <v>142417.58743183862</v>
      </c>
      <c r="V501" s="14">
        <f>VLOOKUP($A501,Python数据平滑!$A$177:$AN$230,COLUMN(Python数据平滑!T$177),0)/SUM(Python数据平滑!T$220:T$230)*情景假设!V$499</f>
        <v>147221.97596631545</v>
      </c>
      <c r="W501" s="14">
        <f>VLOOKUP($A501,Python数据平滑!$A$177:$AN$230,COLUMN(Python数据平滑!U$177),0)/SUM(Python数据平滑!U$220:U$230)*情景假设!W$499</f>
        <v>152209.40920886019</v>
      </c>
      <c r="X501" s="14">
        <f>VLOOKUP($A501,Python数据平滑!$A$177:$AN$230,COLUMN(Python数据平滑!V$177),0)/SUM(Python数据平滑!V$220:V$230)*情景假设!X$499</f>
        <v>157328.21784183834</v>
      </c>
      <c r="Y501" s="14">
        <f>VLOOKUP($A501,Python数据平滑!$A$177:$AN$230,COLUMN(Python数据平滑!W$177),0)/SUM(Python数据平滑!W$220:W$230)*情景假设!Y$499</f>
        <v>162560.15841726994</v>
      </c>
      <c r="Z501" s="14">
        <f>VLOOKUP($A501,Python数据平滑!$A$177:$AN$230,COLUMN(Python数据平滑!X$177),0)/SUM(Python数据平滑!X$220:X$230)*情景假设!Z$499</f>
        <v>167884.41387652405</v>
      </c>
      <c r="AA501" s="14">
        <f>VLOOKUP($A501,Python数据平滑!$A$177:$AN$230,COLUMN(Python数据平滑!Y$177),0)/SUM(Python数据平滑!Y$220:Y$230)*情景假设!AA$499</f>
        <v>173277.47006652385</v>
      </c>
      <c r="AB501" s="14">
        <f>VLOOKUP($A501,Python数据平滑!$A$177:$AN$230,COLUMN(Python数据平滑!Z$177),0)/SUM(Python数据平滑!Z$220:Z$230)*情景假设!AB$499</f>
        <v>178716.82464175017</v>
      </c>
      <c r="AC501" s="14">
        <f>VLOOKUP($A501,Python数据平滑!$A$177:$AN$230,COLUMN(Python数据平滑!AA$177),0)/SUM(Python数据平滑!AA$220:AA$230)*情景假设!AC$499</f>
        <v>184177.50014780927</v>
      </c>
      <c r="AD501" s="14">
        <f>VLOOKUP($A501,Python数据平滑!$A$177:$AN$230,COLUMN(Python数据平滑!AB$177),0)/SUM(Python数据平滑!AB$220:AB$230)*情景假设!AD$499</f>
        <v>189627.95278778189</v>
      </c>
      <c r="AE501" s="14">
        <f>VLOOKUP($A501,Python数据平滑!$A$177:$AN$230,COLUMN(Python数据平滑!AC$177),0)/SUM(Python数据平滑!AC$220:AC$230)*情景假设!AE$499</f>
        <v>195033.63526477094</v>
      </c>
      <c r="AF501" s="14">
        <f>VLOOKUP($A501,Python数据平滑!$A$177:$AN$230,COLUMN(Python数据平滑!AD$177),0)/SUM(Python数据平滑!AD$220:AD$230)*情景假设!AF$499</f>
        <v>200356.98405822631</v>
      </c>
      <c r="AG501" s="14">
        <f>VLOOKUP($A501,Python数据平滑!$A$177:$AN$230,COLUMN(Python数据平滑!AE$177),0)/SUM(Python数据平滑!AE$220:AE$230)*情景假设!AG$499</f>
        <v>205644.9575103953</v>
      </c>
      <c r="AH501" s="14">
        <f>VLOOKUP($A501,Python数据平滑!$A$177:$AN$230,COLUMN(Python数据平滑!AF$177),0)/SUM(Python数据平滑!AF$220:AF$230)*情景假设!AH$499</f>
        <v>210958.06012014582</v>
      </c>
      <c r="AI501" s="14">
        <f>VLOOKUP($A501,Python数据平滑!$A$177:$AN$230,COLUMN(Python数据平滑!AG$177),0)/SUM(Python数据平滑!AG$220:AG$230)*情景假设!AI$499</f>
        <v>216275.42028522529</v>
      </c>
      <c r="AJ501" s="14">
        <f>VLOOKUP($A501,Python数据平滑!$A$177:$AN$230,COLUMN(Python数据平滑!AH$177),0)/SUM(Python数据平滑!AH$220:AH$230)*情景假设!AJ$499</f>
        <v>221574.32286586161</v>
      </c>
      <c r="AK501" s="14">
        <f>VLOOKUP($A501,Python数据平滑!$A$177:$AN$230,COLUMN(Python数据平滑!AI$177),0)/SUM(Python数据平滑!AI$220:AI$230)*情景假设!AK$499</f>
        <v>226830.21602751641</v>
      </c>
      <c r="AL501" s="14">
        <f>VLOOKUP($A501,Python数据平滑!$A$177:$AN$230,COLUMN(Python数据平滑!AJ$177),0)/SUM(Python数据平滑!AJ$220:AJ$230)*情景假设!AL$499</f>
        <v>232037.86729766865</v>
      </c>
      <c r="AM501" s="14">
        <f>VLOOKUP($A501,Python数据平滑!$A$177:$AN$230,COLUMN(Python数据平滑!AK$177),0)/SUM(Python数据平滑!AK$220:AK$230)*情景假设!AM$499</f>
        <v>237202.14236493679</v>
      </c>
      <c r="AN501" s="14">
        <f>VLOOKUP($A501,Python数据平滑!$A$177:$AN$230,COLUMN(Python数据平滑!AL$177),0)/SUM(Python数据平滑!AL$220:AL$230)*情景假设!AN$499</f>
        <v>242311.92477178609</v>
      </c>
      <c r="AO501" s="14">
        <f>VLOOKUP($A501,Python数据平滑!$A$177:$AN$230,COLUMN(Python数据平滑!AM$177),0)/SUM(Python数据平滑!AM$220:AM$230)*情景假设!AO$499</f>
        <v>247355.64343175097</v>
      </c>
      <c r="AP501" s="166">
        <f>VLOOKUP($A501,Python数据平滑!$A$177:$AN$230,COLUMN(Python数据平滑!AN$177),0)/SUM(Python数据平滑!AN$220:AN$230)*情景假设!AP$499</f>
        <v>252321.29154952575</v>
      </c>
    </row>
    <row r="502" spans="1:42" x14ac:dyDescent="0.25">
      <c r="A502" s="198" t="s">
        <v>121</v>
      </c>
      <c r="B502" s="118">
        <f>VLOOKUP($A502,'低情景（2001-2060, 2020RMB）'!$A$57:$W$70,COLUMN('低情景（2001-2060, 2020RMB）'!U$1),0)</f>
        <v>38244.1</v>
      </c>
      <c r="C502" s="14">
        <f>VLOOKUP($A502,'低情景（2001-2060, 2020RMB）'!$A$57:$W$70,COLUMN('低情景（2001-2060, 2020RMB）'!V$1),0)</f>
        <v>40828.762535731257</v>
      </c>
      <c r="D502" s="14">
        <f>VLOOKUP($A502,'低情景（2001-2060, 2020RMB）'!$A$57:$W$70,COLUMN('低情景（2001-2060, 2020RMB）'!W$1),0)</f>
        <v>42091.75905114122</v>
      </c>
      <c r="E502" s="14">
        <f>VLOOKUP($A502,Python数据平滑!$A$177:$AN$230,COLUMN(Python数据平滑!C$177),0)/SUM(Python数据平滑!C$220:C$230)*情景假设!E$499</f>
        <v>46715.140488019402</v>
      </c>
      <c r="F502" s="14">
        <f>VLOOKUP($A502,Python数据平滑!$A$177:$AN$230,COLUMN(Python数据平滑!D$177),0)/SUM(Python数据平滑!D$220:D$230)*情景假设!F$499</f>
        <v>51734.640468272024</v>
      </c>
      <c r="G502" s="14">
        <f>VLOOKUP($A502,Python数据平滑!$A$177:$AN$230,COLUMN(Python数据平滑!E$177),0)/SUM(Python数据平滑!E$220:E$230)*情景假设!G$499</f>
        <v>57145.774015450181</v>
      </c>
      <c r="H502" s="14">
        <f>VLOOKUP($A502,Python数据平滑!$A$177:$AN$230,COLUMN(Python数据平滑!F$177),0)/SUM(Python数据平滑!F$220:F$230)*情景假设!H$499</f>
        <v>63061.210374891038</v>
      </c>
      <c r="I502" s="14">
        <f>VLOOKUP($A502,Python数据平滑!$A$177:$AN$230,COLUMN(Python数据平滑!G$177),0)/SUM(Python数据平滑!G$220:G$230)*情景假设!I$499</f>
        <v>69555.958019323269</v>
      </c>
      <c r="J502" s="14">
        <f>VLOOKUP($A502,Python数据平滑!$A$177:$AN$230,COLUMN(Python数据平滑!H$177),0)/SUM(Python数据平滑!H$220:H$230)*情景假设!J$499</f>
        <v>76526.902364077017</v>
      </c>
      <c r="K502" s="14">
        <f>VLOOKUP($A502,Python数据平滑!$A$177:$AN$230,COLUMN(Python数据平滑!I$177),0)/SUM(Python数据平滑!I$220:I$230)*情景假设!K$499</f>
        <v>83817.313314441126</v>
      </c>
      <c r="L502" s="14">
        <f>VLOOKUP($A502,Python数据平滑!$A$177:$AN$230,COLUMN(Python数据平滑!J$177),0)/SUM(Python数据平滑!J$220:J$230)*情景假设!L$499</f>
        <v>91209.799541821529</v>
      </c>
      <c r="M502" s="14">
        <f>VLOOKUP($A502,Python数据平滑!$A$177:$AN$230,COLUMN(Python数据平滑!K$177),0)/SUM(Python数据平滑!K$220:K$230)*情景假设!M$499</f>
        <v>98637.41595637807</v>
      </c>
      <c r="N502" s="14">
        <f>VLOOKUP($A502,Python数据平滑!$A$177:$AN$230,COLUMN(Python数据平滑!L$177),0)/SUM(Python数据平滑!L$220:L$230)*情景假设!N$499</f>
        <v>106211.61936263347</v>
      </c>
      <c r="O502" s="14">
        <f>VLOOKUP($A502,Python数据平滑!$A$177:$AN$230,COLUMN(Python数据平滑!M$177),0)/SUM(Python数据平滑!M$220:M$230)*情景假设!O$499</f>
        <v>113942.84001128572</v>
      </c>
      <c r="P502" s="14">
        <f>VLOOKUP($A502,Python数据平滑!$A$177:$AN$230,COLUMN(Python数据平滑!N$177),0)/SUM(Python数据平滑!N$220:N$230)*情景假设!P$499</f>
        <v>121853.15602499423</v>
      </c>
      <c r="Q502" s="14">
        <f>VLOOKUP($A502,Python数据平滑!$A$177:$AN$230,COLUMN(Python数据平滑!O$177),0)/SUM(Python数据平滑!O$220:O$230)*情景假设!Q$499</f>
        <v>129977.19107012055</v>
      </c>
      <c r="R502" s="14">
        <f>VLOOKUP($A502,Python数据平滑!$A$177:$AN$230,COLUMN(Python数据平滑!P$177),0)/SUM(Python数据平滑!P$220:P$230)*情景假设!R$499</f>
        <v>138314.50873676923</v>
      </c>
      <c r="S502" s="14">
        <f>VLOOKUP($A502,Python数据平滑!$A$177:$AN$230,COLUMN(Python数据平滑!Q$177),0)/SUM(Python数据平滑!Q$220:Q$230)*情景假设!S$499</f>
        <v>146858.97686695014</v>
      </c>
      <c r="T502" s="14">
        <f>VLOOKUP($A502,Python数据平滑!$A$177:$AN$230,COLUMN(Python数据平滑!R$177),0)/SUM(Python数据平滑!R$220:R$230)*情景假设!T$499</f>
        <v>155656.04995188201</v>
      </c>
      <c r="U502" s="14">
        <f>VLOOKUP($A502,Python数据平滑!$A$177:$AN$230,COLUMN(Python数据平滑!S$177),0)/SUM(Python数据平滑!S$220:S$230)*情景假设!U$499</f>
        <v>164764.95859011906</v>
      </c>
      <c r="V502" s="14">
        <f>VLOOKUP($A502,Python数据平滑!$A$177:$AN$230,COLUMN(Python数据平滑!T$177),0)/SUM(Python数据平滑!T$220:T$230)*情景假设!V$499</f>
        <v>174260.02382564641</v>
      </c>
      <c r="W502" s="14">
        <f>VLOOKUP($A502,Python数据平滑!$A$177:$AN$230,COLUMN(Python数据平滑!U$177),0)/SUM(Python数据平滑!U$220:U$230)*情景假设!W$499</f>
        <v>184160.77681863302</v>
      </c>
      <c r="X502" s="14">
        <f>VLOOKUP($A502,Python数据平滑!$A$177:$AN$230,COLUMN(Python数据平滑!V$177),0)/SUM(Python数据平滑!V$220:V$230)*情景假设!X$499</f>
        <v>194436.25705749448</v>
      </c>
      <c r="Y502" s="14">
        <f>VLOOKUP($A502,Python数据平滑!$A$177:$AN$230,COLUMN(Python数据平滑!W$177),0)/SUM(Python数据平滑!W$220:W$230)*情景假设!Y$499</f>
        <v>205098.30919944175</v>
      </c>
      <c r="Z502" s="14">
        <f>VLOOKUP($A502,Python数据平滑!$A$177:$AN$230,COLUMN(Python数据平滑!X$177),0)/SUM(Python数据平滑!X$220:X$230)*情景假设!Z$499</f>
        <v>216160.28022446088</v>
      </c>
      <c r="AA502" s="14">
        <f>VLOOKUP($A502,Python数据平滑!$A$177:$AN$230,COLUMN(Python数据平滑!Y$177),0)/SUM(Python数据平滑!Y$220:Y$230)*情景假设!AA$499</f>
        <v>227637.20392696586</v>
      </c>
      <c r="AB502" s="14">
        <f>VLOOKUP($A502,Python数据平滑!$A$177:$AN$230,COLUMN(Python数据平滑!Z$177),0)/SUM(Python数据平滑!Z$220:Z$230)*情景假设!AB$499</f>
        <v>239551.09294980002</v>
      </c>
      <c r="AC502" s="14">
        <f>VLOOKUP($A502,Python数据平滑!$A$177:$AN$230,COLUMN(Python数据平滑!AA$177),0)/SUM(Python数据平滑!AA$220:AA$230)*情景假设!AC$499</f>
        <v>251926.9769639853</v>
      </c>
      <c r="AD502" s="14">
        <f>VLOOKUP($A502,Python数据平滑!$A$177:$AN$230,COLUMN(Python数据平滑!AB$177),0)/SUM(Python数据平滑!AB$220:AB$230)*情景假设!AD$499</f>
        <v>264787.52445935394</v>
      </c>
      <c r="AE502" s="14">
        <f>VLOOKUP($A502,Python数据平滑!$A$177:$AN$230,COLUMN(Python数据平滑!AC$177),0)/SUM(Python数据平滑!AC$220:AC$230)*情景假设!AE$499</f>
        <v>278157.82624507393</v>
      </c>
      <c r="AF502" s="14">
        <f>VLOOKUP($A502,Python数据平滑!$A$177:$AN$230,COLUMN(Python数据平滑!AD$177),0)/SUM(Python数据平滑!AD$220:AD$230)*情景假设!AF$499</f>
        <v>292065.5063304014</v>
      </c>
      <c r="AG502" s="14">
        <f>VLOOKUP($A502,Python数据平滑!$A$177:$AN$230,COLUMN(Python数据平滑!AE$177),0)/SUM(Python数据平滑!AE$220:AE$230)*情景假设!AG$499</f>
        <v>306496.96448906127</v>
      </c>
      <c r="AH502" s="14">
        <f>VLOOKUP($A502,Python数据平滑!$A$177:$AN$230,COLUMN(Python数据平滑!AF$177),0)/SUM(Python数据平滑!AF$220:AF$230)*情景假设!AH$499</f>
        <v>321410.45672962652</v>
      </c>
      <c r="AI502" s="14">
        <f>VLOOKUP($A502,Python数据平滑!$A$177:$AN$230,COLUMN(Python数据平滑!AG$177),0)/SUM(Python数据平滑!AG$220:AG$230)*情景假设!AI$499</f>
        <v>336790.19302739383</v>
      </c>
      <c r="AJ502" s="14">
        <f>VLOOKUP($A502,Python数据平滑!$A$177:$AN$230,COLUMN(Python数据平滑!AH$177),0)/SUM(Python数据平滑!AH$220:AH$230)*情景假设!AJ$499</f>
        <v>352615.91922006779</v>
      </c>
      <c r="AK502" s="14">
        <f>VLOOKUP($A502,Python数据平滑!$A$177:$AN$230,COLUMN(Python数据平滑!AI$177),0)/SUM(Python数据平滑!AI$220:AI$230)*情景假设!AK$499</f>
        <v>368862.59122974676</v>
      </c>
      <c r="AL502" s="14">
        <f>VLOOKUP($A502,Python数据平滑!$A$177:$AN$230,COLUMN(Python数据平滑!AJ$177),0)/SUM(Python数据平滑!AJ$220:AJ$230)*情景假设!AL$499</f>
        <v>385535.16344981256</v>
      </c>
      <c r="AM502" s="14">
        <f>VLOOKUP($A502,Python数据平滑!$A$177:$AN$230,COLUMN(Python数据平滑!AK$177),0)/SUM(Python数据平滑!AK$220:AK$230)*情景假设!AM$499</f>
        <v>402656.35011776065</v>
      </c>
      <c r="AN502" s="14">
        <f>VLOOKUP($A502,Python数据平滑!$A$177:$AN$230,COLUMN(Python数据平滑!AL$177),0)/SUM(Python数据平滑!AL$220:AL$230)*情景假设!AN$499</f>
        <v>420223.30303459713</v>
      </c>
      <c r="AO502" s="14">
        <f>VLOOKUP($A502,Python数据平滑!$A$177:$AN$230,COLUMN(Python数据平滑!AM$177),0)/SUM(Python数据平滑!AM$220:AM$230)*情景假设!AO$499</f>
        <v>438232.25761799794</v>
      </c>
      <c r="AP502" s="166">
        <f>VLOOKUP($A502,Python数据平滑!$A$177:$AN$230,COLUMN(Python数据平滑!AN$177),0)/SUM(Python数据平滑!AN$220:AN$230)*情景假设!AP$499</f>
        <v>456678.49190779135</v>
      </c>
    </row>
    <row r="503" spans="1:42" x14ac:dyDescent="0.25">
      <c r="A503" s="198" t="s">
        <v>104</v>
      </c>
      <c r="B503" s="118">
        <f>VLOOKUP($A503,'低情景（2001-2060, 2020RMB）'!$A$57:$W$70,COLUMN('低情景（2001-2060, 2020RMB）'!U$1),0)</f>
        <v>32467.599999999999</v>
      </c>
      <c r="C503" s="14">
        <f>VLOOKUP($A503,'低情景（2001-2060, 2020RMB）'!$A$57:$W$70,COLUMN('低情景（2001-2060, 2020RMB）'!V$1),0)</f>
        <v>34661.867595396638</v>
      </c>
      <c r="D503" s="14">
        <f>VLOOKUP($A503,'低情景（2001-2060, 2020RMB）'!$A$57:$W$70,COLUMN('低情景（2001-2060, 2020RMB）'!W$1),0)</f>
        <v>35734.097446895939</v>
      </c>
      <c r="E503" s="14">
        <f>VLOOKUP($A503,Python数据平滑!$A$177:$AN$230,COLUMN(Python数据平滑!C$177),0)/SUM(Python数据平滑!C$220:C$230)*情景假设!E$499</f>
        <v>38545.538192170214</v>
      </c>
      <c r="F503" s="14">
        <f>VLOOKUP($A503,Python数据平滑!$A$177:$AN$230,COLUMN(Python数据平滑!D$177),0)/SUM(Python数据平滑!D$220:D$230)*情景假设!F$499</f>
        <v>41527.145690374215</v>
      </c>
      <c r="G503" s="14">
        <f>VLOOKUP($A503,Python数据平滑!$A$177:$AN$230,COLUMN(Python数据平滑!E$177),0)/SUM(Python数据平滑!E$220:E$230)*情景假设!G$499</f>
        <v>44677.835835593629</v>
      </c>
      <c r="H503" s="14">
        <f>VLOOKUP($A503,Python数据平滑!$A$177:$AN$230,COLUMN(Python数据平滑!F$177),0)/SUM(Python数据平滑!F$220:F$230)*情景假设!H$499</f>
        <v>48071.671560589239</v>
      </c>
      <c r="I503" s="14">
        <f>VLOOKUP($A503,Python数据平滑!$A$177:$AN$230,COLUMN(Python数据平滑!G$177),0)/SUM(Python数据平滑!G$220:G$230)*情景假设!I$499</f>
        <v>51737.575232579788</v>
      </c>
      <c r="J503" s="14">
        <f>VLOOKUP($A503,Python数据平滑!$A$177:$AN$230,COLUMN(Python数据平滑!H$177),0)/SUM(Python数据平滑!H$220:H$230)*情景假设!J$499</f>
        <v>55585.974857351204</v>
      </c>
      <c r="K503" s="14">
        <f>VLOOKUP($A503,Python数据平滑!$A$177:$AN$230,COLUMN(Python数据平滑!I$177),0)/SUM(Python数据平滑!I$220:I$230)*情景假设!K$499</f>
        <v>59498.686334032231</v>
      </c>
      <c r="L503" s="14">
        <f>VLOOKUP($A503,Python数据平滑!$A$177:$AN$230,COLUMN(Python数据平滑!J$177),0)/SUM(Python数据平滑!J$220:J$230)*情景假设!L$499</f>
        <v>63327.089493532359</v>
      </c>
      <c r="M503" s="14">
        <f>VLOOKUP($A503,Python数据平滑!$A$177:$AN$230,COLUMN(Python数据平滑!K$177),0)/SUM(Python数据平滑!K$220:K$230)*情景假设!M$499</f>
        <v>67014.411867377203</v>
      </c>
      <c r="N503" s="14">
        <f>VLOOKUP($A503,Python数据平滑!$A$177:$AN$230,COLUMN(Python数据平滑!L$177),0)/SUM(Python数据平滑!L$220:L$230)*情景假设!N$499</f>
        <v>70641.160517790617</v>
      </c>
      <c r="O503" s="14">
        <f>VLOOKUP($A503,Python数据平滑!$A$177:$AN$230,COLUMN(Python数据平滑!M$177),0)/SUM(Python数据平滑!M$220:M$230)*情景假设!O$499</f>
        <v>74251.991748382163</v>
      </c>
      <c r="P503" s="14">
        <f>VLOOKUP($A503,Python数据平滑!$A$177:$AN$230,COLUMN(Python数据平滑!N$177),0)/SUM(Python数据平滑!N$220:N$230)*情景假设!P$499</f>
        <v>77904.824312910307</v>
      </c>
      <c r="Q503" s="14">
        <f>VLOOKUP($A503,Python数据平滑!$A$177:$AN$230,COLUMN(Python数据平滑!O$177),0)/SUM(Python数据平滑!O$220:O$230)*情景假设!Q$499</f>
        <v>81670.963397771557</v>
      </c>
      <c r="R503" s="14">
        <f>VLOOKUP($A503,Python数据平滑!$A$177:$AN$230,COLUMN(Python数据平滑!P$177),0)/SUM(Python数据平滑!P$220:P$230)*情景假设!R$499</f>
        <v>85545.085915195159</v>
      </c>
      <c r="S503" s="14">
        <f>VLOOKUP($A503,Python数据平滑!$A$177:$AN$230,COLUMN(Python数据平滑!Q$177),0)/SUM(Python数据平滑!Q$220:Q$230)*情景假设!S$499</f>
        <v>89482.407060565791</v>
      </c>
      <c r="T503" s="14">
        <f>VLOOKUP($A503,Python数据平滑!$A$177:$AN$230,COLUMN(Python数据平滑!R$177),0)/SUM(Python数据平滑!R$220:R$230)*情景假设!T$499</f>
        <v>93509.124393395352</v>
      </c>
      <c r="U503" s="14">
        <f>VLOOKUP($A503,Python数据平滑!$A$177:$AN$230,COLUMN(Python数据平滑!S$177),0)/SUM(Python数据平滑!S$220:S$230)*情景假设!U$499</f>
        <v>97656.828685551242</v>
      </c>
      <c r="V503" s="14">
        <f>VLOOKUP($A503,Python数据平滑!$A$177:$AN$230,COLUMN(Python数据平滑!T$177),0)/SUM(Python数据平滑!T$220:T$230)*情景假设!V$499</f>
        <v>101962.91025398918</v>
      </c>
      <c r="W503" s="14">
        <f>VLOOKUP($A503,Python数据平滑!$A$177:$AN$230,COLUMN(Python数据平滑!U$177),0)/SUM(Python数据平滑!U$220:U$230)*情景假设!W$499</f>
        <v>106429.77730304212</v>
      </c>
      <c r="X503" s="14">
        <f>VLOOKUP($A503,Python数据平滑!$A$177:$AN$230,COLUMN(Python数据平滑!V$177),0)/SUM(Python数据平滑!V$220:V$230)*情景假设!X$499</f>
        <v>111029.3147277461</v>
      </c>
      <c r="Y503" s="14">
        <f>VLOOKUP($A503,Python数据平滑!$A$177:$AN$230,COLUMN(Python数据平滑!W$177),0)/SUM(Python数据平滑!W$220:W$230)*情景假设!Y$499</f>
        <v>115757.10816316697</v>
      </c>
      <c r="Z503" s="14">
        <f>VLOOKUP($A503,Python数据平滑!$A$177:$AN$230,COLUMN(Python数据平滑!X$177),0)/SUM(Python数据平滑!X$220:X$230)*情景假设!Z$499</f>
        <v>120607.804952094</v>
      </c>
      <c r="AA503" s="14">
        <f>VLOOKUP($A503,Python数据平滑!$A$177:$AN$230,COLUMN(Python数据平滑!Y$177),0)/SUM(Python数据平滑!Y$220:Y$230)*情景假设!AA$499</f>
        <v>125575.06140928045</v>
      </c>
      <c r="AB503" s="14">
        <f>VLOOKUP($A503,Python数据平滑!$A$177:$AN$230,COLUMN(Python数据平滑!Z$177),0)/SUM(Python数据平滑!Z$220:Z$230)*情景假设!AB$499</f>
        <v>130654.27316212624</v>
      </c>
      <c r="AC503" s="14">
        <f>VLOOKUP($A503,Python数据平滑!$A$177:$AN$230,COLUMN(Python数据平滑!AA$177),0)/SUM(Python数据平滑!AA$220:AA$230)*情景假设!AC$499</f>
        <v>135840.1235691004</v>
      </c>
      <c r="AD503" s="14">
        <f>VLOOKUP($A503,Python数据平滑!$A$177:$AN$230,COLUMN(Python数据平滑!AB$177),0)/SUM(Python数据平滑!AB$220:AB$230)*情景假设!AD$499</f>
        <v>141123.52906225034</v>
      </c>
      <c r="AE503" s="14">
        <f>VLOOKUP($A503,Python数据平滑!$A$177:$AN$230,COLUMN(Python数据平滑!AC$177),0)/SUM(Python数据平滑!AC$220:AC$230)*情景假设!AE$499</f>
        <v>146494.14028264483</v>
      </c>
      <c r="AF503" s="14">
        <f>VLOOKUP($A503,Python数据平滑!$A$177:$AN$230,COLUMN(Python数据平滑!AD$177),0)/SUM(Python数据平滑!AD$220:AD$230)*情景假设!AF$499</f>
        <v>151940.23810272236</v>
      </c>
      <c r="AG503" s="14">
        <f>VLOOKUP($A503,Python数据平滑!$A$177:$AN$230,COLUMN(Python数据平滑!AE$177),0)/SUM(Python数据平滑!AE$220:AE$230)*情景假设!AG$499</f>
        <v>157473.06751723099</v>
      </c>
      <c r="AH503" s="14">
        <f>VLOOKUP($A503,Python数据平滑!$A$177:$AN$230,COLUMN(Python数据平滑!AF$177),0)/SUM(Python数据平滑!AF$220:AF$230)*情景假设!AH$499</f>
        <v>163103.96421448811</v>
      </c>
      <c r="AI503" s="14">
        <f>VLOOKUP($A503,Python数据平滑!$A$177:$AN$230,COLUMN(Python数据平滑!AG$177),0)/SUM(Python数据平滑!AG$220:AG$230)*情景假设!AI$499</f>
        <v>168818.91647006842</v>
      </c>
      <c r="AJ503" s="14">
        <f>VLOOKUP($A503,Python数据平滑!$A$177:$AN$230,COLUMN(Python数据平滑!AH$177),0)/SUM(Python数据平滑!AH$220:AH$230)*情景假设!AJ$499</f>
        <v>174602.0824048772</v>
      </c>
      <c r="AK503" s="14">
        <f>VLOOKUP($A503,Python数据平滑!$A$177:$AN$230,COLUMN(Python数据平滑!AI$177),0)/SUM(Python数据平滑!AI$220:AI$230)*情景假设!AK$499</f>
        <v>180435.73266033808</v>
      </c>
      <c r="AL503" s="14">
        <f>VLOOKUP($A503,Python数据平滑!$A$177:$AN$230,COLUMN(Python数据平滑!AJ$177),0)/SUM(Python数据平滑!AJ$220:AJ$230)*情景假设!AL$499</f>
        <v>186317.17108336539</v>
      </c>
      <c r="AM503" s="14">
        <f>VLOOKUP($A503,Python数据平滑!$A$177:$AN$230,COLUMN(Python数据平滑!AK$177),0)/SUM(Python数据平滑!AK$220:AK$230)*情景假设!AM$499</f>
        <v>192251.98651179025</v>
      </c>
      <c r="AN503" s="14">
        <f>VLOOKUP($A503,Python数据平滑!$A$177:$AN$230,COLUMN(Python数据平滑!AL$177),0)/SUM(Python数据平滑!AL$220:AL$230)*情景假设!AN$499</f>
        <v>198233.10338165655</v>
      </c>
      <c r="AO503" s="14">
        <f>VLOOKUP($A503,Python数据平滑!$A$177:$AN$230,COLUMN(Python数据平滑!AM$177),0)/SUM(Python数据平滑!AM$220:AM$230)*情景假设!AO$499</f>
        <v>204253.00065619795</v>
      </c>
      <c r="AP503" s="166">
        <f>VLOOKUP($A503,Python数据平滑!$A$177:$AN$230,COLUMN(Python数据平滑!AN$177),0)/SUM(Python数据平滑!AN$220:AN$230)*情景假设!AP$499</f>
        <v>210303.70833856499</v>
      </c>
    </row>
    <row r="504" spans="1:42" x14ac:dyDescent="0.25">
      <c r="A504" s="198" t="s">
        <v>122</v>
      </c>
      <c r="B504" s="118">
        <f>VLOOKUP($A504,'低情景（2001-2060, 2020RMB）'!$A$57:$W$70,COLUMN('低情景（2001-2060, 2020RMB）'!U$1),0)</f>
        <v>24166.2</v>
      </c>
      <c r="C504" s="14">
        <f>VLOOKUP($A504,'低情景（2001-2060, 2020RMB）'!$A$57:$W$70,COLUMN('低情景（2001-2060, 2020RMB）'!V$1),0)</f>
        <v>25799.431577445641</v>
      </c>
      <c r="D504" s="14">
        <f>VLOOKUP($A504,'低情景（2001-2060, 2020RMB）'!$A$57:$W$70,COLUMN('低情景（2001-2060, 2020RMB）'!W$1),0)</f>
        <v>26597.51092538951</v>
      </c>
      <c r="E504" s="14">
        <f>VLOOKUP($A504,Python数据平滑!$A$177:$AN$230,COLUMN(Python数据平滑!C$177),0)/SUM(Python数据平滑!C$220:C$230)*情景假设!E$499</f>
        <v>28821.155605573302</v>
      </c>
      <c r="F504" s="14">
        <f>VLOOKUP($A504,Python数据平滑!$A$177:$AN$230,COLUMN(Python数据平滑!D$177),0)/SUM(Python数据平滑!D$220:D$230)*情景假设!F$499</f>
        <v>31187.694573825549</v>
      </c>
      <c r="G504" s="14">
        <f>VLOOKUP($A504,Python数据平滑!$A$177:$AN$230,COLUMN(Python数据平滑!E$177),0)/SUM(Python数据平滑!E$220:E$230)*情景假设!G$499</f>
        <v>33695.592348516009</v>
      </c>
      <c r="H504" s="14">
        <f>VLOOKUP($A504,Python数据平滑!$A$177:$AN$230,COLUMN(Python数据平滑!F$177),0)/SUM(Python数据平滑!F$220:F$230)*情景假设!H$499</f>
        <v>36402.00433530641</v>
      </c>
      <c r="I504" s="14">
        <f>VLOOKUP($A504,Python数据平滑!$A$177:$AN$230,COLUMN(Python数据平滑!G$177),0)/SUM(Python数据平滑!G$220:G$230)*情景假设!I$499</f>
        <v>39331.82171183989</v>
      </c>
      <c r="J504" s="14">
        <f>VLOOKUP($A504,Python数据平滑!$A$177:$AN$230,COLUMN(Python数据平滑!H$177),0)/SUM(Python数据平滑!H$220:H$230)*情景假设!J$499</f>
        <v>42418.080726868255</v>
      </c>
      <c r="K504" s="14">
        <f>VLOOKUP($A504,Python数据平滑!$A$177:$AN$230,COLUMN(Python数据平滑!I$177),0)/SUM(Python数据平滑!I$220:I$230)*情景假设!K$499</f>
        <v>45570.721813549128</v>
      </c>
      <c r="L504" s="14">
        <f>VLOOKUP($A504,Python数据平滑!$A$177:$AN$230,COLUMN(Python数据平滑!J$177),0)/SUM(Python数据平滑!J$220:J$230)*情景假设!L$499</f>
        <v>48674.871663780141</v>
      </c>
      <c r="M504" s="14">
        <f>VLOOKUP($A504,Python数据平滑!$A$177:$AN$230,COLUMN(Python数据平滑!K$177),0)/SUM(Python数据平滑!K$220:K$230)*情景假设!M$499</f>
        <v>51687.631199533091</v>
      </c>
      <c r="N504" s="14">
        <f>VLOOKUP($A504,Python数据平滑!$A$177:$AN$230,COLUMN(Python数据平滑!L$177),0)/SUM(Python数据平滑!L$220:L$230)*情景假设!N$499</f>
        <v>54669.969950448009</v>
      </c>
      <c r="O504" s="14">
        <f>VLOOKUP($A504,Python数据平滑!$A$177:$AN$230,COLUMN(Python数据平滑!M$177),0)/SUM(Python数据平滑!M$220:M$230)*情景假设!O$499</f>
        <v>57651.593534598796</v>
      </c>
      <c r="P504" s="14">
        <f>VLOOKUP($A504,Python数据平滑!$A$177:$AN$230,COLUMN(Python数据平滑!N$177),0)/SUM(Python数据平滑!N$220:N$230)*情景假设!P$499</f>
        <v>60672.168187796902</v>
      </c>
      <c r="Q504" s="14">
        <f>VLOOKUP($A504,Python数据平滑!$A$177:$AN$230,COLUMN(Python数据平滑!O$177),0)/SUM(Python数据平滑!O$220:O$230)*情景假设!Q$499</f>
        <v>63781.495807018619</v>
      </c>
      <c r="R504" s="14">
        <f>VLOOKUP($A504,Python数据平滑!$A$177:$AN$230,COLUMN(Python数据平滑!P$177),0)/SUM(Python数据平滑!P$220:P$230)*情景假设!R$499</f>
        <v>66976.165993524148</v>
      </c>
      <c r="S504" s="14">
        <f>VLOOKUP($A504,Python数据平滑!$A$177:$AN$230,COLUMN(Python数据平滑!Q$177),0)/SUM(Python数据平滑!Q$220:Q$230)*情景假设!S$499</f>
        <v>70226.067551683693</v>
      </c>
      <c r="T504" s="14">
        <f>VLOOKUP($A504,Python数据平滑!$A$177:$AN$230,COLUMN(Python数据平滑!R$177),0)/SUM(Python数据平滑!R$220:R$230)*情景假设!T$499</f>
        <v>73551.978247829131</v>
      </c>
      <c r="U504" s="14">
        <f>VLOOKUP($A504,Python数据平滑!$A$177:$AN$230,COLUMN(Python数据平滑!S$177),0)/SUM(Python数据平滑!S$220:S$230)*情景假设!U$499</f>
        <v>76979.268400851666</v>
      </c>
      <c r="V504" s="14">
        <f>VLOOKUP($A504,Python数据平滑!$A$177:$AN$230,COLUMN(Python数据平滑!T$177),0)/SUM(Python数据平滑!T$220:T$230)*情景假设!V$499</f>
        <v>80538.255455219813</v>
      </c>
      <c r="W504" s="14">
        <f>VLOOKUP($A504,Python数据平滑!$A$177:$AN$230,COLUMN(Python数据平滑!U$177),0)/SUM(Python数据平滑!U$220:U$230)*情景假设!W$499</f>
        <v>84231.966282962356</v>
      </c>
      <c r="X504" s="14">
        <f>VLOOKUP($A504,Python数据平滑!$A$177:$AN$230,COLUMN(Python数据平滑!V$177),0)/SUM(Python数据平滑!V$220:V$230)*情景假设!X$499</f>
        <v>88039.407474904627</v>
      </c>
      <c r="Y504" s="14">
        <f>VLOOKUP($A504,Python数据平滑!$A$177:$AN$230,COLUMN(Python数据平滑!W$177),0)/SUM(Python数据平滑!W$220:W$230)*情景假设!Y$499</f>
        <v>91958.437154113199</v>
      </c>
      <c r="Z504" s="14">
        <f>VLOOKUP($A504,Python数据平滑!$A$177:$AN$230,COLUMN(Python数据平滑!X$177),0)/SUM(Python数据平滑!X$220:X$230)*情景假设!Z$499</f>
        <v>95986.355456653138</v>
      </c>
      <c r="AA504" s="14">
        <f>VLOOKUP($A504,Python数据平滑!$A$177:$AN$230,COLUMN(Python数据平滑!Y$177),0)/SUM(Python数据平滑!Y$220:Y$230)*情景假设!AA$499</f>
        <v>100119.87454703277</v>
      </c>
      <c r="AB504" s="14">
        <f>VLOOKUP($A504,Python数据平滑!$A$177:$AN$230,COLUMN(Python数据平滑!Z$177),0)/SUM(Python数据平滑!Z$220:Z$230)*情景假设!AB$499</f>
        <v>104357.31027147791</v>
      </c>
      <c r="AC504" s="14">
        <f>VLOOKUP($A504,Python数据平滑!$A$177:$AN$230,COLUMN(Python数据平滑!AA$177),0)/SUM(Python数据平滑!AA$220:AA$230)*情景假设!AC$499</f>
        <v>108696.64991376852</v>
      </c>
      <c r="AD504" s="14">
        <f>VLOOKUP($A504,Python数据平滑!$A$177:$AN$230,COLUMN(Python数据平滑!AB$177),0)/SUM(Python数据平滑!AB$220:AB$230)*情景假设!AD$499</f>
        <v>113133.1142448257</v>
      </c>
      <c r="AE504" s="14">
        <f>VLOOKUP($A504,Python数据平滑!$A$177:$AN$230,COLUMN(Python数据平滑!AC$177),0)/SUM(Python数据平滑!AC$220:AC$230)*情景假设!AE$499</f>
        <v>117661.15290130409</v>
      </c>
      <c r="AF504" s="14">
        <f>VLOOKUP($A504,Python数据平滑!$A$177:$AN$230,COLUMN(Python数据平滑!AD$177),0)/SUM(Python数据平滑!AD$220:AD$230)*情景假设!AF$499</f>
        <v>122274.36308157179</v>
      </c>
      <c r="AG504" s="14">
        <f>VLOOKUP($A504,Python数据平滑!$A$177:$AN$230,COLUMN(Python数据平滑!AE$177),0)/SUM(Python数据平滑!AE$220:AE$230)*情景假设!AG$499</f>
        <v>126978.73360771619</v>
      </c>
      <c r="AH504" s="14">
        <f>VLOOKUP($A504,Python数据平滑!$A$177:$AN$230,COLUMN(Python数据平滑!AF$177),0)/SUM(Python数据平滑!AF$220:AF$230)*情景假设!AH$499</f>
        <v>131778.53465092092</v>
      </c>
      <c r="AI504" s="14">
        <f>VLOOKUP($A504,Python数据平滑!$A$177:$AN$230,COLUMN(Python数据平滑!AG$177),0)/SUM(Python数据平滑!AG$220:AG$230)*情景假设!AI$499</f>
        <v>136662.97190891369</v>
      </c>
      <c r="AJ504" s="14">
        <f>VLOOKUP($A504,Python数据平滑!$A$177:$AN$230,COLUMN(Python数据平滑!AH$177),0)/SUM(Python数据平滑!AH$220:AH$230)*情景假设!AJ$499</f>
        <v>141619.70753075997</v>
      </c>
      <c r="AK504" s="14">
        <f>VLOOKUP($A504,Python数据平滑!$A$177:$AN$230,COLUMN(Python数据平滑!AI$177),0)/SUM(Python数据平滑!AI$220:AI$230)*情景假设!AK$499</f>
        <v>146634.80154502412</v>
      </c>
      <c r="AL504" s="14">
        <f>VLOOKUP($A504,Python数据平滑!$A$177:$AN$230,COLUMN(Python数据平滑!AJ$177),0)/SUM(Python数据平滑!AJ$220:AJ$230)*情景假设!AL$499</f>
        <v>151706.47659832085</v>
      </c>
      <c r="AM504" s="14">
        <f>VLOOKUP($A504,Python数据平滑!$A$177:$AN$230,COLUMN(Python数据平滑!AK$177),0)/SUM(Python数据平滑!AK$220:AK$230)*情景假设!AM$499</f>
        <v>156839.73205507771</v>
      </c>
      <c r="AN504" s="14">
        <f>VLOOKUP($A504,Python数据平滑!$A$177:$AN$230,COLUMN(Python数据平滑!AL$177),0)/SUM(Python数据平滑!AL$220:AL$230)*情景假设!AN$499</f>
        <v>162029.28652677618</v>
      </c>
      <c r="AO504" s="14">
        <f>VLOOKUP($A504,Python数据平滑!$A$177:$AN$230,COLUMN(Python数据平滑!AM$177),0)/SUM(Python数据平滑!AM$220:AM$230)*情景假设!AO$499</f>
        <v>167269.48630445817</v>
      </c>
      <c r="AP504" s="166">
        <f>VLOOKUP($A504,Python数据平滑!$A$177:$AN$230,COLUMN(Python数据平滑!AN$177),0)/SUM(Python数据平滑!AN$220:AN$230)*情景假设!AP$499</f>
        <v>172554.29996297852</v>
      </c>
    </row>
    <row r="505" spans="1:42" x14ac:dyDescent="0.25">
      <c r="A505" s="198" t="s">
        <v>106</v>
      </c>
      <c r="B505" s="118">
        <f>VLOOKUP($A505,'低情景（2001-2060, 2020RMB）'!$A$57:$W$70,COLUMN('低情景（2001-2060, 2020RMB）'!U$1),0)</f>
        <v>5863.1</v>
      </c>
      <c r="C505" s="14">
        <f>VLOOKUP($A505,'低情景（2001-2060, 2020RMB）'!$A$57:$W$70,COLUMN('低情景（2001-2060, 2020RMB）'!V$1),0)</f>
        <v>6259.3476542328353</v>
      </c>
      <c r="D505" s="14">
        <f>VLOOKUP($A505,'低情景（2001-2060, 2020RMB）'!$A$57:$W$70,COLUMN('低情景（2001-2060, 2020RMB）'!W$1),0)</f>
        <v>6452.974249433144</v>
      </c>
      <c r="E505" s="14">
        <f>VLOOKUP($A505,Python数据平滑!$A$177:$AN$230,COLUMN(Python数据平滑!C$177),0)/SUM(Python数据平滑!C$220:C$230)*情景假设!E$499</f>
        <v>6860.9369126215024</v>
      </c>
      <c r="F505" s="14">
        <f>VLOOKUP($A505,Python数据平滑!$A$177:$AN$230,COLUMN(Python数据平滑!D$177),0)/SUM(Python数据平滑!D$220:D$230)*情景假设!F$499</f>
        <v>7289.2294630488359</v>
      </c>
      <c r="G505" s="14">
        <f>VLOOKUP($A505,Python数据平滑!$A$177:$AN$230,COLUMN(Python数据平滑!E$177),0)/SUM(Python数据平滑!E$220:E$230)*情景假设!G$499</f>
        <v>7738.3566871801413</v>
      </c>
      <c r="H505" s="14">
        <f>VLOOKUP($A505,Python数据平滑!$A$177:$AN$230,COLUMN(Python数据平滑!F$177),0)/SUM(Python数据平滑!F$220:F$230)*情景假设!H$499</f>
        <v>8220.3734483485732</v>
      </c>
      <c r="I505" s="14">
        <f>VLOOKUP($A505,Python数据平滑!$A$177:$AN$230,COLUMN(Python数据平滑!G$177),0)/SUM(Python数据平滑!G$220:G$230)*情景假设!I$499</f>
        <v>8738.2824255641517</v>
      </c>
      <c r="J505" s="14">
        <f>VLOOKUP($A505,Python数据平滑!$A$177:$AN$230,COLUMN(Python数据平滑!H$177),0)/SUM(Python数据平滑!H$220:H$230)*情景假设!J$499</f>
        <v>9276.3267948459852</v>
      </c>
      <c r="K505" s="14">
        <f>VLOOKUP($A505,Python数据平滑!$A$177:$AN$230,COLUMN(Python数据平滑!I$177),0)/SUM(Python数据平滑!I$220:I$230)*情景假设!K$499</f>
        <v>9814.8410978944412</v>
      </c>
      <c r="L505" s="14">
        <f>VLOOKUP($A505,Python数据平滑!$A$177:$AN$230,COLUMN(Python数据平滑!J$177),0)/SUM(Python数据平滑!J$220:J$230)*情景假设!L$499</f>
        <v>10330.133458783852</v>
      </c>
      <c r="M505" s="14">
        <f>VLOOKUP($A505,Python数据平滑!$A$177:$AN$230,COLUMN(Python数据平滑!K$177),0)/SUM(Python数据平滑!K$220:K$230)*情景假设!M$499</f>
        <v>10812.72106887554</v>
      </c>
      <c r="N505" s="14">
        <f>VLOOKUP($A505,Python数据平滑!$A$177:$AN$230,COLUMN(Python数据平滑!L$177),0)/SUM(Python数据平滑!L$220:L$230)*情景假设!N$499</f>
        <v>11276.591924532824</v>
      </c>
      <c r="O505" s="14">
        <f>VLOOKUP($A505,Python数据平滑!$A$177:$AN$230,COLUMN(Python数据平滑!M$177),0)/SUM(Python数据平滑!M$220:M$230)*情景假设!O$499</f>
        <v>11732.031393695876</v>
      </c>
      <c r="P505" s="14">
        <f>VLOOKUP($A505,Python数据平滑!$A$177:$AN$230,COLUMN(Python数据平滑!N$177),0)/SUM(Python数据平滑!N$220:N$230)*情景假设!P$499</f>
        <v>12191.448422326524</v>
      </c>
      <c r="Q505" s="14">
        <f>VLOOKUP($A505,Python数据平滑!$A$177:$AN$230,COLUMN(Python数据平滑!O$177),0)/SUM(Python数据平滑!O$220:O$230)*情景假设!Q$499</f>
        <v>12669.346275008922</v>
      </c>
      <c r="R505" s="14">
        <f>VLOOKUP($A505,Python数据平滑!$A$177:$AN$230,COLUMN(Python数据平滑!P$177),0)/SUM(Python数据平滑!P$220:P$230)*情景假设!R$499</f>
        <v>13164.408878056289</v>
      </c>
      <c r="S505" s="14">
        <f>VLOOKUP($A505,Python数据平滑!$A$177:$AN$230,COLUMN(Python数据平滑!Q$177),0)/SUM(Python数据平滑!Q$220:Q$230)*情景假设!S$499</f>
        <v>13666.835475899348</v>
      </c>
      <c r="T505" s="14">
        <f>VLOOKUP($A505,Python数据平滑!$A$177:$AN$230,COLUMN(Python数据平滑!R$177),0)/SUM(Python数据平滑!R$220:R$230)*情景假设!T$499</f>
        <v>14180.446020898962</v>
      </c>
      <c r="U505" s="14">
        <f>VLOOKUP($A505,Python数据平滑!$A$177:$AN$230,COLUMN(Python数据平滑!S$177),0)/SUM(Python数据平滑!S$220:S$230)*情景假设!U$499</f>
        <v>14709.673251331424</v>
      </c>
      <c r="V505" s="14">
        <f>VLOOKUP($A505,Python数据平滑!$A$177:$AN$230,COLUMN(Python数据平滑!T$177),0)/SUM(Python数据平滑!T$220:T$230)*情景假设!V$499</f>
        <v>15259.608499593089</v>
      </c>
      <c r="W505" s="14">
        <f>VLOOKUP($A505,Python数据平滑!$A$177:$AN$230,COLUMN(Python数据平滑!U$177),0)/SUM(Python数据平滑!U$220:U$230)*情景假设!W$499</f>
        <v>15829.918158882014</v>
      </c>
      <c r="X505" s="14">
        <f>VLOOKUP($A505,Python数据平滑!$A$177:$AN$230,COLUMN(Python数据平滑!V$177),0)/SUM(Python数据平滑!V$220:V$230)*情景假设!X$499</f>
        <v>16415.663693254002</v>
      </c>
      <c r="Y505" s="14">
        <f>VLOOKUP($A505,Python数据平滑!$A$177:$AN$230,COLUMN(Python数据平滑!W$177),0)/SUM(Python数据平滑!W$220:W$230)*情景假设!Y$499</f>
        <v>17015.393038853992</v>
      </c>
      <c r="Z505" s="14">
        <f>VLOOKUP($A505,Python数据平滑!$A$177:$AN$230,COLUMN(Python数据平滑!X$177),0)/SUM(Python数据平滑!X$220:X$230)*情景假设!Z$499</f>
        <v>17627.424156992798</v>
      </c>
      <c r="AA505" s="14">
        <f>VLOOKUP($A505,Python数据平滑!$A$177:$AN$230,COLUMN(Python数据平滑!Y$177),0)/SUM(Python数据平滑!Y$220:Y$230)*情景假设!AA$499</f>
        <v>18249.833059695011</v>
      </c>
      <c r="AB505" s="14">
        <f>VLOOKUP($A505,Python数据平滑!$A$177:$AN$230,COLUMN(Python数据平滑!Z$177),0)/SUM(Python数据平滑!Z$220:Z$230)*情景假设!AB$499</f>
        <v>18880.845449990396</v>
      </c>
      <c r="AC505" s="14">
        <f>VLOOKUP($A505,Python数据平滑!$A$177:$AN$230,COLUMN(Python数据平滑!AA$177),0)/SUM(Python数据平滑!AA$220:AA$230)*情景假设!AC$499</f>
        <v>19518.471801784195</v>
      </c>
      <c r="AD505" s="14">
        <f>VLOOKUP($A505,Python数据平滑!$A$177:$AN$230,COLUMN(Python数据平滑!AB$177),0)/SUM(Python数据平滑!AB$220:AB$230)*情景假设!AD$499</f>
        <v>20160.069954220697</v>
      </c>
      <c r="AE505" s="14">
        <f>VLOOKUP($A505,Python数据平滑!$A$177:$AN$230,COLUMN(Python数据平滑!AC$177),0)/SUM(Python数据平滑!AC$220:AC$230)*情景假设!AE$499</f>
        <v>20802.713926014821</v>
      </c>
      <c r="AF505" s="14">
        <f>VLOOKUP($A505,Python数据平滑!$A$177:$AN$230,COLUMN(Python数据平滑!AD$177),0)/SUM(Python数据平滑!AD$220:AD$230)*情景假设!AF$499</f>
        <v>21443.185021002693</v>
      </c>
      <c r="AG505" s="14">
        <f>VLOOKUP($A505,Python数据平滑!$A$177:$AN$230,COLUMN(Python数据平滑!AE$177),0)/SUM(Python数据平滑!AE$220:AE$230)*情景假设!AG$499</f>
        <v>22085.119303018575</v>
      </c>
      <c r="AH505" s="14">
        <f>VLOOKUP($A505,Python数据平滑!$A$177:$AN$230,COLUMN(Python数据平滑!AF$177),0)/SUM(Python数据平滑!AF$220:AF$230)*情景假设!AH$499</f>
        <v>22733.112397699748</v>
      </c>
      <c r="AI505" s="14">
        <f>VLOOKUP($A505,Python数据平滑!$A$177:$AN$230,COLUMN(Python数据平滑!AG$177),0)/SUM(Python数据平滑!AG$220:AG$230)*情景假设!AI$499</f>
        <v>23384.999125389935</v>
      </c>
      <c r="AJ505" s="14">
        <f>VLOOKUP($A505,Python数据平滑!$A$177:$AN$230,COLUMN(Python数据平滑!AH$177),0)/SUM(Python数据平滑!AH$220:AH$230)*情景假设!AJ$499</f>
        <v>24038.395709480032</v>
      </c>
      <c r="AK505" s="14">
        <f>VLOOKUP($A505,Python数据平滑!$A$177:$AN$230,COLUMN(Python数据平滑!AI$177),0)/SUM(Python数据平滑!AI$220:AI$230)*情景假设!AK$499</f>
        <v>24690.697722490546</v>
      </c>
      <c r="AL505" s="14">
        <f>VLOOKUP($A505,Python数据平滑!$A$177:$AN$230,COLUMN(Python数据平滑!AJ$177),0)/SUM(Python数据平滑!AJ$220:AJ$230)*情景假设!AL$499</f>
        <v>25341.387610435111</v>
      </c>
      <c r="AM505" s="14">
        <f>VLOOKUP($A505,Python数据平滑!$A$177:$AN$230,COLUMN(Python数据平滑!AK$177),0)/SUM(Python数据平滑!AK$220:AK$230)*情景假设!AM$499</f>
        <v>25991.059292729118</v>
      </c>
      <c r="AN505" s="14">
        <f>VLOOKUP($A505,Python数据平滑!$A$177:$AN$230,COLUMN(Python数据平滑!AL$177),0)/SUM(Python数据平滑!AL$220:AL$230)*情景假设!AN$499</f>
        <v>26638.569213272189</v>
      </c>
      <c r="AO505" s="14">
        <f>VLOOKUP($A505,Python数据平滑!$A$177:$AN$230,COLUMN(Python数据平滑!AM$177),0)/SUM(Python数据平滑!AM$220:AM$230)*情景假设!AO$499</f>
        <v>27282.719993478029</v>
      </c>
      <c r="AP505" s="166">
        <f>VLOOKUP($A505,Python数据平滑!$A$177:$AN$230,COLUMN(Python数据平滑!AN$177),0)/SUM(Python数据平滑!AN$220:AN$230)*情景假设!AP$499</f>
        <v>27922.261490951172</v>
      </c>
    </row>
    <row r="506" spans="1:42" x14ac:dyDescent="0.25">
      <c r="A506" s="198" t="s">
        <v>107</v>
      </c>
      <c r="B506" s="118">
        <f>VLOOKUP($A506,'低情景（2001-2060, 2020RMB）'!$A$57:$W$70,COLUMN('低情景（2001-2060, 2020RMB）'!U$1),0)</f>
        <v>16353.2</v>
      </c>
      <c r="C506" s="14">
        <f>VLOOKUP($A506,'低情景（2001-2060, 2020RMB）'!$A$57:$W$70,COLUMN('低情景（2001-2060, 2020RMB）'!V$1),0)</f>
        <v>17458.40324388129</v>
      </c>
      <c r="D506" s="14">
        <f>VLOOKUP($A506,'低情景（2001-2060, 2020RMB）'!$A$57:$W$70,COLUMN('低情景（2001-2060, 2020RMB）'!W$1),0)</f>
        <v>17998.461308152702</v>
      </c>
      <c r="E506" s="14">
        <f>VLOOKUP($A506,Python数据平滑!$A$177:$AN$230,COLUMN(Python数据平滑!C$177),0)/SUM(Python数据平滑!C$220:C$230)*情景假设!E$499</f>
        <v>19133.445246371582</v>
      </c>
      <c r="F506" s="14">
        <f>VLOOKUP($A506,Python数据平滑!$A$177:$AN$230,COLUMN(Python数据平滑!D$177),0)/SUM(Python数据平滑!D$220:D$230)*情景假设!F$499</f>
        <v>20324.874494962361</v>
      </c>
      <c r="G506" s="14">
        <f>VLOOKUP($A506,Python数据平滑!$A$177:$AN$230,COLUMN(Python数据平滑!E$177),0)/SUM(Python数据平滑!E$220:E$230)*情景假设!G$499</f>
        <v>21574.17956140736</v>
      </c>
      <c r="H506" s="14">
        <f>VLOOKUP($A506,Python数据平滑!$A$177:$AN$230,COLUMN(Python数据平滑!F$177),0)/SUM(Python数据平滑!F$220:F$230)*情景假设!H$499</f>
        <v>22914.949596459872</v>
      </c>
      <c r="I506" s="14">
        <f>VLOOKUP($A506,Python数据平滑!$A$177:$AN$230,COLUMN(Python数据平滑!G$177),0)/SUM(Python数据平滑!G$220:G$230)*情景假设!I$499</f>
        <v>24355.501993868602</v>
      </c>
      <c r="J506" s="14">
        <f>VLOOKUP($A506,Python数据平滑!$A$177:$AN$230,COLUMN(Python数据平滑!H$177),0)/SUM(Python数据平滑!H$220:H$230)*情景假设!J$499</f>
        <v>25851.903576516852</v>
      </c>
      <c r="K506" s="14">
        <f>VLOOKUP($A506,Python数据平滑!$A$177:$AN$230,COLUMN(Python数据平滑!I$177),0)/SUM(Python数据平滑!I$220:I$230)*情景假设!K$499</f>
        <v>27349.353393470803</v>
      </c>
      <c r="L506" s="14">
        <f>VLOOKUP($A506,Python数据平滑!$A$177:$AN$230,COLUMN(Python数据平滑!J$177),0)/SUM(Python数据平滑!J$220:J$230)*情景假设!L$499</f>
        <v>28781.859072249612</v>
      </c>
      <c r="M506" s="14">
        <f>VLOOKUP($A506,Python数据平滑!$A$177:$AN$230,COLUMN(Python数据平滑!K$177),0)/SUM(Python数据平滑!K$220:K$230)*情景假设!M$499</f>
        <v>30122.999454445187</v>
      </c>
      <c r="N506" s="14">
        <f>VLOOKUP($A506,Python数据平滑!$A$177:$AN$230,COLUMN(Python数据平滑!L$177),0)/SUM(Python数据平滑!L$220:L$230)*情景假设!N$499</f>
        <v>31411.778203017093</v>
      </c>
      <c r="O506" s="14">
        <f>VLOOKUP($A506,Python数据平滑!$A$177:$AN$230,COLUMN(Python数据平滑!M$177),0)/SUM(Python数据平滑!M$220:M$230)*情景假设!O$499</f>
        <v>32676.936394140957</v>
      </c>
      <c r="P506" s="14">
        <f>VLOOKUP($A506,Python数据平滑!$A$177:$AN$230,COLUMN(Python数据平滑!N$177),0)/SUM(Python数据平滑!N$220:N$230)*情景假设!P$499</f>
        <v>33953.126462545195</v>
      </c>
      <c r="Q506" s="14">
        <f>VLOOKUP($A506,Python数据平滑!$A$177:$AN$230,COLUMN(Python数据平滑!O$177),0)/SUM(Python数据平滑!O$220:O$230)*情景假设!Q$499</f>
        <v>35280.829441574911</v>
      </c>
      <c r="R506" s="14">
        <f>VLOOKUP($A506,Python数据平滑!$A$177:$AN$230,COLUMN(Python数据平滑!P$177),0)/SUM(Python数据平滑!P$220:P$230)*情景假设!R$499</f>
        <v>36656.366432319664</v>
      </c>
      <c r="S506" s="14">
        <f>VLOOKUP($A506,Python数据平滑!$A$177:$AN$230,COLUMN(Python数据平滑!Q$177),0)/SUM(Python数据平滑!Q$220:Q$230)*情景假设!S$499</f>
        <v>38052.36766086609</v>
      </c>
      <c r="T506" s="14">
        <f>VLOOKUP($A506,Python数据平滑!$A$177:$AN$230,COLUMN(Python数据平滑!R$177),0)/SUM(Python数据平滑!R$220:R$230)*情景假设!T$499</f>
        <v>39479.462247958982</v>
      </c>
      <c r="U506" s="14">
        <f>VLOOKUP($A506,Python数据平滑!$A$177:$AN$230,COLUMN(Python数据平滑!S$177),0)/SUM(Python数据平滑!S$220:S$230)*情景假设!U$499</f>
        <v>40949.979608581503</v>
      </c>
      <c r="V506" s="14">
        <f>VLOOKUP($A506,Python数据平滑!$A$177:$AN$230,COLUMN(Python数据平滑!T$177),0)/SUM(Python数据平滑!T$220:T$230)*情景假设!V$499</f>
        <v>42478.076637503276</v>
      </c>
      <c r="W506" s="14">
        <f>VLOOKUP($A506,Python数据平滑!$A$177:$AN$230,COLUMN(Python数据平滑!U$177),0)/SUM(Python数据平滑!U$220:U$230)*情景假设!W$499</f>
        <v>44062.803687321662</v>
      </c>
      <c r="X506" s="14">
        <f>VLOOKUP($A506,Python数据平滑!$A$177:$AN$230,COLUMN(Python数据平滑!V$177),0)/SUM(Python数据平滑!V$220:V$230)*情景假设!X$499</f>
        <v>45690.391706624912</v>
      </c>
      <c r="Y506" s="14">
        <f>VLOOKUP($A506,Python数据平滑!$A$177:$AN$230,COLUMN(Python数据平滑!W$177),0)/SUM(Python数据平滑!W$220:W$230)*情景假设!Y$499</f>
        <v>47356.775545859484</v>
      </c>
      <c r="Z506" s="14">
        <f>VLOOKUP($A506,Python数据平滑!$A$177:$AN$230,COLUMN(Python数据平滑!X$177),0)/SUM(Python数据平滑!X$220:X$230)*情景假设!Z$499</f>
        <v>49057.247702711422</v>
      </c>
      <c r="AA506" s="14">
        <f>VLOOKUP($A506,Python数据平滑!$A$177:$AN$230,COLUMN(Python数据平滑!Y$177),0)/SUM(Python数据平滑!Y$220:Y$230)*情景假设!AA$499</f>
        <v>50786.424923666695</v>
      </c>
      <c r="AB506" s="14">
        <f>VLOOKUP($A506,Python数据平滑!$A$177:$AN$230,COLUMN(Python数据平滑!Z$177),0)/SUM(Python数据平滑!Z$220:Z$230)*情景假设!AB$499</f>
        <v>52539.33799370061</v>
      </c>
      <c r="AC506" s="14">
        <f>VLOOKUP($A506,Python数据平滑!$A$177:$AN$230,COLUMN(Python数据平滑!AA$177),0)/SUM(Python数据平滑!AA$220:AA$230)*情景假设!AC$499</f>
        <v>54310.416056041009</v>
      </c>
      <c r="AD506" s="14">
        <f>VLOOKUP($A506,Python数据平滑!$A$177:$AN$230,COLUMN(Python数据平滑!AB$177),0)/SUM(Python数据平滑!AB$220:AB$230)*情景假设!AD$499</f>
        <v>56092.269675222</v>
      </c>
      <c r="AE506" s="14">
        <f>VLOOKUP($A506,Python数据平滑!$A$177:$AN$230,COLUMN(Python数据平滑!AC$177),0)/SUM(Python数据平滑!AC$220:AC$230)*情景假设!AE$499</f>
        <v>57876.717469017247</v>
      </c>
      <c r="AF506" s="14">
        <f>VLOOKUP($A506,Python数据平滑!$A$177:$AN$230,COLUMN(Python数据平滑!AD$177),0)/SUM(Python数据平滑!AD$220:AD$230)*情景假设!AF$499</f>
        <v>59654.761684400823</v>
      </c>
      <c r="AG506" s="14">
        <f>VLOOKUP($A506,Python数据平滑!$A$177:$AN$230,COLUMN(Python数据平滑!AE$177),0)/SUM(Python数据平滑!AE$220:AE$230)*情景假设!AG$499</f>
        <v>61436.586126571085</v>
      </c>
      <c r="AH506" s="14">
        <f>VLOOKUP($A506,Python数据平滑!$A$177:$AN$230,COLUMN(Python数据平滑!AF$177),0)/SUM(Python数据平滑!AF$220:AF$230)*情景假设!AH$499</f>
        <v>63235.070616426034</v>
      </c>
      <c r="AI506" s="14">
        <f>VLOOKUP($A506,Python数据平滑!$A$177:$AN$230,COLUMN(Python数据平滑!AG$177),0)/SUM(Python数据平滑!AG$220:AG$230)*情景假设!AI$499</f>
        <v>65044.187551613504</v>
      </c>
      <c r="AJ506" s="14">
        <f>VLOOKUP($A506,Python数据平滑!$A$177:$AN$230,COLUMN(Python数据平滑!AH$177),0)/SUM(Python数据平滑!AH$220:AH$230)*情景假设!AJ$499</f>
        <v>66857.302339740781</v>
      </c>
      <c r="AK506" s="14">
        <f>VLOOKUP($A506,Python数据平滑!$A$177:$AN$230,COLUMN(Python数据平滑!AI$177),0)/SUM(Python数据平滑!AI$220:AI$230)*情景假设!AK$499</f>
        <v>68667.167841496092</v>
      </c>
      <c r="AL506" s="14">
        <f>VLOOKUP($A506,Python数据平滑!$A$177:$AN$230,COLUMN(Python数据平滑!AJ$177),0)/SUM(Python数据平滑!AJ$220:AJ$230)*情景假设!AL$499</f>
        <v>70472.341572953577</v>
      </c>
      <c r="AM506" s="14">
        <f>VLOOKUP($A506,Python数据平滑!$A$177:$AN$230,COLUMN(Python数据平滑!AK$177),0)/SUM(Python数据平滑!AK$220:AK$230)*情景假设!AM$499</f>
        <v>72274.471519835162</v>
      </c>
      <c r="AN506" s="14">
        <f>VLOOKUP($A506,Python数据平滑!$A$177:$AN$230,COLUMN(Python数据平滑!AL$177),0)/SUM(Python数据平滑!AL$220:AL$230)*情景假设!AN$499</f>
        <v>74070.373468253034</v>
      </c>
      <c r="AO506" s="14">
        <f>VLOOKUP($A506,Python数据平滑!$A$177:$AN$230,COLUMN(Python数据平滑!AM$177),0)/SUM(Python数据平滑!AM$220:AM$230)*情景假设!AO$499</f>
        <v>75856.713745953268</v>
      </c>
      <c r="AP506" s="166">
        <f>VLOOKUP($A506,Python数据平滑!$A$177:$AN$230,COLUMN(Python数据平滑!AN$177),0)/SUM(Python数据平滑!AN$220:AN$230)*情景假设!AP$499</f>
        <v>77630.012216073272</v>
      </c>
    </row>
    <row r="507" spans="1:42" x14ac:dyDescent="0.25">
      <c r="A507" s="198" t="s">
        <v>108</v>
      </c>
      <c r="B507" s="118">
        <f>VLOOKUP($A507,'低情景（2001-2060, 2020RMB）'!$A$57:$W$70,COLUMN('低情景（2001-2060, 2020RMB）'!U$1),0)</f>
        <v>40091.9</v>
      </c>
      <c r="C507" s="14">
        <f>VLOOKUP($A507,'低情景（2001-2060, 2020RMB）'!$A$57:$W$70,COLUMN('低情景（2001-2060, 2020RMB）'!V$1),0)</f>
        <v>42801.442959993416</v>
      </c>
      <c r="D507" s="14">
        <f>VLOOKUP($A507,'低情景（2001-2060, 2020RMB）'!$A$57:$W$70,COLUMN('低情景（2001-2060, 2020RMB）'!W$1),0)</f>
        <v>44125.462351119488</v>
      </c>
      <c r="E507" s="14">
        <f>VLOOKUP($A507,Python数据平滑!$A$177:$AN$230,COLUMN(Python数据平滑!C$177),0)/SUM(Python数据平滑!C$220:C$230)*情景假设!E$499</f>
        <v>47490.574721755765</v>
      </c>
      <c r="F507" s="14">
        <f>VLOOKUP($A507,Python数据平滑!$A$177:$AN$230,COLUMN(Python数据平滑!D$177),0)/SUM(Python数据平滑!D$220:D$230)*情景假设!F$499</f>
        <v>51053.367345149061</v>
      </c>
      <c r="G507" s="14">
        <f>VLOOKUP($A507,Python数据平滑!$A$177:$AN$230,COLUMN(Python数据平滑!E$177),0)/SUM(Python数据平滑!E$220:E$230)*情景假设!G$499</f>
        <v>54813.160774107186</v>
      </c>
      <c r="H507" s="14">
        <f>VLOOKUP($A507,Python数据平滑!$A$177:$AN$230,COLUMN(Python数据平滑!F$177),0)/SUM(Python数据平滑!F$220:F$230)*情景假设!H$499</f>
        <v>58859.854384738224</v>
      </c>
      <c r="I507" s="14">
        <f>VLOOKUP($A507,Python数据平滑!$A$177:$AN$230,COLUMN(Python数据平滑!G$177),0)/SUM(Python数据平滑!G$220:G$230)*情景假设!I$499</f>
        <v>63226.566964193094</v>
      </c>
      <c r="J507" s="14">
        <f>VLOOKUP($A507,Python数据平滑!$A$177:$AN$230,COLUMN(Python数据平滑!H$177),0)/SUM(Python数据平滑!H$220:H$230)*情景假设!J$499</f>
        <v>67803.01883038599</v>
      </c>
      <c r="K507" s="14">
        <f>VLOOKUP($A507,Python数据平滑!$A$177:$AN$230,COLUMN(Python数据平滑!I$177),0)/SUM(Python数据平滑!I$220:I$230)*情景假设!K$499</f>
        <v>72445.018920179427</v>
      </c>
      <c r="L507" s="14">
        <f>VLOOKUP($A507,Python数据平滑!$A$177:$AN$230,COLUMN(Python数据平滑!J$177),0)/SUM(Python数据平滑!J$220:J$230)*情景假设!L$499</f>
        <v>76972.479962416226</v>
      </c>
      <c r="M507" s="14">
        <f>VLOOKUP($A507,Python数据平滑!$A$177:$AN$230,COLUMN(Python数据平滑!K$177),0)/SUM(Python数据平滑!K$220:K$230)*情景假设!M$499</f>
        <v>81315.935082252196</v>
      </c>
      <c r="N507" s="14">
        <f>VLOOKUP($A507,Python数据平滑!$A$177:$AN$230,COLUMN(Python数据平滑!L$177),0)/SUM(Python数据平滑!L$220:L$230)*情景假设!N$499</f>
        <v>85574.050358053399</v>
      </c>
      <c r="O507" s="14">
        <f>VLOOKUP($A507,Python数据平滑!$A$177:$AN$230,COLUMN(Python数据平滑!M$177),0)/SUM(Python数据平滑!M$220:M$230)*情景假设!O$499</f>
        <v>89804.667740088349</v>
      </c>
      <c r="P507" s="14">
        <f>VLOOKUP($A507,Python数据平滑!$A$177:$AN$230,COLUMN(Python数据平滑!N$177),0)/SUM(Python数据平滑!N$220:N$230)*情景假设!P$499</f>
        <v>94081.846924359779</v>
      </c>
      <c r="Q507" s="14">
        <f>VLOOKUP($A507,Python数据平滑!$A$177:$AN$230,COLUMN(Python数据平滑!O$177),0)/SUM(Python数据平滑!O$220:O$230)*情景假设!Q$499</f>
        <v>98495.954303104721</v>
      </c>
      <c r="R507" s="14">
        <f>VLOOKUP($A507,Python数据平滑!$A$177:$AN$230,COLUMN(Python数据平滑!P$177),0)/SUM(Python数据平滑!P$220:P$230)*情景假设!R$499</f>
        <v>103039.98652587521</v>
      </c>
      <c r="S507" s="14">
        <f>VLOOKUP($A507,Python数据平滑!$A$177:$AN$230,COLUMN(Python数据平滑!Q$177),0)/SUM(Python数据平滑!Q$220:Q$230)*情景假设!S$499</f>
        <v>107656.31390529199</v>
      </c>
      <c r="T507" s="14">
        <f>VLOOKUP($A507,Python数据平滑!$A$177:$AN$230,COLUMN(Python数据平滑!R$177),0)/SUM(Python数据平滑!R$220:R$230)*情景假设!T$499</f>
        <v>112376.27435789704</v>
      </c>
      <c r="U507" s="14">
        <f>VLOOKUP($A507,Python数据平滑!$A$177:$AN$230,COLUMN(Python数据平滑!S$177),0)/SUM(Python数据平滑!S$220:S$230)*情景假设!U$499</f>
        <v>117237.42743716286</v>
      </c>
      <c r="V507" s="14">
        <f>VLOOKUP($A507,Python数据平滑!$A$177:$AN$230,COLUMN(Python数据平滑!T$177),0)/SUM(Python数据平滑!T$220:T$230)*情景假设!V$499</f>
        <v>122284.01895083243</v>
      </c>
      <c r="W507" s="14">
        <f>VLOOKUP($A507,Python数据平滑!$A$177:$AN$230,COLUMN(Python数据平滑!U$177),0)/SUM(Python数据平滑!U$220:U$230)*情景假设!W$499</f>
        <v>127518.09255918513</v>
      </c>
      <c r="X507" s="14">
        <f>VLOOKUP($A507,Python数据平滑!$A$177:$AN$230,COLUMN(Python数据平滑!V$177),0)/SUM(Python数据平滑!V$220:V$230)*情景假设!X$499</f>
        <v>132905.02599271297</v>
      </c>
      <c r="Y507" s="14">
        <f>VLOOKUP($A507,Python数据平滑!$A$177:$AN$230,COLUMN(Python数据平滑!W$177),0)/SUM(Python数据平滑!W$220:W$230)*情景假设!Y$499</f>
        <v>138438.53164380338</v>
      </c>
      <c r="Z507" s="14">
        <f>VLOOKUP($A507,Python数据平滑!$A$177:$AN$230,COLUMN(Python数据平滑!X$177),0)/SUM(Python数据平滑!X$220:X$230)*情景假设!Z$499</f>
        <v>144111.06914998076</v>
      </c>
      <c r="AA507" s="14">
        <f>VLOOKUP($A507,Python数据平滑!$A$177:$AN$230,COLUMN(Python数据平滑!Y$177),0)/SUM(Python数据平滑!Y$220:Y$230)*情景假设!AA$499</f>
        <v>149913.77488311569</v>
      </c>
      <c r="AB507" s="14">
        <f>VLOOKUP($A507,Python数据平滑!$A$177:$AN$230,COLUMN(Python数据平滑!Z$177),0)/SUM(Python数据平滑!Z$220:Z$230)*情景假设!AB$499</f>
        <v>155839.71225382155</v>
      </c>
      <c r="AC507" s="14">
        <f>VLOOKUP($A507,Python数据平滑!$A$177:$AN$230,COLUMN(Python数据平滑!AA$177),0)/SUM(Python数据平滑!AA$220:AA$230)*情景假设!AC$499</f>
        <v>161880.9305709016</v>
      </c>
      <c r="AD507" s="14">
        <f>VLOOKUP($A507,Python数据平滑!$A$177:$AN$230,COLUMN(Python数据平滑!AB$177),0)/SUM(Python数据平滑!AB$220:AB$230)*情景假设!AD$499</f>
        <v>168024.82263538189</v>
      </c>
      <c r="AE507" s="14">
        <f>VLOOKUP($A507,Python数据平滑!$A$177:$AN$230,COLUMN(Python数据平滑!AC$177),0)/SUM(Python数据平滑!AC$220:AC$230)*情景假设!AE$499</f>
        <v>174257.11264199254</v>
      </c>
      <c r="AF507" s="14">
        <f>VLOOKUP($A507,Python数据平滑!$A$177:$AN$230,COLUMN(Python数据平滑!AD$177),0)/SUM(Python数据平滑!AD$220:AD$230)*情景假设!AF$499</f>
        <v>180561.73432525204</v>
      </c>
      <c r="AG507" s="14">
        <f>VLOOKUP($A507,Python数据平滑!$A$177:$AN$230,COLUMN(Python数据平滑!AE$177),0)/SUM(Python数据平滑!AE$220:AE$230)*情景假设!AG$499</f>
        <v>186954.42861140837</v>
      </c>
      <c r="AH507" s="14">
        <f>VLOOKUP($A507,Python数据平滑!$A$177:$AN$230,COLUMN(Python数据平滑!AF$177),0)/SUM(Python数据平滑!AF$220:AF$230)*情景假设!AH$499</f>
        <v>193452.32262011225</v>
      </c>
      <c r="AI507" s="14">
        <f>VLOOKUP($A507,Python数据平滑!$A$177:$AN$230,COLUMN(Python数据平滑!AG$177),0)/SUM(Python数据平滑!AG$220:AG$230)*情景假设!AI$499</f>
        <v>200038.45797139537</v>
      </c>
      <c r="AJ507" s="14">
        <f>VLOOKUP($A507,Python数据平滑!$A$177:$AN$230,COLUMN(Python数据平滑!AH$177),0)/SUM(Python数据平滑!AH$220:AH$230)*情景假设!AJ$499</f>
        <v>206693.75323821613</v>
      </c>
      <c r="AK507" s="14">
        <f>VLOOKUP($A507,Python数据平滑!$A$177:$AN$230,COLUMN(Python数据平滑!AI$177),0)/SUM(Python数据平滑!AI$220:AI$230)*情景假设!AK$499</f>
        <v>213396.94444030564</v>
      </c>
      <c r="AL507" s="14">
        <f>VLOOKUP($A507,Python数据平滑!$A$177:$AN$230,COLUMN(Python数据平滑!AJ$177),0)/SUM(Python数据平滑!AJ$220:AJ$230)*情景假设!AL$499</f>
        <v>220144.58659268322</v>
      </c>
      <c r="AM507" s="14">
        <f>VLOOKUP($A507,Python数据平滑!$A$177:$AN$230,COLUMN(Python数据平滑!AK$177),0)/SUM(Python数据平滑!AK$220:AK$230)*情景假设!AM$499</f>
        <v>226943.00267340368</v>
      </c>
      <c r="AN507" s="14">
        <f>VLOOKUP($A507,Python数据平滑!$A$177:$AN$230,COLUMN(Python数据平滑!AL$177),0)/SUM(Python数据平滑!AL$220:AL$230)*情景假设!AN$499</f>
        <v>233783.53074603586</v>
      </c>
      <c r="AO507" s="14">
        <f>VLOOKUP($A507,Python数据平滑!$A$177:$AN$230,COLUMN(Python数据平滑!AM$177),0)/SUM(Python数据平滑!AM$220:AM$230)*情景假设!AO$499</f>
        <v>240656.99045713741</v>
      </c>
      <c r="AP507" s="166">
        <f>VLOOKUP($A507,Python数据平滑!$A$177:$AN$230,COLUMN(Python数据平滑!AN$177),0)/SUM(Python数据平滑!AN$220:AN$230)*情景假设!AP$499</f>
        <v>247553.68081802156</v>
      </c>
    </row>
    <row r="508" spans="1:42" x14ac:dyDescent="0.25">
      <c r="A508" s="198" t="s">
        <v>109</v>
      </c>
      <c r="B508" s="118">
        <f>VLOOKUP($A508,'低情景（2001-2060, 2020RMB）'!$A$57:$W$70,COLUMN('低情景（2001-2060, 2020RMB）'!U$1),0)</f>
        <v>24396.1</v>
      </c>
      <c r="C508" s="14">
        <f>VLOOKUP($A508,'低情景（2001-2060, 2020RMB）'!$A$57:$W$70,COLUMN('低情景（2001-2060, 2020RMB）'!V$1),0)</f>
        <v>26044.86897842944</v>
      </c>
      <c r="D508" s="14">
        <f>VLOOKUP($A508,'低情景（2001-2060, 2020RMB）'!$A$57:$W$70,COLUMN('低情景（2001-2060, 2020RMB）'!W$1),0)</f>
        <v>26850.540684381289</v>
      </c>
      <c r="E508" s="14">
        <f>VLOOKUP($A508,Python数据平滑!$A$177:$AN$230,COLUMN(Python数据平滑!C$177),0)/SUM(Python数据平滑!C$220:C$230)*情景假设!E$499</f>
        <v>28818.039470810814</v>
      </c>
      <c r="F508" s="14">
        <f>VLOOKUP($A508,Python数据平滑!$A$177:$AN$230,COLUMN(Python数据平滑!D$177),0)/SUM(Python数据平滑!D$220:D$230)*情景假设!F$499</f>
        <v>30896.876366881974</v>
      </c>
      <c r="G508" s="14">
        <f>VLOOKUP($A508,Python数据平滑!$A$177:$AN$230,COLUMN(Python数据平滑!E$177),0)/SUM(Python数据平滑!E$220:E$230)*情景假设!G$499</f>
        <v>33087.166575278781</v>
      </c>
      <c r="H508" s="14">
        <f>VLOOKUP($A508,Python数据平滑!$A$177:$AN$230,COLUMN(Python数据平滑!F$177),0)/SUM(Python数据平滑!F$220:F$230)*情景假设!H$499</f>
        <v>35442.491972523014</v>
      </c>
      <c r="I508" s="14">
        <f>VLOOKUP($A508,Python数据平滑!$A$177:$AN$230,COLUMN(Python数据平滑!G$177),0)/SUM(Python数据平滑!G$220:G$230)*情景假设!I$499</f>
        <v>37981.125202131421</v>
      </c>
      <c r="J508" s="14">
        <f>VLOOKUP($A508,Python数据平滑!$A$177:$AN$230,COLUMN(Python数据平滑!H$177),0)/SUM(Python数据平滑!H$220:H$230)*情景假设!J$499</f>
        <v>40636.249129062031</v>
      </c>
      <c r="K508" s="14">
        <f>VLOOKUP($A508,Python数据平滑!$A$177:$AN$230,COLUMN(Python数据平滑!I$177),0)/SUM(Python数据平滑!I$220:I$230)*情景假设!K$499</f>
        <v>43321.456180845162</v>
      </c>
      <c r="L508" s="14">
        <f>VLOOKUP($A508,Python数据平滑!$A$177:$AN$230,COLUMN(Python数据平滑!J$177),0)/SUM(Python数据平滑!J$220:J$230)*情景假设!L$499</f>
        <v>45929.728387021918</v>
      </c>
      <c r="M508" s="14">
        <f>VLOOKUP($A508,Python数据平滑!$A$177:$AN$230,COLUMN(Python数据平滑!K$177),0)/SUM(Python数据平滑!K$220:K$230)*情景假设!M$499</f>
        <v>48419.334706545356</v>
      </c>
      <c r="N508" s="14">
        <f>VLOOKUP($A508,Python数据平滑!$A$177:$AN$230,COLUMN(Python数据平滑!L$177),0)/SUM(Python数据平滑!L$220:L$230)*情景假设!N$499</f>
        <v>50849.805416390031</v>
      </c>
      <c r="O508" s="14">
        <f>VLOOKUP($A508,Python数据平滑!$A$177:$AN$230,COLUMN(Python数据平滑!M$177),0)/SUM(Python数据平滑!M$220:M$230)*情景假设!O$499</f>
        <v>53258.270432994395</v>
      </c>
      <c r="P508" s="14">
        <f>VLOOKUP($A508,Python数据平滑!$A$177:$AN$230,COLUMN(Python数据平滑!N$177),0)/SUM(Python数据平滑!N$220:N$230)*情景假设!P$499</f>
        <v>55691.564256411031</v>
      </c>
      <c r="Q508" s="14">
        <f>VLOOKUP($A508,Python数据平滑!$A$177:$AN$230,COLUMN(Python数据平滑!O$177),0)/SUM(Python数据平滑!O$220:O$230)*情景假设!Q$499</f>
        <v>58206.234146666284</v>
      </c>
      <c r="R508" s="14">
        <f>VLOOKUP($A508,Python数据平滑!$A$177:$AN$230,COLUMN(Python数据平滑!P$177),0)/SUM(Python数据平滑!P$220:P$230)*情景假设!R$499</f>
        <v>60797.707463570929</v>
      </c>
      <c r="S508" s="14">
        <f>VLOOKUP($A508,Python数据平滑!$A$177:$AN$230,COLUMN(Python数据平滑!Q$177),0)/SUM(Python数据平滑!Q$220:Q$230)*情景假设!S$499</f>
        <v>63429.321670548692</v>
      </c>
      <c r="T508" s="14">
        <f>VLOOKUP($A508,Python数据平滑!$A$177:$AN$230,COLUMN(Python数据平滑!R$177),0)/SUM(Python数据平滑!R$220:R$230)*情景假设!T$499</f>
        <v>66119.398241182324</v>
      </c>
      <c r="U508" s="14">
        <f>VLOOKUP($A508,Python数据平滑!$A$177:$AN$230,COLUMN(Python数据平滑!S$177),0)/SUM(Python数据平滑!S$220:S$230)*情景假设!U$499</f>
        <v>68889.731824597824</v>
      </c>
      <c r="V508" s="14">
        <f>VLOOKUP($A508,Python数据平滑!$A$177:$AN$230,COLUMN(Python数据平滑!T$177),0)/SUM(Python数据平滑!T$220:T$230)*情景假设!V$499</f>
        <v>71765.847652888842</v>
      </c>
      <c r="W508" s="14">
        <f>VLOOKUP($A508,Python数据平滑!$A$177:$AN$230,COLUMN(Python数据平滑!U$177),0)/SUM(Python数据平滑!U$220:U$230)*情景假设!W$499</f>
        <v>74748.326416607801</v>
      </c>
      <c r="X508" s="14">
        <f>VLOOKUP($A508,Python数据平滑!$A$177:$AN$230,COLUMN(Python数据平滑!V$177),0)/SUM(Python数据平滑!V$220:V$230)*情景假设!X$499</f>
        <v>77816.19117318881</v>
      </c>
      <c r="Y508" s="14">
        <f>VLOOKUP($A508,Python数据平滑!$A$177:$AN$230,COLUMN(Python数据平滑!W$177),0)/SUM(Python数据平滑!W$220:W$230)*情景假设!Y$499</f>
        <v>80965.033069467798</v>
      </c>
      <c r="Z508" s="14">
        <f>VLOOKUP($A508,Python数据平滑!$A$177:$AN$230,COLUMN(Python数据平滑!X$177),0)/SUM(Python数据平滑!X$220:X$230)*情景假设!Z$499</f>
        <v>84189.620167689282</v>
      </c>
      <c r="AA508" s="14">
        <f>VLOOKUP($A508,Python数据平滑!$A$177:$AN$230,COLUMN(Python数据平滑!Y$177),0)/SUM(Python数据平滑!Y$220:Y$230)*情景假设!AA$499</f>
        <v>87483.851492852176</v>
      </c>
      <c r="AB508" s="14">
        <f>VLOOKUP($A508,Python数据平滑!$A$177:$AN$230,COLUMN(Python数据平滑!Z$177),0)/SUM(Python数据平滑!Z$220:Z$230)*情景假设!AB$499</f>
        <v>90842.647943036674</v>
      </c>
      <c r="AC508" s="14">
        <f>VLOOKUP($A508,Python数据平滑!$A$177:$AN$230,COLUMN(Python数据平滑!AA$177),0)/SUM(Python数据平滑!AA$220:AA$230)*情景假设!AC$499</f>
        <v>94260.226593367071</v>
      </c>
      <c r="AD508" s="14">
        <f>VLOOKUP($A508,Python数据平滑!$A$177:$AN$230,COLUMN(Python数据平滑!AB$177),0)/SUM(Python数据平滑!AB$220:AB$230)*情景假设!AD$499</f>
        <v>97727.979494477389</v>
      </c>
      <c r="AE508" s="14">
        <f>VLOOKUP($A508,Python数据平滑!$A$177:$AN$230,COLUMN(Python数据平滑!AC$177),0)/SUM(Python数据平滑!AC$220:AC$230)*情景假设!AE$499</f>
        <v>101236.22023209864</v>
      </c>
      <c r="AF508" s="14">
        <f>VLOOKUP($A508,Python数据平滑!$A$177:$AN$230,COLUMN(Python数据平滑!AD$177),0)/SUM(Python数据平滑!AD$220:AD$230)*情景假设!AF$499</f>
        <v>104774.11622313205</v>
      </c>
      <c r="AG508" s="14">
        <f>VLOOKUP($A508,Python数据平滑!$A$177:$AN$230,COLUMN(Python数据平滑!AE$177),0)/SUM(Python数据平滑!AE$220:AE$230)*情景假设!AG$499</f>
        <v>108352.59774814988</v>
      </c>
      <c r="AH508" s="14">
        <f>VLOOKUP($A508,Python数据平滑!$A$177:$AN$230,COLUMN(Python数据平滑!AF$177),0)/SUM(Python数据平滑!AF$220:AF$230)*情景假设!AH$499</f>
        <v>111984.30733923853</v>
      </c>
      <c r="AI508" s="14">
        <f>VLOOKUP($A508,Python数据平滑!$A$177:$AN$230,COLUMN(Python数据平滑!AG$177),0)/SUM(Python数据平滑!AG$220:AG$230)*情景假设!AI$499</f>
        <v>115659.2040212195</v>
      </c>
      <c r="AJ508" s="14">
        <f>VLOOKUP($A508,Python数据平滑!$A$177:$AN$230,COLUMN(Python数据平滑!AH$177),0)/SUM(Python数据平滑!AH$220:AH$230)*情景假设!AJ$499</f>
        <v>119366.05233034829</v>
      </c>
      <c r="AK508" s="14">
        <f>VLOOKUP($A508,Python数据平滑!$A$177:$AN$230,COLUMN(Python数据平滑!AI$177),0)/SUM(Python数据平滑!AI$220:AI$230)*情景假设!AK$499</f>
        <v>123092.39376714606</v>
      </c>
      <c r="AL508" s="14">
        <f>VLOOKUP($A508,Python数据平滑!$A$177:$AN$230,COLUMN(Python数据平滑!AJ$177),0)/SUM(Python数据平滑!AJ$220:AJ$230)*情景假设!AL$499</f>
        <v>126836.07677675199</v>
      </c>
      <c r="AM508" s="14">
        <f>VLOOKUP($A508,Python数据平滑!$A$177:$AN$230,COLUMN(Python数据平滑!AK$177),0)/SUM(Python数据平滑!AK$220:AK$230)*情景假设!AM$499</f>
        <v>130600.56268552983</v>
      </c>
      <c r="AN508" s="14">
        <f>VLOOKUP($A508,Python数据平滑!$A$177:$AN$230,COLUMN(Python数据平滑!AL$177),0)/SUM(Python数据平滑!AL$220:AL$230)*情景假设!AN$499</f>
        <v>134380.66453966644</v>
      </c>
      <c r="AO508" s="14">
        <f>VLOOKUP($A508,Python数据平滑!$A$177:$AN$230,COLUMN(Python数据平滑!AM$177),0)/SUM(Python数据平滑!AM$220:AM$230)*情景假设!AO$499</f>
        <v>138170.90282059534</v>
      </c>
      <c r="AP508" s="166">
        <f>VLOOKUP($A508,Python数据平滑!$A$177:$AN$230,COLUMN(Python数据平滑!AN$177),0)/SUM(Python数据平滑!AN$220:AN$230)*情景假设!AP$499</f>
        <v>141965.50556983266</v>
      </c>
    </row>
    <row r="509" spans="1:42" x14ac:dyDescent="0.25">
      <c r="A509" s="198" t="s">
        <v>110</v>
      </c>
      <c r="B509" s="118">
        <f>VLOOKUP($A509,'低情景（2001-2060, 2020RMB）'!$A$57:$W$70,COLUMN('低情景（2001-2060, 2020RMB）'!U$1),0)</f>
        <v>6981.2</v>
      </c>
      <c r="C509" s="14">
        <f>VLOOKUP($A509,'低情景（2001-2060, 2020RMB）'!$A$57:$W$70,COLUMN('低情景（2001-2060, 2020RMB）'!V$1),0)</f>
        <v>7453.0125434889851</v>
      </c>
      <c r="D509" s="14">
        <f>VLOOKUP($A509,'低情景（2001-2060, 2020RMB）'!$A$57:$W$70,COLUMN('低情景（2001-2060, 2020RMB）'!W$1),0)</f>
        <v>7683.5639559520841</v>
      </c>
      <c r="E509" s="14">
        <f>VLOOKUP($A509,Python数据平滑!$A$177:$AN$230,COLUMN(Python数据平滑!C$177),0)/SUM(Python数据平滑!C$220:C$230)*情景假设!E$499</f>
        <v>8105.1695098941664</v>
      </c>
      <c r="F509" s="14">
        <f>VLOOKUP($A509,Python数据平滑!$A$177:$AN$230,COLUMN(Python数据平滑!D$177),0)/SUM(Python数据平滑!D$220:D$230)*情景假设!F$499</f>
        <v>8545.763691920476</v>
      </c>
      <c r="G509" s="14">
        <f>VLOOKUP($A509,Python数据平滑!$A$177:$AN$230,COLUMN(Python数据平滑!E$177),0)/SUM(Python数据平滑!E$220:E$230)*情景假设!G$499</f>
        <v>9006.45912212238</v>
      </c>
      <c r="H509" s="14">
        <f>VLOOKUP($A509,Python数据平滑!$A$177:$AN$230,COLUMN(Python数据平滑!F$177),0)/SUM(Python数据平滑!F$220:F$230)*情景假设!H$499</f>
        <v>9500.9004791034167</v>
      </c>
      <c r="I509" s="14">
        <f>VLOOKUP($A509,Python数据平滑!$A$177:$AN$230,COLUMN(Python数据平滑!G$177),0)/SUM(Python数据平滑!G$220:G$230)*情景假设!I$499</f>
        <v>10031.458005173101</v>
      </c>
      <c r="J509" s="14">
        <f>VLOOKUP($A509,Python数据平滑!$A$177:$AN$230,COLUMN(Python数据平滑!H$177),0)/SUM(Python数据平滑!H$220:H$230)*情景假设!J$499</f>
        <v>10579.731262782216</v>
      </c>
      <c r="K509" s="14">
        <f>VLOOKUP($A509,Python数据平滑!$A$177:$AN$230,COLUMN(Python数据平滑!I$177),0)/SUM(Python数据平滑!I$220:I$230)*情景假设!K$499</f>
        <v>11123.39375658459</v>
      </c>
      <c r="L509" s="14">
        <f>VLOOKUP($A509,Python数据平滑!$A$177:$AN$230,COLUMN(Python数据平滑!J$177),0)/SUM(Python数据平滑!J$220:J$230)*情景假设!L$499</f>
        <v>11636.147435521614</v>
      </c>
      <c r="M509" s="14">
        <f>VLOOKUP($A509,Python数据平滑!$A$177:$AN$230,COLUMN(Python数据平滑!K$177),0)/SUM(Python数据平滑!K$220:K$230)*情景假设!M$499</f>
        <v>12107.386288726366</v>
      </c>
      <c r="N509" s="14">
        <f>VLOOKUP($A509,Python数据平滑!$A$177:$AN$230,COLUMN(Python数据平滑!L$177),0)/SUM(Python数据平滑!L$220:L$230)*情景假设!N$499</f>
        <v>12553.563243870729</v>
      </c>
      <c r="O509" s="14">
        <f>VLOOKUP($A509,Python数据平滑!$A$177:$AN$230,COLUMN(Python数据平滑!M$177),0)/SUM(Python数据平滑!M$220:M$230)*情景假设!O$499</f>
        <v>12987.969809667986</v>
      </c>
      <c r="P509" s="14">
        <f>VLOOKUP($A509,Python数据平滑!$A$177:$AN$230,COLUMN(Python数据平滑!N$177),0)/SUM(Python数据平滑!N$220:N$230)*情景假设!P$499</f>
        <v>13426.132630159485</v>
      </c>
      <c r="Q509" s="14">
        <f>VLOOKUP($A509,Python数据平滑!$A$177:$AN$230,COLUMN(Python数据平滑!O$177),0)/SUM(Python数据平滑!O$220:O$230)*情景假设!Q$499</f>
        <v>13885.758062293613</v>
      </c>
      <c r="R509" s="14">
        <f>VLOOKUP($A509,Python数据平滑!$A$177:$AN$230,COLUMN(Python数据平滑!P$177),0)/SUM(Python数据平滑!P$220:P$230)*情景假设!R$499</f>
        <v>14365.136556713282</v>
      </c>
      <c r="S509" s="14">
        <f>VLOOKUP($A509,Python数据平滑!$A$177:$AN$230,COLUMN(Python数据平滑!Q$177),0)/SUM(Python数据平滑!Q$220:Q$230)*情景假设!S$499</f>
        <v>14852.035104543662</v>
      </c>
      <c r="T509" s="14">
        <f>VLOOKUP($A509,Python数据平滑!$A$177:$AN$230,COLUMN(Python数据平滑!R$177),0)/SUM(Python数据平滑!R$220:R$230)*情景假设!T$499</f>
        <v>15350.447521512988</v>
      </c>
      <c r="U509" s="14">
        <f>VLOOKUP($A509,Python数据平滑!$A$177:$AN$230,COLUMN(Python数据平滑!S$177),0)/SUM(Python数据平滑!S$220:S$230)*情景假设!U$499</f>
        <v>15864.917527912226</v>
      </c>
      <c r="V509" s="14">
        <f>VLOOKUP($A509,Python数据平滑!$A$177:$AN$230,COLUMN(Python数据平滑!T$177),0)/SUM(Python数据平滑!T$220:T$230)*情景假设!V$499</f>
        <v>16400.582346423242</v>
      </c>
      <c r="W509" s="14">
        <f>VLOOKUP($A509,Python数据平滑!$A$177:$AN$230,COLUMN(Python数据平滑!U$177),0)/SUM(Python数据平滑!U$220:U$230)*情景假设!W$499</f>
        <v>16956.648668632573</v>
      </c>
      <c r="X509" s="14">
        <f>VLOOKUP($A509,Python数据平滑!$A$177:$AN$230,COLUMN(Python数据平滑!V$177),0)/SUM(Python数据平滑!V$220:V$230)*情景假设!X$499</f>
        <v>17527.364244492379</v>
      </c>
      <c r="Y509" s="14">
        <f>VLOOKUP($A509,Python数据平滑!$A$177:$AN$230,COLUMN(Python数据平滑!W$177),0)/SUM(Python数据平滑!W$220:W$230)*情景假设!Y$499</f>
        <v>18110.700634481407</v>
      </c>
      <c r="Z509" s="14">
        <f>VLOOKUP($A509,Python数据平滑!$A$177:$AN$230,COLUMN(Python数据平滑!X$177),0)/SUM(Python数据平滑!X$220:X$230)*情景假设!Z$499</f>
        <v>18704.342982698545</v>
      </c>
      <c r="AA509" s="14">
        <f>VLOOKUP($A509,Python数据平滑!$A$177:$AN$230,COLUMN(Python数据平滑!Y$177),0)/SUM(Python数据平滑!Y$220:Y$230)*情景假设!AA$499</f>
        <v>19305.676264765589</v>
      </c>
      <c r="AB509" s="14">
        <f>VLOOKUP($A509,Python数据平滑!$A$177:$AN$230,COLUMN(Python数据平滑!Z$177),0)/SUM(Python数据平滑!Z$220:Z$230)*情景假设!AB$499</f>
        <v>19912.198518504651</v>
      </c>
      <c r="AC509" s="14">
        <f>VLOOKUP($A509,Python数据平滑!$A$177:$AN$230,COLUMN(Python数据平滑!AA$177),0)/SUM(Python数据平滑!AA$220:AA$230)*情景假设!AC$499</f>
        <v>20521.132363277789</v>
      </c>
      <c r="AD509" s="14">
        <f>VLOOKUP($A509,Python数据平滑!$A$177:$AN$230,COLUMN(Python数据平滑!AB$177),0)/SUM(Python数据平滑!AB$220:AB$230)*情景假设!AD$499</f>
        <v>21128.969111857565</v>
      </c>
      <c r="AE509" s="14">
        <f>VLOOKUP($A509,Python数据平滑!$A$177:$AN$230,COLUMN(Python数据平滑!AC$177),0)/SUM(Python数据平滑!AC$220:AC$230)*情景假设!AE$499</f>
        <v>21731.865658672465</v>
      </c>
      <c r="AF509" s="14">
        <f>VLOOKUP($A509,Python数据平滑!$A$177:$AN$230,COLUMN(Python数据平滑!AD$177),0)/SUM(Python数据平滑!AD$220:AD$230)*情景假设!AF$499</f>
        <v>22325.642985498376</v>
      </c>
      <c r="AG509" s="14">
        <f>VLOOKUP($A509,Python数据平滑!$A$177:$AN$230,COLUMN(Python数据平滑!AE$177),0)/SUM(Python数据平滑!AE$220:AE$230)*情景假设!AG$499</f>
        <v>22915.52094870455</v>
      </c>
      <c r="AH509" s="14">
        <f>VLOOKUP($A509,Python数据平滑!$A$177:$AN$230,COLUMN(Python数据平滑!AF$177),0)/SUM(Python数据平滑!AF$220:AF$230)*情景假设!AH$499</f>
        <v>23508.224781027249</v>
      </c>
      <c r="AI509" s="14">
        <f>VLOOKUP($A509,Python数据平滑!$A$177:$AN$230,COLUMN(Python数据平滑!AG$177),0)/SUM(Python数据平滑!AG$220:AG$230)*情景假设!AI$499</f>
        <v>24101.429298603405</v>
      </c>
      <c r="AJ509" s="14">
        <f>VLOOKUP($A509,Python数据平滑!$A$177:$AN$230,COLUMN(Python数据平滑!AH$177),0)/SUM(Python数据平滑!AH$220:AH$230)*情景假设!AJ$499</f>
        <v>24692.603716343365</v>
      </c>
      <c r="AK509" s="14">
        <f>VLOOKUP($A509,Python数据平滑!$A$177:$AN$230,COLUMN(Python数据平滑!AI$177),0)/SUM(Python数据平滑!AI$220:AI$230)*情景假设!AK$499</f>
        <v>25279.012388327686</v>
      </c>
      <c r="AL509" s="14">
        <f>VLOOKUP($A509,Python数据平滑!$A$177:$AN$230,COLUMN(Python数据平滑!AJ$177),0)/SUM(Python数据平滑!AJ$220:AJ$230)*情景假设!AL$499</f>
        <v>25860.072576722814</v>
      </c>
      <c r="AM509" s="14">
        <f>VLOOKUP($A509,Python数据平滑!$A$177:$AN$230,COLUMN(Python数据平滑!AK$177),0)/SUM(Python数据平滑!AK$220:AK$230)*情景假设!AM$499</f>
        <v>26436.327033426158</v>
      </c>
      <c r="AN509" s="14">
        <f>VLOOKUP($A509,Python数据平滑!$A$177:$AN$230,COLUMN(Python数据平滑!AL$177),0)/SUM(Python数据平滑!AL$220:AL$230)*情景假设!AN$499</f>
        <v>27006.537404496688</v>
      </c>
      <c r="AO509" s="14">
        <f>VLOOKUP($A509,Python数据平滑!$A$177:$AN$230,COLUMN(Python数据平滑!AM$177),0)/SUM(Python数据平滑!AM$220:AM$230)*情景假设!AO$499</f>
        <v>27569.414633790882</v>
      </c>
      <c r="AP509" s="166">
        <f>VLOOKUP($A509,Python数据平滑!$A$177:$AN$230,COLUMN(Python数据平滑!AN$177),0)/SUM(Python数据平滑!AN$220:AN$230)*情景假设!AP$499</f>
        <v>28123.621062535804</v>
      </c>
    </row>
    <row r="510" spans="1:42" x14ac:dyDescent="0.25">
      <c r="A510" s="199" t="s">
        <v>111</v>
      </c>
      <c r="B510" s="125">
        <f>VLOOKUP($A510,'低情景（2001-2060, 2020RMB）'!$A$57:$W$70,COLUMN('低情景（2001-2060, 2020RMB）'!U$1),0)</f>
        <v>49261.9</v>
      </c>
      <c r="C510" s="18">
        <f>VLOOKUP($A510,'低情景（2001-2060, 2020RMB）'!$A$57:$W$70,COLUMN('低情景（2001-2060, 2020RMB）'!V$1),0)</f>
        <v>52591.181833510003</v>
      </c>
      <c r="D510" s="18">
        <f>VLOOKUP($A510,'低情景（2001-2060, 2020RMB）'!$A$57:$W$70,COLUMN('低情景（2001-2060, 2020RMB）'!W$1),0)</f>
        <v>54218.036905075918</v>
      </c>
      <c r="E510" s="18">
        <f>VLOOKUP($A510,Python数据平滑!$A$177:$AN$230,COLUMN(Python数据平滑!C$177),0)/SUM(Python数据平滑!C$220:C$230)*情景假设!E$499</f>
        <v>58203.381871401572</v>
      </c>
      <c r="F510" s="18">
        <f>VLOOKUP($A510,Python数据平滑!$A$177:$AN$230,COLUMN(Python数据平滑!D$177),0)/SUM(Python数据平滑!D$220:D$230)*情景假设!F$499</f>
        <v>62414.905233277255</v>
      </c>
      <c r="G510" s="18">
        <f>VLOOKUP($A510,Python数据平滑!$A$177:$AN$230,COLUMN(Python数据平滑!E$177),0)/SUM(Python数据平滑!E$220:E$230)*情景假设!G$499</f>
        <v>66852.755035215916</v>
      </c>
      <c r="H510" s="18">
        <f>VLOOKUP($A510,Python数据平滑!$A$177:$AN$230,COLUMN(Python数据平滑!F$177),0)/SUM(Python数据平滑!F$220:F$230)*情景假设!H$499</f>
        <v>71625.297409103834</v>
      </c>
      <c r="I510" s="18">
        <f>VLOOKUP($A510,Python数据平滑!$A$177:$AN$230,COLUMN(Python数据平滑!G$177),0)/SUM(Python数据平滑!G$220:G$230)*情景假设!I$499</f>
        <v>76769.716119585428</v>
      </c>
      <c r="J510" s="18">
        <f>VLOOKUP($A510,Python数据平滑!$A$177:$AN$230,COLUMN(Python数据平滑!H$177),0)/SUM(Python数据平滑!H$220:H$230)*情景假设!J$499</f>
        <v>82151.04241254025</v>
      </c>
      <c r="K510" s="18">
        <f>VLOOKUP($A510,Python数据平滑!$A$177:$AN$230,COLUMN(Python数据平滑!I$177),0)/SUM(Python数据平滑!I$220:I$230)*情景假设!K$499</f>
        <v>87594.588925548946</v>
      </c>
      <c r="L510" s="18">
        <f>VLOOKUP($A510,Python数据平滑!$A$177:$AN$230,COLUMN(Python数据平滑!J$177),0)/SUM(Python数据平滑!J$220:J$230)*情景假设!L$499</f>
        <v>92883.861975788168</v>
      </c>
      <c r="M510" s="18">
        <f>VLOOKUP($A510,Python数据平滑!$A$177:$AN$230,COLUMN(Python数据平滑!K$177),0)/SUM(Python数据平滑!K$220:K$230)*情景假设!M$499</f>
        <v>97934.507451988437</v>
      </c>
      <c r="N510" s="18">
        <f>VLOOKUP($A510,Python数据平滑!$A$177:$AN$230,COLUMN(Python数据平滑!L$177),0)/SUM(Python数据平滑!L$220:L$230)*情景假设!N$499</f>
        <v>102866.80704913192</v>
      </c>
      <c r="O510" s="18">
        <f>VLOOKUP($A510,Python数据平滑!$A$177:$AN$230,COLUMN(Python数据平滑!M$177),0)/SUM(Python数据平滑!M$220:M$230)*情景假设!O$499</f>
        <v>107755.44291678054</v>
      </c>
      <c r="P510" s="18">
        <f>VLOOKUP($A510,Python数据平滑!$A$177:$AN$230,COLUMN(Python数据平滑!N$177),0)/SUM(Python数据平滑!N$220:N$230)*情景假设!P$499</f>
        <v>112694.72207577046</v>
      </c>
      <c r="Q510" s="18">
        <f>VLOOKUP($A510,Python数据平滑!$A$177:$AN$230,COLUMN(Python数据平滑!O$177),0)/SUM(Python数据平滑!O$220:O$230)*情景假设!Q$499</f>
        <v>117798.59986604533</v>
      </c>
      <c r="R510" s="18">
        <f>VLOOKUP($A510,Python数据平滑!$A$177:$AN$230,COLUMN(Python数据平滑!P$177),0)/SUM(Python数据平滑!P$220:P$230)*情景假设!R$499</f>
        <v>123057.89020182473</v>
      </c>
      <c r="S510" s="18">
        <f>VLOOKUP($A510,Python数据平滑!$A$177:$AN$230,COLUMN(Python数据平滑!Q$177),0)/SUM(Python数据平滑!Q$220:Q$230)*情景假设!S$499</f>
        <v>128398.79767541318</v>
      </c>
      <c r="T510" s="18">
        <f>VLOOKUP($A510,Python数据平滑!$A$177:$AN$230,COLUMN(Python数据平滑!R$177),0)/SUM(Python数据平滑!R$220:R$230)*情景假设!T$499</f>
        <v>133858.43322758065</v>
      </c>
      <c r="U510" s="18">
        <f>VLOOKUP($A510,Python数据平滑!$A$177:$AN$230,COLUMN(Python数据平滑!S$177),0)/SUM(Python数据平滑!S$220:S$230)*情景假设!U$499</f>
        <v>139480.96831931185</v>
      </c>
      <c r="V510" s="18">
        <f>VLOOKUP($A510,Python数据平滑!$A$177:$AN$230,COLUMN(Python数据平滑!T$177),0)/SUM(Python数据平滑!T$220:T$230)*情景假设!V$499</f>
        <v>145318.15843933006</v>
      </c>
      <c r="W510" s="18">
        <f>VLOOKUP($A510,Python数据平滑!$A$177:$AN$230,COLUMN(Python数据平滑!U$177),0)/SUM(Python数据平滑!U$220:U$230)*情景假设!W$499</f>
        <v>151371.27639462406</v>
      </c>
      <c r="X510" s="18">
        <f>VLOOKUP($A510,Python数据平滑!$A$177:$AN$230,COLUMN(Python数据平滑!V$177),0)/SUM(Python数据平滑!V$220:V$230)*情景假设!X$499</f>
        <v>157597.94889028437</v>
      </c>
      <c r="Y510" s="18">
        <f>VLOOKUP($A510,Python数据平滑!$A$177:$AN$230,COLUMN(Python数据平滑!W$177),0)/SUM(Python数据平滑!W$220:W$230)*情景假设!Y$499</f>
        <v>163989.36040513759</v>
      </c>
      <c r="Z510" s="18">
        <f>VLOOKUP($A510,Python数据平滑!$A$177:$AN$230,COLUMN(Python数据平滑!X$177),0)/SUM(Python数据平滑!X$220:X$230)*情景假设!Z$499</f>
        <v>170535.04209031846</v>
      </c>
      <c r="AA510" s="18">
        <f>VLOOKUP($A510,Python数据平滑!$A$177:$AN$230,COLUMN(Python数据平滑!Y$177),0)/SUM(Python数据平滑!Y$220:Y$230)*情景假设!AA$499</f>
        <v>177222.77937909722</v>
      </c>
      <c r="AB510" s="18">
        <f>VLOOKUP($A510,Python数据平滑!$A$177:$AN$230,COLUMN(Python数据平滑!Z$177),0)/SUM(Python数据平滑!Z$220:Z$230)*情景假设!AB$499</f>
        <v>184042.44339715649</v>
      </c>
      <c r="AC510" s="18">
        <f>VLOOKUP($A510,Python数据平滑!$A$177:$AN$230,COLUMN(Python数据平滑!AA$177),0)/SUM(Python数据平滑!AA$220:AA$230)*情景假设!AC$499</f>
        <v>190982.4964666536</v>
      </c>
      <c r="AD510" s="18">
        <f>VLOOKUP($A510,Python数据平滑!$A$177:$AN$230,COLUMN(Python数据平滑!AB$177),0)/SUM(Python数据平滑!AB$220:AB$230)*情景假设!AD$499</f>
        <v>198025.69424537505</v>
      </c>
      <c r="AE510" s="18">
        <f>VLOOKUP($A510,Python数据平滑!$A$177:$AN$230,COLUMN(Python数据平滑!AC$177),0)/SUM(Python数据平滑!AC$220:AC$230)*情景假设!AE$499</f>
        <v>205152.62329239363</v>
      </c>
      <c r="AF510" s="18">
        <f>VLOOKUP($A510,Python数据平滑!$A$177:$AN$230,COLUMN(Python数据平滑!AD$177),0)/SUM(Python数据平滑!AD$220:AD$230)*情景假设!AF$499</f>
        <v>212341.56324616715</v>
      </c>
      <c r="AG510" s="18">
        <f>VLOOKUP($A510,Python数据平滑!$A$177:$AN$230,COLUMN(Python数据平滑!AE$177),0)/SUM(Python数据平滑!AE$220:AE$230)*情景假设!AG$499</f>
        <v>219614.37845571502</v>
      </c>
      <c r="AH510" s="18">
        <f>VLOOKUP($A510,Python数据平滑!$A$177:$AN$230,COLUMN(Python数据平滑!AF$177),0)/SUM(Python数据平滑!AF$220:AF$230)*情景假设!AH$499</f>
        <v>226996.26253178154</v>
      </c>
      <c r="AI510" s="18">
        <f>VLOOKUP($A510,Python数据平滑!$A$177:$AN$230,COLUMN(Python数据平滑!AG$177),0)/SUM(Python数据平滑!AG$220:AG$230)*情景假设!AI$499</f>
        <v>234466.89561631199</v>
      </c>
      <c r="AJ510" s="18">
        <f>VLOOKUP($A510,Python数据平滑!$A$177:$AN$230,COLUMN(Python数据平滑!AH$177),0)/SUM(Python数据平滑!AH$220:AH$230)*情景假设!AJ$499</f>
        <v>242003.5311724896</v>
      </c>
      <c r="AK510" s="18">
        <f>VLOOKUP($A510,Python数据平滑!$A$177:$AN$230,COLUMN(Python数据平滑!AI$177),0)/SUM(Python数据平滑!AI$220:AI$230)*情景假设!AK$499</f>
        <v>249580.93721192368</v>
      </c>
      <c r="AL510" s="18">
        <f>VLOOKUP($A510,Python数据平滑!$A$177:$AN$230,COLUMN(Python数据平滑!AJ$177),0)/SUM(Python数据平滑!AJ$220:AJ$230)*情景假设!AL$499</f>
        <v>257194.77553556996</v>
      </c>
      <c r="AM510" s="18">
        <f>VLOOKUP($A510,Python数据平滑!$A$177:$AN$230,COLUMN(Python数据平滑!AK$177),0)/SUM(Python数据平滑!AK$220:AK$230)*情景假设!AM$499</f>
        <v>264852.09191072534</v>
      </c>
      <c r="AN510" s="18">
        <f>VLOOKUP($A510,Python数据平滑!$A$177:$AN$230,COLUMN(Python数据平滑!AL$177),0)/SUM(Python数据平滑!AL$220:AL$230)*情景假设!AN$499</f>
        <v>272542.39763194171</v>
      </c>
      <c r="AO510" s="18">
        <f>VLOOKUP($A510,Python数据平滑!$A$177:$AN$230,COLUMN(Python数据平滑!AM$177),0)/SUM(Python数据平滑!AM$220:AM$230)*情景假设!AO$499</f>
        <v>280254.60975045228</v>
      </c>
      <c r="AP510" s="168">
        <f>VLOOKUP($A510,Python数据平滑!$A$177:$AN$230,COLUMN(Python数据平滑!AN$177),0)/SUM(Python数据平滑!AN$220:AN$230)*情景假设!AP$499</f>
        <v>287977.05110434658</v>
      </c>
    </row>
  </sheetData>
  <mergeCells count="7">
    <mergeCell ref="X46:AB46"/>
    <mergeCell ref="AD46:AH46"/>
    <mergeCell ref="AJ46:AN46"/>
    <mergeCell ref="A1:I1"/>
    <mergeCell ref="V15:Z15"/>
    <mergeCell ref="AB15:AF15"/>
    <mergeCell ref="AH15:AL15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844E-6DE7-4D3C-8E79-0BC9A530DEA9}">
  <dimension ref="A1:AN230"/>
  <sheetViews>
    <sheetView topLeftCell="A144" zoomScale="90" zoomScaleNormal="90" workbookViewId="0">
      <selection activeCell="E240" sqref="E240"/>
    </sheetView>
  </sheetViews>
  <sheetFormatPr defaultRowHeight="12.75" x14ac:dyDescent="0.2"/>
  <cols>
    <col min="1" max="1" width="21.125" style="160" customWidth="1"/>
    <col min="2" max="16" width="10.625" style="160" bestFit="1" customWidth="1"/>
    <col min="17" max="40" width="11.625" style="160" bestFit="1" customWidth="1"/>
    <col min="41" max="16384" width="9" style="160"/>
  </cols>
  <sheetData>
    <row r="1" spans="1:40" x14ac:dyDescent="0.2">
      <c r="A1" s="159" t="s">
        <v>254</v>
      </c>
    </row>
    <row r="2" spans="1:40" ht="14.25" x14ac:dyDescent="0.2">
      <c r="A2"/>
      <c r="B2" s="21">
        <v>2022</v>
      </c>
      <c r="C2" s="21">
        <v>2023</v>
      </c>
      <c r="D2" s="21">
        <v>2024</v>
      </c>
      <c r="E2" s="21">
        <v>2025</v>
      </c>
      <c r="F2" s="21">
        <v>2026</v>
      </c>
      <c r="G2" s="21">
        <v>2027</v>
      </c>
      <c r="H2" s="21">
        <v>2028</v>
      </c>
      <c r="I2" s="21">
        <v>2029</v>
      </c>
      <c r="J2" s="21">
        <v>2030</v>
      </c>
      <c r="K2" s="21">
        <v>2031</v>
      </c>
      <c r="L2" s="21">
        <v>2032</v>
      </c>
      <c r="M2" s="21">
        <v>2033</v>
      </c>
      <c r="N2" s="21">
        <v>2034</v>
      </c>
      <c r="O2" s="21">
        <v>2035</v>
      </c>
      <c r="P2" s="21">
        <v>2036</v>
      </c>
      <c r="Q2" s="21">
        <v>2037</v>
      </c>
      <c r="R2" s="21">
        <v>2038</v>
      </c>
      <c r="S2" s="21">
        <v>2039</v>
      </c>
      <c r="T2" s="21">
        <v>2040</v>
      </c>
      <c r="U2" s="21">
        <v>2041</v>
      </c>
      <c r="V2" s="21">
        <v>2042</v>
      </c>
      <c r="W2" s="21">
        <v>2043</v>
      </c>
      <c r="X2" s="21">
        <v>2044</v>
      </c>
      <c r="Y2" s="21">
        <v>2045</v>
      </c>
      <c r="Z2" s="21">
        <v>2046</v>
      </c>
      <c r="AA2" s="21">
        <v>2047</v>
      </c>
      <c r="AB2" s="21">
        <v>2048</v>
      </c>
      <c r="AC2" s="21">
        <v>2049</v>
      </c>
      <c r="AD2" s="21">
        <v>2050</v>
      </c>
      <c r="AE2" s="21">
        <v>2051</v>
      </c>
      <c r="AF2" s="21">
        <v>2052</v>
      </c>
      <c r="AG2" s="21">
        <v>2053</v>
      </c>
      <c r="AH2" s="21">
        <v>2054</v>
      </c>
      <c r="AI2" s="21">
        <v>2055</v>
      </c>
      <c r="AJ2" s="21">
        <v>2056</v>
      </c>
      <c r="AK2" s="21">
        <v>2057</v>
      </c>
      <c r="AL2" s="21">
        <v>2058</v>
      </c>
      <c r="AM2" s="21">
        <v>2059</v>
      </c>
      <c r="AN2" s="21">
        <v>2060</v>
      </c>
    </row>
    <row r="3" spans="1:40" ht="14.25" x14ac:dyDescent="0.2">
      <c r="A3" s="21" t="s">
        <v>3</v>
      </c>
      <c r="B3">
        <v>1131667.82684</v>
      </c>
      <c r="C3">
        <v>1193070.745059062</v>
      </c>
      <c r="D3">
        <v>1256709.537546685</v>
      </c>
      <c r="E3">
        <v>1322280.2956746891</v>
      </c>
      <c r="F3">
        <v>1391094.6623477249</v>
      </c>
      <c r="G3">
        <v>1463691.383412621</v>
      </c>
      <c r="H3">
        <v>1538282.747510006</v>
      </c>
      <c r="I3">
        <v>1612689.6197935781</v>
      </c>
      <c r="J3">
        <v>1684331.331144779</v>
      </c>
      <c r="K3">
        <v>1752648.126769016</v>
      </c>
      <c r="L3">
        <v>1819256.803481495</v>
      </c>
      <c r="M3">
        <v>1884644.1808105139</v>
      </c>
      <c r="N3">
        <v>1949417.362724886</v>
      </c>
      <c r="O3">
        <v>2014301.1937991581</v>
      </c>
      <c r="P3">
        <v>2078635.286551402</v>
      </c>
      <c r="Q3">
        <v>2141814.9091839399</v>
      </c>
      <c r="R3">
        <v>2204840.8612299138</v>
      </c>
      <c r="S3">
        <v>2268851.8745132168</v>
      </c>
      <c r="T3">
        <v>2335127.151802904</v>
      </c>
      <c r="U3">
        <v>2403770.5525154439</v>
      </c>
      <c r="V3">
        <v>2473965.8920258521</v>
      </c>
      <c r="W3">
        <v>2545721.286758889</v>
      </c>
      <c r="X3">
        <v>2619043.2950865799</v>
      </c>
      <c r="Y3">
        <v>2693936.8281735159</v>
      </c>
      <c r="Z3">
        <v>2770546.338863018</v>
      </c>
      <c r="AA3">
        <v>2848914.0854180618</v>
      </c>
      <c r="AB3">
        <v>2928875.0091013918</v>
      </c>
      <c r="AC3">
        <v>3010242.6517992029</v>
      </c>
      <c r="AD3">
        <v>3092808.1474490291</v>
      </c>
      <c r="AE3">
        <v>3176593.3566128272</v>
      </c>
      <c r="AF3">
        <v>3261743.3909068662</v>
      </c>
      <c r="AG3">
        <v>3348213.2785842302</v>
      </c>
      <c r="AH3">
        <v>3435953.0725934012</v>
      </c>
      <c r="AI3">
        <v>3524907.6987883719</v>
      </c>
      <c r="AJ3">
        <v>3615095.7559293341</v>
      </c>
      <c r="AK3">
        <v>3706550.8089309591</v>
      </c>
      <c r="AL3">
        <v>3799233.7528390172</v>
      </c>
      <c r="AM3">
        <v>3893102.0227625309</v>
      </c>
      <c r="AN3">
        <v>3988109.5200905572</v>
      </c>
    </row>
    <row r="4" spans="1:40" ht="14.25" x14ac:dyDescent="0.2">
      <c r="A4" s="21" t="s">
        <v>5</v>
      </c>
      <c r="B4">
        <v>1131667.82684</v>
      </c>
      <c r="C4">
        <v>1192997.1955229361</v>
      </c>
      <c r="D4">
        <v>1256946.4730578</v>
      </c>
      <c r="E4">
        <v>1323396.4341184951</v>
      </c>
      <c r="F4">
        <v>1393766.9442686071</v>
      </c>
      <c r="G4">
        <v>1468542.8444314389</v>
      </c>
      <c r="H4">
        <v>1545878.2822314771</v>
      </c>
      <c r="I4">
        <v>1623499.410959346</v>
      </c>
      <c r="J4">
        <v>1698685.9391562231</v>
      </c>
      <c r="K4">
        <v>1770660.5313402039</v>
      </c>
      <c r="L4">
        <v>1841070.1724218139</v>
      </c>
      <c r="M4">
        <v>1910626.4264588701</v>
      </c>
      <c r="N4">
        <v>1980200.6776801031</v>
      </c>
      <c r="O4">
        <v>2050823.089548503</v>
      </c>
      <c r="P4">
        <v>2122024.7550298129</v>
      </c>
      <c r="Q4">
        <v>2192995.9950562548</v>
      </c>
      <c r="R4">
        <v>2264457.9899452939</v>
      </c>
      <c r="S4">
        <v>2337241.7020785562</v>
      </c>
      <c r="T4">
        <v>2412291.6078934921</v>
      </c>
      <c r="U4">
        <v>2489706.4211220411</v>
      </c>
      <c r="V4">
        <v>2568890.4725995208</v>
      </c>
      <c r="W4">
        <v>2649832.889189383</v>
      </c>
      <c r="X4">
        <v>2732518.8585421611</v>
      </c>
      <c r="Y4">
        <v>2816929.4325094689</v>
      </c>
      <c r="Z4">
        <v>2903103.30312732</v>
      </c>
      <c r="AA4">
        <v>2991081.2866696329</v>
      </c>
      <c r="AB4">
        <v>3080841.0528141512</v>
      </c>
      <c r="AC4">
        <v>3172355.6414532322</v>
      </c>
      <c r="AD4">
        <v>3265593.2602408389</v>
      </c>
      <c r="AE4">
        <v>3360731.8251122138</v>
      </c>
      <c r="AF4">
        <v>3457824.4355385122</v>
      </c>
      <c r="AG4">
        <v>3556626.6931142011</v>
      </c>
      <c r="AH4">
        <v>3656864.2929264838</v>
      </c>
      <c r="AI4">
        <v>3758231.8711266052</v>
      </c>
      <c r="AJ4">
        <v>3860743.573323471</v>
      </c>
      <c r="AK4">
        <v>3964585.2993177511</v>
      </c>
      <c r="AL4">
        <v>4069680.9121945221</v>
      </c>
      <c r="AM4">
        <v>4175948.1414737832</v>
      </c>
      <c r="AN4">
        <v>4283298.4862939427</v>
      </c>
    </row>
    <row r="5" spans="1:40" ht="14.25" x14ac:dyDescent="0.2">
      <c r="A5" s="21" t="s">
        <v>7</v>
      </c>
      <c r="B5">
        <v>1131667.82684</v>
      </c>
      <c r="C5">
        <v>1193043.7535283391</v>
      </c>
      <c r="D5">
        <v>1257179.205291993</v>
      </c>
      <c r="E5">
        <v>1324015.7371307521</v>
      </c>
      <c r="F5">
        <v>1394800.976446314</v>
      </c>
      <c r="G5">
        <v>1469972.422497622</v>
      </c>
      <c r="H5">
        <v>1547981.542223732</v>
      </c>
      <c r="I5">
        <v>1626911.0628210299</v>
      </c>
      <c r="J5">
        <v>1704453.2259999409</v>
      </c>
      <c r="K5">
        <v>1779831.565020032</v>
      </c>
      <c r="L5">
        <v>1854381.9208157409</v>
      </c>
      <c r="M5">
        <v>1928788.7136066761</v>
      </c>
      <c r="N5">
        <v>2003890.784837221</v>
      </c>
      <c r="O5">
        <v>2080683.817051359</v>
      </c>
      <c r="P5">
        <v>2158866.10212463</v>
      </c>
      <c r="Q5">
        <v>2237676.8220908521</v>
      </c>
      <c r="R5">
        <v>2317603.2354434631</v>
      </c>
      <c r="S5">
        <v>2399213.5895345039</v>
      </c>
      <c r="T5">
        <v>2483160.929791417</v>
      </c>
      <c r="U5">
        <v>2569541.788708047</v>
      </c>
      <c r="V5">
        <v>2657953.6031882199</v>
      </c>
      <c r="W5">
        <v>2748362.1976411669</v>
      </c>
      <c r="X5">
        <v>2840726.1243723389</v>
      </c>
      <c r="Y5">
        <v>2934996.3142863829</v>
      </c>
      <c r="Z5">
        <v>3031222.6894886908</v>
      </c>
      <c r="AA5">
        <v>3129458.8797209519</v>
      </c>
      <c r="AB5">
        <v>3229649.2781424578</v>
      </c>
      <c r="AC5">
        <v>3331729.7549384991</v>
      </c>
      <c r="AD5">
        <v>3435627.312738372</v>
      </c>
      <c r="AE5">
        <v>3541392.978083286</v>
      </c>
      <c r="AF5">
        <v>3649082.0084716738</v>
      </c>
      <c r="AG5">
        <v>3758613.7684378079</v>
      </c>
      <c r="AH5">
        <v>3869897.8346838518</v>
      </c>
      <c r="AI5">
        <v>3982833.672614573</v>
      </c>
      <c r="AJ5">
        <v>4097450.7884058361</v>
      </c>
      <c r="AK5">
        <v>4213805.9798623193</v>
      </c>
      <c r="AL5">
        <v>4331826.893743176</v>
      </c>
      <c r="AM5">
        <v>4451434.3954375982</v>
      </c>
      <c r="AN5">
        <v>4572542.4233308267</v>
      </c>
    </row>
    <row r="8" spans="1:40" x14ac:dyDescent="0.2">
      <c r="A8" s="159" t="s">
        <v>253</v>
      </c>
    </row>
    <row r="9" spans="1:40" ht="14.25" x14ac:dyDescent="0.2">
      <c r="A9" s="49"/>
      <c r="B9" s="21">
        <v>2022</v>
      </c>
      <c r="C9" s="21">
        <v>2023</v>
      </c>
      <c r="D9" s="21">
        <v>2024</v>
      </c>
      <c r="E9" s="21">
        <v>2025</v>
      </c>
      <c r="F9" s="21">
        <v>2026</v>
      </c>
      <c r="G9" s="21">
        <v>2027</v>
      </c>
      <c r="H9" s="21">
        <v>2028</v>
      </c>
      <c r="I9" s="21">
        <v>2029</v>
      </c>
      <c r="J9" s="21">
        <v>2030</v>
      </c>
      <c r="K9" s="21">
        <v>2031</v>
      </c>
      <c r="L9" s="21">
        <v>2032</v>
      </c>
      <c r="M9" s="21">
        <v>2033</v>
      </c>
      <c r="N9" s="21">
        <v>2034</v>
      </c>
      <c r="O9" s="21">
        <v>2035</v>
      </c>
      <c r="P9" s="21">
        <v>2036</v>
      </c>
      <c r="Q9" s="21">
        <v>2037</v>
      </c>
      <c r="R9" s="21">
        <v>2038</v>
      </c>
      <c r="S9" s="21">
        <v>2039</v>
      </c>
      <c r="T9" s="21">
        <v>2040</v>
      </c>
      <c r="U9" s="21">
        <v>2041</v>
      </c>
      <c r="V9" s="21">
        <v>2042</v>
      </c>
      <c r="W9" s="21">
        <v>2043</v>
      </c>
      <c r="X9" s="21">
        <v>2044</v>
      </c>
      <c r="Y9" s="21">
        <v>2045</v>
      </c>
      <c r="Z9" s="21">
        <v>2046</v>
      </c>
      <c r="AA9" s="21">
        <v>2047</v>
      </c>
      <c r="AB9" s="21">
        <v>2048</v>
      </c>
      <c r="AC9" s="21">
        <v>2049</v>
      </c>
      <c r="AD9" s="21">
        <v>2050</v>
      </c>
      <c r="AE9" s="21">
        <v>2051</v>
      </c>
      <c r="AF9" s="21">
        <v>2052</v>
      </c>
      <c r="AG9" s="21">
        <v>2053</v>
      </c>
      <c r="AH9" s="21">
        <v>2054</v>
      </c>
      <c r="AI9" s="21">
        <v>2055</v>
      </c>
      <c r="AJ9" s="21">
        <v>2056</v>
      </c>
      <c r="AK9" s="21">
        <v>2057</v>
      </c>
      <c r="AL9" s="21">
        <v>2058</v>
      </c>
      <c r="AM9" s="21">
        <v>2059</v>
      </c>
      <c r="AN9" s="21">
        <v>2060</v>
      </c>
    </row>
    <row r="10" spans="1:40" ht="14.25" x14ac:dyDescent="0.2">
      <c r="A10" s="21" t="s">
        <v>127</v>
      </c>
      <c r="B10">
        <v>86574.037414115228</v>
      </c>
      <c r="C10">
        <v>90746.085981336539</v>
      </c>
      <c r="D10">
        <v>94966.218637437822</v>
      </c>
      <c r="E10">
        <v>99171.022175601669</v>
      </c>
      <c r="F10">
        <v>103409.984243609</v>
      </c>
      <c r="G10">
        <v>107735.5465737878</v>
      </c>
      <c r="H10">
        <v>112073.15639028609</v>
      </c>
      <c r="I10">
        <v>116336.8756268335</v>
      </c>
      <c r="J10">
        <v>120429.6901768517</v>
      </c>
      <c r="K10">
        <v>124316.578564221</v>
      </c>
      <c r="L10">
        <v>128061.6525003268</v>
      </c>
      <c r="M10">
        <v>131715.05195150751</v>
      </c>
      <c r="N10">
        <v>135334.85036144519</v>
      </c>
      <c r="O10">
        <v>138986.7823721419</v>
      </c>
      <c r="P10">
        <v>142687.54207369289</v>
      </c>
      <c r="Q10">
        <v>146408.65261290199</v>
      </c>
      <c r="R10">
        <v>150154.29292841229</v>
      </c>
      <c r="S10">
        <v>153929.29362964269</v>
      </c>
      <c r="T10">
        <v>157739.15314216999</v>
      </c>
      <c r="U10">
        <v>161590.05547579279</v>
      </c>
      <c r="V10">
        <v>165488.8901375026</v>
      </c>
      <c r="W10">
        <v>169443.2747393969</v>
      </c>
      <c r="X10">
        <v>173461.58088203441</v>
      </c>
      <c r="Y10">
        <v>177552.96392780481</v>
      </c>
      <c r="Z10">
        <v>181727.39731774901</v>
      </c>
      <c r="AA10">
        <v>185995.71213008359</v>
      </c>
      <c r="AB10">
        <v>190369.64263081999</v>
      </c>
      <c r="AC10">
        <v>194861.8786277592</v>
      </c>
      <c r="AD10">
        <v>199486.12551046241</v>
      </c>
      <c r="AE10">
        <v>204226.35222616169</v>
      </c>
      <c r="AF10">
        <v>209058.09647003049</v>
      </c>
      <c r="AG10">
        <v>213983.26816028779</v>
      </c>
      <c r="AH10">
        <v>219003.84531478619</v>
      </c>
      <c r="AI10">
        <v>224121.8768498085</v>
      </c>
      <c r="AJ10">
        <v>229339.48548062969</v>
      </c>
      <c r="AK10">
        <v>234658.87072836619</v>
      </c>
      <c r="AL10">
        <v>240082.31203787521</v>
      </c>
      <c r="AM10">
        <v>245612.17201174769</v>
      </c>
      <c r="AN10" s="289">
        <v>251250.89976570511</v>
      </c>
    </row>
    <row r="11" spans="1:40" ht="14.25" x14ac:dyDescent="0.2">
      <c r="A11" s="21" t="s">
        <v>128</v>
      </c>
      <c r="B11">
        <v>375578.60517081129</v>
      </c>
      <c r="C11">
        <v>389035.77750328882</v>
      </c>
      <c r="D11">
        <v>402710.89291721157</v>
      </c>
      <c r="E11">
        <v>416518.29313752701</v>
      </c>
      <c r="F11">
        <v>430703.47937243542</v>
      </c>
      <c r="G11">
        <v>445363.86793133628</v>
      </c>
      <c r="H11">
        <v>460149.09742859751</v>
      </c>
      <c r="I11">
        <v>474661.33676314092</v>
      </c>
      <c r="J11">
        <v>488456.08603198599</v>
      </c>
      <c r="K11">
        <v>501546.72329584009</v>
      </c>
      <c r="L11">
        <v>514251.88764261612</v>
      </c>
      <c r="M11">
        <v>526554.83951050136</v>
      </c>
      <c r="N11">
        <v>538442.2521907863</v>
      </c>
      <c r="O11">
        <v>549904.22590717021</v>
      </c>
      <c r="P11">
        <v>561044.68186199106</v>
      </c>
      <c r="Q11">
        <v>571986.6313866179</v>
      </c>
      <c r="R11">
        <v>582753.89735355368</v>
      </c>
      <c r="S11">
        <v>593373.59847408789</v>
      </c>
      <c r="T11">
        <v>603876.06926851964</v>
      </c>
      <c r="U11">
        <v>614294.79087700089</v>
      </c>
      <c r="V11">
        <v>624666.33678292087</v>
      </c>
      <c r="W11">
        <v>635030.3374423132</v>
      </c>
      <c r="X11">
        <v>645429.4677536157</v>
      </c>
      <c r="Y11">
        <v>655909.4612737518</v>
      </c>
      <c r="Z11">
        <v>666519.15510029416</v>
      </c>
      <c r="AA11">
        <v>677310.56940688216</v>
      </c>
      <c r="AB11">
        <v>688339.02575175138</v>
      </c>
      <c r="AC11">
        <v>699663.30848911207</v>
      </c>
      <c r="AD11">
        <v>711345.87391327671</v>
      </c>
      <c r="AE11">
        <v>723298.81861362641</v>
      </c>
      <c r="AF11">
        <v>735392.19755954959</v>
      </c>
      <c r="AG11">
        <v>747628.38708258327</v>
      </c>
      <c r="AH11">
        <v>760009.86883769697</v>
      </c>
      <c r="AI11">
        <v>772539.23314297525</v>
      </c>
      <c r="AJ11">
        <v>785219.18240223406</v>
      </c>
      <c r="AK11">
        <v>798052.53461488464</v>
      </c>
      <c r="AL11">
        <v>811042.22697766172</v>
      </c>
      <c r="AM11">
        <v>824191.31958298315</v>
      </c>
      <c r="AN11" s="289">
        <v>837502.99921901687</v>
      </c>
    </row>
    <row r="12" spans="1:40" ht="14.25" x14ac:dyDescent="0.2">
      <c r="A12" s="21" t="s">
        <v>129</v>
      </c>
      <c r="B12">
        <v>77971.748616420751</v>
      </c>
      <c r="C12">
        <v>82105.17021634891</v>
      </c>
      <c r="D12">
        <v>86147.482220202539</v>
      </c>
      <c r="E12">
        <v>89915.060105878845</v>
      </c>
      <c r="F12">
        <v>93423.690581090355</v>
      </c>
      <c r="G12">
        <v>96812.973800864478</v>
      </c>
      <c r="H12">
        <v>100067.11409094289</v>
      </c>
      <c r="I12">
        <v>103171.50743921629</v>
      </c>
      <c r="J12">
        <v>106112.87386212109</v>
      </c>
      <c r="K12">
        <v>108860.0587871585</v>
      </c>
      <c r="L12">
        <v>111432.595972611</v>
      </c>
      <c r="M12">
        <v>113900.73388203399</v>
      </c>
      <c r="N12">
        <v>116342.6045132666</v>
      </c>
      <c r="O12">
        <v>118843.7704341503</v>
      </c>
      <c r="P12">
        <v>121422.93920782809</v>
      </c>
      <c r="Q12">
        <v>124037.6055097799</v>
      </c>
      <c r="R12">
        <v>126687.04729848501</v>
      </c>
      <c r="S12">
        <v>129370.4704632327</v>
      </c>
      <c r="T12">
        <v>132087.00682831809</v>
      </c>
      <c r="U12">
        <v>134835.7122209011</v>
      </c>
      <c r="V12">
        <v>137615.5646114616</v>
      </c>
      <c r="W12">
        <v>140425.4623360782</v>
      </c>
      <c r="X12">
        <v>143264.22241002051</v>
      </c>
      <c r="Y12">
        <v>146130.57894241551</v>
      </c>
      <c r="Z12">
        <v>149023.1816619554</v>
      </c>
      <c r="AA12">
        <v>151940.59456383731</v>
      </c>
      <c r="AB12">
        <v>154881.29468828891</v>
      </c>
      <c r="AC12">
        <v>157843.67104118259</v>
      </c>
      <c r="AD12">
        <v>160826.02366734951</v>
      </c>
      <c r="AE12">
        <v>163825.16174982561</v>
      </c>
      <c r="AF12">
        <v>166838.79853421979</v>
      </c>
      <c r="AG12">
        <v>169866.5434580858</v>
      </c>
      <c r="AH12">
        <v>172908.03433748221</v>
      </c>
      <c r="AI12">
        <v>175962.93865738361</v>
      </c>
      <c r="AJ12">
        <v>179030.95483211931</v>
      </c>
      <c r="AK12">
        <v>182111.81343580651</v>
      </c>
      <c r="AL12">
        <v>185205.27840292189</v>
      </c>
      <c r="AM12">
        <v>188311.14819934021</v>
      </c>
      <c r="AN12" s="289">
        <v>191429.25696434671</v>
      </c>
    </row>
    <row r="13" spans="1:40" ht="14.25" x14ac:dyDescent="0.2">
      <c r="A13" s="21" t="s">
        <v>130</v>
      </c>
      <c r="B13">
        <v>591543.43563865288</v>
      </c>
      <c r="C13">
        <v>631227.82498832839</v>
      </c>
      <c r="D13">
        <v>672974.25588890025</v>
      </c>
      <c r="E13">
        <v>716675.92025568138</v>
      </c>
      <c r="F13">
        <v>763386.95567437506</v>
      </c>
      <c r="G13">
        <v>813539.09679197229</v>
      </c>
      <c r="H13">
        <v>865797.17912027659</v>
      </c>
      <c r="I13">
        <v>918438.79110119736</v>
      </c>
      <c r="J13">
        <v>969332.68107382057</v>
      </c>
      <c r="K13">
        <v>1017981.4421289969</v>
      </c>
      <c r="L13">
        <v>1065662.7449781511</v>
      </c>
      <c r="M13">
        <v>1112689.6304536611</v>
      </c>
      <c r="N13">
        <v>1159482.107148122</v>
      </c>
      <c r="O13">
        <v>1206566.4150856959</v>
      </c>
      <c r="P13">
        <v>1254377.9914595019</v>
      </c>
      <c r="Q13">
        <v>1302954.999050515</v>
      </c>
      <c r="R13">
        <v>1352312.4362259491</v>
      </c>
      <c r="S13">
        <v>1402471.8034049841</v>
      </c>
      <c r="T13">
        <v>1453461.53513797</v>
      </c>
      <c r="U13">
        <v>1505317.434924725</v>
      </c>
      <c r="V13">
        <v>1558083.1166623409</v>
      </c>
      <c r="W13">
        <v>1611810.4572154779</v>
      </c>
      <c r="X13">
        <v>1666560.065215243</v>
      </c>
      <c r="Y13">
        <v>1722401.7718221589</v>
      </c>
      <c r="Z13">
        <v>1779415.14984194</v>
      </c>
      <c r="AA13">
        <v>1837690.068269419</v>
      </c>
      <c r="AB13">
        <v>1897327.2900663139</v>
      </c>
      <c r="AC13">
        <v>1958439.121766021</v>
      </c>
      <c r="AD13">
        <v>2021150.1243579399</v>
      </c>
      <c r="AE13">
        <v>2085232.0765533671</v>
      </c>
      <c r="AF13">
        <v>2150360.9268644201</v>
      </c>
      <c r="AG13">
        <v>2216527.0482406528</v>
      </c>
      <c r="AH13">
        <v>2283720.739436958</v>
      </c>
      <c r="AI13">
        <v>2351932.292009756</v>
      </c>
      <c r="AJ13">
        <v>2421152.0585662611</v>
      </c>
      <c r="AK13">
        <v>2491370.5221265689</v>
      </c>
      <c r="AL13">
        <v>2562578.3664626139</v>
      </c>
      <c r="AM13">
        <v>2634766.54728335</v>
      </c>
      <c r="AN13" s="289">
        <v>2707926.364141488</v>
      </c>
    </row>
    <row r="14" spans="1:40" ht="14.25" x14ac:dyDescent="0.2">
      <c r="A14" s="21" t="s">
        <v>131</v>
      </c>
      <c r="B14">
        <v>86574.037414115228</v>
      </c>
      <c r="C14">
        <v>90739.406632133367</v>
      </c>
      <c r="D14">
        <v>94981.851543946774</v>
      </c>
      <c r="E14">
        <v>99254.732558887132</v>
      </c>
      <c r="F14">
        <v>103631.4447634675</v>
      </c>
      <c r="G14">
        <v>108157.06527703851</v>
      </c>
      <c r="H14">
        <v>112723.60327636619</v>
      </c>
      <c r="I14">
        <v>117204.7117710834</v>
      </c>
      <c r="J14">
        <v>121456.0446496699</v>
      </c>
      <c r="K14">
        <v>125427.72885887</v>
      </c>
      <c r="L14">
        <v>129217.2165045975</v>
      </c>
      <c r="M14">
        <v>132897.40746817851</v>
      </c>
      <c r="N14">
        <v>136552.2455795049</v>
      </c>
      <c r="O14">
        <v>140276.29932511761</v>
      </c>
      <c r="P14">
        <v>144084.39436700189</v>
      </c>
      <c r="Q14">
        <v>147925.575380778</v>
      </c>
      <c r="R14">
        <v>151804.19940883029</v>
      </c>
      <c r="S14">
        <v>155725.24439802839</v>
      </c>
      <c r="T14">
        <v>159694.32884173439</v>
      </c>
      <c r="U14">
        <v>163717.73323513049</v>
      </c>
      <c r="V14">
        <v>167802.4238118302</v>
      </c>
      <c r="W14">
        <v>171956.07905915921</v>
      </c>
      <c r="X14">
        <v>176187.1195418053</v>
      </c>
      <c r="Y14">
        <v>180504.74159962201</v>
      </c>
      <c r="Z14">
        <v>184918.95552620551</v>
      </c>
      <c r="AA14">
        <v>189440.62888145639</v>
      </c>
      <c r="AB14">
        <v>194081.53564492759</v>
      </c>
      <c r="AC14">
        <v>198854.41197857031</v>
      </c>
      <c r="AD14">
        <v>203773.0194390284</v>
      </c>
      <c r="AE14">
        <v>208823.69139515731</v>
      </c>
      <c r="AF14">
        <v>213984.704450416</v>
      </c>
      <c r="AG14">
        <v>219258.60371156849</v>
      </c>
      <c r="AH14">
        <v>224648.0134009654</v>
      </c>
      <c r="AI14">
        <v>230155.6398263248</v>
      </c>
      <c r="AJ14">
        <v>235784.27446364591</v>
      </c>
      <c r="AK14">
        <v>241536.79715801321</v>
      </c>
      <c r="AL14">
        <v>247416.179447259</v>
      </c>
      <c r="AM14">
        <v>253425.48801370041</v>
      </c>
      <c r="AN14" s="289">
        <v>259567.88826941291</v>
      </c>
    </row>
    <row r="15" spans="1:40" ht="14.25" x14ac:dyDescent="0.2">
      <c r="A15" s="21" t="s">
        <v>132</v>
      </c>
      <c r="B15">
        <v>375578.60517081129</v>
      </c>
      <c r="C15">
        <v>388521.74597959517</v>
      </c>
      <c r="D15">
        <v>401768.22408726142</v>
      </c>
      <c r="E15">
        <v>415281.80102638371</v>
      </c>
      <c r="F15">
        <v>429259.56074344937</v>
      </c>
      <c r="G15">
        <v>443762.58707668982</v>
      </c>
      <c r="H15">
        <v>458519.766830954</v>
      </c>
      <c r="I15">
        <v>473222.24435445701</v>
      </c>
      <c r="J15">
        <v>487522.86453783588</v>
      </c>
      <c r="K15">
        <v>501521.20499523758</v>
      </c>
      <c r="L15">
        <v>515453.73713521438</v>
      </c>
      <c r="M15">
        <v>529138.09500858223</v>
      </c>
      <c r="N15">
        <v>542375.63828063337</v>
      </c>
      <c r="O15">
        <v>554952.72803182492</v>
      </c>
      <c r="P15">
        <v>566982.30736122304</v>
      </c>
      <c r="Q15">
        <v>578744.75888117857</v>
      </c>
      <c r="R15">
        <v>590271.10731447593</v>
      </c>
      <c r="S15">
        <v>601597.07242972543</v>
      </c>
      <c r="T15">
        <v>612762.92278311041</v>
      </c>
      <c r="U15">
        <v>623813.34798030159</v>
      </c>
      <c r="V15">
        <v>634797.35703197261</v>
      </c>
      <c r="W15">
        <v>645768.21016950242</v>
      </c>
      <c r="X15">
        <v>656783.39132614015</v>
      </c>
      <c r="Y15">
        <v>667904.62840037746</v>
      </c>
      <c r="Z15">
        <v>679197.96843027906</v>
      </c>
      <c r="AA15">
        <v>690733.91494703211</v>
      </c>
      <c r="AB15">
        <v>702587.63507108565</v>
      </c>
      <c r="AC15">
        <v>714839.2443936842</v>
      </c>
      <c r="AD15">
        <v>727574.17838165886</v>
      </c>
      <c r="AE15">
        <v>740684.86013093812</v>
      </c>
      <c r="AF15">
        <v>754006.42720118654</v>
      </c>
      <c r="AG15">
        <v>767542.71887420339</v>
      </c>
      <c r="AH15">
        <v>781297.67271128984</v>
      </c>
      <c r="AI15">
        <v>795275.3274375482</v>
      </c>
      <c r="AJ15">
        <v>809479.82591185882</v>
      </c>
      <c r="AK15">
        <v>823915.41818547202</v>
      </c>
      <c r="AL15">
        <v>838586.46465217718</v>
      </c>
      <c r="AM15">
        <v>853497.43929325405</v>
      </c>
      <c r="AN15" s="289">
        <v>868652.93302041164</v>
      </c>
    </row>
    <row r="16" spans="1:40" ht="14.25" x14ac:dyDescent="0.2">
      <c r="A16" s="21" t="s">
        <v>133</v>
      </c>
      <c r="B16">
        <v>77971.748616420751</v>
      </c>
      <c r="C16">
        <v>81521.420784580638</v>
      </c>
      <c r="D16">
        <v>85031.925809714448</v>
      </c>
      <c r="E16">
        <v>88402.881799115465</v>
      </c>
      <c r="F16">
        <v>91670.165843707655</v>
      </c>
      <c r="G16">
        <v>94912.198171013879</v>
      </c>
      <c r="H16">
        <v>98078.780774496758</v>
      </c>
      <c r="I16">
        <v>101114.5582089909</v>
      </c>
      <c r="J16">
        <v>103959.5794763608</v>
      </c>
      <c r="K16">
        <v>106580.6305422451</v>
      </c>
      <c r="L16">
        <v>109029.0148419171</v>
      </c>
      <c r="M16">
        <v>111374.82036650401</v>
      </c>
      <c r="N16">
        <v>113695.7329271713</v>
      </c>
      <c r="O16">
        <v>116076.5868684452</v>
      </c>
      <c r="P16">
        <v>118535.2797520099</v>
      </c>
      <c r="Q16">
        <v>121029.0116788163</v>
      </c>
      <c r="R16">
        <v>123556.88504172279</v>
      </c>
      <c r="S16">
        <v>126117.9110933187</v>
      </c>
      <c r="T16">
        <v>128711.00712362181</v>
      </c>
      <c r="U16">
        <v>131334.99373137261</v>
      </c>
      <c r="V16">
        <v>133988.59220431399</v>
      </c>
      <c r="W16">
        <v>136670.42202446939</v>
      </c>
      <c r="X16">
        <v>139378.99851500129</v>
      </c>
      <c r="Y16">
        <v>142112.7306457861</v>
      </c>
      <c r="Z16">
        <v>144869.919015336</v>
      </c>
      <c r="AA16">
        <v>147648.75402713491</v>
      </c>
      <c r="AB16">
        <v>150447.31427885269</v>
      </c>
      <c r="AC16">
        <v>153263.56518320911</v>
      </c>
      <c r="AD16">
        <v>156095.35783951209</v>
      </c>
      <c r="AE16">
        <v>158940.27683024781</v>
      </c>
      <c r="AF16">
        <v>161797.11540672739</v>
      </c>
      <c r="AG16">
        <v>164665.4707332332</v>
      </c>
      <c r="AH16">
        <v>167544.96671979991</v>
      </c>
      <c r="AI16">
        <v>170435.25519522061</v>
      </c>
      <c r="AJ16">
        <v>173336.01704948829</v>
      </c>
      <c r="AK16">
        <v>176246.9633456259</v>
      </c>
      <c r="AL16">
        <v>179167.83640101881</v>
      </c>
      <c r="AM16">
        <v>182098.4108385393</v>
      </c>
      <c r="AN16" s="289">
        <v>185038.49460789829</v>
      </c>
    </row>
    <row r="17" spans="1:40" ht="14.25" x14ac:dyDescent="0.2">
      <c r="A17" s="21" t="s">
        <v>134</v>
      </c>
      <c r="B17">
        <v>591543.43563865288</v>
      </c>
      <c r="C17">
        <v>632240.03848422365</v>
      </c>
      <c r="D17">
        <v>675227.48352477862</v>
      </c>
      <c r="E17">
        <v>720457.01873410877</v>
      </c>
      <c r="F17">
        <v>769062.47446036304</v>
      </c>
      <c r="G17">
        <v>821494.59008985467</v>
      </c>
      <c r="H17">
        <v>876368.54438464204</v>
      </c>
      <c r="I17">
        <v>931874.19273228652</v>
      </c>
      <c r="J17">
        <v>985747.45049235621</v>
      </c>
      <c r="K17">
        <v>1037315.80908756</v>
      </c>
      <c r="L17">
        <v>1087899.0293053649</v>
      </c>
      <c r="M17">
        <v>1137999.8734533519</v>
      </c>
      <c r="N17">
        <v>1188271.399174558</v>
      </c>
      <c r="O17">
        <v>1239517.475323115</v>
      </c>
      <c r="P17">
        <v>1292239.1518917819</v>
      </c>
      <c r="Q17">
        <v>1346329.41729214</v>
      </c>
      <c r="R17">
        <v>1401795.70017076</v>
      </c>
      <c r="S17">
        <v>1458645.675387952</v>
      </c>
      <c r="T17">
        <v>1516887.385802798</v>
      </c>
      <c r="U17">
        <v>1576529.369125946</v>
      </c>
      <c r="V17">
        <v>1637580.7896751319</v>
      </c>
      <c r="W17">
        <v>1700051.5748833369</v>
      </c>
      <c r="X17">
        <v>1763952.5564286159</v>
      </c>
      <c r="Y17">
        <v>1829295.615876409</v>
      </c>
      <c r="Z17">
        <v>1896093.8347511999</v>
      </c>
      <c r="AA17">
        <v>1964361.6489827861</v>
      </c>
      <c r="AB17">
        <v>2034115.0077050461</v>
      </c>
      <c r="AC17">
        <v>2105371.5364202652</v>
      </c>
      <c r="AD17">
        <v>2178150.704580639</v>
      </c>
      <c r="AE17">
        <v>2252307.4471440879</v>
      </c>
      <c r="AF17">
        <v>2327664.1989078298</v>
      </c>
      <c r="AG17">
        <v>2404192.218412864</v>
      </c>
      <c r="AH17">
        <v>2481861.5654043979</v>
      </c>
      <c r="AI17">
        <v>2560641.1828077482</v>
      </c>
      <c r="AJ17">
        <v>2640498.982164348</v>
      </c>
      <c r="AK17">
        <v>2721401.932229077</v>
      </c>
      <c r="AL17">
        <v>2803316.150422391</v>
      </c>
      <c r="AM17">
        <v>2886206.9968246999</v>
      </c>
      <c r="AN17" s="289">
        <v>2970039.1703962199</v>
      </c>
    </row>
    <row r="18" spans="1:40" ht="14.25" x14ac:dyDescent="0.2">
      <c r="A18" s="21" t="s">
        <v>135</v>
      </c>
      <c r="B18">
        <v>86574.037414115228</v>
      </c>
      <c r="C18">
        <v>90742.597557489804</v>
      </c>
      <c r="D18">
        <v>94998.704667381142</v>
      </c>
      <c r="E18">
        <v>99301.180284806382</v>
      </c>
      <c r="F18">
        <v>103721.496323106</v>
      </c>
      <c r="G18">
        <v>108301.33792939789</v>
      </c>
      <c r="H18">
        <v>112936.76946713</v>
      </c>
      <c r="I18">
        <v>117505.7705961562</v>
      </c>
      <c r="J18">
        <v>121868.40565899581</v>
      </c>
      <c r="K18">
        <v>125971.20634793139</v>
      </c>
      <c r="L18">
        <v>129905.35593124481</v>
      </c>
      <c r="M18">
        <v>133744.25436403361</v>
      </c>
      <c r="N18">
        <v>137572.6858694251</v>
      </c>
      <c r="O18">
        <v>141486.4995594924</v>
      </c>
      <c r="P18">
        <v>145501.33720736581</v>
      </c>
      <c r="Q18">
        <v>149565.7590254586</v>
      </c>
      <c r="R18">
        <v>153683.79174101891</v>
      </c>
      <c r="S18">
        <v>157860.0110807732</v>
      </c>
      <c r="T18">
        <v>162099.56374597171</v>
      </c>
      <c r="U18">
        <v>166408.19096147199</v>
      </c>
      <c r="V18">
        <v>170792.25395115849</v>
      </c>
      <c r="W18">
        <v>175258.7617183548</v>
      </c>
      <c r="X18">
        <v>179815.4015384629</v>
      </c>
      <c r="Y18">
        <v>184470.57260246831</v>
      </c>
      <c r="Z18">
        <v>189233.42328478591</v>
      </c>
      <c r="AA18">
        <v>194113.89254788851</v>
      </c>
      <c r="AB18">
        <v>199122.75604006881</v>
      </c>
      <c r="AC18">
        <v>204271.6774923518</v>
      </c>
      <c r="AD18">
        <v>209573.26607704069</v>
      </c>
      <c r="AE18">
        <v>215015.07808583061</v>
      </c>
      <c r="AF18">
        <v>220577.58933286049</v>
      </c>
      <c r="AG18">
        <v>226263.6032968355</v>
      </c>
      <c r="AH18">
        <v>232076.0174181906</v>
      </c>
      <c r="AI18">
        <v>238017.82694355131</v>
      </c>
      <c r="AJ18">
        <v>244092.12892280889</v>
      </c>
      <c r="AK18">
        <v>250302.1263656003</v>
      </c>
      <c r="AL18">
        <v>256651.13256429229</v>
      </c>
      <c r="AM18">
        <v>263142.5755910005</v>
      </c>
      <c r="AN18" s="289">
        <v>269780.00297651882</v>
      </c>
    </row>
    <row r="19" spans="1:40" ht="14.25" x14ac:dyDescent="0.2">
      <c r="A19" s="21" t="s">
        <v>136</v>
      </c>
      <c r="B19">
        <v>375578.60517081129</v>
      </c>
      <c r="C19">
        <v>388210.44939659332</v>
      </c>
      <c r="D19">
        <v>401163.88993973169</v>
      </c>
      <c r="E19">
        <v>414416.92572192528</v>
      </c>
      <c r="F19">
        <v>428070.14766345557</v>
      </c>
      <c r="G19">
        <v>442165.68181566178</v>
      </c>
      <c r="H19">
        <v>456578.69185673061</v>
      </c>
      <c r="I19">
        <v>471166.76579518622</v>
      </c>
      <c r="J19">
        <v>485769.16940998309</v>
      </c>
      <c r="K19">
        <v>500613.07032387151</v>
      </c>
      <c r="L19">
        <v>515818.01893859269</v>
      </c>
      <c r="M19">
        <v>531015.94009042287</v>
      </c>
      <c r="N19">
        <v>545795.51953534211</v>
      </c>
      <c r="O19">
        <v>559703.94678681565</v>
      </c>
      <c r="P19">
        <v>572862.29339525837</v>
      </c>
      <c r="Q19">
        <v>585731.2954664164</v>
      </c>
      <c r="R19">
        <v>598343.61798023467</v>
      </c>
      <c r="S19">
        <v>610737.60144106264</v>
      </c>
      <c r="T19">
        <v>622957.09423229622</v>
      </c>
      <c r="U19">
        <v>635051.30466627399</v>
      </c>
      <c r="V19">
        <v>647074.68285852217</v>
      </c>
      <c r="W19">
        <v>659086.84231108276</v>
      </c>
      <c r="X19">
        <v>671152.5308974795</v>
      </c>
      <c r="Y19">
        <v>683341.6608426912</v>
      </c>
      <c r="Z19">
        <v>695729.40732642531</v>
      </c>
      <c r="AA19">
        <v>708396.38554758183</v>
      </c>
      <c r="AB19">
        <v>721428.91651412856</v>
      </c>
      <c r="AC19">
        <v>734919.39250903844</v>
      </c>
      <c r="AD19">
        <v>748966.75417696522</v>
      </c>
      <c r="AE19">
        <v>763447.94604958792</v>
      </c>
      <c r="AF19">
        <v>778173.49375495687</v>
      </c>
      <c r="AG19">
        <v>793148.06449225254</v>
      </c>
      <c r="AH19">
        <v>808376.4567000987</v>
      </c>
      <c r="AI19">
        <v>823863.60426940967</v>
      </c>
      <c r="AJ19">
        <v>839614.58088966028</v>
      </c>
      <c r="AK19">
        <v>855634.60453351995</v>
      </c>
      <c r="AL19">
        <v>871929.04208497773</v>
      </c>
      <c r="AM19">
        <v>888503.41411631368</v>
      </c>
      <c r="AN19" s="289">
        <v>905363.39981950377</v>
      </c>
    </row>
    <row r="20" spans="1:40" ht="14.25" x14ac:dyDescent="0.2">
      <c r="A20" s="21" t="s">
        <v>137</v>
      </c>
      <c r="B20">
        <v>77971.748616420751</v>
      </c>
      <c r="C20">
        <v>81138.984654399319</v>
      </c>
      <c r="D20">
        <v>84296.946296126043</v>
      </c>
      <c r="E20">
        <v>87385.03865062962</v>
      </c>
      <c r="F20">
        <v>90439.691085269282</v>
      </c>
      <c r="G20">
        <v>93509.934335689439</v>
      </c>
      <c r="H20">
        <v>96544.017128149077</v>
      </c>
      <c r="I20">
        <v>99484.20835055699</v>
      </c>
      <c r="J20">
        <v>102267.19355999641</v>
      </c>
      <c r="K20">
        <v>104861.6821552944</v>
      </c>
      <c r="L20">
        <v>107315.7624114541</v>
      </c>
      <c r="M20">
        <v>109686.5087483911</v>
      </c>
      <c r="N20">
        <v>112037.3181571539</v>
      </c>
      <c r="O20">
        <v>114437.6099378247</v>
      </c>
      <c r="P20">
        <v>116906.97245623999</v>
      </c>
      <c r="Q20">
        <v>119414.76460321961</v>
      </c>
      <c r="R20">
        <v>121959.4813929146</v>
      </c>
      <c r="S20">
        <v>124539.4635249836</v>
      </c>
      <c r="T20">
        <v>127152.89202603931</v>
      </c>
      <c r="U20">
        <v>129797.78314504981</v>
      </c>
      <c r="V20">
        <v>132471.983547226</v>
      </c>
      <c r="W20">
        <v>135173.16585297781</v>
      </c>
      <c r="X20">
        <v>137898.82457040419</v>
      </c>
      <c r="Y20">
        <v>140646.27247152271</v>
      </c>
      <c r="Z20">
        <v>143412.63746394389</v>
      </c>
      <c r="AA20">
        <v>146194.86001095519</v>
      </c>
      <c r="AB20">
        <v>148989.6911539821</v>
      </c>
      <c r="AC20">
        <v>151793.69119205279</v>
      </c>
      <c r="AD20">
        <v>154603.22907322671</v>
      </c>
      <c r="AE20">
        <v>157417.3018854782</v>
      </c>
      <c r="AF20">
        <v>160236.886337</v>
      </c>
      <c r="AG20">
        <v>163061.19173230659</v>
      </c>
      <c r="AH20">
        <v>165889.4477093966</v>
      </c>
      <c r="AI20">
        <v>168720.90558179081</v>
      </c>
      <c r="AJ20">
        <v>171554.83963941451</v>
      </c>
      <c r="AK20">
        <v>174390.54840697491</v>
      </c>
      <c r="AL20">
        <v>177227.3558586601</v>
      </c>
      <c r="AM20">
        <v>180064.61258816501</v>
      </c>
      <c r="AN20" s="289">
        <v>182901.69693323309</v>
      </c>
    </row>
    <row r="21" spans="1:40" ht="14.25" x14ac:dyDescent="0.2">
      <c r="A21" s="21" t="s">
        <v>138</v>
      </c>
      <c r="B21" s="290">
        <v>591543.43563865288</v>
      </c>
      <c r="C21" s="290">
        <v>632963.84285447036</v>
      </c>
      <c r="D21" s="290">
        <v>676768.14812550752</v>
      </c>
      <c r="E21" s="290">
        <v>722912.59247339051</v>
      </c>
      <c r="F21" s="290">
        <v>772439.67606967792</v>
      </c>
      <c r="G21" s="290">
        <v>825793.22966973973</v>
      </c>
      <c r="H21" s="290">
        <v>881744.35320516618</v>
      </c>
      <c r="I21" s="290">
        <v>938675.19801279239</v>
      </c>
      <c r="J21" s="290">
        <v>994548.45737096551</v>
      </c>
      <c r="K21" s="290">
        <v>1048672.229489197</v>
      </c>
      <c r="L21" s="290">
        <v>1102190.323503772</v>
      </c>
      <c r="M21" s="290">
        <v>1155619.5567204391</v>
      </c>
      <c r="N21" s="290">
        <v>1209631.5045710041</v>
      </c>
      <c r="O21" s="290">
        <v>1265055.7607672261</v>
      </c>
      <c r="P21" s="290">
        <v>1322466.3624772211</v>
      </c>
      <c r="Q21" s="290">
        <v>1381808.60157821</v>
      </c>
      <c r="R21" s="290">
        <v>1443087.7267517741</v>
      </c>
      <c r="S21" s="290">
        <v>1506303.3797212159</v>
      </c>
      <c r="T21" s="290">
        <v>1571449.16420138</v>
      </c>
      <c r="U21" s="290">
        <v>1638512.2123831001</v>
      </c>
      <c r="V21" s="290">
        <v>1707472.7517208271</v>
      </c>
      <c r="W21" s="290">
        <v>1778303.675054953</v>
      </c>
      <c r="X21" s="290">
        <v>1850970.117359641</v>
      </c>
      <c r="Y21" s="290">
        <v>1925429.0426609861</v>
      </c>
      <c r="Z21" s="290">
        <v>2001628.8449140361</v>
      </c>
      <c r="AA21" s="290">
        <v>2079508.9668580559</v>
      </c>
      <c r="AB21" s="290">
        <v>2158999.5410825429</v>
      </c>
      <c r="AC21" s="290">
        <v>2240021.0577279921</v>
      </c>
      <c r="AD21" s="290">
        <v>2322484.063411139</v>
      </c>
      <c r="AE21" s="290">
        <v>2406326.120219586</v>
      </c>
      <c r="AF21" s="290">
        <v>2491515.263079016</v>
      </c>
      <c r="AG21" s="290">
        <v>2577997.8676370471</v>
      </c>
      <c r="AH21" s="290">
        <v>2665717.368159805</v>
      </c>
      <c r="AI21" s="290">
        <v>2754614.3547959561</v>
      </c>
      <c r="AJ21" s="290">
        <v>2844626.6802088199</v>
      </c>
      <c r="AK21" s="290">
        <v>2935689.5752111319</v>
      </c>
      <c r="AL21" s="290">
        <v>3027735.772997275</v>
      </c>
      <c r="AM21" s="290">
        <v>3120695.6415297259</v>
      </c>
      <c r="AN21" s="291">
        <v>3214497.3236015709</v>
      </c>
    </row>
    <row r="24" spans="1:40" x14ac:dyDescent="0.2">
      <c r="A24" s="161" t="s">
        <v>255</v>
      </c>
      <c r="B24" s="160">
        <f>SUM(B26:B31)</f>
        <v>315902.25925670238</v>
      </c>
      <c r="C24" s="160">
        <f t="shared" ref="C24:AN24" si="0">SUM(C26:C31)</f>
        <v>327907.40920231387</v>
      </c>
      <c r="D24" s="160">
        <f t="shared" si="0"/>
        <v>340320.41130134213</v>
      </c>
      <c r="E24" s="160">
        <f t="shared" si="0"/>
        <v>353207.51258062292</v>
      </c>
      <c r="F24" s="160">
        <f t="shared" si="0"/>
        <v>366250.26732467907</v>
      </c>
      <c r="G24" s="160">
        <f t="shared" si="0"/>
        <v>379807.82954995142</v>
      </c>
      <c r="H24" s="160">
        <f t="shared" si="0"/>
        <v>393441.26226691133</v>
      </c>
      <c r="I24" s="160">
        <f t="shared" si="0"/>
        <v>406693.80025486345</v>
      </c>
      <c r="J24" s="160">
        <f t="shared" si="0"/>
        <v>419095.32181544404</v>
      </c>
      <c r="K24" s="160">
        <f t="shared" si="0"/>
        <v>430818.90466033126</v>
      </c>
      <c r="L24" s="160">
        <f t="shared" si="0"/>
        <v>442348.20480967173</v>
      </c>
      <c r="M24" s="160">
        <f t="shared" si="0"/>
        <v>453657.14202676754</v>
      </c>
      <c r="N24" s="160">
        <f t="shared" si="0"/>
        <v>464645.16740738403</v>
      </c>
      <c r="O24" s="160">
        <f t="shared" si="0"/>
        <v>475117.25118379504</v>
      </c>
      <c r="P24" s="160">
        <f t="shared" si="0"/>
        <v>485176.21827525069</v>
      </c>
      <c r="Q24" s="160">
        <f t="shared" si="0"/>
        <v>495102.16676663898</v>
      </c>
      <c r="R24" s="160">
        <f t="shared" si="0"/>
        <v>504908.26619101735</v>
      </c>
      <c r="S24" s="160">
        <f t="shared" si="0"/>
        <v>514611.32325498859</v>
      </c>
      <c r="T24" s="160">
        <f t="shared" si="0"/>
        <v>524231.85081458354</v>
      </c>
      <c r="U24" s="160">
        <f t="shared" si="0"/>
        <v>533794.11615008395</v>
      </c>
      <c r="V24" s="160">
        <f t="shared" si="0"/>
        <v>543326.17285933741</v>
      </c>
      <c r="W24" s="160">
        <f t="shared" si="0"/>
        <v>552859.88339107914</v>
      </c>
      <c r="X24" s="160">
        <f t="shared" si="0"/>
        <v>562430.94169952953</v>
      </c>
      <c r="Y24" s="160">
        <f t="shared" si="0"/>
        <v>572078.90762494947</v>
      </c>
      <c r="Z24" s="160">
        <f t="shared" si="0"/>
        <v>581847.26636330062</v>
      </c>
      <c r="AA24" s="160">
        <f t="shared" si="0"/>
        <v>591783.52781467675</v>
      </c>
      <c r="AB24" s="160">
        <f t="shared" si="0"/>
        <v>601939.38178173918</v>
      </c>
      <c r="AC24" s="160">
        <f t="shared" si="0"/>
        <v>612370.92605625011</v>
      </c>
      <c r="AD24" s="160">
        <f t="shared" si="0"/>
        <v>623138.98554803035</v>
      </c>
      <c r="AE24" s="160">
        <f t="shared" si="0"/>
        <v>634171.08711487777</v>
      </c>
      <c r="AF24" s="160">
        <f t="shared" si="0"/>
        <v>645349.48570562829</v>
      </c>
      <c r="AG24" s="160">
        <f t="shared" si="0"/>
        <v>656670.51025890501</v>
      </c>
      <c r="AH24" s="160">
        <f t="shared" si="0"/>
        <v>668130.00456086872</v>
      </c>
      <c r="AI24" s="160">
        <f t="shared" si="0"/>
        <v>679723.36678817647</v>
      </c>
      <c r="AJ24" s="160">
        <f t="shared" si="0"/>
        <v>691445.60841289675</v>
      </c>
      <c r="AK24" s="160">
        <f t="shared" si="0"/>
        <v>703291.43401040859</v>
      </c>
      <c r="AL24" s="160">
        <f t="shared" si="0"/>
        <v>715255.34298258263</v>
      </c>
      <c r="AM24" s="160">
        <f t="shared" si="0"/>
        <v>727331.75352275453</v>
      </c>
      <c r="AN24" s="160">
        <f t="shared" si="0"/>
        <v>739515.14831039193</v>
      </c>
    </row>
    <row r="25" spans="1:40" ht="14.25" x14ac:dyDescent="0.2">
      <c r="A25"/>
      <c r="B25" s="21">
        <v>2022</v>
      </c>
      <c r="C25" s="21">
        <v>2023</v>
      </c>
      <c r="D25" s="21">
        <v>2024</v>
      </c>
      <c r="E25" s="21">
        <v>2025</v>
      </c>
      <c r="F25" s="21">
        <v>2026</v>
      </c>
      <c r="G25" s="21">
        <v>2027</v>
      </c>
      <c r="H25" s="21">
        <v>2028</v>
      </c>
      <c r="I25" s="21">
        <v>2029</v>
      </c>
      <c r="J25" s="21">
        <v>2030</v>
      </c>
      <c r="K25" s="21">
        <v>2031</v>
      </c>
      <c r="L25" s="21">
        <v>2032</v>
      </c>
      <c r="M25" s="21">
        <v>2033</v>
      </c>
      <c r="N25" s="21">
        <v>2034</v>
      </c>
      <c r="O25" s="21">
        <v>2035</v>
      </c>
      <c r="P25" s="21">
        <v>2036</v>
      </c>
      <c r="Q25" s="21">
        <v>2037</v>
      </c>
      <c r="R25" s="21">
        <v>2038</v>
      </c>
      <c r="S25" s="21">
        <v>2039</v>
      </c>
      <c r="T25" s="21">
        <v>2040</v>
      </c>
      <c r="U25" s="21">
        <v>2041</v>
      </c>
      <c r="V25" s="21">
        <v>2042</v>
      </c>
      <c r="W25" s="21">
        <v>2043</v>
      </c>
      <c r="X25" s="21">
        <v>2044</v>
      </c>
      <c r="Y25" s="21">
        <v>2045</v>
      </c>
      <c r="Z25" s="21">
        <v>2046</v>
      </c>
      <c r="AA25" s="21">
        <v>2047</v>
      </c>
      <c r="AB25" s="21">
        <v>2048</v>
      </c>
      <c r="AC25" s="21">
        <v>2049</v>
      </c>
      <c r="AD25" s="21">
        <v>2050</v>
      </c>
      <c r="AE25" s="21">
        <v>2051</v>
      </c>
      <c r="AF25" s="21">
        <v>2052</v>
      </c>
      <c r="AG25" s="21">
        <v>2053</v>
      </c>
      <c r="AH25" s="21">
        <v>2054</v>
      </c>
      <c r="AI25" s="21">
        <v>2055</v>
      </c>
      <c r="AJ25" s="21">
        <v>2056</v>
      </c>
      <c r="AK25" s="21">
        <v>2057</v>
      </c>
      <c r="AL25" s="21">
        <v>2058</v>
      </c>
      <c r="AM25" s="21">
        <v>2059</v>
      </c>
      <c r="AN25" s="21">
        <v>2060</v>
      </c>
    </row>
    <row r="26" spans="1:40" ht="14.25" x14ac:dyDescent="0.2">
      <c r="A26" s="21" t="s">
        <v>192</v>
      </c>
      <c r="B26">
        <v>40294.225269378127</v>
      </c>
      <c r="C26">
        <v>41521.475683789387</v>
      </c>
      <c r="D26">
        <v>42687.342013217727</v>
      </c>
      <c r="E26">
        <v>43734.420779440326</v>
      </c>
      <c r="F26">
        <v>44691.448393035877</v>
      </c>
      <c r="G26">
        <v>45610.743887942292</v>
      </c>
      <c r="H26">
        <v>46465.667228701481</v>
      </c>
      <c r="I26">
        <v>47228.061379286912</v>
      </c>
      <c r="J26">
        <v>47868.696431134631</v>
      </c>
      <c r="K26">
        <v>48396.595921144137</v>
      </c>
      <c r="L26">
        <v>48854.904405006229</v>
      </c>
      <c r="M26">
        <v>49266.033455675912</v>
      </c>
      <c r="N26">
        <v>49653.406012963656</v>
      </c>
      <c r="O26">
        <v>50041.284557552492</v>
      </c>
      <c r="P26">
        <v>50435.074229369959</v>
      </c>
      <c r="Q26">
        <v>50823.705696675803</v>
      </c>
      <c r="R26">
        <v>51207.321281156197</v>
      </c>
      <c r="S26">
        <v>51586.073765117319</v>
      </c>
      <c r="T26">
        <v>51960.126197071477</v>
      </c>
      <c r="U26">
        <v>52329.651697675872</v>
      </c>
      <c r="V26">
        <v>52694.833267124457</v>
      </c>
      <c r="W26">
        <v>53055.863595071183</v>
      </c>
      <c r="X26">
        <v>53412.944874145927</v>
      </c>
      <c r="Y26">
        <v>53766.288618105376</v>
      </c>
      <c r="Z26">
        <v>54116.115485638758</v>
      </c>
      <c r="AA26">
        <v>54462.65511082935</v>
      </c>
      <c r="AB26">
        <v>54806.145941251809</v>
      </c>
      <c r="AC26">
        <v>55146.835084664373</v>
      </c>
      <c r="AD26">
        <v>55484.978165235581</v>
      </c>
      <c r="AE26">
        <v>55819.710943222148</v>
      </c>
      <c r="AF26">
        <v>56149.960983003577</v>
      </c>
      <c r="AG26">
        <v>56475.67959030631</v>
      </c>
      <c r="AH26">
        <v>56796.820303781482</v>
      </c>
      <c r="AI26">
        <v>57113.338902811432</v>
      </c>
      <c r="AJ26">
        <v>57425.193413642417</v>
      </c>
      <c r="AK26">
        <v>57732.344113862593</v>
      </c>
      <c r="AL26">
        <v>58034.753535246084</v>
      </c>
      <c r="AM26">
        <v>58332.386464984571</v>
      </c>
      <c r="AN26">
        <v>58625.209945331189</v>
      </c>
    </row>
    <row r="27" spans="1:40" ht="14.25" x14ac:dyDescent="0.2">
      <c r="A27" s="21" t="s">
        <v>193</v>
      </c>
      <c r="B27">
        <v>17470.728074872739</v>
      </c>
      <c r="C27">
        <v>18878.51265746438</v>
      </c>
      <c r="D27">
        <v>20350.365171179059</v>
      </c>
      <c r="E27">
        <v>21867.21038972017</v>
      </c>
      <c r="F27">
        <v>23491.826850118381</v>
      </c>
      <c r="G27">
        <v>25253.26094212024</v>
      </c>
      <c r="H27">
        <v>27058.194904975921</v>
      </c>
      <c r="I27">
        <v>28784.86959265863</v>
      </c>
      <c r="J27">
        <v>30284.277333983129</v>
      </c>
      <c r="K27">
        <v>31526.555390462931</v>
      </c>
      <c r="L27">
        <v>32626.99379239785</v>
      </c>
      <c r="M27">
        <v>33646.993539434072</v>
      </c>
      <c r="N27">
        <v>34658.644289177348</v>
      </c>
      <c r="O27">
        <v>35743.774683966069</v>
      </c>
      <c r="P27">
        <v>36916.924346288914</v>
      </c>
      <c r="Q27">
        <v>38132.511957936571</v>
      </c>
      <c r="R27">
        <v>39389.57634817002</v>
      </c>
      <c r="S27">
        <v>40686.879333037177</v>
      </c>
      <c r="T27">
        <v>42022.880066921258</v>
      </c>
      <c r="U27">
        <v>43395.709535018839</v>
      </c>
      <c r="V27">
        <v>44803.145519995633</v>
      </c>
      <c r="W27">
        <v>46242.588422370267</v>
      </c>
      <c r="X27">
        <v>47711.038360332503</v>
      </c>
      <c r="Y27">
        <v>49205.074019654108</v>
      </c>
      <c r="Z27">
        <v>50720.833766893797</v>
      </c>
      <c r="AA27">
        <v>52253.999577829803</v>
      </c>
      <c r="AB27">
        <v>53799.784366455417</v>
      </c>
      <c r="AC27">
        <v>55352.923326254451</v>
      </c>
      <c r="AD27">
        <v>56907.669913062127</v>
      </c>
      <c r="AE27">
        <v>58467.111933221473</v>
      </c>
      <c r="AF27">
        <v>60037.674011991003</v>
      </c>
      <c r="AG27">
        <v>61618.233036470192</v>
      </c>
      <c r="AH27">
        <v>63207.639854123678</v>
      </c>
      <c r="AI27">
        <v>64804.721244601868</v>
      </c>
      <c r="AJ27">
        <v>66408.281957730651</v>
      </c>
      <c r="AK27">
        <v>68017.106811549223</v>
      </c>
      <c r="AL27">
        <v>69629.962844081485</v>
      </c>
      <c r="AM27">
        <v>71245.601512355439</v>
      </c>
      <c r="AN27">
        <v>72862.760932054458</v>
      </c>
    </row>
    <row r="28" spans="1:40" ht="14.25" x14ac:dyDescent="0.2">
      <c r="A28" s="21" t="s">
        <v>304</v>
      </c>
      <c r="B28">
        <v>1</v>
      </c>
      <c r="C28">
        <v>19.765356928155061</v>
      </c>
      <c r="D28">
        <v>235.38415374621289</v>
      </c>
      <c r="E28">
        <v>833.03658627505399</v>
      </c>
      <c r="F28">
        <v>1180.47279974506</v>
      </c>
      <c r="G28">
        <v>1492.2229133838721</v>
      </c>
      <c r="H28">
        <v>1764.5282472483079</v>
      </c>
      <c r="I28">
        <v>2046.784393170698</v>
      </c>
      <c r="J28">
        <v>2442.2804301599299</v>
      </c>
      <c r="K28">
        <v>3041.2046544449659</v>
      </c>
      <c r="L28">
        <v>3829.3419510097319</v>
      </c>
      <c r="M28">
        <v>4772.488289905802</v>
      </c>
      <c r="N28">
        <v>5762.6420648542871</v>
      </c>
      <c r="O28">
        <v>6598.8507108860431</v>
      </c>
      <c r="P28">
        <v>7277.8354245245428</v>
      </c>
      <c r="Q28">
        <v>7966.6568652725837</v>
      </c>
      <c r="R28">
        <v>8659.7774339275129</v>
      </c>
      <c r="S28">
        <v>9352.1371832933</v>
      </c>
      <c r="T28">
        <v>10039.343410519939</v>
      </c>
      <c r="U28">
        <v>10717.829344153501</v>
      </c>
      <c r="V28">
        <v>11384.979008307469</v>
      </c>
      <c r="W28">
        <v>12039.21811861262</v>
      </c>
      <c r="X28">
        <v>12680.073368367321</v>
      </c>
      <c r="Y28">
        <v>13308.204571125279</v>
      </c>
      <c r="Z28">
        <v>13925.41577572606</v>
      </c>
      <c r="AA28">
        <v>14534.652660882561</v>
      </c>
      <c r="AB28">
        <v>15139.994300952871</v>
      </c>
      <c r="AC28">
        <v>15746.6478658909</v>
      </c>
      <c r="AD28">
        <v>16360.95510000536</v>
      </c>
      <c r="AE28">
        <v>16982.79653140056</v>
      </c>
      <c r="AF28">
        <v>17603.840310678879</v>
      </c>
      <c r="AG28">
        <v>18218.546186326708</v>
      </c>
      <c r="AH28">
        <v>18820.819204565541</v>
      </c>
      <c r="AI28">
        <v>19404.04434275215</v>
      </c>
      <c r="AJ28">
        <v>19961.140348003359</v>
      </c>
      <c r="AK28">
        <v>20484.63432447561</v>
      </c>
      <c r="AL28">
        <v>20966.758084057001</v>
      </c>
      <c r="AM28">
        <v>21399.566589414619</v>
      </c>
      <c r="AN28">
        <v>21775.077979694441</v>
      </c>
    </row>
    <row r="29" spans="1:40" ht="14.25" x14ac:dyDescent="0.2">
      <c r="A29" s="21" t="s">
        <v>194</v>
      </c>
      <c r="B29">
        <v>101803.0146975994</v>
      </c>
      <c r="C29">
        <v>104641.5634101943</v>
      </c>
      <c r="D29">
        <v>107505.4465776124</v>
      </c>
      <c r="E29">
        <v>110377.34768144471</v>
      </c>
      <c r="F29">
        <v>113393.2780527351</v>
      </c>
      <c r="G29">
        <v>116578.8829125733</v>
      </c>
      <c r="H29">
        <v>119733.95937943021</v>
      </c>
      <c r="I29">
        <v>122636.3812254697</v>
      </c>
      <c r="J29">
        <v>125044.7580241884</v>
      </c>
      <c r="K29">
        <v>126992.2305032048</v>
      </c>
      <c r="L29">
        <v>128713.5249415318</v>
      </c>
      <c r="M29">
        <v>130262.40125956391</v>
      </c>
      <c r="N29">
        <v>131696.52908862679</v>
      </c>
      <c r="O29">
        <v>133076.82266953521</v>
      </c>
      <c r="P29">
        <v>134425.54258064949</v>
      </c>
      <c r="Q29">
        <v>135725.99765560299</v>
      </c>
      <c r="R29">
        <v>136983.063992707</v>
      </c>
      <c r="S29">
        <v>138201.9013576688</v>
      </c>
      <c r="T29">
        <v>139387.936127461</v>
      </c>
      <c r="U29">
        <v>140546.84613005861</v>
      </c>
      <c r="V29">
        <v>141684.5476141868</v>
      </c>
      <c r="W29">
        <v>142807.18456644111</v>
      </c>
      <c r="X29">
        <v>143921.1205787363</v>
      </c>
      <c r="Y29">
        <v>145032.9334573682</v>
      </c>
      <c r="Z29">
        <v>146149.41275649209</v>
      </c>
      <c r="AA29">
        <v>147277.56041381549</v>
      </c>
      <c r="AB29">
        <v>148424.59466518849</v>
      </c>
      <c r="AC29">
        <v>149597.95741783909</v>
      </c>
      <c r="AD29">
        <v>150805.3252696147</v>
      </c>
      <c r="AE29">
        <v>152034.48190674471</v>
      </c>
      <c r="AF29">
        <v>153268.0578159281</v>
      </c>
      <c r="AG29">
        <v>154506.18818748181</v>
      </c>
      <c r="AH29">
        <v>155749.01339545901</v>
      </c>
      <c r="AI29">
        <v>156996.6790542028</v>
      </c>
      <c r="AJ29">
        <v>158249.33607622961</v>
      </c>
      <c r="AK29">
        <v>159507.14073152869</v>
      </c>
      <c r="AL29">
        <v>160770.25470838361</v>
      </c>
      <c r="AM29">
        <v>162038.84517580841</v>
      </c>
      <c r="AN29">
        <v>163313.08484770829</v>
      </c>
    </row>
    <row r="30" spans="1:40" ht="14.25" x14ac:dyDescent="0.2">
      <c r="A30" s="21" t="s">
        <v>195</v>
      </c>
      <c r="B30">
        <v>101531.7046580208</v>
      </c>
      <c r="C30">
        <v>105359.8463949337</v>
      </c>
      <c r="D30">
        <v>109284.4536506172</v>
      </c>
      <c r="E30">
        <v>113292.97573340739</v>
      </c>
      <c r="F30">
        <v>117443.2983302209</v>
      </c>
      <c r="G30">
        <v>121755.6371615782</v>
      </c>
      <c r="H30">
        <v>126150.92819762909</v>
      </c>
      <c r="I30">
        <v>130538.1066995693</v>
      </c>
      <c r="J30">
        <v>134813.87974482821</v>
      </c>
      <c r="K30">
        <v>139006.63549768159</v>
      </c>
      <c r="L30">
        <v>143185.9621450759</v>
      </c>
      <c r="M30">
        <v>147297.38809347199</v>
      </c>
      <c r="N30">
        <v>151281.23145522171</v>
      </c>
      <c r="O30">
        <v>155072.991705822</v>
      </c>
      <c r="P30">
        <v>158708.22037614739</v>
      </c>
      <c r="Q30">
        <v>162272.34692283219</v>
      </c>
      <c r="R30">
        <v>165773.51892912871</v>
      </c>
      <c r="S30">
        <v>169221.30649448599</v>
      </c>
      <c r="T30">
        <v>172626.66628935319</v>
      </c>
      <c r="U30">
        <v>176001.90993421301</v>
      </c>
      <c r="V30">
        <v>179360.6790201863</v>
      </c>
      <c r="W30">
        <v>182717.92904565041</v>
      </c>
      <c r="X30">
        <v>186089.9245104318</v>
      </c>
      <c r="Y30">
        <v>189494.2473948781</v>
      </c>
      <c r="Z30">
        <v>192949.8212641282</v>
      </c>
      <c r="AA30">
        <v>196476.95328675761</v>
      </c>
      <c r="AB30">
        <v>200097.39655067449</v>
      </c>
      <c r="AC30">
        <v>203834.43520679051</v>
      </c>
      <c r="AD30">
        <v>207712.99518267679</v>
      </c>
      <c r="AE30">
        <v>211700.54773055529</v>
      </c>
      <c r="AF30">
        <v>215747.7786009179</v>
      </c>
      <c r="AG30">
        <v>219855.77633201971</v>
      </c>
      <c r="AH30">
        <v>224025.66928182181</v>
      </c>
      <c r="AI30">
        <v>228258.62703944941</v>
      </c>
      <c r="AJ30">
        <v>232555.86187924951</v>
      </c>
      <c r="AK30">
        <v>236918.63025935009</v>
      </c>
      <c r="AL30">
        <v>241348.23436666571</v>
      </c>
      <c r="AM30">
        <v>245846.02371043921</v>
      </c>
      <c r="AN30">
        <v>250413.396766486</v>
      </c>
    </row>
    <row r="31" spans="1:40" ht="14.25" x14ac:dyDescent="0.2">
      <c r="A31" s="21" t="s">
        <v>196</v>
      </c>
      <c r="B31">
        <v>54801.586556831287</v>
      </c>
      <c r="C31">
        <v>57486.245699003943</v>
      </c>
      <c r="D31">
        <v>60257.419734969488</v>
      </c>
      <c r="E31">
        <v>63102.521410335343</v>
      </c>
      <c r="F31">
        <v>66049.942898823792</v>
      </c>
      <c r="G31">
        <v>69117.081732353472</v>
      </c>
      <c r="H31">
        <v>72267.98430892633</v>
      </c>
      <c r="I31">
        <v>75459.59696470818</v>
      </c>
      <c r="J31">
        <v>78641.429851149747</v>
      </c>
      <c r="K31">
        <v>81855.682693392795</v>
      </c>
      <c r="L31">
        <v>85137.477574650227</v>
      </c>
      <c r="M31">
        <v>88411.837388715881</v>
      </c>
      <c r="N31">
        <v>91592.714496540226</v>
      </c>
      <c r="O31">
        <v>94583.526856033262</v>
      </c>
      <c r="P31">
        <v>97412.621318270409</v>
      </c>
      <c r="Q31">
        <v>100180.9476683189</v>
      </c>
      <c r="R31">
        <v>102895.00820592789</v>
      </c>
      <c r="S31">
        <v>105563.025121386</v>
      </c>
      <c r="T31">
        <v>108194.8987232567</v>
      </c>
      <c r="U31">
        <v>110802.1695089642</v>
      </c>
      <c r="V31">
        <v>113397.9884295368</v>
      </c>
      <c r="W31">
        <v>115997.09964293359</v>
      </c>
      <c r="X31">
        <v>118615.8400075157</v>
      </c>
      <c r="Y31">
        <v>121272.15956381839</v>
      </c>
      <c r="Z31">
        <v>123985.66731442171</v>
      </c>
      <c r="AA31">
        <v>126777.7067645619</v>
      </c>
      <c r="AB31">
        <v>129671.4659572161</v>
      </c>
      <c r="AC31">
        <v>132692.12715481079</v>
      </c>
      <c r="AD31">
        <v>135867.06191743581</v>
      </c>
      <c r="AE31">
        <v>139166.4380697335</v>
      </c>
      <c r="AF31">
        <v>142542.17398310881</v>
      </c>
      <c r="AG31">
        <v>145996.08692630031</v>
      </c>
      <c r="AH31">
        <v>149530.0425211172</v>
      </c>
      <c r="AI31">
        <v>153145.95620435881</v>
      </c>
      <c r="AJ31">
        <v>156845.7947380413</v>
      </c>
      <c r="AK31">
        <v>160631.57776964229</v>
      </c>
      <c r="AL31">
        <v>164505.37944414871</v>
      </c>
      <c r="AM31">
        <v>168469.33006975229</v>
      </c>
      <c r="AN31">
        <v>172525.61783911751</v>
      </c>
    </row>
    <row r="32" spans="1:40" ht="14.25" x14ac:dyDescent="0.2">
      <c r="A32" s="21" t="s">
        <v>197</v>
      </c>
      <c r="B32">
        <v>59677.345914108897</v>
      </c>
      <c r="C32">
        <v>60888.750226075572</v>
      </c>
      <c r="D32">
        <v>62102.261557282793</v>
      </c>
      <c r="E32">
        <v>63310.780556904123</v>
      </c>
      <c r="F32">
        <v>64526.281557844348</v>
      </c>
      <c r="G32">
        <v>65755.630870871872</v>
      </c>
      <c r="H32">
        <v>66982.814754270585</v>
      </c>
      <c r="I32">
        <v>68190.640322143736</v>
      </c>
      <c r="J32">
        <v>69360.764216541967</v>
      </c>
      <c r="K32">
        <v>70501.209425974812</v>
      </c>
      <c r="L32">
        <v>71625.583250638985</v>
      </c>
      <c r="M32">
        <v>72722.640010245741</v>
      </c>
      <c r="N32">
        <v>73780.554763107633</v>
      </c>
      <c r="O32">
        <v>74786.974723375213</v>
      </c>
      <c r="P32">
        <v>75751.011713227053</v>
      </c>
      <c r="Q32">
        <v>76691.839952905822</v>
      </c>
      <c r="R32">
        <v>77611.992953398352</v>
      </c>
      <c r="S32">
        <v>78514.195193252075</v>
      </c>
      <c r="T32">
        <v>79401.354559717263</v>
      </c>
      <c r="U32">
        <v>80276.555709641194</v>
      </c>
      <c r="V32">
        <v>81143.054504338637</v>
      </c>
      <c r="W32">
        <v>82004.27366589423</v>
      </c>
      <c r="X32">
        <v>82863.799796691135</v>
      </c>
      <c r="Y32">
        <v>83725.381899679502</v>
      </c>
      <c r="Z32">
        <v>84592.931534269592</v>
      </c>
      <c r="AA32">
        <v>85470.524742021167</v>
      </c>
      <c r="AB32">
        <v>86362.405877739075</v>
      </c>
      <c r="AC32">
        <v>87272.993485445608</v>
      </c>
      <c r="AD32">
        <v>88206.888365246239</v>
      </c>
      <c r="AE32">
        <v>89156.927639632879</v>
      </c>
      <c r="AF32">
        <v>90112.862361602267</v>
      </c>
      <c r="AG32">
        <v>91074.810694320709</v>
      </c>
      <c r="AH32">
        <v>92042.895904291712</v>
      </c>
      <c r="AI32">
        <v>93017.246452524618</v>
      </c>
      <c r="AJ32">
        <v>93997.996087551277</v>
      </c>
      <c r="AK32">
        <v>94985.283940414418</v>
      </c>
      <c r="AL32">
        <v>95979.254621751592</v>
      </c>
      <c r="AM32">
        <v>96980.05832111057</v>
      </c>
      <c r="AN32">
        <v>97987.850908624969</v>
      </c>
    </row>
    <row r="33" spans="1:40" ht="14.25" x14ac:dyDescent="0.2">
      <c r="A33" s="21" t="s">
        <v>198</v>
      </c>
      <c r="B33">
        <v>46450.003049149032</v>
      </c>
      <c r="C33">
        <v>49496.625207245423</v>
      </c>
      <c r="D33">
        <v>52657.015832865342</v>
      </c>
      <c r="E33">
        <v>55900.721779943153</v>
      </c>
      <c r="F33">
        <v>59312.386724503063</v>
      </c>
      <c r="G33">
        <v>62933.014065296396</v>
      </c>
      <c r="H33">
        <v>66639.936478543284</v>
      </c>
      <c r="I33">
        <v>70279.925361751317</v>
      </c>
      <c r="J33">
        <v>73669.283761610364</v>
      </c>
      <c r="K33">
        <v>76785.835261339205</v>
      </c>
      <c r="L33">
        <v>79756.409262127359</v>
      </c>
      <c r="M33">
        <v>82605.983366746412</v>
      </c>
      <c r="N33">
        <v>85367.087842241279</v>
      </c>
      <c r="O33">
        <v>88079.348301255784</v>
      </c>
      <c r="P33">
        <v>90773.689053704045</v>
      </c>
      <c r="Q33">
        <v>93452.627675523661</v>
      </c>
      <c r="R33">
        <v>96118.937215144964</v>
      </c>
      <c r="S33">
        <v>98776.26194383546</v>
      </c>
      <c r="T33">
        <v>101429.1228520312</v>
      </c>
      <c r="U33">
        <v>104082.9233113659</v>
      </c>
      <c r="V33">
        <v>106743.956118349</v>
      </c>
      <c r="W33">
        <v>109419.4131743386</v>
      </c>
      <c r="X33">
        <v>112117.39909411781</v>
      </c>
      <c r="Y33">
        <v>114846.95007612729</v>
      </c>
      <c r="Z33">
        <v>117618.0594154555</v>
      </c>
      <c r="AA33">
        <v>120441.71110068059</v>
      </c>
      <c r="AB33">
        <v>123329.923012382</v>
      </c>
      <c r="AC33">
        <v>126295.80133985799</v>
      </c>
      <c r="AD33">
        <v>129353.60795890819</v>
      </c>
      <c r="AE33">
        <v>132482.4527463569</v>
      </c>
      <c r="AF33">
        <v>135651.42300853191</v>
      </c>
      <c r="AG33">
        <v>138860.6858990964</v>
      </c>
      <c r="AH33">
        <v>142110.44317881821</v>
      </c>
      <c r="AI33">
        <v>145400.93339642399</v>
      </c>
      <c r="AJ33">
        <v>148732.43408865051</v>
      </c>
      <c r="AK33">
        <v>152105.26400034089</v>
      </c>
      <c r="AL33">
        <v>155519.78532570449</v>
      </c>
      <c r="AM33">
        <v>158976.4059721613</v>
      </c>
      <c r="AN33">
        <v>162475.5818484893</v>
      </c>
    </row>
    <row r="34" spans="1:40" ht="14.25" x14ac:dyDescent="0.2">
      <c r="A34" s="21" t="s">
        <v>199</v>
      </c>
      <c r="B34">
        <v>123782.3285486083</v>
      </c>
      <c r="C34">
        <v>131117.11101453009</v>
      </c>
      <c r="D34">
        <v>138828.90610310179</v>
      </c>
      <c r="E34">
        <v>146918.56365241471</v>
      </c>
      <c r="F34">
        <v>155647.92051052389</v>
      </c>
      <c r="G34">
        <v>165093.21380340861</v>
      </c>
      <c r="H34">
        <v>174913.93661476779</v>
      </c>
      <c r="I34">
        <v>184679.60745581429</v>
      </c>
      <c r="J34">
        <v>193866.53621476411</v>
      </c>
      <c r="K34">
        <v>202363.61452156669</v>
      </c>
      <c r="L34">
        <v>210511.22178873929</v>
      </c>
      <c r="M34">
        <v>218417.93578762471</v>
      </c>
      <c r="N34">
        <v>226218.7213524149</v>
      </c>
      <c r="O34">
        <v>234073.88452662501</v>
      </c>
      <c r="P34">
        <v>242040.5808627613</v>
      </c>
      <c r="Q34">
        <v>250060.82537708859</v>
      </c>
      <c r="R34">
        <v>258142.54108351309</v>
      </c>
      <c r="S34">
        <v>266295.69458189758</v>
      </c>
      <c r="T34">
        <v>274532.36382258288</v>
      </c>
      <c r="U34">
        <v>282866.80922006932</v>
      </c>
      <c r="V34">
        <v>291315.55050492153</v>
      </c>
      <c r="W34">
        <v>299897.45187683922</v>
      </c>
      <c r="X34">
        <v>308633.81820451672</v>
      </c>
      <c r="Y34">
        <v>317548.50521634507</v>
      </c>
      <c r="Z34">
        <v>326668.0468480523</v>
      </c>
      <c r="AA34">
        <v>336021.8031676269</v>
      </c>
      <c r="AB34">
        <v>345642.13259412791</v>
      </c>
      <c r="AC34">
        <v>355564.59247602691</v>
      </c>
      <c r="AD34">
        <v>365828.17250878719</v>
      </c>
      <c r="AE34">
        <v>376386.43504404469</v>
      </c>
      <c r="AF34">
        <v>387167.89275035338</v>
      </c>
      <c r="AG34">
        <v>398176.82893823541</v>
      </c>
      <c r="AH34">
        <v>409417.71545643627</v>
      </c>
      <c r="AI34">
        <v>420895.22316197352</v>
      </c>
      <c r="AJ34">
        <v>432614.23277754878</v>
      </c>
      <c r="AK34">
        <v>444579.84615386883</v>
      </c>
      <c r="AL34">
        <v>456797.39795584843</v>
      </c>
      <c r="AM34">
        <v>469272.46779315989</v>
      </c>
      <c r="AN34">
        <v>482010.89281718491</v>
      </c>
    </row>
    <row r="35" spans="1:40" ht="14.25" x14ac:dyDescent="0.2">
      <c r="A35" s="21" t="s">
        <v>200</v>
      </c>
      <c r="B35">
        <v>421311.10404089559</v>
      </c>
      <c r="C35">
        <v>450613.17994035548</v>
      </c>
      <c r="D35">
        <v>481489.4315111257</v>
      </c>
      <c r="E35">
        <v>513856.63482332358</v>
      </c>
      <c r="F35">
        <v>548430.06832469616</v>
      </c>
      <c r="G35">
        <v>585529.49303927657</v>
      </c>
      <c r="H35">
        <v>624271.62287091906</v>
      </c>
      <c r="I35">
        <v>663505.89429800818</v>
      </c>
      <c r="J35">
        <v>701796.86109744606</v>
      </c>
      <c r="K35">
        <v>738808.0025589905</v>
      </c>
      <c r="L35">
        <v>775376.83578948595</v>
      </c>
      <c r="M35">
        <v>811667.85691792925</v>
      </c>
      <c r="N35">
        <v>847913.20467840089</v>
      </c>
      <c r="O35">
        <v>884413.18225781503</v>
      </c>
      <c r="P35">
        <v>921521.7464906011</v>
      </c>
      <c r="Q35">
        <v>959360.57351711194</v>
      </c>
      <c r="R35">
        <v>997935.64855820849</v>
      </c>
      <c r="S35">
        <v>1037256.333035962</v>
      </c>
      <c r="T35">
        <v>1077335.66310617</v>
      </c>
      <c r="U35">
        <v>1118190.650422306</v>
      </c>
      <c r="V35">
        <v>1159842.5863198219</v>
      </c>
      <c r="W35">
        <v>1202317.350913944</v>
      </c>
      <c r="X35">
        <v>1245645.728916602</v>
      </c>
      <c r="Y35">
        <v>1289863.7342996809</v>
      </c>
      <c r="Z35">
        <v>1335012.9462641359</v>
      </c>
      <c r="AA35">
        <v>1381140.8593193931</v>
      </c>
      <c r="AB35">
        <v>1428301.2506381581</v>
      </c>
      <c r="AC35">
        <v>1476554.5682312711</v>
      </c>
      <c r="AD35">
        <v>1525968.3438902451</v>
      </c>
      <c r="AE35">
        <v>1576386.8847020271</v>
      </c>
      <c r="AF35">
        <v>1627594.39537291</v>
      </c>
      <c r="AG35">
        <v>1679573.3412643999</v>
      </c>
      <c r="AH35">
        <v>1732305.58023477</v>
      </c>
      <c r="AI35">
        <v>1785772.4176987039</v>
      </c>
      <c r="AJ35">
        <v>1839954.663464986</v>
      </c>
      <c r="AK35">
        <v>1894832.6901669679</v>
      </c>
      <c r="AL35">
        <v>1950386.4930986001</v>
      </c>
      <c r="AM35">
        <v>2006595.751267385</v>
      </c>
      <c r="AN35">
        <v>2063439.8894758141</v>
      </c>
    </row>
    <row r="36" spans="1:40" ht="14.25" x14ac:dyDescent="0.2">
      <c r="A36" s="21" t="s">
        <v>201</v>
      </c>
      <c r="B36">
        <v>40294.225269378127</v>
      </c>
      <c r="C36">
        <v>41222.746116453724</v>
      </c>
      <c r="D36">
        <v>42092.831588702007</v>
      </c>
      <c r="E36">
        <v>42857.081865922803</v>
      </c>
      <c r="F36">
        <v>43543.424560445586</v>
      </c>
      <c r="G36">
        <v>44197.716150639433</v>
      </c>
      <c r="H36">
        <v>44796.553820389418</v>
      </c>
      <c r="I36">
        <v>45315.542298493398</v>
      </c>
      <c r="J36">
        <v>45729.64469364901</v>
      </c>
      <c r="K36">
        <v>46051.219804972301</v>
      </c>
      <c r="L36">
        <v>46321.189159441928</v>
      </c>
      <c r="M36">
        <v>46557.619180861977</v>
      </c>
      <c r="N36">
        <v>46779.069649509453</v>
      </c>
      <c r="O36">
        <v>47004.49606429557</v>
      </c>
      <c r="P36">
        <v>47237.040352617383</v>
      </c>
      <c r="Q36">
        <v>47466.995592615232</v>
      </c>
      <c r="R36">
        <v>47694.320140782649</v>
      </c>
      <c r="S36">
        <v>47918.972879434317</v>
      </c>
      <c r="T36">
        <v>48140.913229740763</v>
      </c>
      <c r="U36">
        <v>48360.101164550033</v>
      </c>
      <c r="V36">
        <v>48576.497220992453</v>
      </c>
      <c r="W36">
        <v>48790.062512858669</v>
      </c>
      <c r="X36">
        <v>49000.758742751343</v>
      </c>
      <c r="Y36">
        <v>49208.548214000031</v>
      </c>
      <c r="Z36">
        <v>49413.393842336671</v>
      </c>
      <c r="AA36">
        <v>49615.259167325778</v>
      </c>
      <c r="AB36">
        <v>49814.108363544467</v>
      </c>
      <c r="AC36">
        <v>50009.906251508037</v>
      </c>
      <c r="AD36">
        <v>50202.618308334473</v>
      </c>
      <c r="AE36">
        <v>50392.12796573076</v>
      </c>
      <c r="AF36">
        <v>50578.322694328483</v>
      </c>
      <c r="AG36">
        <v>50761.175167955233</v>
      </c>
      <c r="AH36">
        <v>50940.65891805556</v>
      </c>
      <c r="AI36">
        <v>51116.748339375787</v>
      </c>
      <c r="AJ36">
        <v>51289.418695253611</v>
      </c>
      <c r="AK36">
        <v>51458.646122510057</v>
      </c>
      <c r="AL36">
        <v>51624.40763594395</v>
      </c>
      <c r="AM36">
        <v>51786.681132429891</v>
      </c>
      <c r="AN36">
        <v>51945.445394620612</v>
      </c>
    </row>
    <row r="37" spans="1:40" ht="14.25" x14ac:dyDescent="0.2">
      <c r="A37" s="21" t="s">
        <v>202</v>
      </c>
      <c r="B37">
        <v>17470.728074872739</v>
      </c>
      <c r="C37">
        <v>18895.164744890481</v>
      </c>
      <c r="D37">
        <v>20386.742385702299</v>
      </c>
      <c r="E37">
        <v>21926.87909419306</v>
      </c>
      <c r="F37">
        <v>23553.332175743089</v>
      </c>
      <c r="G37">
        <v>25289.689538960389</v>
      </c>
      <c r="H37">
        <v>27080.46523783532</v>
      </c>
      <c r="I37">
        <v>28853.340678997731</v>
      </c>
      <c r="J37">
        <v>30518.931320068528</v>
      </c>
      <c r="K37">
        <v>32054.293970327661</v>
      </c>
      <c r="L37">
        <v>33516.423701998552</v>
      </c>
      <c r="M37">
        <v>34929.328751102847</v>
      </c>
      <c r="N37">
        <v>36323.732384422467</v>
      </c>
      <c r="O37">
        <v>37736.785506164088</v>
      </c>
      <c r="P37">
        <v>39183.609447367191</v>
      </c>
      <c r="Q37">
        <v>40651.534316006611</v>
      </c>
      <c r="R37">
        <v>42140.959927801399</v>
      </c>
      <c r="S37">
        <v>43652.477627554283</v>
      </c>
      <c r="T37">
        <v>45186.882216593032</v>
      </c>
      <c r="U37">
        <v>46745.183901267883</v>
      </c>
      <c r="V37">
        <v>48328.620372797654</v>
      </c>
      <c r="W37">
        <v>49938.66914504821</v>
      </c>
      <c r="X37">
        <v>51577.060293302478</v>
      </c>
      <c r="Y37">
        <v>53245.789753874153</v>
      </c>
      <c r="Z37">
        <v>54947.133361749628</v>
      </c>
      <c r="AA37">
        <v>56683.66182154898</v>
      </c>
      <c r="AB37">
        <v>58458.256826263751</v>
      </c>
      <c r="AC37">
        <v>60274.128558809891</v>
      </c>
      <c r="AD37">
        <v>62134.83483379367</v>
      </c>
      <c r="AE37">
        <v>64033.499336544723</v>
      </c>
      <c r="AF37">
        <v>65960.440681186257</v>
      </c>
      <c r="AG37">
        <v>67915.279094837402</v>
      </c>
      <c r="AH37">
        <v>69897.632151075202</v>
      </c>
      <c r="AI37">
        <v>71907.116694381781</v>
      </c>
      <c r="AJ37">
        <v>73943.350792403231</v>
      </c>
      <c r="AK37">
        <v>76005.955711737595</v>
      </c>
      <c r="AL37">
        <v>78094.557913104698</v>
      </c>
      <c r="AM37">
        <v>80208.791061901968</v>
      </c>
      <c r="AN37">
        <v>82348.298050335026</v>
      </c>
    </row>
    <row r="38" spans="1:40" ht="14.25" x14ac:dyDescent="0.2">
      <c r="A38" s="21" t="s">
        <v>306</v>
      </c>
      <c r="B38">
        <v>1</v>
      </c>
      <c r="C38">
        <v>25.97109124850245</v>
      </c>
      <c r="D38">
        <v>388.66480482337158</v>
      </c>
      <c r="E38">
        <v>1563.3608599594841</v>
      </c>
      <c r="F38">
        <v>2330.6479127139851</v>
      </c>
      <c r="G38">
        <v>3056.207101684171</v>
      </c>
      <c r="H38">
        <v>3712.8979866936088</v>
      </c>
      <c r="I38">
        <v>4401.5215340887598</v>
      </c>
      <c r="J38">
        <v>5362.7515099161947</v>
      </c>
      <c r="K38">
        <v>6855.4206427617692</v>
      </c>
      <c r="L38">
        <v>8886.5153237252816</v>
      </c>
      <c r="M38">
        <v>11333.11986216719</v>
      </c>
      <c r="N38">
        <v>13796.14407312677</v>
      </c>
      <c r="O38">
        <v>15553.418604166431</v>
      </c>
      <c r="P38">
        <v>16638.213083208051</v>
      </c>
      <c r="Q38">
        <v>17665.218803641779</v>
      </c>
      <c r="R38">
        <v>18628.659762016989</v>
      </c>
      <c r="S38">
        <v>19525.995449030859</v>
      </c>
      <c r="T38">
        <v>20357.87637928706</v>
      </c>
      <c r="U38">
        <v>21127.991364892419</v>
      </c>
      <c r="V38">
        <v>21842.841283384059</v>
      </c>
      <c r="W38">
        <v>22511.475613181319</v>
      </c>
      <c r="X38">
        <v>23145.22698253757</v>
      </c>
      <c r="Y38">
        <v>23757.476286169342</v>
      </c>
      <c r="Z38">
        <v>24363.47750176811</v>
      </c>
      <c r="AA38">
        <v>24980.268082734769</v>
      </c>
      <c r="AB38">
        <v>25626.68852740022</v>
      </c>
      <c r="AC38">
        <v>26323.534158344519</v>
      </c>
      <c r="AD38">
        <v>27093.86397227268</v>
      </c>
      <c r="AE38">
        <v>27910.4516932488</v>
      </c>
      <c r="AF38">
        <v>28728.281057093369</v>
      </c>
      <c r="AG38">
        <v>29545.63637259381</v>
      </c>
      <c r="AH38">
        <v>30360.719702840212</v>
      </c>
      <c r="AI38">
        <v>31171.65471742212</v>
      </c>
      <c r="AJ38">
        <v>31976.491240041811</v>
      </c>
      <c r="AK38">
        <v>32773.21050305161</v>
      </c>
      <c r="AL38">
        <v>33559.731115032038</v>
      </c>
      <c r="AM38">
        <v>34333.915741683872</v>
      </c>
      <c r="AN38">
        <v>35093.57849402463</v>
      </c>
    </row>
    <row r="39" spans="1:40" ht="14.25" x14ac:dyDescent="0.2">
      <c r="A39" s="21" t="s">
        <v>203</v>
      </c>
      <c r="B39">
        <v>101803.0146975994</v>
      </c>
      <c r="C39">
        <v>104008.40645367181</v>
      </c>
      <c r="D39">
        <v>106185.4677725462</v>
      </c>
      <c r="E39">
        <v>108305.4937076809</v>
      </c>
      <c r="F39">
        <v>110465.731972316</v>
      </c>
      <c r="G39">
        <v>112696.32964456271</v>
      </c>
      <c r="H39">
        <v>114858.3950824889</v>
      </c>
      <c r="I39">
        <v>116802.50443962601</v>
      </c>
      <c r="J39">
        <v>118370.5515097866</v>
      </c>
      <c r="K39">
        <v>119588.9501483357</v>
      </c>
      <c r="L39">
        <v>120630.9433914237</v>
      </c>
      <c r="M39">
        <v>121556.5432679325</v>
      </c>
      <c r="N39">
        <v>122428.227698792</v>
      </c>
      <c r="O39">
        <v>123310.4961686715</v>
      </c>
      <c r="P39">
        <v>124209.5102228519</v>
      </c>
      <c r="Q39">
        <v>125088.9945314775</v>
      </c>
      <c r="R39">
        <v>125951.27277243719</v>
      </c>
      <c r="S39">
        <v>126798.7534502706</v>
      </c>
      <c r="T39">
        <v>127633.92662998461</v>
      </c>
      <c r="U39">
        <v>128459.3611336379</v>
      </c>
      <c r="V39">
        <v>129277.7022325149</v>
      </c>
      <c r="W39">
        <v>130091.6698662414</v>
      </c>
      <c r="X39">
        <v>130904.05741899079</v>
      </c>
      <c r="Y39">
        <v>131717.73108204221</v>
      </c>
      <c r="Z39">
        <v>132535.62983139211</v>
      </c>
      <c r="AA39">
        <v>133360.76604893201</v>
      </c>
      <c r="AB39">
        <v>134196.22681589099</v>
      </c>
      <c r="AC39">
        <v>135045.17590785271</v>
      </c>
      <c r="AD39">
        <v>135910.8565216939</v>
      </c>
      <c r="AE39">
        <v>136788.20350551969</v>
      </c>
      <c r="AF39">
        <v>137669.98729288339</v>
      </c>
      <c r="AG39">
        <v>138556.26689501689</v>
      </c>
      <c r="AH39">
        <v>139447.10247393619</v>
      </c>
      <c r="AI39">
        <v>140342.55535689869</v>
      </c>
      <c r="AJ39">
        <v>141242.68805110961</v>
      </c>
      <c r="AK39">
        <v>142147.56425868039</v>
      </c>
      <c r="AL39">
        <v>143057.24889185029</v>
      </c>
      <c r="AM39">
        <v>143971.80808847779</v>
      </c>
      <c r="AN39">
        <v>144891.30922780471</v>
      </c>
    </row>
    <row r="40" spans="1:40" ht="14.25" x14ac:dyDescent="0.2">
      <c r="A40" s="21" t="s">
        <v>204</v>
      </c>
      <c r="B40">
        <v>101531.7046580208</v>
      </c>
      <c r="C40">
        <v>105552.7921347385</v>
      </c>
      <c r="D40">
        <v>109695.86755043481</v>
      </c>
      <c r="E40">
        <v>113953.32620163971</v>
      </c>
      <c r="F40">
        <v>118375.7089137299</v>
      </c>
      <c r="G40">
        <v>122981.0399069056</v>
      </c>
      <c r="H40">
        <v>127704.1890401072</v>
      </c>
      <c r="I40">
        <v>132469.218100097</v>
      </c>
      <c r="J40">
        <v>137188.93408094699</v>
      </c>
      <c r="K40">
        <v>141914.3378814763</v>
      </c>
      <c r="L40">
        <v>146704.69028006849</v>
      </c>
      <c r="M40">
        <v>151468.26311534809</v>
      </c>
      <c r="N40">
        <v>156102.05051659851</v>
      </c>
      <c r="O40">
        <v>160492.32894680381</v>
      </c>
      <c r="P40">
        <v>164680.48464672611</v>
      </c>
      <c r="Q40">
        <v>168793.31129827871</v>
      </c>
      <c r="R40">
        <v>172839.23167023869</v>
      </c>
      <c r="S40">
        <v>176828.46483604499</v>
      </c>
      <c r="T40">
        <v>180772.9892436412</v>
      </c>
      <c r="U40">
        <v>184686.5097725598</v>
      </c>
      <c r="V40">
        <v>188584.43200130481</v>
      </c>
      <c r="W40">
        <v>192483.84687446701</v>
      </c>
      <c r="X40">
        <v>196403.5289344913</v>
      </c>
      <c r="Y40">
        <v>200363.95128093971</v>
      </c>
      <c r="Z40">
        <v>204387.32045391359</v>
      </c>
      <c r="AA40">
        <v>208497.6345215826</v>
      </c>
      <c r="AB40">
        <v>212720.7677986428</v>
      </c>
      <c r="AC40">
        <v>217084.58584770581</v>
      </c>
      <c r="AD40">
        <v>221619.09473505331</v>
      </c>
      <c r="AE40">
        <v>226285.36381147831</v>
      </c>
      <c r="AF40">
        <v>231024.1602669007</v>
      </c>
      <c r="AG40">
        <v>235836.7912832493</v>
      </c>
      <c r="AH40">
        <v>240724.6196902841</v>
      </c>
      <c r="AI40">
        <v>245689.06617852201</v>
      </c>
      <c r="AJ40">
        <v>250731.61157866719</v>
      </c>
      <c r="AK40">
        <v>255853.79921078199</v>
      </c>
      <c r="AL40">
        <v>261057.23730656641</v>
      </c>
      <c r="AM40">
        <v>266343.60150837788</v>
      </c>
      <c r="AN40">
        <v>271714.63744878478</v>
      </c>
    </row>
    <row r="41" spans="1:40" ht="14.25" x14ac:dyDescent="0.2">
      <c r="A41" s="21" t="s">
        <v>205</v>
      </c>
      <c r="B41">
        <v>54801.586556831287</v>
      </c>
      <c r="C41">
        <v>57674.758590115183</v>
      </c>
      <c r="D41">
        <v>60671.1496124353</v>
      </c>
      <c r="E41">
        <v>63787.284637652541</v>
      </c>
      <c r="F41">
        <v>67088.734518365702</v>
      </c>
      <c r="G41">
        <v>70596.54650319973</v>
      </c>
      <c r="H41">
        <v>74226.213236513489</v>
      </c>
      <c r="I41">
        <v>77874.050761515871</v>
      </c>
      <c r="J41">
        <v>81416.318377818607</v>
      </c>
      <c r="K41">
        <v>84847.230812028865</v>
      </c>
      <c r="L41">
        <v>88245.008525908372</v>
      </c>
      <c r="M41">
        <v>91597.200163397691</v>
      </c>
      <c r="N41">
        <v>94891.460250101809</v>
      </c>
      <c r="O41">
        <v>98115.642316026657</v>
      </c>
      <c r="P41">
        <v>101291.2110560319</v>
      </c>
      <c r="Q41">
        <v>104450.2297310452</v>
      </c>
      <c r="R41">
        <v>107597.6449488517</v>
      </c>
      <c r="S41">
        <v>110739.73231457629</v>
      </c>
      <c r="T41">
        <v>113884.1060864208</v>
      </c>
      <c r="U41">
        <v>117039.7313468191</v>
      </c>
      <c r="V41">
        <v>120216.9411310359</v>
      </c>
      <c r="W41">
        <v>123427.46103633731</v>
      </c>
      <c r="X41">
        <v>126684.443924475</v>
      </c>
      <c r="Y41">
        <v>130002.5174390866</v>
      </c>
      <c r="Z41">
        <v>133397.84719936279</v>
      </c>
      <c r="AA41">
        <v>136888.21871431911</v>
      </c>
      <c r="AB41">
        <v>140493.1413017626</v>
      </c>
      <c r="AC41">
        <v>144233.97760732981</v>
      </c>
      <c r="AD41">
        <v>148134.10271850569</v>
      </c>
      <c r="AE41">
        <v>152168.62652948141</v>
      </c>
      <c r="AF41">
        <v>156297.4769595743</v>
      </c>
      <c r="AG41">
        <v>160522.93372340969</v>
      </c>
      <c r="AH41">
        <v>164847.35383382751</v>
      </c>
      <c r="AI41">
        <v>169273.17483962479</v>
      </c>
      <c r="AJ41">
        <v>173802.91819662301</v>
      </c>
      <c r="AK41">
        <v>178439.19277809429</v>
      </c>
      <c r="AL41">
        <v>183184.6985309133</v>
      </c>
      <c r="AM41">
        <v>188042.23028414539</v>
      </c>
      <c r="AN41">
        <v>193014.68171713551</v>
      </c>
    </row>
    <row r="42" spans="1:40" ht="14.25" x14ac:dyDescent="0.2">
      <c r="A42" s="21" t="s">
        <v>206</v>
      </c>
      <c r="B42">
        <v>59677.345914108897</v>
      </c>
      <c r="C42">
        <v>60714.633359735373</v>
      </c>
      <c r="D42">
        <v>61783.743039455418</v>
      </c>
      <c r="E42">
        <v>62888.374659335263</v>
      </c>
      <c r="F42">
        <v>64082.839023847082</v>
      </c>
      <c r="G42">
        <v>65368.351674942802</v>
      </c>
      <c r="H42">
        <v>66664.563569585691</v>
      </c>
      <c r="I42">
        <v>67884.646675718002</v>
      </c>
      <c r="J42">
        <v>68935.733045649991</v>
      </c>
      <c r="K42">
        <v>69818.414572953872</v>
      </c>
      <c r="L42">
        <v>70613.882560812359</v>
      </c>
      <c r="M42">
        <v>71347.709331071266</v>
      </c>
      <c r="N42">
        <v>72046.87102785059</v>
      </c>
      <c r="O42">
        <v>72739.560425696953</v>
      </c>
      <c r="P42">
        <v>73430.493339750756</v>
      </c>
      <c r="Q42">
        <v>74106.22353480813</v>
      </c>
      <c r="R42">
        <v>74768.625159359828</v>
      </c>
      <c r="S42">
        <v>75419.664976458225</v>
      </c>
      <c r="T42">
        <v>76061.39885821809</v>
      </c>
      <c r="U42">
        <v>76695.968798333299</v>
      </c>
      <c r="V42">
        <v>77325.600493605249</v>
      </c>
      <c r="W42">
        <v>77952.601543297031</v>
      </c>
      <c r="X42">
        <v>78579.360313396814</v>
      </c>
      <c r="Y42">
        <v>79208.345511654348</v>
      </c>
      <c r="Z42">
        <v>79842.106518602857</v>
      </c>
      <c r="AA42">
        <v>80483.274519757848</v>
      </c>
      <c r="AB42">
        <v>81134.564484855335</v>
      </c>
      <c r="AC42">
        <v>81798.778041398065</v>
      </c>
      <c r="AD42">
        <v>82478.807292005135</v>
      </c>
      <c r="AE42">
        <v>83170.418961936273</v>
      </c>
      <c r="AF42">
        <v>83867.440175409385</v>
      </c>
      <c r="AG42">
        <v>84569.924833098048</v>
      </c>
      <c r="AH42">
        <v>85277.927589411018</v>
      </c>
      <c r="AI42">
        <v>85991.503863739563</v>
      </c>
      <c r="AJ42">
        <v>86710.709851881402</v>
      </c>
      <c r="AK42">
        <v>87435.602537644038</v>
      </c>
      <c r="AL42">
        <v>88166.239704632128</v>
      </c>
      <c r="AM42">
        <v>88902.67994821821</v>
      </c>
      <c r="AN42">
        <v>89644.982687706462</v>
      </c>
    </row>
    <row r="43" spans="1:40" ht="14.25" x14ac:dyDescent="0.2">
      <c r="A43" s="21" t="s">
        <v>207</v>
      </c>
      <c r="B43">
        <v>46450.003049149032</v>
      </c>
      <c r="C43">
        <v>49154.114420986261</v>
      </c>
      <c r="D43">
        <v>51973.618702957327</v>
      </c>
      <c r="E43">
        <v>54898.824827539087</v>
      </c>
      <c r="F43">
        <v>57990.699969892747</v>
      </c>
      <c r="G43">
        <v>61273.552659321933</v>
      </c>
      <c r="H43">
        <v>64667.227087037681</v>
      </c>
      <c r="I43">
        <v>68072.067560979456</v>
      </c>
      <c r="J43">
        <v>71368.115415646593</v>
      </c>
      <c r="K43">
        <v>74551.70725220957</v>
      </c>
      <c r="L43">
        <v>77698.862847358861</v>
      </c>
      <c r="M43">
        <v>80794.109097025939</v>
      </c>
      <c r="N43">
        <v>83821.794404118351</v>
      </c>
      <c r="O43">
        <v>86766.223272618037</v>
      </c>
      <c r="P43">
        <v>89655.353908329096</v>
      </c>
      <c r="Q43">
        <v>92529.181620236821</v>
      </c>
      <c r="R43">
        <v>95390.956590411733</v>
      </c>
      <c r="S43">
        <v>98245.057800362905</v>
      </c>
      <c r="T43">
        <v>101097.0029835075</v>
      </c>
      <c r="U43">
        <v>103953.4588940437</v>
      </c>
      <c r="V43">
        <v>106822.2538087071</v>
      </c>
      <c r="W43">
        <v>109712.3942490707</v>
      </c>
      <c r="X43">
        <v>112634.0879825907</v>
      </c>
      <c r="Y43">
        <v>115598.77543841609</v>
      </c>
      <c r="Z43">
        <v>118619.17176736151</v>
      </c>
      <c r="AA43">
        <v>121709.3218934512</v>
      </c>
      <c r="AB43">
        <v>124884.67105669979</v>
      </c>
      <c r="AC43">
        <v>128162.1535437931</v>
      </c>
      <c r="AD43">
        <v>131560.30255667059</v>
      </c>
      <c r="AE43">
        <v>135054.94388948</v>
      </c>
      <c r="AF43">
        <v>138609.1872268458</v>
      </c>
      <c r="AG43">
        <v>142223.8033296162</v>
      </c>
      <c r="AH43">
        <v>145899.61146182951</v>
      </c>
      <c r="AI43">
        <v>149637.48230357439</v>
      </c>
      <c r="AJ43">
        <v>153438.3409363486</v>
      </c>
      <c r="AK43">
        <v>157303.16990398749</v>
      </c>
      <c r="AL43">
        <v>161233.0123526041</v>
      </c>
      <c r="AM43">
        <v>165228.97525339751</v>
      </c>
      <c r="AN43">
        <v>169292.23271258449</v>
      </c>
    </row>
    <row r="44" spans="1:40" ht="14.25" x14ac:dyDescent="0.2">
      <c r="A44" s="21" t="s">
        <v>208</v>
      </c>
      <c r="B44">
        <v>123782.3285486083</v>
      </c>
      <c r="C44">
        <v>131110.5580718558</v>
      </c>
      <c r="D44">
        <v>138795.54324474151</v>
      </c>
      <c r="E44">
        <v>146829.1404180114</v>
      </c>
      <c r="F44">
        <v>155429.11478267561</v>
      </c>
      <c r="G44">
        <v>164665.95767861881</v>
      </c>
      <c r="H44">
        <v>174257.63909893579</v>
      </c>
      <c r="I44">
        <v>183849.13684500629</v>
      </c>
      <c r="J44">
        <v>193009.35080640341</v>
      </c>
      <c r="K44">
        <v>201661.69457981101</v>
      </c>
      <c r="L44">
        <v>210079.1592186511</v>
      </c>
      <c r="M44">
        <v>218312.97172619399</v>
      </c>
      <c r="N44">
        <v>226430.87305550769</v>
      </c>
      <c r="O44">
        <v>234516.70633113329</v>
      </c>
      <c r="P44">
        <v>242623.11875492381</v>
      </c>
      <c r="Q44">
        <v>250744.5872966059</v>
      </c>
      <c r="R44">
        <v>258891.78222482029</v>
      </c>
      <c r="S44">
        <v>267078.29643924558</v>
      </c>
      <c r="T44">
        <v>275320.71256543318</v>
      </c>
      <c r="U44">
        <v>283638.67574117921</v>
      </c>
      <c r="V44">
        <v>292054.97684026079</v>
      </c>
      <c r="W44">
        <v>300595.65115270618</v>
      </c>
      <c r="X44">
        <v>309290.09783401602</v>
      </c>
      <c r="Y44">
        <v>318171.22576806147</v>
      </c>
      <c r="Z44">
        <v>327275.63188059081</v>
      </c>
      <c r="AA44">
        <v>336643.81841559318</v>
      </c>
      <c r="AB44">
        <v>346320.45627059852</v>
      </c>
      <c r="AC44">
        <v>356354.70220813801</v>
      </c>
      <c r="AD44">
        <v>366800.57865137968</v>
      </c>
      <c r="AE44">
        <v>377602.85494224669</v>
      </c>
      <c r="AF44">
        <v>388671.98268917779</v>
      </c>
      <c r="AG44">
        <v>400014.59309920028</v>
      </c>
      <c r="AH44">
        <v>411637.5562773954</v>
      </c>
      <c r="AI44">
        <v>423547.99217245338</v>
      </c>
      <c r="AJ44">
        <v>435753.28199936531</v>
      </c>
      <c r="AK44">
        <v>448261.08016192447</v>
      </c>
      <c r="AL44">
        <v>461079.32669909042</v>
      </c>
      <c r="AM44">
        <v>474216.26028063678</v>
      </c>
      <c r="AN44">
        <v>487680.43177905929</v>
      </c>
    </row>
    <row r="45" spans="1:40" ht="14.25" x14ac:dyDescent="0.2">
      <c r="A45" s="21" t="s">
        <v>209</v>
      </c>
      <c r="B45">
        <v>421311.10404089559</v>
      </c>
      <c r="C45">
        <v>451974.56101320637</v>
      </c>
      <c r="D45">
        <v>484459.8757960439</v>
      </c>
      <c r="E45">
        <v>518729.05348855827</v>
      </c>
      <c r="F45">
        <v>555637.6120188582</v>
      </c>
      <c r="G45">
        <v>595548.73605564842</v>
      </c>
      <c r="H45">
        <v>637439.82956000825</v>
      </c>
      <c r="I45">
        <v>679953.02952144563</v>
      </c>
      <c r="J45">
        <v>721369.9842703063</v>
      </c>
      <c r="K45">
        <v>761117.12353039114</v>
      </c>
      <c r="L45">
        <v>800171.1212929769</v>
      </c>
      <c r="M45">
        <v>838971.2862750435</v>
      </c>
      <c r="N45">
        <v>878090.0436150945</v>
      </c>
      <c r="O45">
        <v>918234.54571936361</v>
      </c>
      <c r="P45">
        <v>959846.79489960812</v>
      </c>
      <c r="Q45">
        <v>1002830.047625071</v>
      </c>
      <c r="R45">
        <v>1047184.59446441</v>
      </c>
      <c r="S45">
        <v>1092906.4712212761</v>
      </c>
      <c r="T45">
        <v>1139987.1512601529</v>
      </c>
      <c r="U45">
        <v>1188413.2379669501</v>
      </c>
      <c r="V45">
        <v>1238166.1594932571</v>
      </c>
      <c r="W45">
        <v>1289221.868117319</v>
      </c>
      <c r="X45">
        <v>1341550.5467349091</v>
      </c>
      <c r="Y45">
        <v>1395116.3251661269</v>
      </c>
      <c r="Z45">
        <v>1449877.0091278739</v>
      </c>
      <c r="AA45">
        <v>1505783.8248725589</v>
      </c>
      <c r="AB45">
        <v>1562781.182629538</v>
      </c>
      <c r="AC45">
        <v>1620806.4621026311</v>
      </c>
      <c r="AD45">
        <v>1679789.823372589</v>
      </c>
      <c r="AE45">
        <v>1739687.6798218279</v>
      </c>
      <c r="AF45">
        <v>1800478.001801502</v>
      </c>
      <c r="AG45">
        <v>1862115.9396903161</v>
      </c>
      <c r="AH45">
        <v>1924554.256536335</v>
      </c>
      <c r="AI45">
        <v>1987743.402667847</v>
      </c>
      <c r="AJ45">
        <v>2051631.5983624051</v>
      </c>
      <c r="AK45">
        <v>2116164.9243292962</v>
      </c>
      <c r="AL45">
        <v>2181287.4197242628</v>
      </c>
      <c r="AM45">
        <v>2246941.187380211</v>
      </c>
      <c r="AN45">
        <v>2313066.5059045758</v>
      </c>
    </row>
    <row r="46" spans="1:40" ht="14.25" x14ac:dyDescent="0.2">
      <c r="A46" s="21" t="s">
        <v>210</v>
      </c>
      <c r="B46">
        <v>40294.225269378127</v>
      </c>
      <c r="C46">
        <v>41028.804583455749</v>
      </c>
      <c r="D46">
        <v>41703.614490671178</v>
      </c>
      <c r="E46">
        <v>42270.52642363638</v>
      </c>
      <c r="F46">
        <v>42751.491027586919</v>
      </c>
      <c r="G46">
        <v>43195.197940647893</v>
      </c>
      <c r="H46">
        <v>43591.943747587757</v>
      </c>
      <c r="I46">
        <v>43931.854315067692</v>
      </c>
      <c r="J46">
        <v>44204.994416308458</v>
      </c>
      <c r="K46">
        <v>44419.994676860799</v>
      </c>
      <c r="L46">
        <v>44600.167024036593</v>
      </c>
      <c r="M46">
        <v>44757.846031753288</v>
      </c>
      <c r="N46">
        <v>44905.596513885233</v>
      </c>
      <c r="O46">
        <v>45056.167716338663</v>
      </c>
      <c r="P46">
        <v>45213.096875336647</v>
      </c>
      <c r="Q46">
        <v>45370.894822177681</v>
      </c>
      <c r="R46">
        <v>45528.89287608333</v>
      </c>
      <c r="S46">
        <v>45686.413006302428</v>
      </c>
      <c r="T46">
        <v>45842.76785316546</v>
      </c>
      <c r="U46">
        <v>45997.260851490937</v>
      </c>
      <c r="V46">
        <v>46149.186458730983</v>
      </c>
      <c r="W46">
        <v>46297.830490170098</v>
      </c>
      <c r="X46">
        <v>46442.470563370924</v>
      </c>
      <c r="Y46">
        <v>46582.376653895342</v>
      </c>
      <c r="Z46">
        <v>46716.811764117549</v>
      </c>
      <c r="AA46">
        <v>46845.032706682869</v>
      </c>
      <c r="AB46">
        <v>46966.291003856168</v>
      </c>
      <c r="AC46">
        <v>47079.833903641869</v>
      </c>
      <c r="AD46">
        <v>47184.905513148813</v>
      </c>
      <c r="AE46">
        <v>47283.916608998828</v>
      </c>
      <c r="AF46">
        <v>47379.565953065328</v>
      </c>
      <c r="AG46">
        <v>47471.526704824173</v>
      </c>
      <c r="AH46">
        <v>47559.470470417997</v>
      </c>
      <c r="AI46">
        <v>47643.067560356052</v>
      </c>
      <c r="AJ46">
        <v>47721.987269472193</v>
      </c>
      <c r="AK46">
        <v>47795.898179139913</v>
      </c>
      <c r="AL46">
        <v>47864.468481687189</v>
      </c>
      <c r="AM46">
        <v>47927.36632689945</v>
      </c>
      <c r="AN46">
        <v>47984.260190433699</v>
      </c>
    </row>
    <row r="47" spans="1:40" ht="14.25" x14ac:dyDescent="0.2">
      <c r="A47" s="21" t="s">
        <v>211</v>
      </c>
      <c r="B47">
        <v>17470.728074872739</v>
      </c>
      <c r="C47">
        <v>18907.726901092079</v>
      </c>
      <c r="D47">
        <v>20412.066074034341</v>
      </c>
      <c r="E47">
        <v>21964.097063262041</v>
      </c>
      <c r="F47">
        <v>23583.122712163098</v>
      </c>
      <c r="G47">
        <v>25289.301265192651</v>
      </c>
      <c r="H47">
        <v>27054.16194841962</v>
      </c>
      <c r="I47">
        <v>28840.796489752949</v>
      </c>
      <c r="J47">
        <v>30603.457672828939</v>
      </c>
      <c r="K47">
        <v>32338.618268249811</v>
      </c>
      <c r="L47">
        <v>34072.123898527963</v>
      </c>
      <c r="M47">
        <v>35795.634308765497</v>
      </c>
      <c r="N47">
        <v>37500.784662850667</v>
      </c>
      <c r="O47">
        <v>39179.2762750771</v>
      </c>
      <c r="P47">
        <v>40847.563587540193</v>
      </c>
      <c r="Q47">
        <v>42527.798066957897</v>
      </c>
      <c r="R47">
        <v>44220.739769653883</v>
      </c>
      <c r="S47">
        <v>45927.716430332453</v>
      </c>
      <c r="T47">
        <v>47650.648871655198</v>
      </c>
      <c r="U47">
        <v>49392.075787843118</v>
      </c>
      <c r="V47">
        <v>51155.178761826137</v>
      </c>
      <c r="W47">
        <v>52943.808467404313</v>
      </c>
      <c r="X47">
        <v>54762.513097961382</v>
      </c>
      <c r="Y47">
        <v>56616.570154786219</v>
      </c>
      <c r="Z47">
        <v>58512.02282488576</v>
      </c>
      <c r="AA47">
        <v>60455.722284828393</v>
      </c>
      <c r="AB47">
        <v>62455.377388714893</v>
      </c>
      <c r="AC47">
        <v>64519.61334065644</v>
      </c>
      <c r="AD47">
        <v>66658.041121749906</v>
      </c>
      <c r="AE47">
        <v>68857.859250725</v>
      </c>
      <c r="AF47">
        <v>71099.346872569411</v>
      </c>
      <c r="AG47">
        <v>73382.527285943273</v>
      </c>
      <c r="AH47">
        <v>75707.431264158324</v>
      </c>
      <c r="AI47">
        <v>78074.09948633032</v>
      </c>
      <c r="AJ47">
        <v>80482.58502833893</v>
      </c>
      <c r="AK47">
        <v>82932.955910718432</v>
      </c>
      <c r="AL47">
        <v>85425.297700834315</v>
      </c>
      <c r="AM47">
        <v>87959.716166933576</v>
      </c>
      <c r="AN47">
        <v>90536.339981950383</v>
      </c>
    </row>
    <row r="48" spans="1:40" ht="14.25" x14ac:dyDescent="0.2">
      <c r="A48" s="21" t="s">
        <v>308</v>
      </c>
      <c r="B48">
        <v>1</v>
      </c>
      <c r="C48">
        <v>29.295281673084691</v>
      </c>
      <c r="D48">
        <v>484.41940109971608</v>
      </c>
      <c r="E48">
        <v>2047.6190476190479</v>
      </c>
      <c r="F48">
        <v>3090.1761286305782</v>
      </c>
      <c r="G48">
        <v>4086.163949886291</v>
      </c>
      <c r="H48">
        <v>4993.5397448977592</v>
      </c>
      <c r="I48">
        <v>5948.7139843226196</v>
      </c>
      <c r="J48">
        <v>7286.5375411497462</v>
      </c>
      <c r="K48">
        <v>9386.6071384886072</v>
      </c>
      <c r="L48">
        <v>12279.531736571451</v>
      </c>
      <c r="M48">
        <v>15782.955875650119</v>
      </c>
      <c r="N48">
        <v>19283.057378011959</v>
      </c>
      <c r="O48">
        <v>21666.666666666672</v>
      </c>
      <c r="P48">
        <v>23001.909010837058</v>
      </c>
      <c r="Q48">
        <v>24243.91375034293</v>
      </c>
      <c r="R48">
        <v>25388.2736072443</v>
      </c>
      <c r="S48">
        <v>26435.024729452889</v>
      </c>
      <c r="T48">
        <v>27388.4152606321</v>
      </c>
      <c r="U48">
        <v>28256.556785579422</v>
      </c>
      <c r="V48">
        <v>29051.01085109745</v>
      </c>
      <c r="W48">
        <v>29786.361199906569</v>
      </c>
      <c r="X48">
        <v>30479.81799621911</v>
      </c>
      <c r="Y48">
        <v>31150.894543794901</v>
      </c>
      <c r="Z48">
        <v>31821.191114885391</v>
      </c>
      <c r="AA48">
        <v>32514.31568711334</v>
      </c>
      <c r="AB48">
        <v>33255.968621183718</v>
      </c>
      <c r="AC48">
        <v>34074.218469176289</v>
      </c>
      <c r="AD48">
        <v>35000</v>
      </c>
      <c r="AE48">
        <v>35995.315899165689</v>
      </c>
      <c r="AF48">
        <v>36999.408855254369</v>
      </c>
      <c r="AG48">
        <v>38011.637177666562</v>
      </c>
      <c r="AH48">
        <v>39031.343642151172</v>
      </c>
      <c r="AI48">
        <v>40057.856685745857</v>
      </c>
      <c r="AJ48">
        <v>41090.491638494961</v>
      </c>
      <c r="AK48">
        <v>42128.551988047802</v>
      </c>
      <c r="AL48">
        <v>43171.330673146018</v>
      </c>
      <c r="AM48">
        <v>44218.111401934308</v>
      </c>
      <c r="AN48">
        <v>45268.169990975191</v>
      </c>
    </row>
    <row r="49" spans="1:40" ht="14.25" x14ac:dyDescent="0.2">
      <c r="A49" s="21" t="s">
        <v>212</v>
      </c>
      <c r="B49">
        <v>101803.0146975994</v>
      </c>
      <c r="C49">
        <v>103601.5583324008</v>
      </c>
      <c r="D49">
        <v>105323.8328053006</v>
      </c>
      <c r="E49">
        <v>106919.56683625669</v>
      </c>
      <c r="F49">
        <v>108447.1345966048</v>
      </c>
      <c r="G49">
        <v>109955.8863597201</v>
      </c>
      <c r="H49">
        <v>111377.458097246</v>
      </c>
      <c r="I49">
        <v>112640.2072640799</v>
      </c>
      <c r="J49">
        <v>113669.985641936</v>
      </c>
      <c r="K49">
        <v>114476.7264996926</v>
      </c>
      <c r="L49">
        <v>115155.90587004391</v>
      </c>
      <c r="M49">
        <v>115761.83875618649</v>
      </c>
      <c r="N49">
        <v>116350.2640118108</v>
      </c>
      <c r="O49">
        <v>116978.12487844451</v>
      </c>
      <c r="P49">
        <v>117648.3489131173</v>
      </c>
      <c r="Q49">
        <v>118324.8111862646</v>
      </c>
      <c r="R49">
        <v>119006.7709673568</v>
      </c>
      <c r="S49">
        <v>119693.4696829343</v>
      </c>
      <c r="T49">
        <v>120384.13057504231</v>
      </c>
      <c r="U49">
        <v>121077.95840909969</v>
      </c>
      <c r="V49">
        <v>121774.1392333502</v>
      </c>
      <c r="W49">
        <v>122471.8401920805</v>
      </c>
      <c r="X49">
        <v>123170.2093948445</v>
      </c>
      <c r="Y49">
        <v>123868.3758439488</v>
      </c>
      <c r="Z49">
        <v>124565.4494224852</v>
      </c>
      <c r="AA49">
        <v>125260.52094519509</v>
      </c>
      <c r="AB49">
        <v>125952.66227445249</v>
      </c>
      <c r="AC49">
        <v>126640.9265036298</v>
      </c>
      <c r="AD49">
        <v>127324.34821008411</v>
      </c>
      <c r="AE49">
        <v>128003.50681728841</v>
      </c>
      <c r="AF49">
        <v>128679.6929222789</v>
      </c>
      <c r="AG49">
        <v>129352.99692410789</v>
      </c>
      <c r="AH49">
        <v>130023.5128847411</v>
      </c>
      <c r="AI49">
        <v>130691.33850651669</v>
      </c>
      <c r="AJ49">
        <v>131356.57510990329</v>
      </c>
      <c r="AK49">
        <v>132019.3276116456</v>
      </c>
      <c r="AL49">
        <v>132679.7045033724</v>
      </c>
      <c r="AM49">
        <v>133337.8178307545</v>
      </c>
      <c r="AN49">
        <v>133993.78317328659</v>
      </c>
    </row>
    <row r="50" spans="1:40" ht="14.25" x14ac:dyDescent="0.2">
      <c r="A50" s="21" t="s">
        <v>213</v>
      </c>
      <c r="B50">
        <v>101531.7046580208</v>
      </c>
      <c r="C50">
        <v>105688.8912179688</v>
      </c>
      <c r="D50">
        <v>109974.33477806491</v>
      </c>
      <c r="E50">
        <v>114379.0714992514</v>
      </c>
      <c r="F50">
        <v>118929.742070315</v>
      </c>
      <c r="G50">
        <v>123643.03973386899</v>
      </c>
      <c r="H50">
        <v>128490.1212827659</v>
      </c>
      <c r="I50">
        <v>133436.99595822231</v>
      </c>
      <c r="J50">
        <v>138444.21328184521</v>
      </c>
      <c r="K50">
        <v>143598.68825799329</v>
      </c>
      <c r="L50">
        <v>148934.50382936481</v>
      </c>
      <c r="M50">
        <v>154314.03587377499</v>
      </c>
      <c r="N50">
        <v>159579.41361752141</v>
      </c>
      <c r="O50">
        <v>164552.9603553238</v>
      </c>
      <c r="P50">
        <v>169279.9800250509</v>
      </c>
      <c r="Q50">
        <v>173937.49193089959</v>
      </c>
      <c r="R50">
        <v>178533.2243667747</v>
      </c>
      <c r="S50">
        <v>183076.9504449018</v>
      </c>
      <c r="T50">
        <v>187580.4625291382</v>
      </c>
      <c r="U50">
        <v>192057.54901342289</v>
      </c>
      <c r="V50">
        <v>196523.97717743981</v>
      </c>
      <c r="W50">
        <v>200997.48586139371</v>
      </c>
      <c r="X50">
        <v>205497.79171463399</v>
      </c>
      <c r="Y50">
        <v>210046.61280460629</v>
      </c>
      <c r="Z50">
        <v>214667.71343950229</v>
      </c>
      <c r="AA50">
        <v>219386.9741767832</v>
      </c>
      <c r="AB50">
        <v>224232.49117779109</v>
      </c>
      <c r="AC50">
        <v>229234.70934445519</v>
      </c>
      <c r="AD50">
        <v>234426.59405739009</v>
      </c>
      <c r="AE50">
        <v>239764.23935521999</v>
      </c>
      <c r="AF50">
        <v>245181.1678705721</v>
      </c>
      <c r="AG50">
        <v>250678.55302035011</v>
      </c>
      <c r="AH50">
        <v>256257.6376702686</v>
      </c>
      <c r="AI50">
        <v>261919.7373560798</v>
      </c>
      <c r="AJ50">
        <v>267666.24358271842</v>
      </c>
      <c r="AK50">
        <v>273498.62720562442</v>
      </c>
      <c r="AL50">
        <v>279418.44189884473</v>
      </c>
      <c r="AM50">
        <v>285427.32771491248</v>
      </c>
      <c r="AN50">
        <v>291527.01474188018</v>
      </c>
    </row>
    <row r="51" spans="1:40" ht="14.25" x14ac:dyDescent="0.2">
      <c r="A51" s="21" t="s">
        <v>214</v>
      </c>
      <c r="B51">
        <v>54801.586556831287</v>
      </c>
      <c r="C51">
        <v>57804.760653720637</v>
      </c>
      <c r="D51">
        <v>60949.328077811617</v>
      </c>
      <c r="E51">
        <v>64234.623486898417</v>
      </c>
      <c r="F51">
        <v>67738.511548550901</v>
      </c>
      <c r="G51">
        <v>71484.771780403185</v>
      </c>
      <c r="H51">
        <v>75374.401165276708</v>
      </c>
      <c r="I51">
        <v>79284.392720248623</v>
      </c>
      <c r="J51">
        <v>83066.527969107119</v>
      </c>
      <c r="K51">
        <v>86694.000065076718</v>
      </c>
      <c r="L51">
        <v>90258.4867337576</v>
      </c>
      <c r="M51">
        <v>93774.777813901921</v>
      </c>
      <c r="N51">
        <v>97262.627335887533</v>
      </c>
      <c r="O51">
        <v>100746.71042162681</v>
      </c>
      <c r="P51">
        <v>104248.22047228389</v>
      </c>
      <c r="Q51">
        <v>107771.50421896719</v>
      </c>
      <c r="R51">
        <v>111320.38370562909</v>
      </c>
      <c r="S51">
        <v>114899.68489846151</v>
      </c>
      <c r="T51">
        <v>118515.2701990546</v>
      </c>
      <c r="U51">
        <v>122174.0728022861</v>
      </c>
      <c r="V51">
        <v>125884.1342121943</v>
      </c>
      <c r="W51">
        <v>129654.64632341229</v>
      </c>
      <c r="X51">
        <v>133495.99957555061</v>
      </c>
      <c r="Y51">
        <v>137419.83879753581</v>
      </c>
      <c r="Z51">
        <v>141439.12848311849</v>
      </c>
      <c r="AA51">
        <v>145568.22938293411</v>
      </c>
      <c r="AB51">
        <v>149822.98846857401</v>
      </c>
      <c r="AC51">
        <v>154220.84452686581</v>
      </c>
      <c r="AD51">
        <v>158780.95188551661</v>
      </c>
      <c r="AE51">
        <v>163482.1770472143</v>
      </c>
      <c r="AF51">
        <v>168291.23008472161</v>
      </c>
      <c r="AG51">
        <v>173210.46988518161</v>
      </c>
      <c r="AH51">
        <v>178242.34991049909</v>
      </c>
      <c r="AI51">
        <v>183389.42313095721</v>
      </c>
      <c r="AJ51">
        <v>188654.34716188069</v>
      </c>
      <c r="AK51">
        <v>194039.8896128865</v>
      </c>
      <c r="AL51">
        <v>199548.93365993901</v>
      </c>
      <c r="AM51">
        <v>205184.4838511417</v>
      </c>
      <c r="AN51">
        <v>210949.67215794441</v>
      </c>
    </row>
    <row r="52" spans="1:40" ht="14.25" x14ac:dyDescent="0.2">
      <c r="A52" s="21" t="s">
        <v>215</v>
      </c>
      <c r="B52">
        <v>59677.345914108897</v>
      </c>
      <c r="C52">
        <v>60604.072430668748</v>
      </c>
      <c r="D52">
        <v>61576.66104341243</v>
      </c>
      <c r="E52">
        <v>62601.421365001283</v>
      </c>
      <c r="F52">
        <v>63754.388270387513</v>
      </c>
      <c r="G52">
        <v>65036.605038326648</v>
      </c>
      <c r="H52">
        <v>66335.985342720611</v>
      </c>
      <c r="I52">
        <v>67531.391703868241</v>
      </c>
      <c r="J52">
        <v>68493.452886807616</v>
      </c>
      <c r="K52">
        <v>69231.205675417325</v>
      </c>
      <c r="L52">
        <v>69866.161453306457</v>
      </c>
      <c r="M52">
        <v>70434.551248350486</v>
      </c>
      <c r="N52">
        <v>70974.154673030396</v>
      </c>
      <c r="O52">
        <v>71524.040473338144</v>
      </c>
      <c r="P52">
        <v>72088.085921191116</v>
      </c>
      <c r="Q52">
        <v>72644.086857686721</v>
      </c>
      <c r="R52">
        <v>73192.932510920655</v>
      </c>
      <c r="S52">
        <v>73735.548261760297</v>
      </c>
      <c r="T52">
        <v>74272.894736625531</v>
      </c>
      <c r="U52">
        <v>74805.967016376817</v>
      </c>
      <c r="V52">
        <v>75335.793970999774</v>
      </c>
      <c r="W52">
        <v>75863.437729510217</v>
      </c>
      <c r="X52">
        <v>76389.99329425575</v>
      </c>
      <c r="Y52">
        <v>76916.588308627441</v>
      </c>
      <c r="Z52">
        <v>77444.382987059784</v>
      </c>
      <c r="AA52">
        <v>77974.570216145032</v>
      </c>
      <c r="AB52">
        <v>78508.375835694649</v>
      </c>
      <c r="AC52">
        <v>79047.059108672183</v>
      </c>
      <c r="AD52">
        <v>79591.913389075708</v>
      </c>
      <c r="AE52">
        <v>80140.476782610509</v>
      </c>
      <c r="AF52">
        <v>80689.449112157701</v>
      </c>
      <c r="AG52">
        <v>81238.894292786019</v>
      </c>
      <c r="AH52">
        <v>81788.878799069251</v>
      </c>
      <c r="AI52">
        <v>82339.471675919645</v>
      </c>
      <c r="AJ52">
        <v>82890.744549884737</v>
      </c>
      <c r="AK52">
        <v>83442.771640960986</v>
      </c>
      <c r="AL52">
        <v>83995.629774978515</v>
      </c>
      <c r="AM52">
        <v>84549.398396606251</v>
      </c>
      <c r="AN52">
        <v>85104.159583033324</v>
      </c>
    </row>
    <row r="53" spans="1:40" ht="14.25" x14ac:dyDescent="0.2">
      <c r="A53" s="292" t="s">
        <v>216</v>
      </c>
      <c r="B53">
        <v>46450.003049149032</v>
      </c>
      <c r="C53">
        <v>48927.64889107737</v>
      </c>
      <c r="D53">
        <v>51517.528354138733</v>
      </c>
      <c r="E53">
        <v>54218.444435504287</v>
      </c>
      <c r="F53">
        <v>57066.491868494093</v>
      </c>
      <c r="G53">
        <v>60076.34758951173</v>
      </c>
      <c r="H53">
        <v>63207.192395860118</v>
      </c>
      <c r="I53">
        <v>66408.323918071881</v>
      </c>
      <c r="J53">
        <v>69618.392015967591</v>
      </c>
      <c r="K53">
        <v>72864.449195314693</v>
      </c>
      <c r="L53">
        <v>76187.701317890518</v>
      </c>
      <c r="M53">
        <v>79533.055049663337</v>
      </c>
      <c r="N53">
        <v>82836.204943916746</v>
      </c>
      <c r="O53">
        <v>86023.79173217139</v>
      </c>
      <c r="P53">
        <v>89121.03491586569</v>
      </c>
      <c r="Q53">
        <v>92207.833697844035</v>
      </c>
      <c r="R53">
        <v>95287.397841527883</v>
      </c>
      <c r="S53">
        <v>98364.243882354102</v>
      </c>
      <c r="T53">
        <v>101444.21444012321</v>
      </c>
      <c r="U53">
        <v>104534.4974936901</v>
      </c>
      <c r="V53">
        <v>107643.64803137579</v>
      </c>
      <c r="W53">
        <v>110781.61460699209</v>
      </c>
      <c r="X53">
        <v>113959.77344625221</v>
      </c>
      <c r="Y53">
        <v>117190.9728725092</v>
      </c>
      <c r="Z53">
        <v>120489.59096596971</v>
      </c>
      <c r="AA53">
        <v>123871.6095496108</v>
      </c>
      <c r="AB53">
        <v>127354.70782188021</v>
      </c>
      <c r="AC53">
        <v>130958.3792462534</v>
      </c>
      <c r="AD53">
        <v>134704.07567784609</v>
      </c>
      <c r="AE53">
        <v>138565.1997683103</v>
      </c>
      <c r="AF53">
        <v>142500.5040951969</v>
      </c>
      <c r="AG53">
        <v>146511.07778740639</v>
      </c>
      <c r="AH53">
        <v>150598.06838041719</v>
      </c>
      <c r="AI53">
        <v>154762.6855489983</v>
      </c>
      <c r="AJ53">
        <v>159006.2049519977</v>
      </c>
      <c r="AK53">
        <v>163329.97219357709</v>
      </c>
      <c r="AL53">
        <v>167735.40690577161</v>
      </c>
      <c r="AM53">
        <v>172224.00695779809</v>
      </c>
      <c r="AN53">
        <v>176797.35279808639</v>
      </c>
    </row>
    <row r="54" spans="1:40" ht="14.25" x14ac:dyDescent="0.2">
      <c r="A54" s="292" t="s">
        <v>217</v>
      </c>
      <c r="B54">
        <v>123782.3285486083</v>
      </c>
      <c r="C54">
        <v>131116.81249705239</v>
      </c>
      <c r="D54">
        <v>138780.33257845289</v>
      </c>
      <c r="E54">
        <v>146751.25627209831</v>
      </c>
      <c r="F54">
        <v>155188.98000709381</v>
      </c>
      <c r="G54">
        <v>164157.94738780189</v>
      </c>
      <c r="H54">
        <v>173453.6986376321</v>
      </c>
      <c r="I54">
        <v>182820.3214748819</v>
      </c>
      <c r="J54">
        <v>191947.85227259641</v>
      </c>
      <c r="K54">
        <v>200804.9254569177</v>
      </c>
      <c r="L54">
        <v>209581.72577722071</v>
      </c>
      <c r="M54">
        <v>218263.36507987179</v>
      </c>
      <c r="N54">
        <v>226838.67473376071</v>
      </c>
      <c r="O54">
        <v>235300.3715027041</v>
      </c>
      <c r="P54">
        <v>243700.06159488059</v>
      </c>
      <c r="Q54">
        <v>252098.30710380751</v>
      </c>
      <c r="R54">
        <v>260506.85663737351</v>
      </c>
      <c r="S54">
        <v>268940.99137593323</v>
      </c>
      <c r="T54">
        <v>277419.59449116018</v>
      </c>
      <c r="U54">
        <v>285965.22696522652</v>
      </c>
      <c r="V54">
        <v>294604.21646244143</v>
      </c>
      <c r="W54">
        <v>303366.76626247249</v>
      </c>
      <c r="X54">
        <v>312287.09164749051</v>
      </c>
      <c r="Y54">
        <v>321403.59157595731</v>
      </c>
      <c r="Z54">
        <v>330759.06400713458</v>
      </c>
      <c r="AA54">
        <v>340400.97389992938</v>
      </c>
      <c r="AB54">
        <v>350381.78373856237</v>
      </c>
      <c r="AC54">
        <v>360759.35748190747</v>
      </c>
      <c r="AD54">
        <v>371597.45014578232</v>
      </c>
      <c r="AE54">
        <v>382833.7203702635</v>
      </c>
      <c r="AF54">
        <v>394365.2402934464</v>
      </c>
      <c r="AG54">
        <v>406199.84413975693</v>
      </c>
      <c r="AH54">
        <v>418345.63973491488</v>
      </c>
      <c r="AI54">
        <v>430811.02048258937</v>
      </c>
      <c r="AJ54">
        <v>443604.67787387571</v>
      </c>
      <c r="AK54">
        <v>456735.61455501663</v>
      </c>
      <c r="AL54">
        <v>470213.15798014478</v>
      </c>
      <c r="AM54">
        <v>484046.97467739222</v>
      </c>
      <c r="AN54">
        <v>498247.08515824348</v>
      </c>
    </row>
    <row r="55" spans="1:40" ht="14.25" x14ac:dyDescent="0.2">
      <c r="A55" s="292" t="s">
        <v>218</v>
      </c>
      <c r="B55">
        <v>421311.10404089559</v>
      </c>
      <c r="C55">
        <v>452918.37781799358</v>
      </c>
      <c r="D55">
        <v>486473.09913627122</v>
      </c>
      <c r="E55">
        <v>521942.89176578791</v>
      </c>
      <c r="F55">
        <v>560171.91338799777</v>
      </c>
      <c r="G55">
        <v>601538.3386301928</v>
      </c>
      <c r="H55">
        <v>645064.53852608521</v>
      </c>
      <c r="I55">
        <v>689437.86396650469</v>
      </c>
      <c r="J55">
        <v>732982.21308240143</v>
      </c>
      <c r="K55">
        <v>775035.15088296647</v>
      </c>
      <c r="L55">
        <v>816514.8094653351</v>
      </c>
      <c r="M55">
        <v>857962.40189807047</v>
      </c>
      <c r="N55">
        <v>900079.33838544867</v>
      </c>
      <c r="O55">
        <v>943731.5975323508</v>
      </c>
      <c r="P55">
        <v>989452.41619890602</v>
      </c>
      <c r="Q55">
        <v>1037117.895438883</v>
      </c>
      <c r="R55">
        <v>1086730.2816159951</v>
      </c>
      <c r="S55">
        <v>1138280.9408014831</v>
      </c>
      <c r="T55">
        <v>1191749.127723187</v>
      </c>
      <c r="U55">
        <v>1247100.729041901</v>
      </c>
      <c r="V55">
        <v>1304286.9947889319</v>
      </c>
      <c r="W55">
        <v>1363243.274131458</v>
      </c>
      <c r="X55">
        <v>1423887.774017632</v>
      </c>
      <c r="Y55">
        <v>1486120.36164417</v>
      </c>
      <c r="Z55">
        <v>1549821.4340287601</v>
      </c>
      <c r="AA55">
        <v>1614850.8801935939</v>
      </c>
      <c r="AB55">
        <v>1681047.1635003539</v>
      </c>
      <c r="AC55">
        <v>1748226.553440304</v>
      </c>
      <c r="AD55">
        <v>1816182.5375875109</v>
      </c>
      <c r="AE55">
        <v>1884981.1691489769</v>
      </c>
      <c r="AF55">
        <v>1954789.3424792869</v>
      </c>
      <c r="AG55">
        <v>2025530.7753372251</v>
      </c>
      <c r="AH55">
        <v>2097124.3224731849</v>
      </c>
      <c r="AI55">
        <v>2169484.0751088122</v>
      </c>
      <c r="AJ55">
        <v>2242519.4826946948</v>
      </c>
      <c r="AK55">
        <v>2316135.497044812</v>
      </c>
      <c r="AL55">
        <v>2390232.738823785</v>
      </c>
      <c r="AM55">
        <v>2464707.6862370078</v>
      </c>
      <c r="AN55">
        <v>2539452.885645241</v>
      </c>
    </row>
    <row r="56" spans="1:40" ht="14.25" x14ac:dyDescent="0.2">
      <c r="A56" s="292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</row>
    <row r="57" spans="1:40" ht="14.25" x14ac:dyDescent="0.2">
      <c r="A57" s="292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</row>
    <row r="60" spans="1:40" x14ac:dyDescent="0.2">
      <c r="A60" s="205" t="s">
        <v>256</v>
      </c>
    </row>
    <row r="61" spans="1:40" ht="14.25" x14ac:dyDescent="0.2">
      <c r="A61"/>
      <c r="B61" s="21">
        <v>2022</v>
      </c>
      <c r="C61" s="21">
        <v>2023</v>
      </c>
      <c r="D61" s="21">
        <v>2024</v>
      </c>
      <c r="E61" s="21">
        <v>2025</v>
      </c>
      <c r="F61" s="21">
        <v>2026</v>
      </c>
      <c r="G61" s="21">
        <v>2027</v>
      </c>
      <c r="H61" s="21">
        <v>2028</v>
      </c>
      <c r="I61" s="21">
        <v>2029</v>
      </c>
      <c r="J61" s="21">
        <v>2030</v>
      </c>
      <c r="K61" s="21">
        <v>2031</v>
      </c>
      <c r="L61" s="21">
        <v>2032</v>
      </c>
      <c r="M61" s="21">
        <v>2033</v>
      </c>
      <c r="N61" s="21">
        <v>2034</v>
      </c>
      <c r="O61" s="21">
        <v>2035</v>
      </c>
      <c r="P61" s="21">
        <v>2036</v>
      </c>
      <c r="Q61" s="21">
        <v>2037</v>
      </c>
      <c r="R61" s="21">
        <v>2038</v>
      </c>
      <c r="S61" s="21">
        <v>2039</v>
      </c>
      <c r="T61" s="21">
        <v>2040</v>
      </c>
      <c r="U61" s="21">
        <v>2041</v>
      </c>
      <c r="V61" s="21">
        <v>2042</v>
      </c>
      <c r="W61" s="21">
        <v>2043</v>
      </c>
      <c r="X61" s="21">
        <v>2044</v>
      </c>
      <c r="Y61" s="21">
        <v>2045</v>
      </c>
      <c r="Z61" s="21">
        <v>2046</v>
      </c>
      <c r="AA61" s="21">
        <v>2047</v>
      </c>
      <c r="AB61" s="21">
        <v>2048</v>
      </c>
      <c r="AC61" s="21">
        <v>2049</v>
      </c>
      <c r="AD61" s="21">
        <v>2050</v>
      </c>
      <c r="AE61" s="21">
        <v>2051</v>
      </c>
      <c r="AF61" s="21">
        <v>2052</v>
      </c>
      <c r="AG61" s="21">
        <v>2053</v>
      </c>
      <c r="AH61" s="21">
        <v>2054</v>
      </c>
      <c r="AI61" s="21">
        <v>2055</v>
      </c>
      <c r="AJ61" s="21">
        <v>2056</v>
      </c>
      <c r="AK61" s="21">
        <v>2057</v>
      </c>
      <c r="AL61" s="21">
        <v>2058</v>
      </c>
      <c r="AM61" s="21">
        <v>2059</v>
      </c>
      <c r="AN61" s="21">
        <v>2060</v>
      </c>
    </row>
    <row r="62" spans="1:40" ht="14.25" x14ac:dyDescent="0.2">
      <c r="A62" s="207" t="s">
        <v>63</v>
      </c>
      <c r="B62">
        <v>18002.06128553487</v>
      </c>
      <c r="C62">
        <v>18566.528226371811</v>
      </c>
      <c r="D62">
        <v>19101.730650825259</v>
      </c>
      <c r="E62">
        <v>19579.677739457249</v>
      </c>
      <c r="F62">
        <v>20024.462982936111</v>
      </c>
      <c r="G62">
        <v>20462.27128706314</v>
      </c>
      <c r="H62">
        <v>20864.922532792461</v>
      </c>
      <c r="I62">
        <v>21202.254810348859</v>
      </c>
      <c r="J62">
        <v>21442.825610566451</v>
      </c>
      <c r="K62">
        <v>21621.34425752248</v>
      </c>
      <c r="L62">
        <v>21784.612188704239</v>
      </c>
      <c r="M62">
        <v>21918.729783505602</v>
      </c>
      <c r="N62">
        <v>22009.556220501108</v>
      </c>
      <c r="O62">
        <v>22042.938455948639</v>
      </c>
      <c r="P62">
        <v>22041.429467997779</v>
      </c>
      <c r="Q62">
        <v>22036.963144051791</v>
      </c>
      <c r="R62">
        <v>22029.631282059501</v>
      </c>
      <c r="S62">
        <v>22019.526701752089</v>
      </c>
      <c r="T62">
        <v>22006.743127689009</v>
      </c>
      <c r="U62">
        <v>21991.37507558753</v>
      </c>
      <c r="V62">
        <v>21973.51774207265</v>
      </c>
      <c r="W62">
        <v>21953.266897968671</v>
      </c>
      <c r="X62">
        <v>21930.718785242359</v>
      </c>
      <c r="Y62">
        <v>21905.97001769696</v>
      </c>
      <c r="Z62">
        <v>21879.11748550236</v>
      </c>
      <c r="AA62">
        <v>21850.258263637668</v>
      </c>
      <c r="AB62">
        <v>21819.48952430984</v>
      </c>
      <c r="AC62">
        <v>21786.908453402531</v>
      </c>
      <c r="AD62">
        <v>21752.612170999149</v>
      </c>
      <c r="AE62">
        <v>21703.976038018751</v>
      </c>
      <c r="AF62">
        <v>21630.38711159171</v>
      </c>
      <c r="AG62">
        <v>21534.99486149981</v>
      </c>
      <c r="AH62">
        <v>21420.969684289601</v>
      </c>
      <c r="AI62">
        <v>21291.474461824571</v>
      </c>
      <c r="AJ62">
        <v>21149.6405252353</v>
      </c>
      <c r="AK62">
        <v>20998.548082011392</v>
      </c>
      <c r="AL62">
        <v>20841.21107885546</v>
      </c>
      <c r="AM62">
        <v>20680.56640508135</v>
      </c>
      <c r="AN62">
        <v>20519.46729076661</v>
      </c>
    </row>
    <row r="63" spans="1:40" ht="14.25" x14ac:dyDescent="0.2">
      <c r="A63" s="207" t="s">
        <v>64</v>
      </c>
      <c r="B63">
        <v>12304.162743704101</v>
      </c>
      <c r="C63">
        <v>12523.64163569855</v>
      </c>
      <c r="D63">
        <v>12720.248642463241</v>
      </c>
      <c r="E63">
        <v>12872.379209051291</v>
      </c>
      <c r="F63">
        <v>12995.774012793099</v>
      </c>
      <c r="G63">
        <v>13113.103160768011</v>
      </c>
      <c r="H63">
        <v>13212.279209061389</v>
      </c>
      <c r="I63">
        <v>13280.91147887329</v>
      </c>
      <c r="J63">
        <v>13306.530429696501</v>
      </c>
      <c r="K63">
        <v>13301.466197121161</v>
      </c>
      <c r="L63">
        <v>13288.26003924882</v>
      </c>
      <c r="M63">
        <v>13269.894472426769</v>
      </c>
      <c r="N63">
        <v>13249.344611959379</v>
      </c>
      <c r="O63">
        <v>13229.569962543461</v>
      </c>
      <c r="P63">
        <v>13211.177465252171</v>
      </c>
      <c r="Q63">
        <v>13192.67478553313</v>
      </c>
      <c r="R63">
        <v>13173.86005752116</v>
      </c>
      <c r="S63">
        <v>13154.532587125541</v>
      </c>
      <c r="T63">
        <v>13134.49291505711</v>
      </c>
      <c r="U63">
        <v>13113.54291022412</v>
      </c>
      <c r="V63">
        <v>13091.48589312779</v>
      </c>
      <c r="W63">
        <v>13068.126788842679</v>
      </c>
      <c r="X63">
        <v>13043.272309108481</v>
      </c>
      <c r="Y63">
        <v>13016.731162988481</v>
      </c>
      <c r="Z63">
        <v>12988.314295467901</v>
      </c>
      <c r="AA63">
        <v>12957.835153269891</v>
      </c>
      <c r="AB63">
        <v>12925.109977063499</v>
      </c>
      <c r="AC63">
        <v>12889.958119120391</v>
      </c>
      <c r="AD63">
        <v>12852.202385353919</v>
      </c>
      <c r="AE63">
        <v>12807.52604377213</v>
      </c>
      <c r="AF63">
        <v>12752.53567901494</v>
      </c>
      <c r="AG63">
        <v>12688.446489549489</v>
      </c>
      <c r="AH63">
        <v>12616.47295850863</v>
      </c>
      <c r="AI63">
        <v>12537.821174186271</v>
      </c>
      <c r="AJ63">
        <v>12453.6822449139</v>
      </c>
      <c r="AK63">
        <v>12365.2268114981</v>
      </c>
      <c r="AL63">
        <v>12273.60064529392</v>
      </c>
      <c r="AM63">
        <v>12179.92130761702</v>
      </c>
      <c r="AN63">
        <v>12085.275836534091</v>
      </c>
    </row>
    <row r="64" spans="1:40" ht="14.25" x14ac:dyDescent="0.2">
      <c r="A64" s="207" t="s">
        <v>82</v>
      </c>
      <c r="B64">
        <v>6224.4128368227912</v>
      </c>
      <c r="C64">
        <v>6357.7529348513062</v>
      </c>
      <c r="D64">
        <v>6471.0958080408809</v>
      </c>
      <c r="E64">
        <v>6532.7257581378008</v>
      </c>
      <c r="F64">
        <v>6555.6080158059403</v>
      </c>
      <c r="G64">
        <v>6574.0074834917623</v>
      </c>
      <c r="H64">
        <v>6587.5712558476134</v>
      </c>
      <c r="I64">
        <v>6595.9540594889913</v>
      </c>
      <c r="J64">
        <v>6598.8207621185302</v>
      </c>
      <c r="K64">
        <v>6585.5699268547978</v>
      </c>
      <c r="L64">
        <v>6551.6819016124227</v>
      </c>
      <c r="M64">
        <v>6505.9714337700234</v>
      </c>
      <c r="N64">
        <v>6457.120904171873</v>
      </c>
      <c r="O64">
        <v>6413.5813618424927</v>
      </c>
      <c r="P64">
        <v>6375.9250657664415</v>
      </c>
      <c r="Q64">
        <v>6339.050255128519</v>
      </c>
      <c r="R64">
        <v>6302.7248497073042</v>
      </c>
      <c r="S64">
        <v>6266.7220410396476</v>
      </c>
      <c r="T64">
        <v>6230.8201380409164</v>
      </c>
      <c r="U64">
        <v>6194.802492410905</v>
      </c>
      <c r="V64">
        <v>6158.4575006936557</v>
      </c>
      <c r="W64">
        <v>6121.5786798962154</v>
      </c>
      <c r="X64">
        <v>6083.9648135340667</v>
      </c>
      <c r="Y64">
        <v>6045.4201648660182</v>
      </c>
      <c r="Z64">
        <v>6005.7547539114739</v>
      </c>
      <c r="AA64">
        <v>5964.7846946145464</v>
      </c>
      <c r="AB64">
        <v>5922.3325882369681</v>
      </c>
      <c r="AC64">
        <v>5878.2279687299479</v>
      </c>
      <c r="AD64">
        <v>5832.3077954618529</v>
      </c>
      <c r="AE64">
        <v>5783.7650036016676</v>
      </c>
      <c r="AF64">
        <v>5732.1423100029297</v>
      </c>
      <c r="AG64">
        <v>5677.8033797862727</v>
      </c>
      <c r="AH64">
        <v>5621.1054589534724</v>
      </c>
      <c r="AI64">
        <v>5562.3979434499779</v>
      </c>
      <c r="AJ64">
        <v>5502.0211513790673</v>
      </c>
      <c r="AK64">
        <v>5440.3052938555602</v>
      </c>
      <c r="AL64">
        <v>5377.5696382555852</v>
      </c>
      <c r="AM64">
        <v>5314.1218561903879</v>
      </c>
      <c r="AN64">
        <v>5250.2575473937504</v>
      </c>
    </row>
    <row r="65" spans="1:40" ht="14.25" x14ac:dyDescent="0.2">
      <c r="A65" s="207" t="s">
        <v>101</v>
      </c>
      <c r="B65">
        <v>2464.9908072284761</v>
      </c>
      <c r="C65">
        <v>2706.81606654591</v>
      </c>
      <c r="D65">
        <v>2960.3207018439739</v>
      </c>
      <c r="E65">
        <v>3219.787324669137</v>
      </c>
      <c r="F65">
        <v>3485.5765273753632</v>
      </c>
      <c r="G65">
        <v>3761.776536222626</v>
      </c>
      <c r="H65">
        <v>4046.6543478723479</v>
      </c>
      <c r="I65">
        <v>4338.0822620344234</v>
      </c>
      <c r="J65">
        <v>4633.5283408496334</v>
      </c>
      <c r="K65">
        <v>4932.3171767884633</v>
      </c>
      <c r="L65">
        <v>5235.2559444980707</v>
      </c>
      <c r="M65">
        <v>5541.8042198218063</v>
      </c>
      <c r="N65">
        <v>5851.5290675092156</v>
      </c>
      <c r="O65">
        <v>6164.1198010340222</v>
      </c>
      <c r="P65">
        <v>6482.5802337744472</v>
      </c>
      <c r="Q65">
        <v>6810.0956409913133</v>
      </c>
      <c r="R65">
        <v>7146.7437225461581</v>
      </c>
      <c r="S65">
        <v>7492.6267808348957</v>
      </c>
      <c r="T65">
        <v>7847.8752691539712</v>
      </c>
      <c r="U65">
        <v>8212.651429778658</v>
      </c>
      <c r="V65">
        <v>8587.153027033024</v>
      </c>
      <c r="W65">
        <v>8971.6171841110536</v>
      </c>
      <c r="X65">
        <v>9366.3243361277</v>
      </c>
      <c r="Y65">
        <v>9771.6023158366079</v>
      </c>
      <c r="Z65">
        <v>10187.830592656001</v>
      </c>
      <c r="AA65">
        <v>10615.44469010681</v>
      </c>
      <c r="AB65">
        <v>11054.94081151289</v>
      </c>
      <c r="AC65">
        <v>11506.88070887054</v>
      </c>
      <c r="AD65">
        <v>11971.896835207061</v>
      </c>
      <c r="AE65">
        <v>12448.66447290279</v>
      </c>
      <c r="AF65">
        <v>12935.26638586419</v>
      </c>
      <c r="AG65">
        <v>13431.489389206739</v>
      </c>
      <c r="AH65">
        <v>13937.10309511083</v>
      </c>
      <c r="AI65">
        <v>14451.86035551607</v>
      </c>
      <c r="AJ65">
        <v>14975.49776186449</v>
      </c>
      <c r="AK65">
        <v>15507.7361999888</v>
      </c>
      <c r="AL65">
        <v>16048.281457990621</v>
      </c>
      <c r="AM65">
        <v>16596.82488471481</v>
      </c>
      <c r="AN65">
        <v>17153.044096204088</v>
      </c>
    </row>
    <row r="66" spans="1:40" ht="14.25" x14ac:dyDescent="0.2">
      <c r="A66" s="207" t="s">
        <v>102</v>
      </c>
      <c r="B66">
        <v>1298.5975960878829</v>
      </c>
      <c r="C66">
        <v>1376.438815558701</v>
      </c>
      <c r="D66">
        <v>1454.333686487224</v>
      </c>
      <c r="E66">
        <v>1529.850748124858</v>
      </c>
      <c r="F66">
        <v>1603.3882592273469</v>
      </c>
      <c r="G66">
        <v>1676.690456118401</v>
      </c>
      <c r="H66">
        <v>1748.978016206421</v>
      </c>
      <c r="I66">
        <v>1819.3899115181671</v>
      </c>
      <c r="J66">
        <v>1886.991287903516</v>
      </c>
      <c r="K66">
        <v>1951.5925843879411</v>
      </c>
      <c r="L66">
        <v>2013.870563507073</v>
      </c>
      <c r="M66">
        <v>2074.2115627928169</v>
      </c>
      <c r="N66">
        <v>2133.0921722862281</v>
      </c>
      <c r="O66">
        <v>2191.0749761838829</v>
      </c>
      <c r="P66">
        <v>2249.0521504866301</v>
      </c>
      <c r="Q66">
        <v>2307.462142889503</v>
      </c>
      <c r="R66">
        <v>2366.247143988795</v>
      </c>
      <c r="S66">
        <v>2425.3463606168489</v>
      </c>
      <c r="T66">
        <v>2484.696048145915</v>
      </c>
      <c r="U66">
        <v>2544.229554246861</v>
      </c>
      <c r="V66">
        <v>2603.8773744950481</v>
      </c>
      <c r="W66">
        <v>2663.5672201781781</v>
      </c>
      <c r="X66">
        <v>2723.2240986197312</v>
      </c>
      <c r="Y66">
        <v>2782.7704062857611</v>
      </c>
      <c r="Z66">
        <v>2842.1260348933711</v>
      </c>
      <c r="AA66">
        <v>2901.208490685482</v>
      </c>
      <c r="AB66">
        <v>2959.9330269789971</v>
      </c>
      <c r="AC66">
        <v>3018.2127900323221</v>
      </c>
      <c r="AD66">
        <v>3075.9589782135881</v>
      </c>
      <c r="AE66">
        <v>3133.2007098295958</v>
      </c>
      <c r="AF66">
        <v>3189.9735486401719</v>
      </c>
      <c r="AG66">
        <v>3246.1957067362282</v>
      </c>
      <c r="AH66">
        <v>3301.7837862607612</v>
      </c>
      <c r="AI66">
        <v>3356.6529357355371</v>
      </c>
      <c r="AJ66">
        <v>3410.717017465694</v>
      </c>
      <c r="AK66">
        <v>3463.8887858271628</v>
      </c>
      <c r="AL66">
        <v>3516.0800761794039</v>
      </c>
      <c r="AM66">
        <v>3567.20200408253</v>
      </c>
      <c r="AN66">
        <v>3617.165174432645</v>
      </c>
    </row>
    <row r="67" spans="1:40" ht="14.25" x14ac:dyDescent="0.2">
      <c r="A67" s="208" t="s">
        <v>74</v>
      </c>
      <c r="B67">
        <v>8119.836142530613</v>
      </c>
      <c r="C67">
        <v>8191.4404185011654</v>
      </c>
      <c r="D67">
        <v>8269.0973515240221</v>
      </c>
      <c r="E67">
        <v>8353.3088333778269</v>
      </c>
      <c r="F67">
        <v>8451.2387410445081</v>
      </c>
      <c r="G67">
        <v>8562.9506548929203</v>
      </c>
      <c r="H67">
        <v>8677.9493024790991</v>
      </c>
      <c r="I67">
        <v>8785.1813230619937</v>
      </c>
      <c r="J67">
        <v>8873.0649769735137</v>
      </c>
      <c r="K67">
        <v>8940.8909340242535</v>
      </c>
      <c r="L67">
        <v>8998.9193332729319</v>
      </c>
      <c r="M67">
        <v>9051.8365126610261</v>
      </c>
      <c r="N67">
        <v>9104.4597398832848</v>
      </c>
      <c r="O67">
        <v>9161.7228203475461</v>
      </c>
      <c r="P67">
        <v>9223.9847147395612</v>
      </c>
      <c r="Q67">
        <v>9288.1261103306133</v>
      </c>
      <c r="R67">
        <v>9353.9513460762137</v>
      </c>
      <c r="S67">
        <v>9421.2592751641605</v>
      </c>
      <c r="T67">
        <v>9489.8428960532419</v>
      </c>
      <c r="U67">
        <v>9559.4890278536441</v>
      </c>
      <c r="V67">
        <v>9629.978032394316</v>
      </c>
      <c r="W67">
        <v>9701.0835855208952</v>
      </c>
      <c r="X67">
        <v>9772.5725003386269</v>
      </c>
      <c r="Y67">
        <v>9844.2046052497953</v>
      </c>
      <c r="Z67">
        <v>9915.7326797386486</v>
      </c>
      <c r="AA67">
        <v>9986.9024509184983</v>
      </c>
      <c r="AB67">
        <v>10057.452653880049</v>
      </c>
      <c r="AC67">
        <v>10127.11515885727</v>
      </c>
      <c r="AD67">
        <v>10195.61516816016</v>
      </c>
      <c r="AE67">
        <v>10263.262390175891</v>
      </c>
      <c r="AF67">
        <v>10330.55664342724</v>
      </c>
      <c r="AG67">
        <v>10397.50381052563</v>
      </c>
      <c r="AH67">
        <v>10464.11025449589</v>
      </c>
      <c r="AI67">
        <v>10530.38281625982</v>
      </c>
      <c r="AJ67">
        <v>10596.32881204522</v>
      </c>
      <c r="AK67">
        <v>10661.956030733631</v>
      </c>
      <c r="AL67">
        <v>10727.27273116076</v>
      </c>
      <c r="AM67">
        <v>10792.287639382541</v>
      </c>
      <c r="AN67">
        <v>10857.009945920991</v>
      </c>
    </row>
    <row r="68" spans="1:40" ht="14.25" x14ac:dyDescent="0.2">
      <c r="A68" s="208" t="s">
        <v>75</v>
      </c>
      <c r="B68">
        <v>5144.2443998897388</v>
      </c>
      <c r="C68">
        <v>5203.125732200745</v>
      </c>
      <c r="D68">
        <v>5265.662682062085</v>
      </c>
      <c r="E68">
        <v>5332.2983120762419</v>
      </c>
      <c r="F68">
        <v>5407.4654762166538</v>
      </c>
      <c r="G68">
        <v>5491.1173568873637</v>
      </c>
      <c r="H68">
        <v>5576.7197265484256</v>
      </c>
      <c r="I68">
        <v>5657.3298843923949</v>
      </c>
      <c r="J68">
        <v>5725.6164408682253</v>
      </c>
      <c r="K68">
        <v>5780.89733361244</v>
      </c>
      <c r="L68">
        <v>5829.4672258888286</v>
      </c>
      <c r="M68">
        <v>5874.3223153627614</v>
      </c>
      <c r="N68">
        <v>5918.5684240049923</v>
      </c>
      <c r="O68">
        <v>5965.4095206379716</v>
      </c>
      <c r="P68">
        <v>6015.0974722311475</v>
      </c>
      <c r="Q68">
        <v>6065.6437509842044</v>
      </c>
      <c r="R68">
        <v>6116.9646545036621</v>
      </c>
      <c r="S68">
        <v>6168.973442234711</v>
      </c>
      <c r="T68">
        <v>6221.5802218610834</v>
      </c>
      <c r="U68">
        <v>6274.6918483552854</v>
      </c>
      <c r="V68">
        <v>6328.2118365417364</v>
      </c>
      <c r="W68">
        <v>6382.040288076565</v>
      </c>
      <c r="X68">
        <v>6436.0738337835328</v>
      </c>
      <c r="Y68">
        <v>6490.2055923153448</v>
      </c>
      <c r="Z68">
        <v>6544.3251461312566</v>
      </c>
      <c r="AA68">
        <v>6598.3185357970842</v>
      </c>
      <c r="AB68">
        <v>6652.0682736197341</v>
      </c>
      <c r="AC68">
        <v>6705.4533776258841</v>
      </c>
      <c r="AD68">
        <v>6758.3494268820787</v>
      </c>
      <c r="AE68">
        <v>6810.8597925096356</v>
      </c>
      <c r="AF68">
        <v>6863.1747550748378</v>
      </c>
      <c r="AG68">
        <v>6915.2980280758538</v>
      </c>
      <c r="AH68">
        <v>6967.2337314511897</v>
      </c>
      <c r="AI68">
        <v>7018.9863908794187</v>
      </c>
      <c r="AJ68">
        <v>7070.560936993802</v>
      </c>
      <c r="AK68">
        <v>7121.9627045246116</v>
      </c>
      <c r="AL68">
        <v>7173.197431380916</v>
      </c>
      <c r="AM68">
        <v>7224.2712576853191</v>
      </c>
      <c r="AN68">
        <v>7275.1907247739273</v>
      </c>
    </row>
    <row r="69" spans="1:40" ht="14.25" x14ac:dyDescent="0.2">
      <c r="A69" s="208" t="s">
        <v>79</v>
      </c>
      <c r="B69">
        <v>4094.0668183633061</v>
      </c>
      <c r="C69">
        <v>4182.4803344315415</v>
      </c>
      <c r="D69">
        <v>4273.7691206954632</v>
      </c>
      <c r="E69">
        <v>4368.2303273445368</v>
      </c>
      <c r="F69">
        <v>4469.4127550434241</v>
      </c>
      <c r="G69">
        <v>4577.455701556135</v>
      </c>
      <c r="H69">
        <v>4687.199860761968</v>
      </c>
      <c r="I69">
        <v>4792.9766626075134</v>
      </c>
      <c r="J69">
        <v>4888.6231637984083</v>
      </c>
      <c r="K69">
        <v>4973.3305695751387</v>
      </c>
      <c r="L69">
        <v>5051.913627626981</v>
      </c>
      <c r="M69">
        <v>5126.4473431809247</v>
      </c>
      <c r="N69">
        <v>5199.1607982218184</v>
      </c>
      <c r="O69">
        <v>5272.4240547792961</v>
      </c>
      <c r="P69">
        <v>5346.7352478167768</v>
      </c>
      <c r="Q69">
        <v>5420.9640342143584</v>
      </c>
      <c r="R69">
        <v>5495.143032779426</v>
      </c>
      <c r="S69">
        <v>5569.3079892359801</v>
      </c>
      <c r="T69">
        <v>5643.4977893517453</v>
      </c>
      <c r="U69">
        <v>5717.7544737607141</v>
      </c>
      <c r="V69">
        <v>5792.1232550490831</v>
      </c>
      <c r="W69">
        <v>5866.6525376820709</v>
      </c>
      <c r="X69">
        <v>5941.3939413575563</v>
      </c>
      <c r="Y69">
        <v>6016.4023283824208</v>
      </c>
      <c r="Z69">
        <v>6091.7358356775558</v>
      </c>
      <c r="AA69">
        <v>6167.4559120282911</v>
      </c>
      <c r="AB69">
        <v>6243.6273612099367</v>
      </c>
      <c r="AC69">
        <v>6320.3183916309954</v>
      </c>
      <c r="AD69">
        <v>6397.6006731532088</v>
      </c>
      <c r="AE69">
        <v>6475.2570644295238</v>
      </c>
      <c r="AF69">
        <v>6553.0222239013847</v>
      </c>
      <c r="AG69">
        <v>6630.8987029006776</v>
      </c>
      <c r="AH69">
        <v>6708.8897906923212</v>
      </c>
      <c r="AI69">
        <v>6786.9995238018946</v>
      </c>
      <c r="AJ69">
        <v>6865.232695117088</v>
      </c>
      <c r="AK69">
        <v>6943.5948627896942</v>
      </c>
      <c r="AL69">
        <v>7022.0923589662079</v>
      </c>
      <c r="AM69">
        <v>7100.7322983763606</v>
      </c>
      <c r="AN69">
        <v>7179.5225868094512</v>
      </c>
    </row>
    <row r="70" spans="1:40" ht="14.25" x14ac:dyDescent="0.2">
      <c r="A70" s="208" t="s">
        <v>119</v>
      </c>
      <c r="B70">
        <v>24050.846611769</v>
      </c>
      <c r="C70">
        <v>25119.953374515349</v>
      </c>
      <c r="D70">
        <v>26197.4924553315</v>
      </c>
      <c r="E70">
        <v>27267.349407963698</v>
      </c>
      <c r="F70">
        <v>28358.34565866513</v>
      </c>
      <c r="G70">
        <v>29485.722713138981</v>
      </c>
      <c r="H70">
        <v>30606.521439503591</v>
      </c>
      <c r="I70">
        <v>31671.298793129608</v>
      </c>
      <c r="J70">
        <v>32624.650848657438</v>
      </c>
      <c r="K70">
        <v>33467.227370320041</v>
      </c>
      <c r="L70">
        <v>34246.269686697371</v>
      </c>
      <c r="M70">
        <v>34973.97177093236</v>
      </c>
      <c r="N70">
        <v>35664.262750729336</v>
      </c>
      <c r="O70">
        <v>36332.612528384729</v>
      </c>
      <c r="P70">
        <v>36988.28673758392</v>
      </c>
      <c r="Q70">
        <v>37630.289029606793</v>
      </c>
      <c r="R70">
        <v>38259.890413585017</v>
      </c>
      <c r="S70">
        <v>38878.526621599463</v>
      </c>
      <c r="T70">
        <v>39487.793095875058</v>
      </c>
      <c r="U70">
        <v>40089.440399962827</v>
      </c>
      <c r="V70">
        <v>40685.370223692131</v>
      </c>
      <c r="W70">
        <v>41277.632146713549</v>
      </c>
      <c r="X70">
        <v>41868.421320990099</v>
      </c>
      <c r="Y70">
        <v>42460.077229020491</v>
      </c>
      <c r="Z70">
        <v>43055.083672284207</v>
      </c>
      <c r="AA70">
        <v>43656.070143752513</v>
      </c>
      <c r="AB70">
        <v>44265.814739697969</v>
      </c>
      <c r="AC70">
        <v>44887.248769824677</v>
      </c>
      <c r="AD70">
        <v>45523.463231321257</v>
      </c>
      <c r="AE70">
        <v>46169.30949816433</v>
      </c>
      <c r="AF70">
        <v>46817.504326731017</v>
      </c>
      <c r="AG70">
        <v>47468.066239311738</v>
      </c>
      <c r="AH70">
        <v>48121.020256349861</v>
      </c>
      <c r="AI70">
        <v>48776.398025828777</v>
      </c>
      <c r="AJ70">
        <v>49434.237950894363</v>
      </c>
      <c r="AK70">
        <v>50094.585315958917</v>
      </c>
      <c r="AL70">
        <v>50757.492411542233</v>
      </c>
      <c r="AM70">
        <v>51423.018658127578</v>
      </c>
      <c r="AN70">
        <v>52091.230729315372</v>
      </c>
    </row>
    <row r="71" spans="1:40" ht="14.25" x14ac:dyDescent="0.2">
      <c r="A71" s="208" t="s">
        <v>85</v>
      </c>
      <c r="B71">
        <v>1857.221055664822</v>
      </c>
      <c r="C71">
        <v>1954.883449735079</v>
      </c>
      <c r="D71">
        <v>2053.7121699732438</v>
      </c>
      <c r="E71">
        <v>2151.978436329377</v>
      </c>
      <c r="F71">
        <v>2252.0412159916991</v>
      </c>
      <c r="G71">
        <v>2355.4517505693898</v>
      </c>
      <c r="H71">
        <v>2458.6014775678282</v>
      </c>
      <c r="I71">
        <v>2557.2589134457489</v>
      </c>
      <c r="J71">
        <v>2646.6132957523309</v>
      </c>
      <c r="K71">
        <v>2726.721627163467</v>
      </c>
      <c r="L71">
        <v>2801.5238912166851</v>
      </c>
      <c r="M71">
        <v>2871.790480601579</v>
      </c>
      <c r="N71">
        <v>2938.4462079359619</v>
      </c>
      <c r="O71">
        <v>3002.5551199469219</v>
      </c>
      <c r="P71">
        <v>3065.0677094265329</v>
      </c>
      <c r="Q71">
        <v>3126.2320014849229</v>
      </c>
      <c r="R71">
        <v>3186.1703329773832</v>
      </c>
      <c r="S71">
        <v>3245.0249038442448</v>
      </c>
      <c r="T71">
        <v>3302.9571857898618</v>
      </c>
      <c r="U71">
        <v>3360.1473748633298</v>
      </c>
      <c r="V71">
        <v>3416.7939138170559</v>
      </c>
      <c r="W71">
        <v>3473.1131094344291</v>
      </c>
      <c r="X71">
        <v>3529.338869390343</v>
      </c>
      <c r="Y71">
        <v>3585.7225827136149</v>
      </c>
      <c r="Z71">
        <v>3642.533167633931</v>
      </c>
      <c r="AA71">
        <v>3700.0573105905678</v>
      </c>
      <c r="AB71">
        <v>3758.5999205304602</v>
      </c>
      <c r="AC71">
        <v>3818.4848234026608</v>
      </c>
      <c r="AD71">
        <v>3880.0557230430031</v>
      </c>
      <c r="AE71">
        <v>3942.768979001818</v>
      </c>
      <c r="AF71">
        <v>4005.8424411194501</v>
      </c>
      <c r="AG71">
        <v>4069.278162080107</v>
      </c>
      <c r="AH71">
        <v>4133.0788534941285</v>
      </c>
      <c r="AI71">
        <v>4197.2479038234769</v>
      </c>
      <c r="AJ71">
        <v>4261.7893961905802</v>
      </c>
      <c r="AK71">
        <v>4326.7081260959649</v>
      </c>
      <c r="AL71">
        <v>4392.0096190714221</v>
      </c>
      <c r="AM71">
        <v>4457.700148298426</v>
      </c>
      <c r="AN71">
        <v>4523.7867522225406</v>
      </c>
    </row>
    <row r="72" spans="1:40" ht="14.25" x14ac:dyDescent="0.2">
      <c r="A72" s="208" t="s">
        <v>86</v>
      </c>
      <c r="B72">
        <v>7705.3000762763377</v>
      </c>
      <c r="C72">
        <v>7943.6838764808526</v>
      </c>
      <c r="D72">
        <v>8183.3249230409856</v>
      </c>
      <c r="E72">
        <v>8422.0544781686731</v>
      </c>
      <c r="F72">
        <v>8668.0924306626184</v>
      </c>
      <c r="G72">
        <v>8923.8850452946535</v>
      </c>
      <c r="H72">
        <v>9177.4205054502236</v>
      </c>
      <c r="I72">
        <v>9415.3140506764921</v>
      </c>
      <c r="J72">
        <v>9622.9402565943437</v>
      </c>
      <c r="K72">
        <v>9800.3908529747769</v>
      </c>
      <c r="L72">
        <v>9960.916537011095</v>
      </c>
      <c r="M72">
        <v>10109.21775374145</v>
      </c>
      <c r="N72">
        <v>10250.385396890941</v>
      </c>
      <c r="O72">
        <v>10389.84999880059</v>
      </c>
      <c r="P72">
        <v>10529.15971144584</v>
      </c>
      <c r="Q72">
        <v>10666.218224726121</v>
      </c>
      <c r="R72">
        <v>10801.24098072328</v>
      </c>
      <c r="S72">
        <v>10934.46172217908</v>
      </c>
      <c r="T72">
        <v>11066.13203115187</v>
      </c>
      <c r="U72">
        <v>11196.520912437951</v>
      </c>
      <c r="V72">
        <v>11325.91443173207</v>
      </c>
      <c r="W72">
        <v>11454.615418247469</v>
      </c>
      <c r="X72">
        <v>11582.94324128991</v>
      </c>
      <c r="Y72">
        <v>11711.23367009665</v>
      </c>
      <c r="Z72">
        <v>11839.838826123871</v>
      </c>
      <c r="AA72">
        <v>11969.127236902479</v>
      </c>
      <c r="AB72">
        <v>12099.48400059764</v>
      </c>
      <c r="AC72">
        <v>12231.311070511159</v>
      </c>
      <c r="AD72">
        <v>12365.027668972331</v>
      </c>
      <c r="AE72">
        <v>12499.83271287953</v>
      </c>
      <c r="AF72">
        <v>12634.639736739529</v>
      </c>
      <c r="AG72">
        <v>12769.45407151184</v>
      </c>
      <c r="AH72">
        <v>12904.2822743611</v>
      </c>
      <c r="AI72">
        <v>13039.132138982381</v>
      </c>
      <c r="AJ72">
        <v>13174.01270555766</v>
      </c>
      <c r="AK72">
        <v>13308.93427038717</v>
      </c>
      <c r="AL72">
        <v>13443.908395240631</v>
      </c>
      <c r="AM72">
        <v>13578.94791647375</v>
      </c>
      <c r="AN72">
        <v>13714.066953958371</v>
      </c>
    </row>
    <row r="73" spans="1:40" ht="14.25" x14ac:dyDescent="0.2">
      <c r="A73" s="208" t="s">
        <v>87</v>
      </c>
      <c r="B73">
        <v>16124.371416167731</v>
      </c>
      <c r="C73">
        <v>16413.43457026708</v>
      </c>
      <c r="D73">
        <v>16686.828264404779</v>
      </c>
      <c r="E73">
        <v>16933.76674948151</v>
      </c>
      <c r="F73">
        <v>17182.542413904041</v>
      </c>
      <c r="G73">
        <v>17444.606662546539</v>
      </c>
      <c r="H73">
        <v>17681.880420399091</v>
      </c>
      <c r="I73">
        <v>17854.30020181321</v>
      </c>
      <c r="J73">
        <v>17920.822454656121</v>
      </c>
      <c r="K73">
        <v>17882.272483245139</v>
      </c>
      <c r="L73">
        <v>17782.94284606192</v>
      </c>
      <c r="M73">
        <v>17647.39586327596</v>
      </c>
      <c r="N73">
        <v>17499.82117643048</v>
      </c>
      <c r="O73">
        <v>17363.709002836698</v>
      </c>
      <c r="P73">
        <v>17239.628845553041</v>
      </c>
      <c r="Q73">
        <v>17112.952085320809</v>
      </c>
      <c r="R73">
        <v>16983.8123732518</v>
      </c>
      <c r="S73">
        <v>16852.34241381989</v>
      </c>
      <c r="T73">
        <v>16718.673814039521</v>
      </c>
      <c r="U73">
        <v>16582.936939766019</v>
      </c>
      <c r="V73">
        <v>16445.26077916344</v>
      </c>
      <c r="W73">
        <v>16305.77281336648</v>
      </c>
      <c r="X73">
        <v>16164.598894341611</v>
      </c>
      <c r="Y73">
        <v>16021.863129934991</v>
      </c>
      <c r="Z73">
        <v>15877.687776075059</v>
      </c>
      <c r="AA73">
        <v>15732.193136081491</v>
      </c>
      <c r="AB73">
        <v>15585.49746701531</v>
      </c>
      <c r="AC73">
        <v>15437.71689299008</v>
      </c>
      <c r="AD73">
        <v>15288.96532534928</v>
      </c>
      <c r="AE73">
        <v>15137.740507784119</v>
      </c>
      <c r="AF73">
        <v>14982.79155202091</v>
      </c>
      <c r="AG73">
        <v>14824.59900822801</v>
      </c>
      <c r="AH73">
        <v>14663.631034557349</v>
      </c>
      <c r="AI73">
        <v>14500.342536109651</v>
      </c>
      <c r="AJ73">
        <v>14335.174436765879</v>
      </c>
      <c r="AK73">
        <v>14168.5530791324</v>
      </c>
      <c r="AL73">
        <v>14000.889747333091</v>
      </c>
      <c r="AM73">
        <v>13832.580306967609</v>
      </c>
      <c r="AN73">
        <v>13664.004956228941</v>
      </c>
    </row>
    <row r="74" spans="1:40" ht="14.25" x14ac:dyDescent="0.2">
      <c r="A74" s="208" t="s">
        <v>88</v>
      </c>
      <c r="B74">
        <v>21502.759178911721</v>
      </c>
      <c r="C74">
        <v>21858.42863958218</v>
      </c>
      <c r="D74">
        <v>22215.961801707399</v>
      </c>
      <c r="E74">
        <v>22574.22753768172</v>
      </c>
      <c r="F74">
        <v>22989.044192717211</v>
      </c>
      <c r="G74">
        <v>23464.518909865841</v>
      </c>
      <c r="H74">
        <v>23917.238770277709</v>
      </c>
      <c r="I74">
        <v>24257.441516364161</v>
      </c>
      <c r="J74">
        <v>24391.552243305479</v>
      </c>
      <c r="K74">
        <v>24377.701879769142</v>
      </c>
      <c r="L74">
        <v>24340.339401350258</v>
      </c>
      <c r="M74">
        <v>24285.770897321381</v>
      </c>
      <c r="N74">
        <v>24220.293640226821</v>
      </c>
      <c r="O74">
        <v>24150.15993951408</v>
      </c>
      <c r="P74">
        <v>24064.857292405279</v>
      </c>
      <c r="Q74">
        <v>23951.74843554604</v>
      </c>
      <c r="R74">
        <v>23813.88551460284</v>
      </c>
      <c r="S74">
        <v>23654.341743326138</v>
      </c>
      <c r="T74">
        <v>23476.183483698911</v>
      </c>
      <c r="U74">
        <v>23282.445936311658</v>
      </c>
      <c r="V74">
        <v>23076.11251641998</v>
      </c>
      <c r="W74">
        <v>22860.097916707979</v>
      </c>
      <c r="X74">
        <v>22637.234795316741</v>
      </c>
      <c r="Y74">
        <v>22410.263977396389</v>
      </c>
      <c r="Z74">
        <v>22181.828020145222</v>
      </c>
      <c r="AA74">
        <v>21954.467964561009</v>
      </c>
      <c r="AB74">
        <v>21730.623081283269</v>
      </c>
      <c r="AC74">
        <v>21512.633412157651</v>
      </c>
      <c r="AD74">
        <v>21302.744912639679</v>
      </c>
      <c r="AE74">
        <v>21094.808194606219</v>
      </c>
      <c r="AF74">
        <v>20881.671531924039</v>
      </c>
      <c r="AG74">
        <v>20663.99925917542</v>
      </c>
      <c r="AH74">
        <v>20442.43882280192</v>
      </c>
      <c r="AI74">
        <v>20217.619586299868</v>
      </c>
      <c r="AJ74">
        <v>19990.151817918329</v>
      </c>
      <c r="AK74">
        <v>19760.625854429181</v>
      </c>
      <c r="AL74">
        <v>19529.61143383303</v>
      </c>
      <c r="AM74">
        <v>19297.657189288031</v>
      </c>
      <c r="AN74">
        <v>19065.29029609904</v>
      </c>
    </row>
    <row r="75" spans="1:40" ht="14.25" x14ac:dyDescent="0.2">
      <c r="A75" s="208" t="s">
        <v>89</v>
      </c>
      <c r="B75">
        <v>13204.368998026081</v>
      </c>
      <c r="C75">
        <v>13774.40754205677</v>
      </c>
      <c r="D75">
        <v>14364.547603838741</v>
      </c>
      <c r="E75">
        <v>14974.133599021079</v>
      </c>
      <c r="F75">
        <v>15615.92891837577</v>
      </c>
      <c r="G75">
        <v>16293.25063363612</v>
      </c>
      <c r="H75">
        <v>16988.932808209651</v>
      </c>
      <c r="I75">
        <v>17682.658357423679</v>
      </c>
      <c r="J75">
        <v>18350.87434358252</v>
      </c>
      <c r="K75">
        <v>18997.919451326281</v>
      </c>
      <c r="L75">
        <v>19639.7726210689</v>
      </c>
      <c r="M75">
        <v>20267.29310529157</v>
      </c>
      <c r="N75">
        <v>20870.44297489068</v>
      </c>
      <c r="O75">
        <v>21438.379684287331</v>
      </c>
      <c r="P75">
        <v>21978.94497484569</v>
      </c>
      <c r="Q75">
        <v>22508.104333654232</v>
      </c>
      <c r="R75">
        <v>23026.848910488468</v>
      </c>
      <c r="S75">
        <v>23536.39459906063</v>
      </c>
      <c r="T75">
        <v>24038.17623469988</v>
      </c>
      <c r="U75">
        <v>24533.842093352621</v>
      </c>
      <c r="V75">
        <v>25025.249076320099</v>
      </c>
      <c r="W75">
        <v>25514.45895819103</v>
      </c>
      <c r="X75">
        <v>26003.736068692058</v>
      </c>
      <c r="Y75">
        <v>26495.546774174851</v>
      </c>
      <c r="Z75">
        <v>26992.561122669529</v>
      </c>
      <c r="AA75">
        <v>27497.657019352071</v>
      </c>
      <c r="AB75">
        <v>28013.92730839779</v>
      </c>
      <c r="AC75">
        <v>28544.690154064501</v>
      </c>
      <c r="AD75">
        <v>29093.50314009369</v>
      </c>
      <c r="AE75">
        <v>29655.11749515601</v>
      </c>
      <c r="AF75">
        <v>30221.803684363211</v>
      </c>
      <c r="AG75">
        <v>30793.592767959031</v>
      </c>
      <c r="AH75">
        <v>31370.5220618159</v>
      </c>
      <c r="AI75">
        <v>31952.63538182895</v>
      </c>
      <c r="AJ75">
        <v>32539.983289004129</v>
      </c>
      <c r="AK75">
        <v>33132.623335487522</v>
      </c>
      <c r="AL75">
        <v>33730.620311806691</v>
      </c>
      <c r="AM75">
        <v>34334.046495630813</v>
      </c>
      <c r="AN75">
        <v>34942.981902379674</v>
      </c>
    </row>
    <row r="76" spans="1:40" ht="14.25" x14ac:dyDescent="0.2">
      <c r="A76" s="209" t="s">
        <v>90</v>
      </c>
      <c r="B76">
        <v>15179.327689922769</v>
      </c>
      <c r="C76">
        <v>15550.993702784521</v>
      </c>
      <c r="D76">
        <v>15927.060156209111</v>
      </c>
      <c r="E76">
        <v>16306.17794983706</v>
      </c>
      <c r="F76">
        <v>16696.375530129029</v>
      </c>
      <c r="G76">
        <v>17099.4781038238</v>
      </c>
      <c r="H76">
        <v>17503.927210731548</v>
      </c>
      <c r="I76">
        <v>17897.052062324979</v>
      </c>
      <c r="J76">
        <v>18265.107445081088</v>
      </c>
      <c r="K76">
        <v>18608.0955920743</v>
      </c>
      <c r="L76">
        <v>18936.533511408321</v>
      </c>
      <c r="M76">
        <v>19251.861450203411</v>
      </c>
      <c r="N76">
        <v>19555.706381049698</v>
      </c>
      <c r="O76">
        <v>19849.869739816681</v>
      </c>
      <c r="P76">
        <v>20137.087353705501</v>
      </c>
      <c r="Q76">
        <v>20419.155661689401</v>
      </c>
      <c r="R76">
        <v>20696.629148982211</v>
      </c>
      <c r="S76">
        <v>20970.111849567129</v>
      </c>
      <c r="T76">
        <v>21240.255962076561</v>
      </c>
      <c r="U76">
        <v>21507.760627676889</v>
      </c>
      <c r="V76">
        <v>21773.37090540503</v>
      </c>
      <c r="W76">
        <v>22037.876979403642</v>
      </c>
      <c r="X76">
        <v>22302.113631661159</v>
      </c>
      <c r="Y76">
        <v>22566.960013240441</v>
      </c>
      <c r="Z76">
        <v>22833.339746629561</v>
      </c>
      <c r="AA76">
        <v>23102.221391828931</v>
      </c>
      <c r="AB76">
        <v>23374.619309149239</v>
      </c>
      <c r="AC76">
        <v>23651.594952496991</v>
      </c>
      <c r="AD76">
        <v>23934.25862821607</v>
      </c>
      <c r="AE76">
        <v>24220.729656591961</v>
      </c>
      <c r="AF76">
        <v>24508.37909623166</v>
      </c>
      <c r="AG76">
        <v>24797.234539180681</v>
      </c>
      <c r="AH76">
        <v>25087.325920350479</v>
      </c>
      <c r="AI76">
        <v>25378.685554399279</v>
      </c>
      <c r="AJ76">
        <v>25671.34817285274</v>
      </c>
      <c r="AK76">
        <v>25965.350961548029</v>
      </c>
      <c r="AL76">
        <v>26260.73359848301</v>
      </c>
      <c r="AM76">
        <v>26557.538292159708</v>
      </c>
      <c r="AN76">
        <v>26855.809820510742</v>
      </c>
    </row>
    <row r="77" spans="1:40" ht="14.25" x14ac:dyDescent="0.2">
      <c r="A77" s="209" t="s">
        <v>91</v>
      </c>
      <c r="B77">
        <v>15793.232462385689</v>
      </c>
      <c r="C77">
        <v>16208.539194763071</v>
      </c>
      <c r="D77">
        <v>16629.007168746299</v>
      </c>
      <c r="E77">
        <v>17052.94474837535</v>
      </c>
      <c r="F77">
        <v>17488.80318922651</v>
      </c>
      <c r="G77">
        <v>17938.767947804841</v>
      </c>
      <c r="H77">
        <v>18390.718698704251</v>
      </c>
      <c r="I77">
        <v>18831.291721575111</v>
      </c>
      <c r="J77">
        <v>19245.916311721809</v>
      </c>
      <c r="K77">
        <v>19634.318580380412</v>
      </c>
      <c r="L77">
        <v>20007.43210176138</v>
      </c>
      <c r="M77">
        <v>20366.83986342519</v>
      </c>
      <c r="N77">
        <v>20714.345959106089</v>
      </c>
      <c r="O77">
        <v>21051.962240403798</v>
      </c>
      <c r="P77">
        <v>21382.589432657649</v>
      </c>
      <c r="Q77">
        <v>21708.05530109867</v>
      </c>
      <c r="R77">
        <v>22028.95563820731</v>
      </c>
      <c r="S77">
        <v>22345.94492036396</v>
      </c>
      <c r="T77">
        <v>22659.734952211362</v>
      </c>
      <c r="U77">
        <v>22971.093687501339</v>
      </c>
      <c r="V77">
        <v>23280.844269990921</v>
      </c>
      <c r="W77">
        <v>23589.864337040119</v>
      </c>
      <c r="X77">
        <v>23899.085627825662</v>
      </c>
      <c r="Y77">
        <v>24209.493937610579</v>
      </c>
      <c r="Z77">
        <v>24522.129459355121</v>
      </c>
      <c r="AA77">
        <v>24838.08755420419</v>
      </c>
      <c r="AB77">
        <v>25158.519993104012</v>
      </c>
      <c r="AC77">
        <v>25484.636713067172</v>
      </c>
      <c r="AD77">
        <v>25817.70813348937</v>
      </c>
      <c r="AE77">
        <v>26155.622379836921</v>
      </c>
      <c r="AF77">
        <v>26495.41145093548</v>
      </c>
      <c r="AG77">
        <v>26837.110743219891</v>
      </c>
      <c r="AH77">
        <v>27180.75851774478</v>
      </c>
      <c r="AI77">
        <v>27526.395956335338</v>
      </c>
      <c r="AJ77">
        <v>27874.067218274289</v>
      </c>
      <c r="AK77">
        <v>28223.819497629869</v>
      </c>
      <c r="AL77">
        <v>28575.703081332282</v>
      </c>
      <c r="AM77">
        <v>28929.77140811213</v>
      </c>
      <c r="AN77">
        <v>29286.08112841663</v>
      </c>
    </row>
    <row r="78" spans="1:40" ht="14.25" x14ac:dyDescent="0.2">
      <c r="A78" s="209" t="s">
        <v>92</v>
      </c>
      <c r="B78">
        <v>12204.55859303716</v>
      </c>
      <c r="C78">
        <v>12756.361831287661</v>
      </c>
      <c r="D78">
        <v>13321.49242144181</v>
      </c>
      <c r="E78">
        <v>13896.16446475619</v>
      </c>
      <c r="F78">
        <v>14487.77665844181</v>
      </c>
      <c r="G78">
        <v>15100.544254392211</v>
      </c>
      <c r="H78">
        <v>15724.184759864631</v>
      </c>
      <c r="I78">
        <v>16346.65790096709</v>
      </c>
      <c r="J78">
        <v>16954.13847847889</v>
      </c>
      <c r="K78">
        <v>17544.256743592301</v>
      </c>
      <c r="L78">
        <v>18125.591331683339</v>
      </c>
      <c r="M78">
        <v>18699.77163727225</v>
      </c>
      <c r="N78">
        <v>19268.871421981799</v>
      </c>
      <c r="O78">
        <v>19835.404393057859</v>
      </c>
      <c r="P78">
        <v>20402.29998035367</v>
      </c>
      <c r="Q78">
        <v>20970.965956922919</v>
      </c>
      <c r="R78">
        <v>21542.054441425309</v>
      </c>
      <c r="S78">
        <v>22116.34322932527</v>
      </c>
      <c r="T78">
        <v>22694.738474204209</v>
      </c>
      <c r="U78">
        <v>23278.277631152509</v>
      </c>
      <c r="V78">
        <v>23868.132787679158</v>
      </c>
      <c r="W78">
        <v>24465.61451389674</v>
      </c>
      <c r="X78">
        <v>25072.17637056101</v>
      </c>
      <c r="Y78">
        <v>25689.4202211884</v>
      </c>
      <c r="Z78">
        <v>26319.102503254711</v>
      </c>
      <c r="AA78">
        <v>26963.141623773401</v>
      </c>
      <c r="AB78">
        <v>27623.626656744949</v>
      </c>
      <c r="AC78">
        <v>28302.82753449653</v>
      </c>
      <c r="AD78">
        <v>29003.20694227768</v>
      </c>
      <c r="AE78">
        <v>29721.726919413461</v>
      </c>
      <c r="AF78">
        <v>30453.777768655011</v>
      </c>
      <c r="AG78">
        <v>31199.62511804673</v>
      </c>
      <c r="AH78">
        <v>31959.54551257829</v>
      </c>
      <c r="AI78">
        <v>32733.826912250559</v>
      </c>
      <c r="AJ78">
        <v>33522.769207561571</v>
      </c>
      <c r="AK78">
        <v>34326.684753226822</v>
      </c>
      <c r="AL78">
        <v>35145.898921006192</v>
      </c>
      <c r="AM78">
        <v>35980.750672562797</v>
      </c>
      <c r="AN78">
        <v>36831.593153339891</v>
      </c>
    </row>
    <row r="79" spans="1:40" ht="14.25" x14ac:dyDescent="0.2">
      <c r="A79" s="209" t="s">
        <v>93</v>
      </c>
      <c r="B79">
        <v>24223.247878201619</v>
      </c>
      <c r="C79">
        <v>24837.746211753511</v>
      </c>
      <c r="D79">
        <v>25459.683347015831</v>
      </c>
      <c r="E79">
        <v>26086.692322584651</v>
      </c>
      <c r="F79">
        <v>26731.65791387008</v>
      </c>
      <c r="G79">
        <v>27397.706082914468</v>
      </c>
      <c r="H79">
        <v>28066.32257890762</v>
      </c>
      <c r="I79">
        <v>28717.15412211767</v>
      </c>
      <c r="J79">
        <v>29328.066737288558</v>
      </c>
      <c r="K79">
        <v>29898.85624386181</v>
      </c>
      <c r="L79">
        <v>30446.29760369792</v>
      </c>
      <c r="M79">
        <v>30972.75437714643</v>
      </c>
      <c r="N79">
        <v>31480.907932390081</v>
      </c>
      <c r="O79">
        <v>31973.737399245951</v>
      </c>
      <c r="P79">
        <v>32455.6478452554</v>
      </c>
      <c r="Q79">
        <v>32929.472998430327</v>
      </c>
      <c r="R79">
        <v>33396.111893929068</v>
      </c>
      <c r="S79">
        <v>33856.547884969827</v>
      </c>
      <c r="T79">
        <v>34311.846488264047</v>
      </c>
      <c r="U79">
        <v>34763.153493927181</v>
      </c>
      <c r="V79">
        <v>35211.693401305987</v>
      </c>
      <c r="W79">
        <v>35658.768240645899</v>
      </c>
      <c r="X79">
        <v>36105.756839268652</v>
      </c>
      <c r="Y79">
        <v>36554.114590052108</v>
      </c>
      <c r="Z79">
        <v>37005.373779585832</v>
      </c>
      <c r="AA79">
        <v>37461.144533531347</v>
      </c>
      <c r="AB79">
        <v>37923.11643752479</v>
      </c>
      <c r="AC79">
        <v>38393.060893544869</v>
      </c>
      <c r="AD79">
        <v>38872.834274104673</v>
      </c>
      <c r="AE79">
        <v>39359.320099651333</v>
      </c>
      <c r="AF79">
        <v>39848.150721070713</v>
      </c>
      <c r="AG79">
        <v>40339.374797286553</v>
      </c>
      <c r="AH79">
        <v>40833.045035325842</v>
      </c>
      <c r="AI79">
        <v>41329.21826173264</v>
      </c>
      <c r="AJ79">
        <v>41827.955494556663</v>
      </c>
      <c r="AK79">
        <v>42329.322016059603</v>
      </c>
      <c r="AL79">
        <v>42833.38744628922</v>
      </c>
      <c r="AM79">
        <v>43340.225817673527</v>
      </c>
      <c r="AN79">
        <v>43849.915650797171</v>
      </c>
    </row>
    <row r="80" spans="1:40" ht="14.25" x14ac:dyDescent="0.2">
      <c r="A80" s="209" t="s">
        <v>94</v>
      </c>
      <c r="B80">
        <v>6611.9630030332364</v>
      </c>
      <c r="C80">
        <v>6709.4080804303976</v>
      </c>
      <c r="D80">
        <v>6808.1788878304433</v>
      </c>
      <c r="E80">
        <v>6908.2664947330459</v>
      </c>
      <c r="F80">
        <v>7012.9816402948072</v>
      </c>
      <c r="G80">
        <v>7122.5189478003886</v>
      </c>
      <c r="H80">
        <v>7231.9721218324039</v>
      </c>
      <c r="I80">
        <v>7336.1300040884034</v>
      </c>
      <c r="J80">
        <v>7429.4962301048108</v>
      </c>
      <c r="K80">
        <v>7512.8050719459616</v>
      </c>
      <c r="L80">
        <v>7590.767750617686</v>
      </c>
      <c r="M80">
        <v>7663.6943522288138</v>
      </c>
      <c r="N80">
        <v>7731.9243442334873</v>
      </c>
      <c r="O80">
        <v>7795.82397071372</v>
      </c>
      <c r="P80">
        <v>7856.5473966754189</v>
      </c>
      <c r="Q80">
        <v>7915.1148081842784</v>
      </c>
      <c r="R80">
        <v>7971.7167754806414</v>
      </c>
      <c r="S80">
        <v>8026.5523919119887</v>
      </c>
      <c r="T80">
        <v>8079.8287606951253</v>
      </c>
      <c r="U80">
        <v>8131.7605299678544</v>
      </c>
      <c r="V80">
        <v>8182.5694807891741</v>
      </c>
      <c r="W80">
        <v>8232.484172404811</v>
      </c>
      <c r="X80">
        <v>8281.7396487912865</v>
      </c>
      <c r="Y80">
        <v>8330.5772102304927</v>
      </c>
      <c r="Z80">
        <v>8379.2442534542206</v>
      </c>
      <c r="AA80">
        <v>8427.9941837373863</v>
      </c>
      <c r="AB80">
        <v>8477.0864022160949</v>
      </c>
      <c r="AC80">
        <v>8526.7863716646989</v>
      </c>
      <c r="AD80">
        <v>8577.3657639891517</v>
      </c>
      <c r="AE80">
        <v>8628.3344973762505</v>
      </c>
      <c r="AF80">
        <v>8679.0216596189766</v>
      </c>
      <c r="AG80">
        <v>8729.4327133220249</v>
      </c>
      <c r="AH80">
        <v>8779.5734508773712</v>
      </c>
      <c r="AI80">
        <v>8829.449992242282</v>
      </c>
      <c r="AJ80">
        <v>8879.0687826947142</v>
      </c>
      <c r="AK80">
        <v>8928.4365905745963</v>
      </c>
      <c r="AL80">
        <v>8977.5605050196373</v>
      </c>
      <c r="AM80">
        <v>9026.447933704143</v>
      </c>
      <c r="AN80">
        <v>9075.106600589319</v>
      </c>
    </row>
    <row r="81" spans="1:40" ht="14.25" x14ac:dyDescent="0.2">
      <c r="A81" s="209" t="s">
        <v>95</v>
      </c>
      <c r="B81">
        <v>27519.37503144029</v>
      </c>
      <c r="C81">
        <v>29294.01063912686</v>
      </c>
      <c r="D81">
        <v>31139.77329511449</v>
      </c>
      <c r="E81">
        <v>33042.72975312105</v>
      </c>
      <c r="F81">
        <v>35022.214308370552</v>
      </c>
      <c r="G81">
        <v>37094.880436161431</v>
      </c>
      <c r="H81">
        <v>39235.821844439291</v>
      </c>
      <c r="I81">
        <v>41413.854036022647</v>
      </c>
      <c r="J81">
        <v>43591.154542152988</v>
      </c>
      <c r="K81">
        <v>45803.413506973877</v>
      </c>
      <c r="L81">
        <v>48077.552772136798</v>
      </c>
      <c r="M81">
        <v>50348.861405011077</v>
      </c>
      <c r="N81">
        <v>52540.899587860542</v>
      </c>
      <c r="O81">
        <v>54566.193962583951</v>
      </c>
      <c r="P81">
        <v>56453.925691296288</v>
      </c>
      <c r="Q81">
        <v>58297.802690508353</v>
      </c>
      <c r="R81">
        <v>60100.951573054321</v>
      </c>
      <c r="S81">
        <v>61867.875557983352</v>
      </c>
      <c r="T81">
        <v>63604.423536250331</v>
      </c>
      <c r="U81">
        <v>65317.758140274083</v>
      </c>
      <c r="V81">
        <v>67016.326947200796</v>
      </c>
      <c r="W81">
        <v>68709.840915150111</v>
      </c>
      <c r="X81">
        <v>70409.264108701987</v>
      </c>
      <c r="Y81">
        <v>72126.818743106953</v>
      </c>
      <c r="Z81">
        <v>73876.009595184412</v>
      </c>
      <c r="AA81">
        <v>75671.671922062655</v>
      </c>
      <c r="AB81">
        <v>77530.047227035073</v>
      </c>
      <c r="AC81">
        <v>79468.891546770334</v>
      </c>
      <c r="AD81">
        <v>81507.621440599847</v>
      </c>
      <c r="AE81">
        <v>83622.615781871718</v>
      </c>
      <c r="AF81">
        <v>85776.856620544859</v>
      </c>
      <c r="AG81">
        <v>87971.043223554487</v>
      </c>
      <c r="AH81">
        <v>90205.907661222882</v>
      </c>
      <c r="AI81">
        <v>92482.216476685673</v>
      </c>
      <c r="AJ81">
        <v>94800.772409700614</v>
      </c>
      <c r="AK81">
        <v>97162.416177405728</v>
      </c>
      <c r="AL81">
        <v>99568.028314792929</v>
      </c>
      <c r="AM81">
        <v>102018.5310778874</v>
      </c>
      <c r="AN81">
        <v>104514.8904128323</v>
      </c>
    </row>
    <row r="82" spans="1:40" ht="14.25" x14ac:dyDescent="0.2">
      <c r="A82" s="210" t="s">
        <v>120</v>
      </c>
      <c r="B82">
        <v>40049.197919647981</v>
      </c>
      <c r="C82">
        <v>42211.789815926262</v>
      </c>
      <c r="D82">
        <v>44449.881010702717</v>
      </c>
      <c r="E82">
        <v>46751.415070326213</v>
      </c>
      <c r="F82">
        <v>49138.031128727693</v>
      </c>
      <c r="G82">
        <v>51625.438405400513</v>
      </c>
      <c r="H82">
        <v>54186.637027665682</v>
      </c>
      <c r="I82">
        <v>56788.777644868642</v>
      </c>
      <c r="J82">
        <v>59392.848256035519</v>
      </c>
      <c r="K82">
        <v>62045.317232542417</v>
      </c>
      <c r="L82">
        <v>64775.03823084943</v>
      </c>
      <c r="M82">
        <v>67502.149245135093</v>
      </c>
      <c r="N82">
        <v>70133.614235681031</v>
      </c>
      <c r="O82">
        <v>72563.960521635992</v>
      </c>
      <c r="P82">
        <v>74823.731400862191</v>
      </c>
      <c r="Q82">
        <v>77021.992123719319</v>
      </c>
      <c r="R82">
        <v>79164.123431127446</v>
      </c>
      <c r="S82">
        <v>81257.155815420672</v>
      </c>
      <c r="T82">
        <v>83309.715353564112</v>
      </c>
      <c r="U82">
        <v>85331.972071812866</v>
      </c>
      <c r="V82">
        <v>87335.595760788128</v>
      </c>
      <c r="W82">
        <v>89333.724040310728</v>
      </c>
      <c r="X82">
        <v>91340.947361676575</v>
      </c>
      <c r="Y82">
        <v>93373.315564875025</v>
      </c>
      <c r="Z82">
        <v>95448.370612818777</v>
      </c>
      <c r="AA82">
        <v>97585.21023723844</v>
      </c>
      <c r="AB82">
        <v>99804.587485584299</v>
      </c>
      <c r="AC82">
        <v>102129.0515910987</v>
      </c>
      <c r="AD82">
        <v>104583.1362387603</v>
      </c>
      <c r="AE82">
        <v>107139.48063863339</v>
      </c>
      <c r="AF82">
        <v>109754.1859187696</v>
      </c>
      <c r="AG82">
        <v>112428.6346280845</v>
      </c>
      <c r="AH82">
        <v>115164.2476936257</v>
      </c>
      <c r="AI82">
        <v>117962.48566491459</v>
      </c>
      <c r="AJ82">
        <v>120824.8500020003</v>
      </c>
      <c r="AK82">
        <v>123752.88440887901</v>
      </c>
      <c r="AL82">
        <v>126748.17621399699</v>
      </c>
      <c r="AM82">
        <v>129812.3577996291</v>
      </c>
      <c r="AN82">
        <v>132947.1080820006</v>
      </c>
    </row>
    <row r="83" spans="1:40" ht="14.25" x14ac:dyDescent="0.2">
      <c r="A83" s="210" t="s">
        <v>38</v>
      </c>
      <c r="B83">
        <v>3224.8526645654251</v>
      </c>
      <c r="C83">
        <v>3321.375014643017</v>
      </c>
      <c r="D83">
        <v>3419.8542965639849</v>
      </c>
      <c r="E83">
        <v>3520.056703244778</v>
      </c>
      <c r="F83">
        <v>3623.3798375447791</v>
      </c>
      <c r="G83">
        <v>3730.211054076015</v>
      </c>
      <c r="H83">
        <v>3838.6110773707151</v>
      </c>
      <c r="I83">
        <v>3946.406470552638</v>
      </c>
      <c r="J83">
        <v>4051.1874650881468</v>
      </c>
      <c r="K83">
        <v>4152.3565765758894</v>
      </c>
      <c r="L83">
        <v>4251.4757376668495</v>
      </c>
      <c r="M83">
        <v>4349.2704883419983</v>
      </c>
      <c r="N83">
        <v>4446.5549619482554</v>
      </c>
      <c r="O83">
        <v>4544.230271775953</v>
      </c>
      <c r="P83">
        <v>4642.4703115773509</v>
      </c>
      <c r="Q83">
        <v>4740.8965039279519</v>
      </c>
      <c r="R83">
        <v>4839.6588282557377</v>
      </c>
      <c r="S83">
        <v>4938.9240897874779</v>
      </c>
      <c r="T83">
        <v>5038.876162867411</v>
      </c>
      <c r="U83">
        <v>5139.7162953709458</v>
      </c>
      <c r="V83">
        <v>5241.6634871939677</v>
      </c>
      <c r="W83">
        <v>5344.95495626507</v>
      </c>
      <c r="X83">
        <v>5449.8467060861149</v>
      </c>
      <c r="Y83">
        <v>5556.6142094781662</v>
      </c>
      <c r="Z83">
        <v>5665.5532240222701</v>
      </c>
      <c r="AA83">
        <v>5776.9807556647884</v>
      </c>
      <c r="AB83">
        <v>5891.2361881349134</v>
      </c>
      <c r="AC83">
        <v>6008.6825972304496</v>
      </c>
      <c r="AD83">
        <v>6129.7082707033724</v>
      </c>
      <c r="AE83">
        <v>6253.967192219262</v>
      </c>
      <c r="AF83">
        <v>6380.8765300674158</v>
      </c>
      <c r="AG83">
        <v>6510.4899748075359</v>
      </c>
      <c r="AH83">
        <v>6642.8621481365044</v>
      </c>
      <c r="AI83">
        <v>6778.0486124042591</v>
      </c>
      <c r="AJ83">
        <v>6916.1058799533503</v>
      </c>
      <c r="AK83">
        <v>7057.0914222681258</v>
      </c>
      <c r="AL83">
        <v>7201.0636789184928</v>
      </c>
      <c r="AM83">
        <v>7348.0820662828964</v>
      </c>
      <c r="AN83">
        <v>7498.206986034952</v>
      </c>
    </row>
    <row r="84" spans="1:40" ht="14.25" x14ac:dyDescent="0.2">
      <c r="A84" s="210" t="s">
        <v>84</v>
      </c>
      <c r="B84">
        <v>11527.535972617879</v>
      </c>
      <c r="C84">
        <v>11952.649369400689</v>
      </c>
      <c r="D84">
        <v>12387.682870278901</v>
      </c>
      <c r="E84">
        <v>12831.049636764359</v>
      </c>
      <c r="F84">
        <v>13288.06759097921</v>
      </c>
      <c r="G84">
        <v>13760.93490528539</v>
      </c>
      <c r="H84">
        <v>14242.45725891272</v>
      </c>
      <c r="I84">
        <v>14724.385715296339</v>
      </c>
      <c r="J84">
        <v>15197.39413002609</v>
      </c>
      <c r="K84">
        <v>15658.80077687833</v>
      </c>
      <c r="L84">
        <v>16114.30577276656</v>
      </c>
      <c r="M84">
        <v>16566.68660323002</v>
      </c>
      <c r="N84">
        <v>17019.15107758583</v>
      </c>
      <c r="O84">
        <v>17475.336062621322</v>
      </c>
      <c r="P84">
        <v>17936.135338065222</v>
      </c>
      <c r="Q84">
        <v>18400.191403479948</v>
      </c>
      <c r="R84">
        <v>18868.153250424111</v>
      </c>
      <c r="S84">
        <v>19340.757903183279</v>
      </c>
      <c r="T84">
        <v>19818.832867058929</v>
      </c>
      <c r="U84">
        <v>20303.298894438401</v>
      </c>
      <c r="V84">
        <v>20795.173146135679</v>
      </c>
      <c r="W84">
        <v>21295.57282994267</v>
      </c>
      <c r="X84">
        <v>21805.71940336308</v>
      </c>
      <c r="Y84">
        <v>22326.943433287361</v>
      </c>
      <c r="Z84">
        <v>22860.690212087029</v>
      </c>
      <c r="AA84">
        <v>23408.52623746853</v>
      </c>
      <c r="AB84">
        <v>23972.14667264685</v>
      </c>
      <c r="AC84">
        <v>24553.383914235721</v>
      </c>
      <c r="AD84">
        <v>25154.21740797217</v>
      </c>
      <c r="AE84">
        <v>25773.09047836416</v>
      </c>
      <c r="AF84">
        <v>26407.296543724689</v>
      </c>
      <c r="AG84">
        <v>27057.21381682928</v>
      </c>
      <c r="AH84">
        <v>27723.229694748021</v>
      </c>
      <c r="AI84">
        <v>28405.740975563589</v>
      </c>
      <c r="AJ84">
        <v>29105.15407997134</v>
      </c>
      <c r="AK84">
        <v>29821.88527786624</v>
      </c>
      <c r="AL84">
        <v>30556.360920018149</v>
      </c>
      <c r="AM84">
        <v>31309.017674943821</v>
      </c>
      <c r="AN84">
        <v>32080.302771081919</v>
      </c>
    </row>
    <row r="85" spans="1:40" ht="14.25" x14ac:dyDescent="0.2">
      <c r="A85" s="211" t="s">
        <v>70</v>
      </c>
      <c r="B85">
        <v>11981.68421833607</v>
      </c>
      <c r="C85">
        <v>12134.439647173729</v>
      </c>
      <c r="D85">
        <v>12284.06438066489</v>
      </c>
      <c r="E85">
        <v>12428.756877676629</v>
      </c>
      <c r="F85">
        <v>12571.35637754858</v>
      </c>
      <c r="G85">
        <v>12713.651537341</v>
      </c>
      <c r="H85">
        <v>12852.09381205484</v>
      </c>
      <c r="I85">
        <v>12982.98586493585</v>
      </c>
      <c r="J85">
        <v>13102.497716350479</v>
      </c>
      <c r="K85">
        <v>13215.599783088939</v>
      </c>
      <c r="L85">
        <v>13326.179267060699</v>
      </c>
      <c r="M85">
        <v>13428.560981967301</v>
      </c>
      <c r="N85">
        <v>13516.909795722149</v>
      </c>
      <c r="O85">
        <v>13585.278144241471</v>
      </c>
      <c r="P85">
        <v>13641.25402575013</v>
      </c>
      <c r="Q85">
        <v>13696.156375981211</v>
      </c>
      <c r="R85">
        <v>13749.58654485946</v>
      </c>
      <c r="S85">
        <v>13801.14031340795</v>
      </c>
      <c r="T85">
        <v>13850.40837529738</v>
      </c>
      <c r="U85">
        <v>13896.97693780484</v>
      </c>
      <c r="V85">
        <v>13940.42844402779</v>
      </c>
      <c r="W85">
        <v>13980.342417667431</v>
      </c>
      <c r="X85">
        <v>14016.296431060369</v>
      </c>
      <c r="Y85">
        <v>14047.867196406231</v>
      </c>
      <c r="Z85">
        <v>14074.631779306181</v>
      </c>
      <c r="AA85">
        <v>14096.1689328013</v>
      </c>
      <c r="AB85">
        <v>14112.06054907834</v>
      </c>
      <c r="AC85">
        <v>14121.893224902469</v>
      </c>
      <c r="AD85">
        <v>14125.259935648221</v>
      </c>
      <c r="AE85">
        <v>14125.24352758679</v>
      </c>
      <c r="AF85">
        <v>14125.128671690351</v>
      </c>
      <c r="AG85">
        <v>14124.81692467922</v>
      </c>
      <c r="AH85">
        <v>14124.20985813956</v>
      </c>
      <c r="AI85">
        <v>14123.209075674329</v>
      </c>
      <c r="AJ85">
        <v>14121.716236908451</v>
      </c>
      <c r="AK85">
        <v>14119.633088339941</v>
      </c>
      <c r="AL85">
        <v>14116.861501023181</v>
      </c>
      <c r="AM85">
        <v>14113.30351506327</v>
      </c>
      <c r="AN85">
        <v>14108.86139089342</v>
      </c>
    </row>
    <row r="86" spans="1:40" ht="14.25" x14ac:dyDescent="0.2">
      <c r="A86" s="211" t="s">
        <v>71</v>
      </c>
      <c r="B86">
        <v>6627.9200426937196</v>
      </c>
      <c r="C86">
        <v>6803.862418615453</v>
      </c>
      <c r="D86">
        <v>6978.4244520986267</v>
      </c>
      <c r="E86">
        <v>7149.2784229345907</v>
      </c>
      <c r="F86">
        <v>7318.2566317907558</v>
      </c>
      <c r="G86">
        <v>7487.3883888641894</v>
      </c>
      <c r="H86">
        <v>7654.3513297205418</v>
      </c>
      <c r="I86">
        <v>7816.6331163471841</v>
      </c>
      <c r="J86">
        <v>7971.5426032014611</v>
      </c>
      <c r="K86">
        <v>8120.947619642543</v>
      </c>
      <c r="L86">
        <v>8267.116934167183</v>
      </c>
      <c r="M86">
        <v>8407.7330471167788</v>
      </c>
      <c r="N86">
        <v>8540.3493931684861</v>
      </c>
      <c r="O86">
        <v>8662.4089443680587</v>
      </c>
      <c r="P86">
        <v>8776.8878375457807</v>
      </c>
      <c r="Q86">
        <v>8888.563113739754</v>
      </c>
      <c r="R86">
        <v>8997.5212486295932</v>
      </c>
      <c r="S86">
        <v>9103.8621279675936</v>
      </c>
      <c r="T86">
        <v>9207.6986192378536</v>
      </c>
      <c r="U86">
        <v>9309.156137285212</v>
      </c>
      <c r="V86">
        <v>9408.3722098937324</v>
      </c>
      <c r="W86">
        <v>9505.4960491302354</v>
      </c>
      <c r="X86">
        <v>9600.6881340836699</v>
      </c>
      <c r="Y86">
        <v>9694.119810435699</v>
      </c>
      <c r="Z86">
        <v>9785.9729120938355</v>
      </c>
      <c r="AA86">
        <v>9876.4394099141409</v>
      </c>
      <c r="AB86">
        <v>9965.7210923392195</v>
      </c>
      <c r="AC86">
        <v>10054.029282585971</v>
      </c>
      <c r="AD86">
        <v>10141.584596838569</v>
      </c>
      <c r="AE86">
        <v>10228.061351197441</v>
      </c>
      <c r="AF86">
        <v>10312.924558506489</v>
      </c>
      <c r="AG86">
        <v>10396.08738510587</v>
      </c>
      <c r="AH86">
        <v>10477.46262943402</v>
      </c>
      <c r="AI86">
        <v>10556.96283558341</v>
      </c>
      <c r="AJ86">
        <v>10634.50041097444</v>
      </c>
      <c r="AK86">
        <v>10709.98774802248</v>
      </c>
      <c r="AL86">
        <v>10783.33734965598</v>
      </c>
      <c r="AM86">
        <v>10854.461958528411</v>
      </c>
      <c r="AN86">
        <v>10923.2746897498</v>
      </c>
    </row>
    <row r="87" spans="1:40" ht="14.25" x14ac:dyDescent="0.2">
      <c r="A87" s="211" t="s">
        <v>112</v>
      </c>
      <c r="B87">
        <v>7272.1184742926107</v>
      </c>
      <c r="C87">
        <v>7539.1163214707631</v>
      </c>
      <c r="D87">
        <v>7808.1230711087182</v>
      </c>
      <c r="E87">
        <v>8076.2242899333432</v>
      </c>
      <c r="F87">
        <v>8345.3060996191962</v>
      </c>
      <c r="G87">
        <v>8617.8123319876286</v>
      </c>
      <c r="H87">
        <v>8891.1819241920002</v>
      </c>
      <c r="I87">
        <v>9162.5530933389382</v>
      </c>
      <c r="J87">
        <v>9428.7668353841109</v>
      </c>
      <c r="K87">
        <v>9691.0334522387639</v>
      </c>
      <c r="L87">
        <v>9951.4724915664228</v>
      </c>
      <c r="M87">
        <v>10207.943283226299</v>
      </c>
      <c r="N87">
        <v>10458.138454526061</v>
      </c>
      <c r="O87">
        <v>10699.595338485829</v>
      </c>
      <c r="P87">
        <v>10935.01655235722</v>
      </c>
      <c r="Q87">
        <v>11168.88984094021</v>
      </c>
      <c r="R87">
        <v>11401.34793179694</v>
      </c>
      <c r="S87">
        <v>11632.55668945592</v>
      </c>
      <c r="T87">
        <v>11862.7151245231</v>
      </c>
      <c r="U87">
        <v>12092.05538817458</v>
      </c>
      <c r="V87">
        <v>12320.842771579981</v>
      </c>
      <c r="W87">
        <v>12549.375730180849</v>
      </c>
      <c r="X87">
        <v>12777.98595307377</v>
      </c>
      <c r="Y87">
        <v>13007.038498049829</v>
      </c>
      <c r="Z87">
        <v>13236.93201314679</v>
      </c>
      <c r="AA87">
        <v>13468.09906590726</v>
      </c>
      <c r="AB87">
        <v>13701.006601937381</v>
      </c>
      <c r="AC87">
        <v>13936.156554851401</v>
      </c>
      <c r="AD87">
        <v>14174.08663030718</v>
      </c>
      <c r="AE87">
        <v>14413.609061490741</v>
      </c>
      <c r="AF87">
        <v>14653.10807422845</v>
      </c>
      <c r="AG87">
        <v>14892.507965960651</v>
      </c>
      <c r="AH87">
        <v>15131.734729362001</v>
      </c>
      <c r="AI87">
        <v>15370.71615791819</v>
      </c>
      <c r="AJ87">
        <v>15609.38194785389</v>
      </c>
      <c r="AK87">
        <v>15847.663796298581</v>
      </c>
      <c r="AL87">
        <v>16085.495495591131</v>
      </c>
      <c r="AM87">
        <v>16322.813023636971</v>
      </c>
      <c r="AN87">
        <v>16559.554630245439</v>
      </c>
    </row>
    <row r="88" spans="1:40" ht="14.25" x14ac:dyDescent="0.2">
      <c r="A88" s="211" t="s">
        <v>113</v>
      </c>
      <c r="B88">
        <v>9019.4531857153415</v>
      </c>
      <c r="C88">
        <v>9253.2668666920235</v>
      </c>
      <c r="D88">
        <v>9486.5701989941972</v>
      </c>
      <c r="E88">
        <v>9716.9988354317265</v>
      </c>
      <c r="F88">
        <v>9946.7066610467646</v>
      </c>
      <c r="G88">
        <v>10177.784150943669</v>
      </c>
      <c r="H88">
        <v>10407.444162556831</v>
      </c>
      <c r="I88">
        <v>10632.662568684509</v>
      </c>
      <c r="J88">
        <v>10850.18701346443</v>
      </c>
      <c r="K88">
        <v>11061.968883430391</v>
      </c>
      <c r="L88">
        <v>11270.525652694379</v>
      </c>
      <c r="M88">
        <v>11473.16459517295</v>
      </c>
      <c r="N88">
        <v>11667.03152823545</v>
      </c>
      <c r="O88">
        <v>11849.128148096999</v>
      </c>
      <c r="P88">
        <v>12022.72742502248</v>
      </c>
      <c r="Q88">
        <v>12193.22692448089</v>
      </c>
      <c r="R88">
        <v>12360.735057242049</v>
      </c>
      <c r="S88">
        <v>12525.37855540242</v>
      </c>
      <c r="T88">
        <v>12687.30206278868</v>
      </c>
      <c r="U88">
        <v>12846.667717004901</v>
      </c>
      <c r="V88">
        <v>13003.65473074864</v>
      </c>
      <c r="W88">
        <v>13158.45897990149</v>
      </c>
      <c r="X88">
        <v>13311.29260575686</v>
      </c>
      <c r="Y88">
        <v>13462.383638593559</v>
      </c>
      <c r="Z88">
        <v>13611.9756496357</v>
      </c>
      <c r="AA88">
        <v>13760.327438276079</v>
      </c>
      <c r="AB88">
        <v>13907.7127612775</v>
      </c>
      <c r="AC88">
        <v>14054.42011051904</v>
      </c>
      <c r="AD88">
        <v>14200.752545723521</v>
      </c>
      <c r="AE88">
        <v>14346.083745817739</v>
      </c>
      <c r="AF88">
        <v>14489.51733426902</v>
      </c>
      <c r="AG88">
        <v>14630.96236368525</v>
      </c>
      <c r="AH88">
        <v>14770.328254112919</v>
      </c>
      <c r="AI88">
        <v>14907.524885714831</v>
      </c>
      <c r="AJ88">
        <v>15042.462692087551</v>
      </c>
      <c r="AK88">
        <v>15175.052754090741</v>
      </c>
      <c r="AL88">
        <v>15305.206894057979</v>
      </c>
      <c r="AM88">
        <v>15432.837770255121</v>
      </c>
      <c r="AN88">
        <v>15557.85897145108</v>
      </c>
    </row>
    <row r="89" spans="1:40" ht="14.25" x14ac:dyDescent="0.2">
      <c r="A89" s="211" t="s">
        <v>114</v>
      </c>
      <c r="B89">
        <v>3355.3629553285882</v>
      </c>
      <c r="C89">
        <v>3340.039715941823</v>
      </c>
      <c r="D89">
        <v>3325.3572886149132</v>
      </c>
      <c r="E89">
        <v>3311.498536221407</v>
      </c>
      <c r="F89">
        <v>3298.7724696357859</v>
      </c>
      <c r="G89">
        <v>3286.9519059478539</v>
      </c>
      <c r="H89">
        <v>3275.42052932857</v>
      </c>
      <c r="I89">
        <v>3263.5708663208679</v>
      </c>
      <c r="J89">
        <v>3250.8043102168081</v>
      </c>
      <c r="K89">
        <v>3237.2202298609768</v>
      </c>
      <c r="L89">
        <v>3223.1547922689192</v>
      </c>
      <c r="M89">
        <v>3208.375128597092</v>
      </c>
      <c r="N89">
        <v>3192.653167580771</v>
      </c>
      <c r="O89">
        <v>3175.7662370296812</v>
      </c>
      <c r="P89">
        <v>3157.7059846852421</v>
      </c>
      <c r="Q89">
        <v>3138.6696581609149</v>
      </c>
      <c r="R89">
        <v>3118.7468498618719</v>
      </c>
      <c r="S89">
        <v>3098.0261308322811</v>
      </c>
      <c r="T89">
        <v>3076.5948337594391</v>
      </c>
      <c r="U89">
        <v>3054.5388590744401</v>
      </c>
      <c r="V89">
        <v>3031.9425038781378</v>
      </c>
      <c r="W89">
        <v>3008.8883132929941</v>
      </c>
      <c r="X89">
        <v>2985.456953728436</v>
      </c>
      <c r="Y89">
        <v>2961.7271074508071</v>
      </c>
      <c r="Z89">
        <v>2937.7753877675891</v>
      </c>
      <c r="AA89">
        <v>2913.6762740691211</v>
      </c>
      <c r="AB89">
        <v>2889.5020659189081</v>
      </c>
      <c r="AC89">
        <v>2865.3228553453482</v>
      </c>
      <c r="AD89">
        <v>2841.206516462008</v>
      </c>
      <c r="AE89">
        <v>2816.833635050541</v>
      </c>
      <c r="AF89">
        <v>2791.8869423678821</v>
      </c>
      <c r="AG89">
        <v>2766.4347703279209</v>
      </c>
      <c r="AH89">
        <v>2740.5438926249858</v>
      </c>
      <c r="AI89">
        <v>2714.279421208742</v>
      </c>
      <c r="AJ89">
        <v>2687.7047174346212</v>
      </c>
      <c r="AK89">
        <v>2660.8813174243451</v>
      </c>
      <c r="AL89">
        <v>2633.8688711226778</v>
      </c>
      <c r="AM89">
        <v>2606.7250944962052</v>
      </c>
      <c r="AN89">
        <v>2579.505734287713</v>
      </c>
    </row>
    <row r="90" spans="1:40" ht="14.25" x14ac:dyDescent="0.2">
      <c r="A90" s="211" t="s">
        <v>115</v>
      </c>
      <c r="B90">
        <v>3069.0985404160142</v>
      </c>
      <c r="C90">
        <v>3099.2174861614949</v>
      </c>
      <c r="D90">
        <v>3128.6450509362339</v>
      </c>
      <c r="E90">
        <v>3157.0394953812588</v>
      </c>
      <c r="F90">
        <v>3185.1004496200262</v>
      </c>
      <c r="G90">
        <v>3213.179557825445</v>
      </c>
      <c r="H90">
        <v>3240.3819292885751</v>
      </c>
      <c r="I90">
        <v>3265.7832163818971</v>
      </c>
      <c r="J90">
        <v>3288.4333923725221</v>
      </c>
      <c r="K90">
        <v>3309.9316860292761</v>
      </c>
      <c r="L90">
        <v>3331.2904663746999</v>
      </c>
      <c r="M90">
        <v>3350.628415235622</v>
      </c>
      <c r="N90">
        <v>3366.0233897425419</v>
      </c>
      <c r="O90">
        <v>3375.5293751419222</v>
      </c>
      <c r="P90">
        <v>3381.2694517809018</v>
      </c>
      <c r="Q90">
        <v>3386.6605722353179</v>
      </c>
      <c r="R90">
        <v>3391.6953764929008</v>
      </c>
      <c r="S90">
        <v>3396.366582178312</v>
      </c>
      <c r="T90">
        <v>3400.6669914355748</v>
      </c>
      <c r="U90">
        <v>3404.5894978950892</v>
      </c>
      <c r="V90">
        <v>3408.127093718379</v>
      </c>
      <c r="W90">
        <v>3411.2728767138642</v>
      </c>
      <c r="X90">
        <v>3414.0200575159779</v>
      </c>
      <c r="Y90">
        <v>3416.361966820265</v>
      </c>
      <c r="Z90">
        <v>3418.2920626663881</v>
      </c>
      <c r="AA90">
        <v>3419.803937760908</v>
      </c>
      <c r="AB90">
        <v>3420.8913268311808</v>
      </c>
      <c r="AC90">
        <v>3421.5481140016709</v>
      </c>
      <c r="AD90">
        <v>3421.7683401835088</v>
      </c>
      <c r="AE90">
        <v>3420.969511623533</v>
      </c>
      <c r="AF90">
        <v>3418.6663217741211</v>
      </c>
      <c r="AG90">
        <v>3414.9999255174039</v>
      </c>
      <c r="AH90">
        <v>3410.112631265074</v>
      </c>
      <c r="AI90">
        <v>3404.1473707559489</v>
      </c>
      <c r="AJ90">
        <v>3397.2472259740662</v>
      </c>
      <c r="AK90">
        <v>3389.5550143095579</v>
      </c>
      <c r="AL90">
        <v>3381.21293257656</v>
      </c>
      <c r="AM90">
        <v>3372.3622600599729</v>
      </c>
      <c r="AN90">
        <v>3363.1431203874299</v>
      </c>
    </row>
    <row r="91" spans="1:40" ht="14.25" x14ac:dyDescent="0.2">
      <c r="A91" s="211" t="s">
        <v>116</v>
      </c>
      <c r="B91">
        <v>1802.133487467564</v>
      </c>
      <c r="C91">
        <v>1817.672213458437</v>
      </c>
      <c r="D91">
        <v>1832.839841717999</v>
      </c>
      <c r="E91">
        <v>1847.463418328633</v>
      </c>
      <c r="F91">
        <v>1861.948171972103</v>
      </c>
      <c r="G91">
        <v>1876.4748741169351</v>
      </c>
      <c r="H91">
        <v>1890.5182397855419</v>
      </c>
      <c r="I91">
        <v>1903.537645642522</v>
      </c>
      <c r="J91">
        <v>1914.9792659004841</v>
      </c>
      <c r="K91">
        <v>1925.950772911011</v>
      </c>
      <c r="L91">
        <v>1937.057300524385</v>
      </c>
      <c r="M91">
        <v>1946.960940712283</v>
      </c>
      <c r="N91">
        <v>1954.298065248373</v>
      </c>
      <c r="O91">
        <v>1957.692440209813</v>
      </c>
      <c r="P91">
        <v>1958.615787302281</v>
      </c>
      <c r="Q91">
        <v>1959.456976602858</v>
      </c>
      <c r="R91">
        <v>1960.2186997414649</v>
      </c>
      <c r="S91">
        <v>1960.903662595508</v>
      </c>
      <c r="T91">
        <v>1961.5145841932631</v>
      </c>
      <c r="U91">
        <v>1962.0541956530351</v>
      </c>
      <c r="V91">
        <v>1962.5252391585011</v>
      </c>
      <c r="W91">
        <v>1962.9304669708749</v>
      </c>
      <c r="X91">
        <v>1963.2726404782061</v>
      </c>
      <c r="Y91">
        <v>1963.554529282319</v>
      </c>
      <c r="Z91">
        <v>1963.7789103236989</v>
      </c>
      <c r="AA91">
        <v>1963.9485670447191</v>
      </c>
      <c r="AB91">
        <v>1964.066288591481</v>
      </c>
      <c r="AC91">
        <v>1964.1348690545331</v>
      </c>
      <c r="AD91">
        <v>1964.1571067487339</v>
      </c>
      <c r="AE91">
        <v>1963.451951505024</v>
      </c>
      <c r="AF91">
        <v>1961.443284849106</v>
      </c>
      <c r="AG91">
        <v>1958.2927724349861</v>
      </c>
      <c r="AH91">
        <v>1954.1632563276801</v>
      </c>
      <c r="AI91">
        <v>1949.217887859169</v>
      </c>
      <c r="AJ91">
        <v>1943.6193922047839</v>
      </c>
      <c r="AK91">
        <v>1937.5294664122971</v>
      </c>
      <c r="AL91">
        <v>1931.108311089253</v>
      </c>
      <c r="AM91">
        <v>1924.514294730373</v>
      </c>
      <c r="AN91">
        <v>1917.903748748289</v>
      </c>
    </row>
    <row r="92" spans="1:40" ht="14.25" x14ac:dyDescent="0.2">
      <c r="A92" s="211" t="s">
        <v>117</v>
      </c>
      <c r="B92">
        <v>1947.952829944534</v>
      </c>
      <c r="C92">
        <v>1988.811036870693</v>
      </c>
      <c r="D92">
        <v>2029.13588789951</v>
      </c>
      <c r="E92">
        <v>2068.4071042318319</v>
      </c>
      <c r="F92">
        <v>2107.1354595267449</v>
      </c>
      <c r="G92">
        <v>2145.795762588185</v>
      </c>
      <c r="H92">
        <v>2183.755817887662</v>
      </c>
      <c r="I92">
        <v>2220.3416301332591</v>
      </c>
      <c r="J92">
        <v>2254.840541275375</v>
      </c>
      <c r="K92">
        <v>2287.8673564587648</v>
      </c>
      <c r="L92">
        <v>2320.0690886280058</v>
      </c>
      <c r="M92">
        <v>2350.7285064008288</v>
      </c>
      <c r="N92">
        <v>2379.095749858519</v>
      </c>
      <c r="O92">
        <v>2404.3941948355018</v>
      </c>
      <c r="P92">
        <v>2427.5336450311052</v>
      </c>
      <c r="Q92">
        <v>2449.9581032539209</v>
      </c>
      <c r="R92">
        <v>2471.678278349455</v>
      </c>
      <c r="S92">
        <v>2492.7066882466929</v>
      </c>
      <c r="T92">
        <v>2513.0575990638881</v>
      </c>
      <c r="U92">
        <v>2532.7469624496671</v>
      </c>
      <c r="V92">
        <v>2551.792351636997</v>
      </c>
      <c r="W92">
        <v>2570.2128966760279</v>
      </c>
      <c r="X92">
        <v>2588.0292192984361</v>
      </c>
      <c r="Y92">
        <v>2605.2633678511838</v>
      </c>
      <c r="Z92">
        <v>2621.938752721418</v>
      </c>
      <c r="AA92">
        <v>2638.080082657264</v>
      </c>
      <c r="AB92">
        <v>2653.7133023714482</v>
      </c>
      <c r="AC92">
        <v>2668.8655317963089</v>
      </c>
      <c r="AD92">
        <v>2683.5650073402212</v>
      </c>
      <c r="AE92">
        <v>2697.8544937655529</v>
      </c>
      <c r="AF92">
        <v>2711.73490422446</v>
      </c>
      <c r="AG92">
        <v>2725.1722271667509</v>
      </c>
      <c r="AH92">
        <v>2738.1321252808102</v>
      </c>
      <c r="AI92">
        <v>2750.5799879036308</v>
      </c>
      <c r="AJ92">
        <v>2762.4809873700942</v>
      </c>
      <c r="AK92">
        <v>2773.800139287579</v>
      </c>
      <c r="AL92">
        <v>2784.5023667039309</v>
      </c>
      <c r="AM92">
        <v>2794.552568117876</v>
      </c>
      <c r="AN92">
        <v>2803.9156892608312</v>
      </c>
    </row>
    <row r="93" spans="1:40" ht="14.25" x14ac:dyDescent="0.2">
      <c r="A93" s="211" t="s">
        <v>118</v>
      </c>
      <c r="B93">
        <v>2335.083832377868</v>
      </c>
      <c r="C93">
        <v>2378.0997386289978</v>
      </c>
      <c r="D93">
        <v>2420.7534407186872</v>
      </c>
      <c r="E93">
        <v>2462.6476055141229</v>
      </c>
      <c r="F93">
        <v>2504.2984201655522</v>
      </c>
      <c r="G93">
        <v>2546.0791088465612</v>
      </c>
      <c r="H93">
        <v>2587.3285281888511</v>
      </c>
      <c r="I93">
        <v>2627.3443417440922</v>
      </c>
      <c r="J93">
        <v>2665.3853931782951</v>
      </c>
      <c r="K93">
        <v>2702.0546030479331</v>
      </c>
      <c r="L93">
        <v>2737.9846456497398</v>
      </c>
      <c r="M93">
        <v>2772.4252144383431</v>
      </c>
      <c r="N93">
        <v>2804.5925790091028</v>
      </c>
      <c r="O93">
        <v>2833.6747128238922</v>
      </c>
      <c r="P93">
        <v>2860.5688932289231</v>
      </c>
      <c r="Q93">
        <v>2886.7301992514681</v>
      </c>
      <c r="R93">
        <v>2912.1675791440161</v>
      </c>
      <c r="S93">
        <v>2936.8916807232799</v>
      </c>
      <c r="T93">
        <v>2960.914802475831</v>
      </c>
      <c r="U93">
        <v>2984.2508429251161</v>
      </c>
      <c r="V93">
        <v>3006.915248623211</v>
      </c>
      <c r="W93">
        <v>3028.9249611243522</v>
      </c>
      <c r="X93">
        <v>3050.2983632894761</v>
      </c>
      <c r="Y93">
        <v>3071.0552252619059</v>
      </c>
      <c r="Z93">
        <v>3091.2166504447032</v>
      </c>
      <c r="AA93">
        <v>3110.805021799109</v>
      </c>
      <c r="AB93">
        <v>3129.8439487723358</v>
      </c>
      <c r="AC93">
        <v>3148.358215150864</v>
      </c>
      <c r="AD93">
        <v>3166.3737281230392</v>
      </c>
      <c r="AE93">
        <v>3183.9234471917939</v>
      </c>
      <c r="AF93">
        <v>3201.0005357871701</v>
      </c>
      <c r="AG93">
        <v>3217.5717832706341</v>
      </c>
      <c r="AH93">
        <v>3233.6037001451209</v>
      </c>
      <c r="AI93">
        <v>3249.0625660697938</v>
      </c>
      <c r="AJ93">
        <v>3263.9144809145009</v>
      </c>
      <c r="AK93">
        <v>3278.1254188321809</v>
      </c>
      <c r="AL93">
        <v>3291.6612853143092</v>
      </c>
      <c r="AM93">
        <v>3304.487977181454</v>
      </c>
      <c r="AN93">
        <v>3316.5714454465651</v>
      </c>
    </row>
    <row r="94" spans="1:40" ht="14.25" x14ac:dyDescent="0.2">
      <c r="A94" s="211" t="s">
        <v>65</v>
      </c>
      <c r="B94">
        <v>4568.3236898109044</v>
      </c>
      <c r="C94">
        <v>4598.2330043020293</v>
      </c>
      <c r="D94">
        <v>4625.3486442684061</v>
      </c>
      <c r="E94">
        <v>4647.7693091859164</v>
      </c>
      <c r="F94">
        <v>4667.8927772160941</v>
      </c>
      <c r="G94">
        <v>4687.8018036754174</v>
      </c>
      <c r="H94">
        <v>4705.0711472370194</v>
      </c>
      <c r="I94">
        <v>4717.2430329000254</v>
      </c>
      <c r="J94">
        <v>4721.8472394127757</v>
      </c>
      <c r="K94">
        <v>4720.430137110081</v>
      </c>
      <c r="L94">
        <v>4716.5622068734374</v>
      </c>
      <c r="M94">
        <v>4710.8200047425953</v>
      </c>
      <c r="N94">
        <v>4703.7800634533251</v>
      </c>
      <c r="O94">
        <v>4696.0169621707864</v>
      </c>
      <c r="P94">
        <v>4685.2572579564467</v>
      </c>
      <c r="Q94">
        <v>4669.216033649679</v>
      </c>
      <c r="R94">
        <v>4648.4565049994344</v>
      </c>
      <c r="S94">
        <v>4623.5481963771626</v>
      </c>
      <c r="T94">
        <v>4595.0618037752511</v>
      </c>
      <c r="U94">
        <v>4563.5646982404733</v>
      </c>
      <c r="V94">
        <v>4529.6170879876563</v>
      </c>
      <c r="W94">
        <v>4493.7688440915899</v>
      </c>
      <c r="X94">
        <v>4456.5569833688814</v>
      </c>
      <c r="Y94">
        <v>4418.5037928944648</v>
      </c>
      <c r="Z94">
        <v>4380.1155735398133</v>
      </c>
      <c r="AA94">
        <v>4341.8819749134082</v>
      </c>
      <c r="AB94">
        <v>4304.2758910320126</v>
      </c>
      <c r="AC94">
        <v>4267.7538848310987</v>
      </c>
      <c r="AD94">
        <v>4232.7571100993673</v>
      </c>
      <c r="AE94">
        <v>4198.1066741272207</v>
      </c>
      <c r="AF94">
        <v>4162.4171078821764</v>
      </c>
      <c r="AG94">
        <v>4125.8072076736153</v>
      </c>
      <c r="AH94">
        <v>4088.393273441518</v>
      </c>
      <c r="AI94">
        <v>4050.288889149097</v>
      </c>
      <c r="AJ94">
        <v>4011.6047330762058</v>
      </c>
      <c r="AK94">
        <v>3972.4484171561339</v>
      </c>
      <c r="AL94">
        <v>3932.924354376647</v>
      </c>
      <c r="AM94">
        <v>3893.1336531655529</v>
      </c>
      <c r="AN94">
        <v>3853.174037598541</v>
      </c>
    </row>
    <row r="95" spans="1:40" ht="14.25" x14ac:dyDescent="0.2">
      <c r="A95" s="211" t="s">
        <v>66</v>
      </c>
      <c r="B95">
        <v>2146.8175625414901</v>
      </c>
      <c r="C95">
        <v>2131.246186547276</v>
      </c>
      <c r="D95">
        <v>2116.3876782124862</v>
      </c>
      <c r="E95">
        <v>2102.4315923591662</v>
      </c>
      <c r="F95">
        <v>2089.5395025541488</v>
      </c>
      <c r="G95">
        <v>2077.4656516693622</v>
      </c>
      <c r="H95">
        <v>2065.793002043506</v>
      </c>
      <c r="I95">
        <v>2054.114106936413</v>
      </c>
      <c r="J95">
        <v>2042.030720786104</v>
      </c>
      <c r="K95">
        <v>2029.813549813565</v>
      </c>
      <c r="L95">
        <v>2017.7196470806609</v>
      </c>
      <c r="M95">
        <v>2005.344693331798</v>
      </c>
      <c r="N95">
        <v>1992.2943936380291</v>
      </c>
      <c r="O95">
        <v>1978.185421835243</v>
      </c>
      <c r="P95">
        <v>1962.993145454893</v>
      </c>
      <c r="Q95">
        <v>1947.004515128895</v>
      </c>
      <c r="R95">
        <v>1930.3117031865299</v>
      </c>
      <c r="S95">
        <v>1913.00523465642</v>
      </c>
      <c r="T95">
        <v>1895.173707870041</v>
      </c>
      <c r="U95">
        <v>1876.903553956723</v>
      </c>
      <c r="V95">
        <v>1858.278834308252</v>
      </c>
      <c r="W95">
        <v>1839.3810748348701</v>
      </c>
      <c r="X95">
        <v>1820.289135621887</v>
      </c>
      <c r="Y95">
        <v>1801.0791144257109</v>
      </c>
      <c r="Z95">
        <v>1781.8242823180501</v>
      </c>
      <c r="AA95">
        <v>1762.595049695075</v>
      </c>
      <c r="AB95">
        <v>1743.458960811924</v>
      </c>
      <c r="AC95">
        <v>1724.4807149794281</v>
      </c>
      <c r="AD95">
        <v>1705.7222125668011</v>
      </c>
      <c r="AE95">
        <v>1686.9697156659629</v>
      </c>
      <c r="AF95">
        <v>1667.9947236371911</v>
      </c>
      <c r="AG95">
        <v>1648.8341058853371</v>
      </c>
      <c r="AH95">
        <v>1629.523596280324</v>
      </c>
      <c r="AI95">
        <v>1610.0977578807669</v>
      </c>
      <c r="AJ95">
        <v>1590.5899546139519</v>
      </c>
      <c r="AK95">
        <v>1571.0323296038059</v>
      </c>
      <c r="AL95">
        <v>1551.45578982453</v>
      </c>
      <c r="AM95">
        <v>1531.889996746969</v>
      </c>
      <c r="AN95">
        <v>1512.363362637336</v>
      </c>
    </row>
    <row r="96" spans="1:40" ht="14.25" x14ac:dyDescent="0.2">
      <c r="A96" s="211" t="s">
        <v>67</v>
      </c>
      <c r="B96">
        <v>1532.4140383714739</v>
      </c>
      <c r="C96">
        <v>1524.1160720040141</v>
      </c>
      <c r="D96">
        <v>1515.928847898912</v>
      </c>
      <c r="E96">
        <v>1507.867031861135</v>
      </c>
      <c r="F96">
        <v>1500.186332939249</v>
      </c>
      <c r="G96">
        <v>1492.8634353037689</v>
      </c>
      <c r="H96">
        <v>1485.500285993294</v>
      </c>
      <c r="I96">
        <v>1477.7067108760889</v>
      </c>
      <c r="J96">
        <v>1469.101030607846</v>
      </c>
      <c r="K96">
        <v>1459.3559006264629</v>
      </c>
      <c r="L96">
        <v>1448.6094936805021</v>
      </c>
      <c r="M96">
        <v>1437.180581409051</v>
      </c>
      <c r="N96">
        <v>1425.379833629006</v>
      </c>
      <c r="O96">
        <v>1413.508703133233</v>
      </c>
      <c r="P96">
        <v>1401.645688241422</v>
      </c>
      <c r="Q96">
        <v>1389.676567243996</v>
      </c>
      <c r="R96">
        <v>1377.606447637372</v>
      </c>
      <c r="S96">
        <v>1365.440419856187</v>
      </c>
      <c r="T96">
        <v>1353.183554148716</v>
      </c>
      <c r="U96">
        <v>1340.8408975191601</v>
      </c>
      <c r="V96">
        <v>1328.4174707387531</v>
      </c>
      <c r="W96">
        <v>1315.918265427508</v>
      </c>
      <c r="X96">
        <v>1303.3482412082781</v>
      </c>
      <c r="Y96">
        <v>1290.712322934713</v>
      </c>
      <c r="Z96">
        <v>1278.0153979945851</v>
      </c>
      <c r="AA96">
        <v>1265.262313689796</v>
      </c>
      <c r="AB96">
        <v>1252.4578746943121</v>
      </c>
      <c r="AC96">
        <v>1239.606840591126</v>
      </c>
      <c r="AD96">
        <v>1226.71392348923</v>
      </c>
      <c r="AE96">
        <v>1213.6984652559161</v>
      </c>
      <c r="AF96">
        <v>1200.495951720296</v>
      </c>
      <c r="AG96">
        <v>1187.134673983526</v>
      </c>
      <c r="AH96">
        <v>1173.642093926808</v>
      </c>
      <c r="AI96">
        <v>1160.0448125311791</v>
      </c>
      <c r="AJ96">
        <v>1146.3685439070571</v>
      </c>
      <c r="AK96">
        <v>1132.6380947945479</v>
      </c>
      <c r="AL96">
        <v>1118.87734928194</v>
      </c>
      <c r="AM96">
        <v>1105.10925847923</v>
      </c>
      <c r="AN96">
        <v>1091.3558348757949</v>
      </c>
    </row>
    <row r="97" spans="1:40" ht="14.25" x14ac:dyDescent="0.2">
      <c r="A97" s="211" t="s">
        <v>68</v>
      </c>
      <c r="B97">
        <v>1144.432816780665</v>
      </c>
      <c r="C97">
        <v>1232.768292149364</v>
      </c>
      <c r="D97">
        <v>1325.146429446937</v>
      </c>
      <c r="E97">
        <v>1420.564720068777</v>
      </c>
      <c r="F97">
        <v>1519.4525911397591</v>
      </c>
      <c r="G97">
        <v>1622.765076328825</v>
      </c>
      <c r="H97">
        <v>1729.970637898798</v>
      </c>
      <c r="I97">
        <v>1840.3846576608139</v>
      </c>
      <c r="J97">
        <v>1953.15846615176</v>
      </c>
      <c r="K97">
        <v>2070.3545042854839</v>
      </c>
      <c r="L97">
        <v>2192.762109569222</v>
      </c>
      <c r="M97">
        <v>2316.9298306951091</v>
      </c>
      <c r="N97">
        <v>2438.618128003171</v>
      </c>
      <c r="O97">
        <v>2552.814519725644</v>
      </c>
      <c r="P97">
        <v>2660.8861781530559</v>
      </c>
      <c r="Q97">
        <v>2767.9015439788991</v>
      </c>
      <c r="R97">
        <v>2873.924357020604</v>
      </c>
      <c r="S97">
        <v>2979.0886987275148</v>
      </c>
      <c r="T97">
        <v>3083.5996758975389</v>
      </c>
      <c r="U97">
        <v>3187.7338635135061</v>
      </c>
      <c r="V97">
        <v>3291.8397013159788</v>
      </c>
      <c r="W97">
        <v>3396.3380480781962</v>
      </c>
      <c r="X97">
        <v>3501.7231052755269</v>
      </c>
      <c r="Y97">
        <v>3608.5639292526439</v>
      </c>
      <c r="Z97">
        <v>3717.506759507809</v>
      </c>
      <c r="AA97">
        <v>3829.2784018645448</v>
      </c>
      <c r="AB97">
        <v>3944.6909207329891</v>
      </c>
      <c r="AC97">
        <v>4064.6479161649381</v>
      </c>
      <c r="AD97">
        <v>4190.1526909630593</v>
      </c>
      <c r="AE97">
        <v>4319.9610577801641</v>
      </c>
      <c r="AF97">
        <v>4452.1114523902734</v>
      </c>
      <c r="AG97">
        <v>4586.6125549173776</v>
      </c>
      <c r="AH97">
        <v>4723.474052042272</v>
      </c>
      <c r="AI97">
        <v>4862.7067725893776</v>
      </c>
      <c r="AJ97">
        <v>5004.3228259650168</v>
      </c>
      <c r="AK97">
        <v>5148.3357433859992</v>
      </c>
      <c r="AL97">
        <v>5294.7606218525534</v>
      </c>
      <c r="AM97">
        <v>5443.614270837681</v>
      </c>
      <c r="AN97">
        <v>5594.9153616831954</v>
      </c>
    </row>
    <row r="98" spans="1:40" ht="14.25" x14ac:dyDescent="0.2">
      <c r="A98" s="211" t="s">
        <v>69</v>
      </c>
      <c r="B98">
        <v>9.2604801376398402</v>
      </c>
      <c r="C98">
        <v>9.5873823119473229</v>
      </c>
      <c r="D98">
        <v>9.91631980381662</v>
      </c>
      <c r="E98">
        <v>10.243751580984741</v>
      </c>
      <c r="F98">
        <v>10.57205636533712</v>
      </c>
      <c r="G98">
        <v>10.904217601846799</v>
      </c>
      <c r="H98">
        <v>11.23702800615718</v>
      </c>
      <c r="I98">
        <v>11.56691748033847</v>
      </c>
      <c r="J98">
        <v>11.88995847851508</v>
      </c>
      <c r="K98">
        <v>12.21535714422806</v>
      </c>
      <c r="L98">
        <v>12.546401490563129</v>
      </c>
      <c r="M98">
        <v>12.868942201220991</v>
      </c>
      <c r="N98">
        <v>13.167418937757789</v>
      </c>
      <c r="O98">
        <v>13.42505478896147</v>
      </c>
      <c r="P98">
        <v>13.65131660244656</v>
      </c>
      <c r="Q98">
        <v>13.867648651876641</v>
      </c>
      <c r="R98">
        <v>14.074610440952</v>
      </c>
      <c r="S98">
        <v>14.272848056323459</v>
      </c>
      <c r="T98">
        <v>14.46308875241982</v>
      </c>
      <c r="U98">
        <v>14.646135682609451</v>
      </c>
      <c r="V98">
        <v>14.82286290057986</v>
      </c>
      <c r="W98">
        <v>14.99421074729354</v>
      </c>
      <c r="X98">
        <v>15.16118173033456</v>
      </c>
      <c r="Y98">
        <v>15.32483699427647</v>
      </c>
      <c r="Z98">
        <v>15.48629347322982</v>
      </c>
      <c r="AA98">
        <v>15.646721810290151</v>
      </c>
      <c r="AB98">
        <v>15.80734512350144</v>
      </c>
      <c r="AC98">
        <v>15.96943869444828</v>
      </c>
      <c r="AD98">
        <v>16.134330653950649</v>
      </c>
      <c r="AE98">
        <v>16.299941453842472</v>
      </c>
      <c r="AF98">
        <v>16.46319591612874</v>
      </c>
      <c r="AG98">
        <v>16.623969235306731</v>
      </c>
      <c r="AH98">
        <v>16.782136624747199</v>
      </c>
      <c r="AI98">
        <v>16.93757346013513</v>
      </c>
      <c r="AJ98">
        <v>17.09015542562528</v>
      </c>
      <c r="AK98">
        <v>17.23975866251433</v>
      </c>
      <c r="AL98">
        <v>17.386259920221391</v>
      </c>
      <c r="AM98">
        <v>17.529536709358531</v>
      </c>
      <c r="AN98">
        <v>17.669467456663732</v>
      </c>
    </row>
    <row r="99" spans="1:40" ht="14.25" x14ac:dyDescent="0.2">
      <c r="A99" s="211" t="s">
        <v>97</v>
      </c>
      <c r="B99">
        <v>907.3493796355416</v>
      </c>
      <c r="C99">
        <v>926.72769620619533</v>
      </c>
      <c r="D99">
        <v>945.9884825870331</v>
      </c>
      <c r="E99">
        <v>964.94525146594322</v>
      </c>
      <c r="F99">
        <v>983.80527156432709</v>
      </c>
      <c r="G99">
        <v>1002.739192232496</v>
      </c>
      <c r="H99">
        <v>1021.481502868406</v>
      </c>
      <c r="I99">
        <v>1039.7477677431571</v>
      </c>
      <c r="J99">
        <v>1057.2355537530959</v>
      </c>
      <c r="K99">
        <v>1074.162700183806</v>
      </c>
      <c r="L99">
        <v>1090.777769987918</v>
      </c>
      <c r="M99">
        <v>1106.800434225441</v>
      </c>
      <c r="N99">
        <v>1121.936103249069</v>
      </c>
      <c r="O99">
        <v>1135.877809968069</v>
      </c>
      <c r="P99">
        <v>1148.962046416093</v>
      </c>
      <c r="Q99">
        <v>1161.7393301944369</v>
      </c>
      <c r="R99">
        <v>1174.2168082457879</v>
      </c>
      <c r="S99">
        <v>1186.4027166404489</v>
      </c>
      <c r="T99">
        <v>1198.306348734689</v>
      </c>
      <c r="U99">
        <v>1209.9380226370749</v>
      </c>
      <c r="V99">
        <v>1221.3090483205681</v>
      </c>
      <c r="W99">
        <v>1232.431694710255</v>
      </c>
      <c r="X99">
        <v>1243.319157067793</v>
      </c>
      <c r="Y99">
        <v>1253.9855249838431</v>
      </c>
      <c r="Z99">
        <v>1264.4457512795029</v>
      </c>
      <c r="AA99">
        <v>1274.7156221070011</v>
      </c>
      <c r="AB99">
        <v>1284.81172852901</v>
      </c>
      <c r="AC99">
        <v>1294.7514398450439</v>
      </c>
      <c r="AD99">
        <v>1304.552878922754</v>
      </c>
      <c r="AE99">
        <v>1314.1947766426631</v>
      </c>
      <c r="AF99">
        <v>1323.636481125136</v>
      </c>
      <c r="AG99">
        <v>1332.867547679158</v>
      </c>
      <c r="AH99">
        <v>1341.8774822020309</v>
      </c>
      <c r="AI99">
        <v>1350.6557547068271</v>
      </c>
      <c r="AJ99">
        <v>1359.191813386074</v>
      </c>
      <c r="AK99">
        <v>1367.475099198725</v>
      </c>
      <c r="AL99">
        <v>1375.4950609655341</v>
      </c>
      <c r="AM99">
        <v>1383.241170955801</v>
      </c>
      <c r="AN99">
        <v>1390.702940946356</v>
      </c>
    </row>
    <row r="100" spans="1:40" ht="14.25" x14ac:dyDescent="0.2">
      <c r="A100" s="211" t="s">
        <v>98</v>
      </c>
      <c r="B100">
        <v>1483.3175160522719</v>
      </c>
      <c r="C100">
        <v>1610.9888248590539</v>
      </c>
      <c r="D100">
        <v>1745.589678628153</v>
      </c>
      <c r="E100">
        <v>1885.715230236322</v>
      </c>
      <c r="F100">
        <v>2032.006140629127</v>
      </c>
      <c r="G100">
        <v>2185.9324653894751</v>
      </c>
      <c r="H100">
        <v>2346.8219665008141</v>
      </c>
      <c r="I100">
        <v>2513.761626832475</v>
      </c>
      <c r="J100">
        <v>2685.5759972666779</v>
      </c>
      <c r="K100">
        <v>2862.2253910818522</v>
      </c>
      <c r="L100">
        <v>3044.3341139825352</v>
      </c>
      <c r="M100">
        <v>3231.4685731528039</v>
      </c>
      <c r="N100">
        <v>3423.132694335794</v>
      </c>
      <c r="O100">
        <v>3618.768030932144</v>
      </c>
      <c r="P100">
        <v>3819.371197072212</v>
      </c>
      <c r="Q100">
        <v>4026.4889099820789</v>
      </c>
      <c r="R100">
        <v>4240.376807380082</v>
      </c>
      <c r="S100">
        <v>4461.3417018897007</v>
      </c>
      <c r="T100">
        <v>4689.7469439150273</v>
      </c>
      <c r="U100">
        <v>4926.0181040909447</v>
      </c>
      <c r="V100">
        <v>5170.649043716764</v>
      </c>
      <c r="W100">
        <v>5424.2084543110459</v>
      </c>
      <c r="X100">
        <v>5687.3469613902826</v>
      </c>
      <c r="Y100">
        <v>5960.8049030384354</v>
      </c>
      <c r="Z100">
        <v>6245.420911121867</v>
      </c>
      <c r="AA100">
        <v>6542.1414425148887</v>
      </c>
      <c r="AB100">
        <v>6852.0314299192423</v>
      </c>
      <c r="AC100">
        <v>7176.2862473681898</v>
      </c>
      <c r="AD100">
        <v>7516.2452150059225</v>
      </c>
      <c r="AE100">
        <v>7871.1035144348461</v>
      </c>
      <c r="AF100">
        <v>8239.3558926346668</v>
      </c>
      <c r="AG100">
        <v>8621.4190904677889</v>
      </c>
      <c r="AH100">
        <v>9017.7254530488735</v>
      </c>
      <c r="AI100">
        <v>9428.7239337185802</v>
      </c>
      <c r="AJ100">
        <v>9854.8811625352228</v>
      </c>
      <c r="AK100">
        <v>10296.68258273171</v>
      </c>
      <c r="AL100">
        <v>10754.63365882745</v>
      </c>
      <c r="AM100">
        <v>11229.261160351531</v>
      </c>
      <c r="AN100">
        <v>11721.114525422539</v>
      </c>
    </row>
    <row r="101" spans="1:40" ht="14.25" x14ac:dyDescent="0.2">
      <c r="A101" s="211" t="s">
        <v>99</v>
      </c>
      <c r="B101">
        <v>474.62286420659473</v>
      </c>
      <c r="C101">
        <v>500.21875408741272</v>
      </c>
      <c r="D101">
        <v>526.41917399624788</v>
      </c>
      <c r="E101">
        <v>552.92908449233585</v>
      </c>
      <c r="F101">
        <v>579.88697369369152</v>
      </c>
      <c r="G101">
        <v>607.53847152764467</v>
      </c>
      <c r="H101">
        <v>635.68439327759461</v>
      </c>
      <c r="I101">
        <v>664.09080771636548</v>
      </c>
      <c r="J101">
        <v>692.48817874124325</v>
      </c>
      <c r="K101">
        <v>720.91781563651989</v>
      </c>
      <c r="L101">
        <v>749.52835034281088</v>
      </c>
      <c r="M101">
        <v>778.17350336437698</v>
      </c>
      <c r="N101">
        <v>806.69253609244697</v>
      </c>
      <c r="O101">
        <v>834.91068558796178</v>
      </c>
      <c r="P101">
        <v>863.02928581110518</v>
      </c>
      <c r="Q101">
        <v>891.3809575348406</v>
      </c>
      <c r="R101">
        <v>919.98143289402401</v>
      </c>
      <c r="S101">
        <v>948.85150533686976</v>
      </c>
      <c r="T101">
        <v>978.01722539962282</v>
      </c>
      <c r="U101">
        <v>1007.510098499546</v>
      </c>
      <c r="V101">
        <v>1037.3672888266269</v>
      </c>
      <c r="W101">
        <v>1067.631833767419</v>
      </c>
      <c r="X101">
        <v>1098.352873650854</v>
      </c>
      <c r="Y101">
        <v>1129.585901974114</v>
      </c>
      <c r="Z101">
        <v>1161.3930416557271</v>
      </c>
      <c r="AA101">
        <v>1193.8433532838869</v>
      </c>
      <c r="AB101">
        <v>1227.0131817921249</v>
      </c>
      <c r="AC101">
        <v>1260.986548515197</v>
      </c>
      <c r="AD101">
        <v>1295.855596170137</v>
      </c>
      <c r="AE101">
        <v>1331.4697704092009</v>
      </c>
      <c r="AF101">
        <v>1367.6131293883111</v>
      </c>
      <c r="AG101">
        <v>1404.286343248405</v>
      </c>
      <c r="AH101">
        <v>1441.4904010417099</v>
      </c>
      <c r="AI101">
        <v>1479.2266418528691</v>
      </c>
      <c r="AJ101">
        <v>1517.4967862806809</v>
      </c>
      <c r="AK101">
        <v>1556.3029682717281</v>
      </c>
      <c r="AL101">
        <v>1595.647767301178</v>
      </c>
      <c r="AM101">
        <v>1635.534240900226</v>
      </c>
      <c r="AN101">
        <v>1675.965957533954</v>
      </c>
    </row>
    <row r="102" spans="1:40" ht="14.25" x14ac:dyDescent="0.2">
      <c r="A102" s="21" t="s">
        <v>247</v>
      </c>
      <c r="B102">
        <v>107085.79216328829</v>
      </c>
      <c r="C102">
        <v>113774.0482996014</v>
      </c>
      <c r="D102">
        <v>120814.08008907321</v>
      </c>
      <c r="E102">
        <v>128202.46588856781</v>
      </c>
      <c r="F102">
        <v>136169.24922327531</v>
      </c>
      <c r="G102">
        <v>144787.7565526512</v>
      </c>
      <c r="H102">
        <v>153761.1746533922</v>
      </c>
      <c r="I102">
        <v>162710.4747900074</v>
      </c>
      <c r="J102">
        <v>171171.0179099883</v>
      </c>
      <c r="K102">
        <v>179039.26305296001</v>
      </c>
      <c r="L102">
        <v>186611.647970007</v>
      </c>
      <c r="M102">
        <v>193981.8269905365</v>
      </c>
      <c r="N102">
        <v>201267.93256250379</v>
      </c>
      <c r="O102">
        <v>208611.75704345509</v>
      </c>
      <c r="P102">
        <v>216067.73869803161</v>
      </c>
      <c r="Q102">
        <v>223587.72150986019</v>
      </c>
      <c r="R102">
        <v>231178.64411006181</v>
      </c>
      <c r="S102">
        <v>238849.3553061845</v>
      </c>
      <c r="T102">
        <v>246610.68784516049</v>
      </c>
      <c r="U102">
        <v>254475.53518113529</v>
      </c>
      <c r="V102">
        <v>262458.93349238142</v>
      </c>
      <c r="W102">
        <v>270578.15137716231</v>
      </c>
      <c r="X102">
        <v>278852.78985263669</v>
      </c>
      <c r="Y102">
        <v>287304.89549027459</v>
      </c>
      <c r="Z102">
        <v>295959.0897533797</v>
      </c>
      <c r="AA102">
        <v>304842.71786566032</v>
      </c>
      <c r="AB102">
        <v>313986.02084382501</v>
      </c>
      <c r="AC102">
        <v>323422.33468270837</v>
      </c>
      <c r="AD102">
        <v>333188.32110059942</v>
      </c>
      <c r="AE102">
        <v>343240.6846221931</v>
      </c>
      <c r="AF102">
        <v>353512.5859764237</v>
      </c>
      <c r="AG102">
        <v>364008.15281995101</v>
      </c>
      <c r="AH102">
        <v>374731.69598841411</v>
      </c>
      <c r="AI102">
        <v>385687.72039861162</v>
      </c>
      <c r="AJ102">
        <v>396880.93636017281</v>
      </c>
      <c r="AK102">
        <v>408316.27131451142</v>
      </c>
      <c r="AL102">
        <v>419998.88202037849</v>
      </c>
      <c r="AM102">
        <v>431934.16720701131</v>
      </c>
      <c r="AN102">
        <v>444127.78071759117</v>
      </c>
    </row>
    <row r="103" spans="1:40" ht="14.25" x14ac:dyDescent="0.2">
      <c r="A103" s="21" t="s">
        <v>248</v>
      </c>
      <c r="B103">
        <v>16696.536385320011</v>
      </c>
      <c r="C103">
        <v>17341.967305927501</v>
      </c>
      <c r="D103">
        <v>18014.58112284165</v>
      </c>
      <c r="E103">
        <v>18716.09776384685</v>
      </c>
      <c r="F103">
        <v>19478.791029430289</v>
      </c>
      <c r="G103">
        <v>20307.254594882979</v>
      </c>
      <c r="H103">
        <v>21156.292470343251</v>
      </c>
      <c r="I103">
        <v>21972.711604888122</v>
      </c>
      <c r="J103">
        <v>22695.518304775789</v>
      </c>
      <c r="K103">
        <v>23322.201323604659</v>
      </c>
      <c r="L103">
        <v>23900.599499877721</v>
      </c>
      <c r="M103">
        <v>24441.552593509809</v>
      </c>
      <c r="N103">
        <v>24957.46366735638</v>
      </c>
      <c r="O103">
        <v>25462.12748316981</v>
      </c>
      <c r="P103">
        <v>25961.778643019839</v>
      </c>
      <c r="Q103">
        <v>26453.299545499391</v>
      </c>
      <c r="R103">
        <v>26937.522025568829</v>
      </c>
      <c r="S103">
        <v>27415.397972352941</v>
      </c>
      <c r="T103">
        <v>27887.996748865338</v>
      </c>
      <c r="U103">
        <v>28356.502863507281</v>
      </c>
      <c r="V103">
        <v>28822.214013543871</v>
      </c>
      <c r="W103">
        <v>29286.539618810031</v>
      </c>
      <c r="X103">
        <v>29750.999962223112</v>
      </c>
      <c r="Y103">
        <v>30217.2260525491</v>
      </c>
      <c r="Z103">
        <v>30686.960324559132</v>
      </c>
      <c r="AA103">
        <v>31162.058292495261</v>
      </c>
      <c r="AB103">
        <v>31644.49127491047</v>
      </c>
      <c r="AC103">
        <v>32136.350312739421</v>
      </c>
      <c r="AD103">
        <v>32639.851408187751</v>
      </c>
      <c r="AE103">
        <v>33151.328184041129</v>
      </c>
      <c r="AF103">
        <v>33665.582387836352</v>
      </c>
      <c r="AG103">
        <v>34182.633689693052</v>
      </c>
      <c r="AH103">
        <v>34702.507066418933</v>
      </c>
      <c r="AI103">
        <v>35225.232936473563</v>
      </c>
      <c r="AJ103">
        <v>35750.847294077517</v>
      </c>
      <c r="AK103">
        <v>36279.391842671379</v>
      </c>
      <c r="AL103">
        <v>36810.9141279451</v>
      </c>
      <c r="AM103">
        <v>37345.467670671183</v>
      </c>
      <c r="AN103">
        <v>37883.11209959368</v>
      </c>
    </row>
    <row r="104" spans="1:40" ht="14.25" x14ac:dyDescent="0.2">
      <c r="A104" s="21" t="s">
        <v>251</v>
      </c>
      <c r="B104">
        <v>90528.212015436089</v>
      </c>
      <c r="C104">
        <v>96167.908464235981</v>
      </c>
      <c r="D104">
        <v>102068.8458919721</v>
      </c>
      <c r="E104">
        <v>108211.2301889121</v>
      </c>
      <c r="F104">
        <v>114740.4907085781</v>
      </c>
      <c r="G104">
        <v>121713.9751304801</v>
      </c>
      <c r="H104">
        <v>128940.79656000801</v>
      </c>
      <c r="I104">
        <v>136179.9571958633</v>
      </c>
      <c r="J104">
        <v>143138.26989773041</v>
      </c>
      <c r="K104">
        <v>149748.96068631599</v>
      </c>
      <c r="L104">
        <v>156192.4213417368</v>
      </c>
      <c r="M104">
        <v>162519.7852314648</v>
      </c>
      <c r="N104">
        <v>168796.9977073661</v>
      </c>
      <c r="O104">
        <v>175104.5560013935</v>
      </c>
      <c r="P104">
        <v>181512.5393681603</v>
      </c>
      <c r="Q104">
        <v>188029.16153705699</v>
      </c>
      <c r="R104">
        <v>194653.09619804611</v>
      </c>
      <c r="S104">
        <v>201383.13261830551</v>
      </c>
      <c r="T104">
        <v>208218.19507910879</v>
      </c>
      <c r="U104">
        <v>215157.36234031199</v>
      </c>
      <c r="V104">
        <v>222199.88710088731</v>
      </c>
      <c r="W104">
        <v>229345.21543062699</v>
      </c>
      <c r="X104">
        <v>236593.00615523089</v>
      </c>
      <c r="Y104">
        <v>243943.15018432759</v>
      </c>
      <c r="Z104">
        <v>251395.78977962051</v>
      </c>
      <c r="AA104">
        <v>258951.33776818699</v>
      </c>
      <c r="AB104">
        <v>266610.49671401491</v>
      </c>
      <c r="AC104">
        <v>274374.27806906862</v>
      </c>
      <c r="AD104">
        <v>282244.02133355528</v>
      </c>
      <c r="AE104">
        <v>290201.38316912681</v>
      </c>
      <c r="AF104">
        <v>298223.32139090268</v>
      </c>
      <c r="AG104">
        <v>306304.27506307937</v>
      </c>
      <c r="AH104">
        <v>314438.54469091591</v>
      </c>
      <c r="AI104">
        <v>322620.30220173858</v>
      </c>
      <c r="AJ104">
        <v>330843.60127687239</v>
      </c>
      <c r="AK104">
        <v>339102.38800259278</v>
      </c>
      <c r="AL104">
        <v>347390.51180710952</v>
      </c>
      <c r="AM104">
        <v>355701.7366497207</v>
      </c>
      <c r="AN104">
        <v>364029.75242758071</v>
      </c>
    </row>
    <row r="105" spans="1:40" ht="14.25" x14ac:dyDescent="0.2">
      <c r="A105" s="21" t="s">
        <v>252</v>
      </c>
      <c r="B105">
        <v>69030.48514791824</v>
      </c>
      <c r="C105">
        <v>72594.056182092594</v>
      </c>
      <c r="D105">
        <v>76300.040573307459</v>
      </c>
      <c r="E105">
        <v>80140.580460102385</v>
      </c>
      <c r="F105">
        <v>84219.923049518606</v>
      </c>
      <c r="G105">
        <v>88568.510035320855</v>
      </c>
      <c r="H105">
        <v>93044.717449834425</v>
      </c>
      <c r="I105">
        <v>97476.007043417427</v>
      </c>
      <c r="J105">
        <v>101658.362269943</v>
      </c>
      <c r="K105">
        <v>105544.9486075582</v>
      </c>
      <c r="L105">
        <v>109270.3200402122</v>
      </c>
      <c r="M105">
        <v>112888.81708319081</v>
      </c>
      <c r="N105">
        <v>116465.4477758882</v>
      </c>
      <c r="O105">
        <v>120075.46496009031</v>
      </c>
      <c r="P105">
        <v>123761.0382764425</v>
      </c>
      <c r="Q105">
        <v>127507.7268138763</v>
      </c>
      <c r="R105">
        <v>131313.33840892359</v>
      </c>
      <c r="S105">
        <v>135175.45823625181</v>
      </c>
      <c r="T105">
        <v>139091.4437509985</v>
      </c>
      <c r="U105">
        <v>143058.42015263069</v>
      </c>
      <c r="V105">
        <v>147073.27642246729</v>
      </c>
      <c r="W105">
        <v>151132.6619874211</v>
      </c>
      <c r="X105">
        <v>155232.98406264349</v>
      </c>
      <c r="Y105">
        <v>159370.40572557281</v>
      </c>
      <c r="Z105">
        <v>163540.8447733348</v>
      </c>
      <c r="AA105">
        <v>167739.97341458441</v>
      </c>
      <c r="AB105">
        <v>171963.2188455798</v>
      </c>
      <c r="AC105">
        <v>176205.76475863409</v>
      </c>
      <c r="AD105">
        <v>180462.55382899521</v>
      </c>
      <c r="AE105">
        <v>184730.1800975044</v>
      </c>
      <c r="AF105">
        <v>189006.3438357937</v>
      </c>
      <c r="AG105">
        <v>193287.4173687977</v>
      </c>
      <c r="AH105">
        <v>197569.7096525032</v>
      </c>
      <c r="AI105">
        <v>201849.47212442799</v>
      </c>
      <c r="AJ105">
        <v>206122.90474795239</v>
      </c>
      <c r="AK105">
        <v>210386.1622353649</v>
      </c>
      <c r="AL105">
        <v>214635.360433811</v>
      </c>
      <c r="AM105">
        <v>218866.5828577246</v>
      </c>
      <c r="AN105">
        <v>223075.88735075889</v>
      </c>
    </row>
    <row r="106" spans="1:40" ht="14.25" x14ac:dyDescent="0.2">
      <c r="A106" s="21" t="s">
        <v>121</v>
      </c>
      <c r="B106">
        <v>42091.75905114122</v>
      </c>
      <c r="C106">
        <v>46574.505290362613</v>
      </c>
      <c r="D106">
        <v>51420.447971802263</v>
      </c>
      <c r="E106">
        <v>56609.004127433283</v>
      </c>
      <c r="F106">
        <v>62234.980383932547</v>
      </c>
      <c r="G106">
        <v>68374.465265256484</v>
      </c>
      <c r="H106">
        <v>74937.593389805668</v>
      </c>
      <c r="I106">
        <v>81787.705147072687</v>
      </c>
      <c r="J106">
        <v>88734.979851604134</v>
      </c>
      <c r="K106">
        <v>95750.318965580911</v>
      </c>
      <c r="L106">
        <v>102938.10654436859</v>
      </c>
      <c r="M106">
        <v>110264.7816146331</v>
      </c>
      <c r="N106">
        <v>117694.5346184239</v>
      </c>
      <c r="O106">
        <v>125189.73688274861</v>
      </c>
      <c r="P106">
        <v>132817.17410042271</v>
      </c>
      <c r="Q106">
        <v>140671.0404121874</v>
      </c>
      <c r="R106">
        <v>148755.10475676419</v>
      </c>
      <c r="S106">
        <v>157075.1674474563</v>
      </c>
      <c r="T106">
        <v>165639.31245670121</v>
      </c>
      <c r="U106">
        <v>174458.1655049861</v>
      </c>
      <c r="V106">
        <v>183545.16048879561</v>
      </c>
      <c r="W106">
        <v>192916.81751700901</v>
      </c>
      <c r="X106">
        <v>202593.03660036469</v>
      </c>
      <c r="Y106">
        <v>212597.41186387301</v>
      </c>
      <c r="Z106">
        <v>222957.57204131741</v>
      </c>
      <c r="AA106">
        <v>233705.55398284391</v>
      </c>
      <c r="AB106">
        <v>244878.21698521011</v>
      </c>
      <c r="AC106">
        <v>256517.70696942799</v>
      </c>
      <c r="AD106">
        <v>268671.98091916449</v>
      </c>
      <c r="AE106">
        <v>281291.96801867319</v>
      </c>
      <c r="AF106">
        <v>294295.19393637468</v>
      </c>
      <c r="AG106">
        <v>307684.02709625207</v>
      </c>
      <c r="AH106">
        <v>321460.58789637522</v>
      </c>
      <c r="AI106">
        <v>335626.75902389782</v>
      </c>
      <c r="AJ106">
        <v>350184.19731028279</v>
      </c>
      <c r="AK106">
        <v>365134.34710478567</v>
      </c>
      <c r="AL106">
        <v>380478.45513905463</v>
      </c>
      <c r="AM106">
        <v>396217.58685095247</v>
      </c>
      <c r="AN106">
        <v>412352.64413140021</v>
      </c>
    </row>
    <row r="107" spans="1:40" ht="14.25" x14ac:dyDescent="0.2">
      <c r="A107" s="21" t="s">
        <v>104</v>
      </c>
      <c r="B107">
        <v>35734.097446895939</v>
      </c>
      <c r="C107">
        <v>38429.42953375994</v>
      </c>
      <c r="D107">
        <v>41274.798994451041</v>
      </c>
      <c r="E107">
        <v>44258.177210761191</v>
      </c>
      <c r="F107">
        <v>47442.089973612987</v>
      </c>
      <c r="G107">
        <v>50859.084099220803</v>
      </c>
      <c r="H107">
        <v>54431.844104044583</v>
      </c>
      <c r="I107">
        <v>58058.085551506942</v>
      </c>
      <c r="J107">
        <v>61608.818772732309</v>
      </c>
      <c r="K107">
        <v>65056.178332845899</v>
      </c>
      <c r="L107">
        <v>68474.406925662028</v>
      </c>
      <c r="M107">
        <v>71871.683257697994</v>
      </c>
      <c r="N107">
        <v>75261.504613187964</v>
      </c>
      <c r="O107">
        <v>78662.774095585293</v>
      </c>
      <c r="P107">
        <v>82110.980163084896</v>
      </c>
      <c r="Q107">
        <v>85626.266799320598</v>
      </c>
      <c r="R107">
        <v>89208.878822091763</v>
      </c>
      <c r="S107">
        <v>92859.417232705993</v>
      </c>
      <c r="T107">
        <v>96578.872416487124</v>
      </c>
      <c r="U107">
        <v>100368.65736996441</v>
      </c>
      <c r="V107">
        <v>104230.6410888189</v>
      </c>
      <c r="W107">
        <v>108167.18229046361</v>
      </c>
      <c r="X107">
        <v>112181.16368574279</v>
      </c>
      <c r="Y107">
        <v>116276.027055746</v>
      </c>
      <c r="Z107">
        <v>120455.8094323338</v>
      </c>
      <c r="AA107">
        <v>124725.18072492399</v>
      </c>
      <c r="AB107">
        <v>129089.48318180379</v>
      </c>
      <c r="AC107">
        <v>133554.7731221377</v>
      </c>
      <c r="AD107">
        <v>138127.86542560099</v>
      </c>
      <c r="AE107">
        <v>142793.3076248187</v>
      </c>
      <c r="AF107">
        <v>147529.22783093451</v>
      </c>
      <c r="AG107">
        <v>152333.3338331492</v>
      </c>
      <c r="AH107">
        <v>157203.23724327111</v>
      </c>
      <c r="AI107">
        <v>162136.45881034451</v>
      </c>
      <c r="AJ107">
        <v>167130.4340020972</v>
      </c>
      <c r="AK107">
        <v>172182.5188330049</v>
      </c>
      <c r="AL107">
        <v>177289.99591795399</v>
      </c>
      <c r="AM107">
        <v>182450.08072982021</v>
      </c>
      <c r="AN107">
        <v>187659.9280386999</v>
      </c>
    </row>
    <row r="108" spans="1:40" ht="14.25" x14ac:dyDescent="0.2">
      <c r="A108" s="21" t="s">
        <v>122</v>
      </c>
      <c r="B108">
        <v>26597.51092538951</v>
      </c>
      <c r="C108">
        <v>28734.34925300406</v>
      </c>
      <c r="D108">
        <v>30998.199019844389</v>
      </c>
      <c r="E108">
        <v>33379.089866168208</v>
      </c>
      <c r="F108">
        <v>35925.21756898133</v>
      </c>
      <c r="G108">
        <v>38663.922386880069</v>
      </c>
      <c r="H108">
        <v>41537.30576096705</v>
      </c>
      <c r="I108">
        <v>44467.321332068408</v>
      </c>
      <c r="J108">
        <v>47354.163456795279</v>
      </c>
      <c r="K108">
        <v>50176.934509672923</v>
      </c>
      <c r="L108">
        <v>52992.018212722163</v>
      </c>
      <c r="M108">
        <v>55801.725427561018</v>
      </c>
      <c r="N108">
        <v>58611.938182892809</v>
      </c>
      <c r="O108">
        <v>61432.229857630453</v>
      </c>
      <c r="P108">
        <v>64291.32014203001</v>
      </c>
      <c r="Q108">
        <v>67209.7630243811</v>
      </c>
      <c r="R108">
        <v>70187.979556943857</v>
      </c>
      <c r="S108">
        <v>73226.769251349193</v>
      </c>
      <c r="T108">
        <v>76327.34601689213</v>
      </c>
      <c r="U108">
        <v>79491.374240167832</v>
      </c>
      <c r="V108">
        <v>82721.005205854221</v>
      </c>
      <c r="W108">
        <v>86018.914112028564</v>
      </c>
      <c r="X108">
        <v>89388.337988286294</v>
      </c>
      <c r="Y108">
        <v>92833.114881307512</v>
      </c>
      <c r="Z108">
        <v>96357.724730845992</v>
      </c>
      <c r="AA108">
        <v>99967.332419921077</v>
      </c>
      <c r="AB108">
        <v>103667.8335470306</v>
      </c>
      <c r="AC108">
        <v>107465.9035363919</v>
      </c>
      <c r="AD108">
        <v>111369.05077565651</v>
      </c>
      <c r="AE108">
        <v>115363.1546400653</v>
      </c>
      <c r="AF108">
        <v>119427.6207060762</v>
      </c>
      <c r="AG108">
        <v>123560.83873597581</v>
      </c>
      <c r="AH108">
        <v>127761.1126368257</v>
      </c>
      <c r="AI108">
        <v>132026.66482143631</v>
      </c>
      <c r="AJ108">
        <v>136355.6408287184</v>
      </c>
      <c r="AK108">
        <v>140746.1141862534</v>
      </c>
      <c r="AL108">
        <v>145196.09149711119</v>
      </c>
      <c r="AM108">
        <v>149703.5177322602</v>
      </c>
      <c r="AN108">
        <v>154266.28170931019</v>
      </c>
    </row>
    <row r="109" spans="1:40" ht="14.25" x14ac:dyDescent="0.2">
      <c r="A109" s="21" t="s">
        <v>106</v>
      </c>
      <c r="B109">
        <v>6452.974249433144</v>
      </c>
      <c r="C109">
        <v>6840.2608990531626</v>
      </c>
      <c r="D109">
        <v>7244.9157838927485</v>
      </c>
      <c r="E109">
        <v>7665.6703525565254</v>
      </c>
      <c r="F109">
        <v>8112.7494423041981</v>
      </c>
      <c r="G109">
        <v>8589.9606154573721</v>
      </c>
      <c r="H109">
        <v>9083.7722026475894</v>
      </c>
      <c r="I109">
        <v>9577.2321950777023</v>
      </c>
      <c r="J109">
        <v>10049.843206916241</v>
      </c>
      <c r="K109">
        <v>10496.915419537059</v>
      </c>
      <c r="L109">
        <v>10931.235699778499</v>
      </c>
      <c r="M109">
        <v>11356.78132864928</v>
      </c>
      <c r="N109">
        <v>11778.58194440538</v>
      </c>
      <c r="O109">
        <v>12202.695823678319</v>
      </c>
      <c r="P109">
        <v>12633.88547947394</v>
      </c>
      <c r="Q109">
        <v>13072.283137572091</v>
      </c>
      <c r="R109">
        <v>13517.771004080891</v>
      </c>
      <c r="S109">
        <v>13970.232149027261</v>
      </c>
      <c r="T109">
        <v>14429.551388019119</v>
      </c>
      <c r="U109">
        <v>14895.61617283011</v>
      </c>
      <c r="V109">
        <v>15368.31748849575</v>
      </c>
      <c r="W109">
        <v>15847.550754656781</v>
      </c>
      <c r="X109">
        <v>16333.21672904875</v>
      </c>
      <c r="Y109">
        <v>16825.22241121775</v>
      </c>
      <c r="Z109">
        <v>17323.48194473502</v>
      </c>
      <c r="AA109">
        <v>17827.91751639327</v>
      </c>
      <c r="AB109">
        <v>18338.46025108442</v>
      </c>
      <c r="AC109">
        <v>18855.051101290981</v>
      </c>
      <c r="AD109">
        <v>19377.641730361171</v>
      </c>
      <c r="AE109">
        <v>19905.1514334946</v>
      </c>
      <c r="AF109">
        <v>20436.27338805133</v>
      </c>
      <c r="AG109">
        <v>20970.62159534388</v>
      </c>
      <c r="AH109">
        <v>21507.801185089869</v>
      </c>
      <c r="AI109">
        <v>22047.40908807726</v>
      </c>
      <c r="AJ109">
        <v>22589.034731664189</v>
      </c>
      <c r="AK109">
        <v>23132.26075604638</v>
      </c>
      <c r="AL109">
        <v>23676.663749155319</v>
      </c>
      <c r="AM109">
        <v>24221.814997991311</v>
      </c>
      <c r="AN109">
        <v>24767.28125414774</v>
      </c>
    </row>
    <row r="110" spans="1:40" ht="14.25" x14ac:dyDescent="0.2">
      <c r="A110" s="21" t="s">
        <v>107</v>
      </c>
      <c r="B110">
        <v>17998.461308152699</v>
      </c>
      <c r="C110">
        <v>19075.784682243058</v>
      </c>
      <c r="D110">
        <v>20201.31208816226</v>
      </c>
      <c r="E110">
        <v>21371.533431457268</v>
      </c>
      <c r="F110">
        <v>22614.940320611899</v>
      </c>
      <c r="G110">
        <v>23942.098628430289</v>
      </c>
      <c r="H110">
        <v>25315.281174403131</v>
      </c>
      <c r="I110">
        <v>26687.250253157719</v>
      </c>
      <c r="J110">
        <v>28000.91325380819</v>
      </c>
      <c r="K110">
        <v>29243.203835167289</v>
      </c>
      <c r="L110">
        <v>30449.77340066115</v>
      </c>
      <c r="M110">
        <v>31631.77902394137</v>
      </c>
      <c r="N110">
        <v>32803.311754459108</v>
      </c>
      <c r="O110">
        <v>33981.329481209563</v>
      </c>
      <c r="P110">
        <v>35179.070441762793</v>
      </c>
      <c r="Q110">
        <v>36396.81685416917</v>
      </c>
      <c r="R110">
        <v>37634.235606472706</v>
      </c>
      <c r="S110">
        <v>38890.994619112098</v>
      </c>
      <c r="T110">
        <v>40166.765212329869</v>
      </c>
      <c r="U110">
        <v>41461.224500012009</v>
      </c>
      <c r="V110">
        <v>42774.057803311647</v>
      </c>
      <c r="W110">
        <v>44104.961077769192</v>
      </c>
      <c r="X110">
        <v>45453.643348053702</v>
      </c>
      <c r="Y110">
        <v>46819.829144895361</v>
      </c>
      <c r="Z110">
        <v>48203.260939274238</v>
      </c>
      <c r="AA110">
        <v>49603.701569454191</v>
      </c>
      <c r="AB110">
        <v>51020.936657014172</v>
      </c>
      <c r="AC110">
        <v>52454.777008614001</v>
      </c>
      <c r="AD110">
        <v>53905.061000849899</v>
      </c>
      <c r="AE110">
        <v>55368.817926060663</v>
      </c>
      <c r="AF110">
        <v>56842.466803972748</v>
      </c>
      <c r="AG110">
        <v>58324.933196535378</v>
      </c>
      <c r="AH110">
        <v>59815.1181090057</v>
      </c>
      <c r="AI110">
        <v>61311.899858705248</v>
      </c>
      <c r="AJ110">
        <v>62814.13600708569</v>
      </c>
      <c r="AK110">
        <v>64320.665349374583</v>
      </c>
      <c r="AL110">
        <v>65830.309955885445</v>
      </c>
      <c r="AM110">
        <v>67341.877258905777</v>
      </c>
      <c r="AN110">
        <v>68854.162178945306</v>
      </c>
    </row>
    <row r="111" spans="1:40" ht="14.25" x14ac:dyDescent="0.2">
      <c r="A111" s="21" t="s">
        <v>108</v>
      </c>
      <c r="B111">
        <v>44125.462351119488</v>
      </c>
      <c r="C111">
        <v>47347.512691986652</v>
      </c>
      <c r="D111">
        <v>50743.114273655097</v>
      </c>
      <c r="E111">
        <v>54298.30110727311</v>
      </c>
      <c r="F111">
        <v>58089.017055258133</v>
      </c>
      <c r="G111">
        <v>62153.04343573864</v>
      </c>
      <c r="H111">
        <v>66395.269400549805</v>
      </c>
      <c r="I111">
        <v>70690.983154166912</v>
      </c>
      <c r="J111">
        <v>74883.965241708982</v>
      </c>
      <c r="K111">
        <v>78940.026881090511</v>
      </c>
      <c r="L111">
        <v>82950.03002724846</v>
      </c>
      <c r="M111">
        <v>86927.005798435406</v>
      </c>
      <c r="N111">
        <v>90890.782789186982</v>
      </c>
      <c r="O111">
        <v>94868.049553161341</v>
      </c>
      <c r="P111">
        <v>98900.795148155288</v>
      </c>
      <c r="Q111">
        <v>103009.66552006851</v>
      </c>
      <c r="R111">
        <v>107194.7800806318</v>
      </c>
      <c r="S111">
        <v>111456.6151911404</v>
      </c>
      <c r="T111">
        <v>115796.037581362</v>
      </c>
      <c r="U111">
        <v>120214.3377501848</v>
      </c>
      <c r="V111">
        <v>124713.26345417451</v>
      </c>
      <c r="W111">
        <v>129295.05342535229</v>
      </c>
      <c r="X111">
        <v>133962.47149533499</v>
      </c>
      <c r="Y111">
        <v>138718.84133953039</v>
      </c>
      <c r="Z111">
        <v>143568.0820924709</v>
      </c>
      <c r="AA111">
        <v>148514.74512375169</v>
      </c>
      <c r="AB111">
        <v>153564.0523037095</v>
      </c>
      <c r="AC111">
        <v>158721.93612923039</v>
      </c>
      <c r="AD111">
        <v>163995.08212335131</v>
      </c>
      <c r="AE111">
        <v>169366.4273811731</v>
      </c>
      <c r="AF111">
        <v>174812.20816783549</v>
      </c>
      <c r="AG111">
        <v>180329.56574643089</v>
      </c>
      <c r="AH111">
        <v>185915.53342284681</v>
      </c>
      <c r="AI111">
        <v>191567.04278242239</v>
      </c>
      <c r="AJ111">
        <v>197280.93021604809</v>
      </c>
      <c r="AK111">
        <v>203053.94371254469</v>
      </c>
      <c r="AL111">
        <v>208882.74989330041</v>
      </c>
      <c r="AM111">
        <v>214763.9412644167</v>
      </c>
      <c r="AN111">
        <v>220694.04366103449</v>
      </c>
    </row>
    <row r="112" spans="1:40" ht="14.25" x14ac:dyDescent="0.2">
      <c r="A112" s="21" t="s">
        <v>109</v>
      </c>
      <c r="B112">
        <v>26850.540684381289</v>
      </c>
      <c r="C112">
        <v>28731.22025270146</v>
      </c>
      <c r="D112">
        <v>30709.100250528969</v>
      </c>
      <c r="E112">
        <v>32776.379032308287</v>
      </c>
      <c r="F112">
        <v>34978.358983977858</v>
      </c>
      <c r="G112">
        <v>37336.282334995427</v>
      </c>
      <c r="H112">
        <v>39792.581136155153</v>
      </c>
      <c r="I112">
        <v>42272.58042659123</v>
      </c>
      <c r="J112">
        <v>44683.50488089065</v>
      </c>
      <c r="K112">
        <v>47004.764089253287</v>
      </c>
      <c r="L112">
        <v>49291.085096971903</v>
      </c>
      <c r="M112">
        <v>51552.525076895712</v>
      </c>
      <c r="N112">
        <v>53803.406590304403</v>
      </c>
      <c r="O112">
        <v>56062.32199483132</v>
      </c>
      <c r="P112">
        <v>58353.464843755581</v>
      </c>
      <c r="Q112">
        <v>60686.371363283222</v>
      </c>
      <c r="R112">
        <v>63060.981063587773</v>
      </c>
      <c r="S112">
        <v>65477.393187890317</v>
      </c>
      <c r="T112">
        <v>67935.88209648084</v>
      </c>
      <c r="U112">
        <v>70436.912621986907</v>
      </c>
      <c r="V112">
        <v>72981.155426613026</v>
      </c>
      <c r="W112">
        <v>75569.502405394829</v>
      </c>
      <c r="X112">
        <v>78203.082193083683</v>
      </c>
      <c r="Y112">
        <v>80883.27584612208</v>
      </c>
      <c r="Z112">
        <v>83611.7327852749</v>
      </c>
      <c r="AA112">
        <v>86390.387098900479</v>
      </c>
      <c r="AB112">
        <v>89221.474321620728</v>
      </c>
      <c r="AC112">
        <v>92107.548818379437</v>
      </c>
      <c r="AD112">
        <v>95051.50191965152</v>
      </c>
      <c r="AE112">
        <v>98044.408936010601</v>
      </c>
      <c r="AF112">
        <v>101074.112982003</v>
      </c>
      <c r="AG112">
        <v>104138.8755420555</v>
      </c>
      <c r="AH112">
        <v>107236.9000341124</v>
      </c>
      <c r="AI112">
        <v>110366.33536324769</v>
      </c>
      <c r="AJ112">
        <v>113525.27962584719</v>
      </c>
      <c r="AK112">
        <v>116711.78395159519</v>
      </c>
      <c r="AL112">
        <v>119923.8564700828</v>
      </c>
      <c r="AM112">
        <v>123159.4663884718</v>
      </c>
      <c r="AN112">
        <v>126416.54816635761</v>
      </c>
    </row>
    <row r="113" spans="1:40" ht="14.25" x14ac:dyDescent="0.2">
      <c r="A113" s="21" t="s">
        <v>110</v>
      </c>
      <c r="B113">
        <v>7683.5639559520841</v>
      </c>
      <c r="C113">
        <v>8080.7365449052058</v>
      </c>
      <c r="D113">
        <v>8493.795664195055</v>
      </c>
      <c r="E113">
        <v>8921.8615094782053</v>
      </c>
      <c r="F113">
        <v>9376.5418451852456</v>
      </c>
      <c r="G113">
        <v>9861.2338221809023</v>
      </c>
      <c r="H113">
        <v>10360.17083841873</v>
      </c>
      <c r="I113">
        <v>10854.14040488691</v>
      </c>
      <c r="J113">
        <v>11320.42075991921</v>
      </c>
      <c r="K113">
        <v>11753.795476337649</v>
      </c>
      <c r="L113">
        <v>12169.242930973651</v>
      </c>
      <c r="M113">
        <v>12572.80189530857</v>
      </c>
      <c r="N113">
        <v>12971.69933351341</v>
      </c>
      <c r="O113">
        <v>13374.303475278441</v>
      </c>
      <c r="P113">
        <v>13785.315714046001</v>
      </c>
      <c r="Q113">
        <v>14203.14160247695</v>
      </c>
      <c r="R113">
        <v>14627.53800131274</v>
      </c>
      <c r="S113">
        <v>15058.23715741197</v>
      </c>
      <c r="T113">
        <v>15494.946150881349</v>
      </c>
      <c r="U113">
        <v>15937.346399763641</v>
      </c>
      <c r="V113">
        <v>16385.093227967991</v>
      </c>
      <c r="W113">
        <v>16837.815502168582</v>
      </c>
      <c r="X113">
        <v>17295.115343407659</v>
      </c>
      <c r="Y113">
        <v>17756.567919114219</v>
      </c>
      <c r="Z113">
        <v>18221.72132118787</v>
      </c>
      <c r="AA113">
        <v>18690.096535696892</v>
      </c>
      <c r="AB113">
        <v>19161.187509597399</v>
      </c>
      <c r="AC113">
        <v>19634.461319695522</v>
      </c>
      <c r="AD113">
        <v>20109.3584488464</v>
      </c>
      <c r="AE113">
        <v>20585.492950556851</v>
      </c>
      <c r="AF113">
        <v>21062.599313159011</v>
      </c>
      <c r="AG113">
        <v>21540.273260475631</v>
      </c>
      <c r="AH113">
        <v>22018.1034399075</v>
      </c>
      <c r="AI113">
        <v>22495.672074700531</v>
      </c>
      <c r="AJ113">
        <v>22972.555637814759</v>
      </c>
      <c r="AK113">
        <v>23448.32554570484</v>
      </c>
      <c r="AL113">
        <v>23922.548870245861</v>
      </c>
      <c r="AM113">
        <v>24394.789066971942</v>
      </c>
      <c r="AN113">
        <v>24864.606717732531</v>
      </c>
    </row>
    <row r="114" spans="1:40" ht="14.25" x14ac:dyDescent="0.2">
      <c r="A114" s="21" t="s">
        <v>111</v>
      </c>
      <c r="B114">
        <v>54218.036905075918</v>
      </c>
      <c r="C114">
        <v>58028.035439840431</v>
      </c>
      <c r="D114">
        <v>62035.580292616964</v>
      </c>
      <c r="E114">
        <v>66224.807536872962</v>
      </c>
      <c r="F114">
        <v>70687.332385038768</v>
      </c>
      <c r="G114">
        <v>75466.315015535001</v>
      </c>
      <c r="H114">
        <v>80445.46072092744</v>
      </c>
      <c r="I114">
        <v>85473.792363394343</v>
      </c>
      <c r="J114">
        <v>90363.619505397524</v>
      </c>
      <c r="K114">
        <v>95073.328012639788</v>
      </c>
      <c r="L114">
        <v>99713.509276164128</v>
      </c>
      <c r="M114">
        <v>104304.1468436108</v>
      </c>
      <c r="N114">
        <v>108873.8204591781</v>
      </c>
      <c r="O114">
        <v>113459.72013220801</v>
      </c>
      <c r="P114">
        <v>118110.90792274541</v>
      </c>
      <c r="Q114">
        <v>122847.0983505216</v>
      </c>
      <c r="R114">
        <v>127668.1896783337</v>
      </c>
      <c r="S114">
        <v>132574.41126503961</v>
      </c>
      <c r="T114">
        <v>137566.35534390749</v>
      </c>
      <c r="U114">
        <v>142645.00874416219</v>
      </c>
      <c r="V114">
        <v>147811.78462223581</v>
      </c>
      <c r="W114">
        <v>153068.55429718981</v>
      </c>
      <c r="X114">
        <v>158417.67931329019</v>
      </c>
      <c r="Y114">
        <v>163862.04388178111</v>
      </c>
      <c r="Z114">
        <v>169405.08788353199</v>
      </c>
      <c r="AA114">
        <v>175050.84064454041</v>
      </c>
      <c r="AB114">
        <v>180803.95572731999</v>
      </c>
      <c r="AC114">
        <v>186669.74701325441</v>
      </c>
      <c r="AD114">
        <v>192654.2263842122</v>
      </c>
      <c r="AE114">
        <v>198739.15073021839</v>
      </c>
      <c r="AF114">
        <v>204899.6247927318</v>
      </c>
      <c r="AG114">
        <v>211132.13632592341</v>
      </c>
      <c r="AH114">
        <v>217433.05468956399</v>
      </c>
      <c r="AI114">
        <v>223798.63806180921</v>
      </c>
      <c r="AJ114">
        <v>230225.04095964169</v>
      </c>
      <c r="AK114">
        <v>236708.32204101881</v>
      </c>
      <c r="AL114">
        <v>243244.45216186429</v>
      </c>
      <c r="AM114">
        <v>249829.32266029349</v>
      </c>
      <c r="AN114">
        <v>256458.75383984609</v>
      </c>
    </row>
    <row r="118" spans="1:40" x14ac:dyDescent="0.2">
      <c r="A118" s="205" t="s">
        <v>264</v>
      </c>
    </row>
    <row r="119" spans="1:40" ht="14.25" x14ac:dyDescent="0.2">
      <c r="A119"/>
      <c r="B119" s="21">
        <v>2022</v>
      </c>
      <c r="C119" s="21">
        <v>2023</v>
      </c>
      <c r="D119" s="21">
        <v>2024</v>
      </c>
      <c r="E119" s="21">
        <v>2025</v>
      </c>
      <c r="F119" s="21">
        <v>2026</v>
      </c>
      <c r="G119" s="21">
        <v>2027</v>
      </c>
      <c r="H119" s="21">
        <v>2028</v>
      </c>
      <c r="I119" s="21">
        <v>2029</v>
      </c>
      <c r="J119" s="21">
        <v>2030</v>
      </c>
      <c r="K119" s="21">
        <v>2031</v>
      </c>
      <c r="L119" s="21">
        <v>2032</v>
      </c>
      <c r="M119" s="21">
        <v>2033</v>
      </c>
      <c r="N119" s="21">
        <v>2034</v>
      </c>
      <c r="O119" s="21">
        <v>2035</v>
      </c>
      <c r="P119" s="21">
        <v>2036</v>
      </c>
      <c r="Q119" s="21">
        <v>2037</v>
      </c>
      <c r="R119" s="21">
        <v>2038</v>
      </c>
      <c r="S119" s="21">
        <v>2039</v>
      </c>
      <c r="T119" s="21">
        <v>2040</v>
      </c>
      <c r="U119" s="21">
        <v>2041</v>
      </c>
      <c r="V119" s="21">
        <v>2042</v>
      </c>
      <c r="W119" s="21">
        <v>2043</v>
      </c>
      <c r="X119" s="21">
        <v>2044</v>
      </c>
      <c r="Y119" s="21">
        <v>2045</v>
      </c>
      <c r="Z119" s="21">
        <v>2046</v>
      </c>
      <c r="AA119" s="21">
        <v>2047</v>
      </c>
      <c r="AB119" s="21">
        <v>2048</v>
      </c>
      <c r="AC119" s="21">
        <v>2049</v>
      </c>
      <c r="AD119" s="21">
        <v>2050</v>
      </c>
      <c r="AE119" s="21">
        <v>2051</v>
      </c>
      <c r="AF119" s="21">
        <v>2052</v>
      </c>
      <c r="AG119" s="21">
        <v>2053</v>
      </c>
      <c r="AH119" s="21">
        <v>2054</v>
      </c>
      <c r="AI119" s="21">
        <v>2055</v>
      </c>
      <c r="AJ119" s="21">
        <v>2056</v>
      </c>
      <c r="AK119" s="21">
        <v>2057</v>
      </c>
      <c r="AL119" s="21">
        <v>2058</v>
      </c>
      <c r="AM119" s="21">
        <v>2059</v>
      </c>
      <c r="AN119" s="21">
        <v>2060</v>
      </c>
    </row>
    <row r="120" spans="1:40" ht="14.25" x14ac:dyDescent="0.2">
      <c r="A120" s="209" t="s">
        <v>63</v>
      </c>
      <c r="B120">
        <v>18002.06128553487</v>
      </c>
      <c r="C120">
        <v>18366.41410744136</v>
      </c>
      <c r="D120">
        <v>18692.108563752179</v>
      </c>
      <c r="E120">
        <v>18940.31200923655</v>
      </c>
      <c r="F120">
        <v>19131.475665359001</v>
      </c>
      <c r="G120">
        <v>19305.9321207266</v>
      </c>
      <c r="H120">
        <v>19453.308075176901</v>
      </c>
      <c r="I120">
        <v>19563.022703046008</v>
      </c>
      <c r="J120">
        <v>19624.4583119536</v>
      </c>
      <c r="K120">
        <v>19656.108713036989</v>
      </c>
      <c r="L120">
        <v>19682.715717708292</v>
      </c>
      <c r="M120">
        <v>19703.134531900982</v>
      </c>
      <c r="N120">
        <v>19716.220897989209</v>
      </c>
      <c r="O120">
        <v>19720.834986513109</v>
      </c>
      <c r="P120">
        <v>19709.492872481249</v>
      </c>
      <c r="Q120">
        <v>19676.772934714791</v>
      </c>
      <c r="R120">
        <v>19624.67750201801</v>
      </c>
      <c r="S120">
        <v>19555.249939518792</v>
      </c>
      <c r="T120">
        <v>19470.556250800011</v>
      </c>
      <c r="U120">
        <v>19372.668612085548</v>
      </c>
      <c r="V120">
        <v>19263.650936399979</v>
      </c>
      <c r="W120">
        <v>19145.546522736651</v>
      </c>
      <c r="X120">
        <v>19020.36780776472</v>
      </c>
      <c r="Y120">
        <v>18890.088205822889</v>
      </c>
      <c r="Z120">
        <v>18756.635997036461</v>
      </c>
      <c r="AA120">
        <v>18621.890203348659</v>
      </c>
      <c r="AB120">
        <v>18487.67837794271</v>
      </c>
      <c r="AC120">
        <v>18355.77622472481</v>
      </c>
      <c r="AD120">
        <v>18227.90896094064</v>
      </c>
      <c r="AE120">
        <v>18096.98972492246</v>
      </c>
      <c r="AF120">
        <v>17955.613903169498</v>
      </c>
      <c r="AG120">
        <v>17804.984837580949</v>
      </c>
      <c r="AH120">
        <v>17646.289161071669</v>
      </c>
      <c r="AI120">
        <v>17480.69157445537</v>
      </c>
      <c r="AJ120">
        <v>17309.330345198479</v>
      </c>
      <c r="AK120">
        <v>17133.313516127841</v>
      </c>
      <c r="AL120">
        <v>16953.71580534078</v>
      </c>
      <c r="AM120">
        <v>16771.57617289582</v>
      </c>
      <c r="AN120">
        <v>16587.89602532245</v>
      </c>
    </row>
    <row r="121" spans="1:40" ht="14.25" x14ac:dyDescent="0.2">
      <c r="A121" s="209" t="s">
        <v>64</v>
      </c>
      <c r="B121">
        <v>12304.162743704101</v>
      </c>
      <c r="C121">
        <v>12393.46709403316</v>
      </c>
      <c r="D121">
        <v>12467.906882318621</v>
      </c>
      <c r="E121">
        <v>12504.740372694139</v>
      </c>
      <c r="F121">
        <v>12514.11180141661</v>
      </c>
      <c r="G121">
        <v>12521.40701073448</v>
      </c>
      <c r="H121">
        <v>12526.62152056637</v>
      </c>
      <c r="I121">
        <v>12529.75188634874</v>
      </c>
      <c r="J121">
        <v>12530.795702600801</v>
      </c>
      <c r="K121">
        <v>12505.89040827976</v>
      </c>
      <c r="L121">
        <v>12445.60640540096</v>
      </c>
      <c r="M121">
        <v>12371.52636905281</v>
      </c>
      <c r="N121">
        <v>12304.85759504385</v>
      </c>
      <c r="O121">
        <v>12266.37640551101</v>
      </c>
      <c r="P121">
        <v>12250.4176468146</v>
      </c>
      <c r="Q121">
        <v>12237.294178449351</v>
      </c>
      <c r="R121">
        <v>12226.574523616409</v>
      </c>
      <c r="S121">
        <v>12217.830284690301</v>
      </c>
      <c r="T121">
        <v>12210.63538135519</v>
      </c>
      <c r="U121">
        <v>12204.565438836091</v>
      </c>
      <c r="V121">
        <v>12199.19732452851</v>
      </c>
      <c r="W121">
        <v>12194.10883185419</v>
      </c>
      <c r="X121">
        <v>12188.878510546259</v>
      </c>
      <c r="Y121">
        <v>12183.08564280489</v>
      </c>
      <c r="Z121">
        <v>12176.31036485699</v>
      </c>
      <c r="AA121">
        <v>12168.13393340664</v>
      </c>
      <c r="AB121">
        <v>12158.139136275249</v>
      </c>
      <c r="AC121">
        <v>12145.910846204501</v>
      </c>
      <c r="AD121">
        <v>12131.03671632984</v>
      </c>
      <c r="AE121">
        <v>12108.589927529951</v>
      </c>
      <c r="AF121">
        <v>12074.84368415712</v>
      </c>
      <c r="AG121">
        <v>12031.20098450397</v>
      </c>
      <c r="AH121">
        <v>11979.07248292745</v>
      </c>
      <c r="AI121">
        <v>11919.866114164461</v>
      </c>
      <c r="AJ121">
        <v>11854.97829444182</v>
      </c>
      <c r="AK121">
        <v>11785.78671671709</v>
      </c>
      <c r="AL121">
        <v>11713.64473227983</v>
      </c>
      <c r="AM121">
        <v>11639.877290803939</v>
      </c>
      <c r="AN121">
        <v>11565.77839577451</v>
      </c>
    </row>
    <row r="122" spans="1:40" ht="14.25" x14ac:dyDescent="0.2">
      <c r="A122" s="209" t="s">
        <v>82</v>
      </c>
      <c r="B122">
        <v>6224.4128368227912</v>
      </c>
      <c r="C122">
        <v>6252.0967255191572</v>
      </c>
      <c r="D122">
        <v>6269.2068091895444</v>
      </c>
      <c r="E122">
        <v>6275.0542381475734</v>
      </c>
      <c r="F122">
        <v>6267.5852329781264</v>
      </c>
      <c r="G122">
        <v>6247.5259976923062</v>
      </c>
      <c r="H122">
        <v>6218.4228154943376</v>
      </c>
      <c r="I122">
        <v>6183.8090569643336</v>
      </c>
      <c r="J122">
        <v>6147.1644939567695</v>
      </c>
      <c r="K122">
        <v>6098.5126254512006</v>
      </c>
      <c r="L122">
        <v>6032.4330310992027</v>
      </c>
      <c r="M122">
        <v>5958.9883138662772</v>
      </c>
      <c r="N122">
        <v>5887.8393731461092</v>
      </c>
      <c r="O122">
        <v>5828.2036875243193</v>
      </c>
      <c r="P122">
        <v>5779.444433849595</v>
      </c>
      <c r="Q122">
        <v>5734.5503258976614</v>
      </c>
      <c r="R122">
        <v>5692.9133136482642</v>
      </c>
      <c r="S122">
        <v>5653.9468530171707</v>
      </c>
      <c r="T122">
        <v>5617.0830277179812</v>
      </c>
      <c r="U122">
        <v>5581.7702606046614</v>
      </c>
      <c r="V122">
        <v>5547.4715810906737</v>
      </c>
      <c r="W122">
        <v>5513.6634206216386</v>
      </c>
      <c r="X122">
        <v>5479.8349120643306</v>
      </c>
      <c r="Y122">
        <v>5445.487671372618</v>
      </c>
      <c r="Z122">
        <v>5410.1360410886018</v>
      </c>
      <c r="AA122">
        <v>5373.307775213013</v>
      </c>
      <c r="AB122">
        <v>5334.5451438096716</v>
      </c>
      <c r="AC122">
        <v>5293.4064334726208</v>
      </c>
      <c r="AD122">
        <v>5249.4678165688574</v>
      </c>
      <c r="AE122">
        <v>5202.6364686012776</v>
      </c>
      <c r="AF122">
        <v>5153.295526404806</v>
      </c>
      <c r="AG122">
        <v>5101.7460287324748</v>
      </c>
      <c r="AH122">
        <v>5048.283015084854</v>
      </c>
      <c r="AI122">
        <v>4993.1944611699018</v>
      </c>
      <c r="AJ122">
        <v>4936.7603678933447</v>
      </c>
      <c r="AK122">
        <v>4879.2519999234673</v>
      </c>
      <c r="AL122">
        <v>4820.931268701157</v>
      </c>
      <c r="AM122">
        <v>4762.0502538024284</v>
      </c>
      <c r="AN122">
        <v>4702.8508557944606</v>
      </c>
    </row>
    <row r="123" spans="1:40" ht="14.25" x14ac:dyDescent="0.2">
      <c r="A123" s="209" t="s">
        <v>101</v>
      </c>
      <c r="B123">
        <v>2464.9908072284761</v>
      </c>
      <c r="C123">
        <v>2657.4024939099031</v>
      </c>
      <c r="D123">
        <v>2855.6129271713189</v>
      </c>
      <c r="E123">
        <v>3055.2383381445252</v>
      </c>
      <c r="F123">
        <v>3256.7167672670239</v>
      </c>
      <c r="G123">
        <v>3463.1108918470381</v>
      </c>
      <c r="H123">
        <v>3673.0225191190339</v>
      </c>
      <c r="I123">
        <v>3884.8194539951701</v>
      </c>
      <c r="J123">
        <v>4096.6363711676058</v>
      </c>
      <c r="K123">
        <v>4308.7220670237466</v>
      </c>
      <c r="L123">
        <v>4521.9080138310628</v>
      </c>
      <c r="M123">
        <v>4734.9479685408342</v>
      </c>
      <c r="N123">
        <v>4946.4885715505316</v>
      </c>
      <c r="O123">
        <v>5155.077364860811</v>
      </c>
      <c r="P123">
        <v>5362.5940034381292</v>
      </c>
      <c r="Q123">
        <v>5571.9635746673448</v>
      </c>
      <c r="R123">
        <v>5783.2723072238641</v>
      </c>
      <c r="S123">
        <v>5996.6601988515658</v>
      </c>
      <c r="T123">
        <v>6212.3235595601427</v>
      </c>
      <c r="U123">
        <v>6430.5175181770664</v>
      </c>
      <c r="V123">
        <v>6651.5585541033497</v>
      </c>
      <c r="W123">
        <v>6875.8271229994698</v>
      </c>
      <c r="X123">
        <v>7103.7704519241024</v>
      </c>
      <c r="Y123">
        <v>7335.9055863479998</v>
      </c>
      <c r="Z123">
        <v>7572.8227786792368</v>
      </c>
      <c r="AA123">
        <v>7815.1893157113827</v>
      </c>
      <c r="AB123">
        <v>8063.7538910281482</v>
      </c>
      <c r="AC123">
        <v>8319.3516381842182</v>
      </c>
      <c r="AD123">
        <v>8582.9099517996165</v>
      </c>
      <c r="AE123">
        <v>8853.0522069058097</v>
      </c>
      <c r="AF123">
        <v>9127.7183772270928</v>
      </c>
      <c r="AG123">
        <v>9406.8840361730508</v>
      </c>
      <c r="AH123">
        <v>9690.5251636702615</v>
      </c>
      <c r="AI123">
        <v>9978.6184272631526</v>
      </c>
      <c r="AJ123">
        <v>10271.141468294671</v>
      </c>
      <c r="AK123">
        <v>10568.07319270162</v>
      </c>
      <c r="AL123">
        <v>10869.394065984779</v>
      </c>
      <c r="AM123">
        <v>11175.08641193895</v>
      </c>
      <c r="AN123">
        <v>11485.134714759721</v>
      </c>
    </row>
    <row r="124" spans="1:40" ht="14.25" x14ac:dyDescent="0.2">
      <c r="A124" s="209" t="s">
        <v>102</v>
      </c>
      <c r="B124">
        <v>1298.5975960878829</v>
      </c>
      <c r="C124">
        <v>1364.598365668229</v>
      </c>
      <c r="D124">
        <v>1430.6518305733709</v>
      </c>
      <c r="E124">
        <v>1495.181465413596</v>
      </c>
      <c r="F124">
        <v>1558.4673067785691</v>
      </c>
      <c r="G124">
        <v>1621.6697349286619</v>
      </c>
      <c r="H124">
        <v>1684.3260340440991</v>
      </c>
      <c r="I124">
        <v>1745.930919205776</v>
      </c>
      <c r="J124">
        <v>1805.9395366296831</v>
      </c>
      <c r="K124">
        <v>1863.9777187707359</v>
      </c>
      <c r="L124">
        <v>1920.373483391598</v>
      </c>
      <c r="M124">
        <v>1975.67851818452</v>
      </c>
      <c r="N124">
        <v>2030.535413599617</v>
      </c>
      <c r="O124">
        <v>2085.6752719294232</v>
      </c>
      <c r="P124">
        <v>2141.614991608616</v>
      </c>
      <c r="Q124">
        <v>2198.3263159918602</v>
      </c>
      <c r="R124">
        <v>2255.7874621649589</v>
      </c>
      <c r="S124">
        <v>2313.9749972268201</v>
      </c>
      <c r="T124">
        <v>2372.8638186823669</v>
      </c>
      <c r="U124">
        <v>2432.4271376091579</v>
      </c>
      <c r="V124">
        <v>2492.6364647501541</v>
      </c>
      <c r="W124">
        <v>2553.4615996827661</v>
      </c>
      <c r="X124">
        <v>2614.8706232110922</v>
      </c>
      <c r="Y124">
        <v>2676.829893124519</v>
      </c>
      <c r="Z124">
        <v>2739.3040434614909</v>
      </c>
      <c r="AA124">
        <v>2802.2559874121239</v>
      </c>
      <c r="AB124">
        <v>2865.6469239875269</v>
      </c>
      <c r="AC124">
        <v>2929.4363485773461</v>
      </c>
      <c r="AD124">
        <v>2993.5820675098539</v>
      </c>
      <c r="AE124">
        <v>3057.9985994891622</v>
      </c>
      <c r="AF124">
        <v>3122.6081064350551</v>
      </c>
      <c r="AG124">
        <v>3187.3785665748742</v>
      </c>
      <c r="AH124">
        <v>3252.2779509191928</v>
      </c>
      <c r="AI124">
        <v>3317.2742755085219</v>
      </c>
      <c r="AJ124">
        <v>3382.3356532519711</v>
      </c>
      <c r="AK124">
        <v>3447.4303452376462</v>
      </c>
      <c r="AL124">
        <v>3512.526811398332</v>
      </c>
      <c r="AM124">
        <v>3577.5937604196079</v>
      </c>
      <c r="AN124">
        <v>3642.6001987825498</v>
      </c>
    </row>
    <row r="125" spans="1:40" ht="14.25" x14ac:dyDescent="0.2">
      <c r="A125" s="208" t="s">
        <v>74</v>
      </c>
      <c r="B125">
        <v>8119.836142530613</v>
      </c>
      <c r="C125">
        <v>8136.9555202140918</v>
      </c>
      <c r="D125">
        <v>8157.6869251775206</v>
      </c>
      <c r="E125">
        <v>8181.6574595331676</v>
      </c>
      <c r="F125">
        <v>8214.4742956191094</v>
      </c>
      <c r="G125">
        <v>8256.7010698279755</v>
      </c>
      <c r="H125">
        <v>8300.3029192675185</v>
      </c>
      <c r="I125">
        <v>8337.084574503162</v>
      </c>
      <c r="J125">
        <v>8358.7174708544444</v>
      </c>
      <c r="K125">
        <v>8367.8088479354901</v>
      </c>
      <c r="L125">
        <v>8373.8060106546345</v>
      </c>
      <c r="M125">
        <v>8378.6045894855215</v>
      </c>
      <c r="N125">
        <v>8384.1060628525393</v>
      </c>
      <c r="O125">
        <v>8392.2171963591427</v>
      </c>
      <c r="P125">
        <v>8405.5189890412985</v>
      </c>
      <c r="Q125">
        <v>8424.8530559920109</v>
      </c>
      <c r="R125">
        <v>8449.5276328840937</v>
      </c>
      <c r="S125">
        <v>8478.8535309735234</v>
      </c>
      <c r="T125">
        <v>8512.139926327809</v>
      </c>
      <c r="U125">
        <v>8548.6907320735809</v>
      </c>
      <c r="V125">
        <v>8587.8015491576698</v>
      </c>
      <c r="W125">
        <v>8628.7571990388551</v>
      </c>
      <c r="X125">
        <v>8670.8298482760256</v>
      </c>
      <c r="Y125">
        <v>8713.2777401479598</v>
      </c>
      <c r="Z125">
        <v>8755.3445521977992</v>
      </c>
      <c r="AA125">
        <v>8796.2594008917386</v>
      </c>
      <c r="AB125">
        <v>8835.2375153474404</v>
      </c>
      <c r="AC125">
        <v>8871.4816012508636</v>
      </c>
      <c r="AD125">
        <v>8904.1839135660539</v>
      </c>
      <c r="AE125">
        <v>8934.5826661980045</v>
      </c>
      <c r="AF125">
        <v>8964.4568467751633</v>
      </c>
      <c r="AG125">
        <v>8993.8037373312563</v>
      </c>
      <c r="AH125">
        <v>9022.6207533529814</v>
      </c>
      <c r="AI125">
        <v>9050.9054437960713</v>
      </c>
      <c r="AJ125">
        <v>9078.6554910459763</v>
      </c>
      <c r="AK125">
        <v>9105.8687108237809</v>
      </c>
      <c r="AL125">
        <v>9132.5430520378904</v>
      </c>
      <c r="AM125">
        <v>9158.676596582045</v>
      </c>
      <c r="AN125">
        <v>9184.267559080412</v>
      </c>
    </row>
    <row r="126" spans="1:40" ht="14.25" x14ac:dyDescent="0.2">
      <c r="A126" s="208" t="s">
        <v>75</v>
      </c>
      <c r="B126">
        <v>5144.2443998897388</v>
      </c>
      <c r="C126">
        <v>5166.5897618621684</v>
      </c>
      <c r="D126">
        <v>5190.8427380119456</v>
      </c>
      <c r="E126">
        <v>5217.1249123046373</v>
      </c>
      <c r="F126">
        <v>5248.6508884880377</v>
      </c>
      <c r="G126">
        <v>5285.4041530720224</v>
      </c>
      <c r="H126">
        <v>5322.5748599345661</v>
      </c>
      <c r="I126">
        <v>5355.2212200935173</v>
      </c>
      <c r="J126">
        <v>5378.2887293612994</v>
      </c>
      <c r="K126">
        <v>5392.3695536689966</v>
      </c>
      <c r="L126">
        <v>5402.8598326155197</v>
      </c>
      <c r="M126">
        <v>5411.8795942762627</v>
      </c>
      <c r="N126">
        <v>5421.566346987036</v>
      </c>
      <c r="O126">
        <v>5434.0735005869756</v>
      </c>
      <c r="P126">
        <v>5450.3231792304023</v>
      </c>
      <c r="Q126">
        <v>5469.5656067194186</v>
      </c>
      <c r="R126">
        <v>5491.4613875251634</v>
      </c>
      <c r="S126">
        <v>5515.6694528264288</v>
      </c>
      <c r="T126">
        <v>5541.8454482516336</v>
      </c>
      <c r="U126">
        <v>5569.640340383402</v>
      </c>
      <c r="V126">
        <v>5598.6992438781117</v>
      </c>
      <c r="W126">
        <v>5628.6604734046368</v>
      </c>
      <c r="X126">
        <v>5659.1548265566162</v>
      </c>
      <c r="Y126">
        <v>5689.8051054310836</v>
      </c>
      <c r="Z126">
        <v>5720.2258856781018</v>
      </c>
      <c r="AA126">
        <v>5750.0235424888087</v>
      </c>
      <c r="AB126">
        <v>5778.7965431809016</v>
      </c>
      <c r="AC126">
        <v>5806.1360157335102</v>
      </c>
      <c r="AD126">
        <v>5831.626601793816</v>
      </c>
      <c r="AE126">
        <v>5855.8813415213081</v>
      </c>
      <c r="AF126">
        <v>5879.7927654143114</v>
      </c>
      <c r="AG126">
        <v>5903.3606443527678</v>
      </c>
      <c r="AH126">
        <v>5926.5848833971631</v>
      </c>
      <c r="AI126">
        <v>5949.4655206778834</v>
      </c>
      <c r="AJ126">
        <v>5972.0027262306294</v>
      </c>
      <c r="AK126">
        <v>5994.1968007798632</v>
      </c>
      <c r="AL126">
        <v>6016.0481744721474</v>
      </c>
      <c r="AM126">
        <v>6037.5574055614024</v>
      </c>
      <c r="AN126">
        <v>6058.7251790479741</v>
      </c>
    </row>
    <row r="127" spans="1:40" ht="14.25" x14ac:dyDescent="0.2">
      <c r="A127" s="208" t="s">
        <v>79</v>
      </c>
      <c r="B127">
        <v>4094.0668183633061</v>
      </c>
      <c r="C127">
        <v>4147.4652161610593</v>
      </c>
      <c r="D127">
        <v>4201.5904043118726</v>
      </c>
      <c r="E127">
        <v>4256.4594348478704</v>
      </c>
      <c r="F127">
        <v>4314.8296193940096</v>
      </c>
      <c r="G127">
        <v>4376.8169729642641</v>
      </c>
      <c r="H127">
        <v>4438.3077030999157</v>
      </c>
      <c r="I127">
        <v>4494.9557761747092</v>
      </c>
      <c r="J127">
        <v>4542.2092442720896</v>
      </c>
      <c r="K127">
        <v>4579.7069845661044</v>
      </c>
      <c r="L127">
        <v>4611.8507867229046</v>
      </c>
      <c r="M127">
        <v>4641.1866098244609</v>
      </c>
      <c r="N127">
        <v>4670.3375344812157</v>
      </c>
      <c r="O127">
        <v>4701.9952977712219</v>
      </c>
      <c r="P127">
        <v>4736.3788950546113</v>
      </c>
      <c r="Q127">
        <v>4771.8047548208569</v>
      </c>
      <c r="R127">
        <v>4808.1623561190372</v>
      </c>
      <c r="S127">
        <v>4845.3378111159509</v>
      </c>
      <c r="T127">
        <v>4883.2136397790728</v>
      </c>
      <c r="U127">
        <v>4921.6685722571792</v>
      </c>
      <c r="V127">
        <v>4960.5773805566723</v>
      </c>
      <c r="W127">
        <v>4999.8107412464979</v>
      </c>
      <c r="X127">
        <v>5039.2351310368831</v>
      </c>
      <c r="Y127">
        <v>5078.7127571680776</v>
      </c>
      <c r="Z127">
        <v>5118.1015246101979</v>
      </c>
      <c r="AA127">
        <v>5157.2550421147535</v>
      </c>
      <c r="AB127">
        <v>5196.0226691668613</v>
      </c>
      <c r="AC127">
        <v>5234.2496058665693</v>
      </c>
      <c r="AD127">
        <v>5271.7770277116924</v>
      </c>
      <c r="AE127">
        <v>5308.7820655711203</v>
      </c>
      <c r="AF127">
        <v>5345.550709392216</v>
      </c>
      <c r="AG127">
        <v>5382.0847246662252</v>
      </c>
      <c r="AH127">
        <v>5418.3861633763354</v>
      </c>
      <c r="AI127">
        <v>5454.4573625373014</v>
      </c>
      <c r="AJ127">
        <v>5490.3009426397484</v>
      </c>
      <c r="AK127">
        <v>5525.9198060075832</v>
      </c>
      <c r="AL127">
        <v>5561.317135076777</v>
      </c>
      <c r="AM127">
        <v>5596.4963906041667</v>
      </c>
      <c r="AN127">
        <v>5631.4613098143727</v>
      </c>
    </row>
    <row r="128" spans="1:40" ht="14.25" x14ac:dyDescent="0.2">
      <c r="A128" s="208" t="s">
        <v>119</v>
      </c>
      <c r="B128">
        <v>24050.846611769</v>
      </c>
      <c r="C128">
        <v>24857.600819422882</v>
      </c>
      <c r="D128">
        <v>25647.280476566058</v>
      </c>
      <c r="E128">
        <v>26398.930785063731</v>
      </c>
      <c r="F128">
        <v>27119.715725708211</v>
      </c>
      <c r="G128">
        <v>27827.025730116551</v>
      </c>
      <c r="H128">
        <v>28513.35041904969</v>
      </c>
      <c r="I128">
        <v>29170.673900941991</v>
      </c>
      <c r="J128">
        <v>29790.53935196677</v>
      </c>
      <c r="K128">
        <v>30374.63277937673</v>
      </c>
      <c r="L128">
        <v>30931.627815481741</v>
      </c>
      <c r="M128">
        <v>31463.524819751881</v>
      </c>
      <c r="N128">
        <v>31972.649080418469</v>
      </c>
      <c r="O128">
        <v>32461.628608929259</v>
      </c>
      <c r="P128">
        <v>32936.24199378131</v>
      </c>
      <c r="Q128">
        <v>33400.950156390187</v>
      </c>
      <c r="R128">
        <v>33856.687392212749</v>
      </c>
      <c r="S128">
        <v>34304.476889924081</v>
      </c>
      <c r="T128">
        <v>34745.427823747879</v>
      </c>
      <c r="U128">
        <v>35180.732717597239</v>
      </c>
      <c r="V128">
        <v>35611.665149226239</v>
      </c>
      <c r="W128">
        <v>36039.57786024121</v>
      </c>
      <c r="X128">
        <v>36465.901335729621</v>
      </c>
      <c r="Y128">
        <v>36892.14291556261</v>
      </c>
      <c r="Z128">
        <v>37319.886498213957</v>
      </c>
      <c r="AA128">
        <v>37750.792897337349</v>
      </c>
      <c r="AB128">
        <v>38186.600911455702</v>
      </c>
      <c r="AC128">
        <v>38629.129168049782</v>
      </c>
      <c r="AD128">
        <v>39080.278805200818</v>
      </c>
      <c r="AE128">
        <v>39536.712005571557</v>
      </c>
      <c r="AF128">
        <v>39993.79350796924</v>
      </c>
      <c r="AG128">
        <v>40451.545336775023</v>
      </c>
      <c r="AH128">
        <v>40909.993706957379</v>
      </c>
      <c r="AI128">
        <v>41369.169072642697</v>
      </c>
      <c r="AJ128">
        <v>41829.106174733213</v>
      </c>
      <c r="AK128">
        <v>42289.844087724006</v>
      </c>
      <c r="AL128">
        <v>42751.426265876362</v>
      </c>
      <c r="AM128">
        <v>43213.90058891051</v>
      </c>
      <c r="AN128">
        <v>43677.319407383591</v>
      </c>
    </row>
    <row r="129" spans="1:40" ht="14.25" x14ac:dyDescent="0.2">
      <c r="A129" s="208" t="s">
        <v>85</v>
      </c>
      <c r="B129">
        <v>1857.221055664822</v>
      </c>
      <c r="C129">
        <v>1932.8000739210561</v>
      </c>
      <c r="D129">
        <v>2007.1071506297949</v>
      </c>
      <c r="E129">
        <v>2077.9793912028558</v>
      </c>
      <c r="F129">
        <v>2145.878301751216</v>
      </c>
      <c r="G129">
        <v>2212.5093598856761</v>
      </c>
      <c r="H129">
        <v>2277.3689991663819</v>
      </c>
      <c r="I129">
        <v>2339.9255289245621</v>
      </c>
      <c r="J129">
        <v>2399.6234304650998</v>
      </c>
      <c r="K129">
        <v>2456.7829740208131</v>
      </c>
      <c r="L129">
        <v>2511.9691488935168</v>
      </c>
      <c r="M129">
        <v>2564.9808505236729</v>
      </c>
      <c r="N129">
        <v>2615.620798135968</v>
      </c>
      <c r="O129">
        <v>2663.6967235756629</v>
      </c>
      <c r="P129">
        <v>2709.846136213087</v>
      </c>
      <c r="Q129">
        <v>2754.8937244656859</v>
      </c>
      <c r="R129">
        <v>2798.942041048283</v>
      </c>
      <c r="S129">
        <v>2842.106035928954</v>
      </c>
      <c r="T129">
        <v>2884.5126085084412</v>
      </c>
      <c r="U129">
        <v>2926.3001989206218</v>
      </c>
      <c r="V129">
        <v>2967.6184320026232</v>
      </c>
      <c r="W129">
        <v>3008.627826979628</v>
      </c>
      <c r="X129">
        <v>3049.4995854588451</v>
      </c>
      <c r="Y129">
        <v>3090.4154699631931</v>
      </c>
      <c r="Z129">
        <v>3131.5677849895201</v>
      </c>
      <c r="AA129">
        <v>3173.159472479535</v>
      </c>
      <c r="AB129">
        <v>3215.404333675724</v>
      </c>
      <c r="AC129">
        <v>3258.5273896291519</v>
      </c>
      <c r="AD129">
        <v>3302.7653931627569</v>
      </c>
      <c r="AE129">
        <v>3347.7332865683711</v>
      </c>
      <c r="AF129">
        <v>3392.8836107260022</v>
      </c>
      <c r="AG129">
        <v>3438.2190231131149</v>
      </c>
      <c r="AH129">
        <v>3483.7426134071661</v>
      </c>
      <c r="AI129">
        <v>3529.457911590418</v>
      </c>
      <c r="AJ129">
        <v>3575.3688960104828</v>
      </c>
      <c r="AK129">
        <v>3621.4800014130769</v>
      </c>
      <c r="AL129">
        <v>3667.7961269644061</v>
      </c>
      <c r="AM129">
        <v>3714.3226442811929</v>
      </c>
      <c r="AN129">
        <v>3761.065405487504</v>
      </c>
    </row>
    <row r="130" spans="1:40" ht="14.25" x14ac:dyDescent="0.2">
      <c r="A130" s="208" t="s">
        <v>86</v>
      </c>
      <c r="B130">
        <v>7705.3000762763377</v>
      </c>
      <c r="C130">
        <v>7872.1933610593524</v>
      </c>
      <c r="D130">
        <v>8034.9061540532766</v>
      </c>
      <c r="E130">
        <v>8190.1498325217226</v>
      </c>
      <c r="F130">
        <v>8340.5939499068481</v>
      </c>
      <c r="G130">
        <v>8489.2527592388506</v>
      </c>
      <c r="H130">
        <v>8633.0479197605819</v>
      </c>
      <c r="I130">
        <v>8768.7136354072863</v>
      </c>
      <c r="J130">
        <v>8892.8203524199162</v>
      </c>
      <c r="K130">
        <v>9004.8906210849254</v>
      </c>
      <c r="L130">
        <v>9108.4517095611245</v>
      </c>
      <c r="M130">
        <v>9206.0956759375167</v>
      </c>
      <c r="N130">
        <v>9300.5541176671104</v>
      </c>
      <c r="O130">
        <v>9394.68430674314</v>
      </c>
      <c r="P130">
        <v>9489.2409398951877</v>
      </c>
      <c r="Q130">
        <v>9583.052436947497</v>
      </c>
      <c r="R130">
        <v>9676.179724457239</v>
      </c>
      <c r="S130">
        <v>9768.6876309017825</v>
      </c>
      <c r="T130">
        <v>9860.6448413549024</v>
      </c>
      <c r="U130">
        <v>9952.1238557490378</v>
      </c>
      <c r="V130">
        <v>10043.200951403151</v>
      </c>
      <c r="W130">
        <v>10133.956150489201</v>
      </c>
      <c r="X130">
        <v>10224.473193104321</v>
      </c>
      <c r="Y130">
        <v>10314.839516610071</v>
      </c>
      <c r="Z130">
        <v>10405.14624189662</v>
      </c>
      <c r="AA130">
        <v>10495.488167225611</v>
      </c>
      <c r="AB130">
        <v>10585.96377030548</v>
      </c>
      <c r="AC130">
        <v>10676.67521925282</v>
      </c>
      <c r="AD130">
        <v>10767.72839309568</v>
      </c>
      <c r="AE130">
        <v>10858.82208515083</v>
      </c>
      <c r="AF130">
        <v>10949.58507462608</v>
      </c>
      <c r="AG130">
        <v>11040.021588238271</v>
      </c>
      <c r="AH130">
        <v>11130.136610502321</v>
      </c>
      <c r="AI130">
        <v>11219.935883571219</v>
      </c>
      <c r="AJ130">
        <v>11309.42590683348</v>
      </c>
      <c r="AK130">
        <v>11398.613936291889</v>
      </c>
      <c r="AL130">
        <v>11487.50798374875</v>
      </c>
      <c r="AM130">
        <v>11576.116815821961</v>
      </c>
      <c r="AN130">
        <v>11664.44995281821</v>
      </c>
    </row>
    <row r="131" spans="1:40" ht="14.25" x14ac:dyDescent="0.2">
      <c r="A131" s="208" t="s">
        <v>87</v>
      </c>
      <c r="B131">
        <v>16124.371416167731</v>
      </c>
      <c r="C131">
        <v>16175.612048339141</v>
      </c>
      <c r="D131">
        <v>16202.952648463381</v>
      </c>
      <c r="E131">
        <v>16211.02087776384</v>
      </c>
      <c r="F131">
        <v>16192.31551319035</v>
      </c>
      <c r="G131">
        <v>16141.56812085515</v>
      </c>
      <c r="H131">
        <v>16066.90197798287</v>
      </c>
      <c r="I131">
        <v>15976.42857887247</v>
      </c>
      <c r="J131">
        <v>15878.14924816271</v>
      </c>
      <c r="K131">
        <v>15739.215639640241</v>
      </c>
      <c r="L131">
        <v>15541.87269290561</v>
      </c>
      <c r="M131">
        <v>15316.078198990521</v>
      </c>
      <c r="N131">
        <v>15090.46697909509</v>
      </c>
      <c r="O131">
        <v>14892.08719732727</v>
      </c>
      <c r="P131">
        <v>14721.90642713285</v>
      </c>
      <c r="Q131">
        <v>14562.28987230918</v>
      </c>
      <c r="R131">
        <v>14411.35933464431</v>
      </c>
      <c r="S131">
        <v>14267.319914334101</v>
      </c>
      <c r="T131">
        <v>14128.450989934739</v>
      </c>
      <c r="U131">
        <v>13993.099342845549</v>
      </c>
      <c r="V131">
        <v>13859.674275335639</v>
      </c>
      <c r="W131">
        <v>13726.644589791789</v>
      </c>
      <c r="X131">
        <v>13592.537309238291</v>
      </c>
      <c r="Y131">
        <v>13455.93802584988</v>
      </c>
      <c r="Z131">
        <v>13315.49276565537</v>
      </c>
      <c r="AA131">
        <v>13169.91125441135</v>
      </c>
      <c r="AB131">
        <v>13017.971462209771</v>
      </c>
      <c r="AC131">
        <v>12858.52529329722</v>
      </c>
      <c r="AD131">
        <v>12690.5052734089</v>
      </c>
      <c r="AE131">
        <v>12512.026409104379</v>
      </c>
      <c r="AF131">
        <v>12322.95176416844</v>
      </c>
      <c r="AG131">
        <v>12124.871602444669</v>
      </c>
      <c r="AH131">
        <v>11919.328731727939</v>
      </c>
      <c r="AI131">
        <v>11707.80937207695</v>
      </c>
      <c r="AJ131">
        <v>11491.73569998713</v>
      </c>
      <c r="AK131">
        <v>11272.46000196432</v>
      </c>
      <c r="AL131">
        <v>11051.260351387609</v>
      </c>
      <c r="AM131">
        <v>10829.337707452551</v>
      </c>
      <c r="AN131">
        <v>10607.814324176779</v>
      </c>
    </row>
    <row r="132" spans="1:40" ht="14.25" x14ac:dyDescent="0.2">
      <c r="A132" s="208" t="s">
        <v>88</v>
      </c>
      <c r="B132">
        <v>21502.759178911721</v>
      </c>
      <c r="C132">
        <v>21688.133645336511</v>
      </c>
      <c r="D132">
        <v>21831.75869453375</v>
      </c>
      <c r="E132">
        <v>21889.46106432208</v>
      </c>
      <c r="F132">
        <v>21878.528718423411</v>
      </c>
      <c r="G132">
        <v>21847.97056449185</v>
      </c>
      <c r="H132">
        <v>21801.170872317431</v>
      </c>
      <c r="I132">
        <v>21741.527215162409</v>
      </c>
      <c r="J132">
        <v>21672.428142795648</v>
      </c>
      <c r="K132">
        <v>21543.569465003111</v>
      </c>
      <c r="L132">
        <v>21328.781935793031</v>
      </c>
      <c r="M132">
        <v>21067.31722289529</v>
      </c>
      <c r="N132">
        <v>20797.143498581881</v>
      </c>
      <c r="O132">
        <v>20554.451884965929</v>
      </c>
      <c r="P132">
        <v>20340.08750104058</v>
      </c>
      <c r="Q132">
        <v>20131.04145607385</v>
      </c>
      <c r="R132">
        <v>19926.450772120719</v>
      </c>
      <c r="S132">
        <v>19725.485929296148</v>
      </c>
      <c r="T132">
        <v>19527.349301847451</v>
      </c>
      <c r="U132">
        <v>19331.273925112251</v>
      </c>
      <c r="V132">
        <v>19136.52257209798</v>
      </c>
      <c r="W132">
        <v>18942.387119565359</v>
      </c>
      <c r="X132">
        <v>18748.188184320828</v>
      </c>
      <c r="Y132">
        <v>18553.275010943551</v>
      </c>
      <c r="Z132">
        <v>18357.02559243004</v>
      </c>
      <c r="AA132">
        <v>18158.847005248979</v>
      </c>
      <c r="AB132">
        <v>17958.175940100791</v>
      </c>
      <c r="AC132">
        <v>17754.47940928553</v>
      </c>
      <c r="AD132">
        <v>17547.25561103817</v>
      </c>
      <c r="AE132">
        <v>17336.113685037111</v>
      </c>
      <c r="AF132">
        <v>17121.372427490391</v>
      </c>
      <c r="AG132">
        <v>16903.605229760269</v>
      </c>
      <c r="AH132">
        <v>16683.367001510491</v>
      </c>
      <c r="AI132">
        <v>16461.193323859581</v>
      </c>
      <c r="AJ132">
        <v>16237.59976393662</v>
      </c>
      <c r="AK132">
        <v>16013.081343472501</v>
      </c>
      <c r="AL132">
        <v>15788.112153560211</v>
      </c>
      <c r="AM132">
        <v>15563.14510733743</v>
      </c>
      <c r="AN132">
        <v>15338.611822072769</v>
      </c>
    </row>
    <row r="133" spans="1:40" ht="14.25" x14ac:dyDescent="0.2">
      <c r="A133" s="208" t="s">
        <v>89</v>
      </c>
      <c r="B133">
        <v>13204.368998026081</v>
      </c>
      <c r="C133">
        <v>13629.80321302729</v>
      </c>
      <c r="D133">
        <v>14061.39871565863</v>
      </c>
      <c r="E133">
        <v>14496.783078696841</v>
      </c>
      <c r="F133">
        <v>14947.15682509525</v>
      </c>
      <c r="G133">
        <v>15415.60507564738</v>
      </c>
      <c r="H133">
        <v>15885.90976971153</v>
      </c>
      <c r="I133">
        <v>16339.833811082861</v>
      </c>
      <c r="J133">
        <v>16757.209671638058</v>
      </c>
      <c r="K133">
        <v>17133.384976555819</v>
      </c>
      <c r="L133">
        <v>17483.94450995799</v>
      </c>
      <c r="M133">
        <v>17818.56347941768</v>
      </c>
      <c r="N133">
        <v>18147.8519268985</v>
      </c>
      <c r="O133">
        <v>18483.290162185851</v>
      </c>
      <c r="P133">
        <v>18826.642738804501</v>
      </c>
      <c r="Q133">
        <v>19171.706314668161</v>
      </c>
      <c r="R133">
        <v>19518.671389605872</v>
      </c>
      <c r="S133">
        <v>19867.748266443399</v>
      </c>
      <c r="T133">
        <v>20219.167429313002</v>
      </c>
      <c r="U133">
        <v>20573.179944862419</v>
      </c>
      <c r="V133">
        <v>20930.057891478769</v>
      </c>
      <c r="W133">
        <v>21290.094821842998</v>
      </c>
      <c r="X133">
        <v>21653.606264341459</v>
      </c>
      <c r="Y133">
        <v>22020.93026908872</v>
      </c>
      <c r="Z133">
        <v>22392.428004553381</v>
      </c>
      <c r="AA133">
        <v>22768.48441104556</v>
      </c>
      <c r="AB133">
        <v>23149.508917605981</v>
      </c>
      <c r="AC133">
        <v>23535.936229155392</v>
      </c>
      <c r="AD133">
        <v>23928.227191106231</v>
      </c>
      <c r="AE133">
        <v>24325.403495963819</v>
      </c>
      <c r="AF133">
        <v>24726.19943103068</v>
      </c>
      <c r="AG133">
        <v>25130.66779032195</v>
      </c>
      <c r="AH133">
        <v>25538.865315540199</v>
      </c>
      <c r="AI133">
        <v>25950.852814844311</v>
      </c>
      <c r="AJ133">
        <v>26366.695283367571</v>
      </c>
      <c r="AK133">
        <v>26786.462025655699</v>
      </c>
      <c r="AL133">
        <v>27210.226780208861</v>
      </c>
      <c r="AM133">
        <v>27638.067846318711</v>
      </c>
      <c r="AN133">
        <v>28070.068213404949</v>
      </c>
    </row>
    <row r="134" spans="1:40" ht="14.25" x14ac:dyDescent="0.2">
      <c r="A134" s="207" t="s">
        <v>90</v>
      </c>
      <c r="B134">
        <v>15179.327689922769</v>
      </c>
      <c r="C134">
        <v>15556.406128602421</v>
      </c>
      <c r="D134">
        <v>15936.530745886839</v>
      </c>
      <c r="E134">
        <v>16317.740467373589</v>
      </c>
      <c r="F134">
        <v>16697.99772377867</v>
      </c>
      <c r="G134">
        <v>17078.868923892129</v>
      </c>
      <c r="H134">
        <v>17463.921013194911</v>
      </c>
      <c r="I134">
        <v>17857.060491323831</v>
      </c>
      <c r="J134">
        <v>18262.547258172701</v>
      </c>
      <c r="K134">
        <v>18690.217977212571</v>
      </c>
      <c r="L134">
        <v>19138.329143680181</v>
      </c>
      <c r="M134">
        <v>19593.08168538375</v>
      </c>
      <c r="N134">
        <v>20039.32058672564</v>
      </c>
      <c r="O134">
        <v>20460.544588627119</v>
      </c>
      <c r="P134">
        <v>20860.677792097409</v>
      </c>
      <c r="Q134">
        <v>21255.565722649229</v>
      </c>
      <c r="R134">
        <v>21645.706377604962</v>
      </c>
      <c r="S134">
        <v>22031.67485524428</v>
      </c>
      <c r="T134">
        <v>22414.122168932048</v>
      </c>
      <c r="U134">
        <v>22793.774153254239</v>
      </c>
      <c r="V134">
        <v>23171.430524325551</v>
      </c>
      <c r="W134">
        <v>23547.96415595325</v>
      </c>
      <c r="X134">
        <v>23924.32063289894</v>
      </c>
      <c r="Y134">
        <v>24301.518142188848</v>
      </c>
      <c r="Z134">
        <v>24680.647763392011</v>
      </c>
      <c r="AA134">
        <v>25062.874219141449</v>
      </c>
      <c r="AB134">
        <v>25449.43714801814</v>
      </c>
      <c r="AC134">
        <v>25841.652963385681</v>
      </c>
      <c r="AD134">
        <v>26240.91736396349</v>
      </c>
      <c r="AE134">
        <v>26644.663908032431</v>
      </c>
      <c r="AF134">
        <v>27049.332149954102</v>
      </c>
      <c r="AG134">
        <v>27454.891136840099</v>
      </c>
      <c r="AH134">
        <v>27861.314040038349</v>
      </c>
      <c r="AI134">
        <v>28268.578259579768</v>
      </c>
      <c r="AJ134">
        <v>28676.665525156299</v>
      </c>
      <c r="AK134">
        <v>29085.56199373553</v>
      </c>
      <c r="AL134">
        <v>29495.258343931691</v>
      </c>
      <c r="AM134">
        <v>29905.749867267121</v>
      </c>
      <c r="AN134">
        <v>30317.036556472391</v>
      </c>
    </row>
    <row r="135" spans="1:40" ht="14.25" x14ac:dyDescent="0.2">
      <c r="A135" s="207" t="s">
        <v>91</v>
      </c>
      <c r="B135">
        <v>15793.232462385689</v>
      </c>
      <c r="C135">
        <v>16214.18368176771</v>
      </c>
      <c r="D135">
        <v>16638.901733164461</v>
      </c>
      <c r="E135">
        <v>17065.03678939864</v>
      </c>
      <c r="F135">
        <v>17490.49286952044</v>
      </c>
      <c r="G135">
        <v>17917.137137752499</v>
      </c>
      <c r="H135">
        <v>18348.680012039531</v>
      </c>
      <c r="I135">
        <v>18789.211851098709</v>
      </c>
      <c r="J135">
        <v>19243.218646617501</v>
      </c>
      <c r="K135">
        <v>19720.998186728481</v>
      </c>
      <c r="L135">
        <v>20220.730484979111</v>
      </c>
      <c r="M135">
        <v>20727.963650794831</v>
      </c>
      <c r="N135">
        <v>21226.743291837029</v>
      </c>
      <c r="O135">
        <v>21699.619077795229</v>
      </c>
      <c r="P135">
        <v>22150.669057570482</v>
      </c>
      <c r="Q135">
        <v>22596.621463563552</v>
      </c>
      <c r="R135">
        <v>23038.01698109174</v>
      </c>
      <c r="S135">
        <v>23475.486314199381</v>
      </c>
      <c r="T135">
        <v>23909.749163606779</v>
      </c>
      <c r="U135">
        <v>24341.613305585539</v>
      </c>
      <c r="V135">
        <v>24771.973847490819</v>
      </c>
      <c r="W135">
        <v>25201.812735586042</v>
      </c>
      <c r="X135">
        <v>25632.198590737469</v>
      </c>
      <c r="Y135">
        <v>26064.286947692231</v>
      </c>
      <c r="Z135">
        <v>26499.320974115741</v>
      </c>
      <c r="AA135">
        <v>26938.632746524479</v>
      </c>
      <c r="AB135">
        <v>27383.6451618395</v>
      </c>
      <c r="AC135">
        <v>27835.874565682181</v>
      </c>
      <c r="AD135">
        <v>28296.934181884819</v>
      </c>
      <c r="AE135">
        <v>28763.926725065779</v>
      </c>
      <c r="AF135">
        <v>29232.81057427033</v>
      </c>
      <c r="AG135">
        <v>29703.56115284569</v>
      </c>
      <c r="AH135">
        <v>30176.158731959989</v>
      </c>
      <c r="AI135">
        <v>30650.58857413696</v>
      </c>
      <c r="AJ135">
        <v>31126.841073534441</v>
      </c>
      <c r="AK135">
        <v>31604.91189309828</v>
      </c>
      <c r="AL135">
        <v>32084.802098740369</v>
      </c>
      <c r="AM135">
        <v>32566.51829071093</v>
      </c>
      <c r="AN135">
        <v>33050.072732351757</v>
      </c>
    </row>
    <row r="136" spans="1:40" ht="14.25" x14ac:dyDescent="0.2">
      <c r="A136" s="207" t="s">
        <v>92</v>
      </c>
      <c r="B136">
        <v>12204.55859303716</v>
      </c>
      <c r="C136">
        <v>12760.818512913351</v>
      </c>
      <c r="D136">
        <v>13329.449008511559</v>
      </c>
      <c r="E136">
        <v>13906.018070292001</v>
      </c>
      <c r="F136">
        <v>14489.12832918692</v>
      </c>
      <c r="G136">
        <v>15082.27753229416</v>
      </c>
      <c r="H136">
        <v>15688.19822841036</v>
      </c>
      <c r="I136">
        <v>16310.11228475893</v>
      </c>
      <c r="J136">
        <v>16951.762047707471</v>
      </c>
      <c r="K136">
        <v>17621.987774818361</v>
      </c>
      <c r="L136">
        <v>18319.68611796754</v>
      </c>
      <c r="M136">
        <v>19032.66971134266</v>
      </c>
      <c r="N136">
        <v>19746.740036486521</v>
      </c>
      <c r="O136">
        <v>20445.634220134609</v>
      </c>
      <c r="P136">
        <v>21132.608555640461</v>
      </c>
      <c r="Q136">
        <v>21823.12653690618</v>
      </c>
      <c r="R136">
        <v>22517.845714402061</v>
      </c>
      <c r="S136">
        <v>23217.602900426838</v>
      </c>
      <c r="T136">
        <v>23923.41951134878</v>
      </c>
      <c r="U136">
        <v>24636.50714227862</v>
      </c>
      <c r="V136">
        <v>25358.273585534422</v>
      </c>
      <c r="W136">
        <v>26090.329518622519</v>
      </c>
      <c r="X136">
        <v>26834.49610240947</v>
      </c>
      <c r="Y136">
        <v>27592.813746294582</v>
      </c>
      <c r="Z136">
        <v>28367.552315222529</v>
      </c>
      <c r="AA136">
        <v>29161.223074041402</v>
      </c>
      <c r="AB136">
        <v>29976.59268887488</v>
      </c>
      <c r="AC136">
        <v>30816.699633766089</v>
      </c>
      <c r="AD136">
        <v>31684.873384930928</v>
      </c>
      <c r="AE136">
        <v>32576.91311667363</v>
      </c>
      <c r="AF136">
        <v>33486.431901865428</v>
      </c>
      <c r="AG136">
        <v>34413.721686067962</v>
      </c>
      <c r="AH136">
        <v>35359.088774888347</v>
      </c>
      <c r="AI136">
        <v>36322.854671517758</v>
      </c>
      <c r="AJ136">
        <v>37305.356941571197</v>
      </c>
      <c r="AK136">
        <v>38306.950106413133</v>
      </c>
      <c r="AL136">
        <v>39328.006566267897</v>
      </c>
      <c r="AM136">
        <v>40368.917554532673</v>
      </c>
      <c r="AN136">
        <v>41430.094124834657</v>
      </c>
    </row>
    <row r="137" spans="1:40" ht="14.25" x14ac:dyDescent="0.2">
      <c r="A137" s="207" t="s">
        <v>93</v>
      </c>
      <c r="B137">
        <v>24223.247878201619</v>
      </c>
      <c r="C137">
        <v>24846.393313807432</v>
      </c>
      <c r="D137">
        <v>25474.827335749658</v>
      </c>
      <c r="E137">
        <v>26105.19008695212</v>
      </c>
      <c r="F137">
        <v>26734.247839585471</v>
      </c>
      <c r="G137">
        <v>27364.677338527959</v>
      </c>
      <c r="H137">
        <v>28002.17131474147</v>
      </c>
      <c r="I137">
        <v>28652.98434531911</v>
      </c>
      <c r="J137">
        <v>29323.95587548635</v>
      </c>
      <c r="K137">
        <v>30030.82849018824</v>
      </c>
      <c r="L137">
        <v>30770.813499492138</v>
      </c>
      <c r="M137">
        <v>31521.821222699491</v>
      </c>
      <c r="N137">
        <v>32259.529997812151</v>
      </c>
      <c r="O137">
        <v>32957.39913144477</v>
      </c>
      <c r="P137">
        <v>33621.686368791867</v>
      </c>
      <c r="Q137">
        <v>34277.856058412457</v>
      </c>
      <c r="R137">
        <v>34926.719772630859</v>
      </c>
      <c r="S137">
        <v>35569.219336970593</v>
      </c>
      <c r="T137">
        <v>36206.425082922942</v>
      </c>
      <c r="U137">
        <v>36839.534251360303</v>
      </c>
      <c r="V137">
        <v>37469.869653849913</v>
      </c>
      <c r="W137">
        <v>38098.878698634588</v>
      </c>
      <c r="X137">
        <v>38728.132887614142</v>
      </c>
      <c r="Y137">
        <v>39359.32789049641</v>
      </c>
      <c r="Z137">
        <v>39994.284302576023</v>
      </c>
      <c r="AA137">
        <v>40634.949193574743</v>
      </c>
      <c r="AB137">
        <v>41283.398556816261</v>
      </c>
      <c r="AC137">
        <v>41941.840770961957</v>
      </c>
      <c r="AD137">
        <v>42612.621190782353</v>
      </c>
      <c r="AE137">
        <v>43291.475042109189</v>
      </c>
      <c r="AF137">
        <v>43972.47037332</v>
      </c>
      <c r="AG137">
        <v>44655.563000589907</v>
      </c>
      <c r="AH137">
        <v>45340.715729588992</v>
      </c>
      <c r="AI137">
        <v>46027.898546974211</v>
      </c>
      <c r="AJ137">
        <v>46717.088806555214</v>
      </c>
      <c r="AK137">
        <v>47408.271410314359</v>
      </c>
      <c r="AL137">
        <v>48101.438984495508</v>
      </c>
      <c r="AM137">
        <v>48796.592050992083</v>
      </c>
      <c r="AN137">
        <v>49493.739194297079</v>
      </c>
    </row>
    <row r="138" spans="1:40" ht="14.25" x14ac:dyDescent="0.2">
      <c r="A138" s="207" t="s">
        <v>94</v>
      </c>
      <c r="B138">
        <v>6611.9630030332364</v>
      </c>
      <c r="C138">
        <v>6711.7308900746066</v>
      </c>
      <c r="D138">
        <v>6812.2020992468497</v>
      </c>
      <c r="E138">
        <v>6913.1650646332464</v>
      </c>
      <c r="F138">
        <v>7013.6926339373549</v>
      </c>
      <c r="G138">
        <v>7113.9539273734163</v>
      </c>
      <c r="H138">
        <v>7215.4367079030226</v>
      </c>
      <c r="I138">
        <v>7319.7152825774529</v>
      </c>
      <c r="J138">
        <v>7428.4548511235234</v>
      </c>
      <c r="K138">
        <v>7545.9173747033255</v>
      </c>
      <c r="L138">
        <v>7671.4628816036529</v>
      </c>
      <c r="M138">
        <v>7799.1964244743012</v>
      </c>
      <c r="N138">
        <v>7922.8238224393253</v>
      </c>
      <c r="O138">
        <v>8035.6599841017023</v>
      </c>
      <c r="P138">
        <v>8139.472158041076</v>
      </c>
      <c r="Q138">
        <v>8240.7577316222887</v>
      </c>
      <c r="R138">
        <v>8339.6771727403757</v>
      </c>
      <c r="S138">
        <v>8436.4064355214068</v>
      </c>
      <c r="T138">
        <v>8531.1363776202415</v>
      </c>
      <c r="U138">
        <v>8624.0722041754689</v>
      </c>
      <c r="V138">
        <v>8715.4329476246166</v>
      </c>
      <c r="W138">
        <v>8805.4509922046946</v>
      </c>
      <c r="X138">
        <v>8894.3716515965552</v>
      </c>
      <c r="Y138">
        <v>8982.4528078248841</v>
      </c>
      <c r="Z138">
        <v>9069.9646192149012</v>
      </c>
      <c r="AA138">
        <v>9157.1893049387363</v>
      </c>
      <c r="AB138">
        <v>9244.4210134723071</v>
      </c>
      <c r="AC138">
        <v>9331.9657821367309</v>
      </c>
      <c r="AD138">
        <v>9420.1415948267258</v>
      </c>
      <c r="AE138">
        <v>9508.3338936820201</v>
      </c>
      <c r="AF138">
        <v>9595.6956460297188</v>
      </c>
      <c r="AG138">
        <v>9682.2056874714781</v>
      </c>
      <c r="AH138">
        <v>9767.8435528381451</v>
      </c>
      <c r="AI138">
        <v>9852.5894874821406</v>
      </c>
      <c r="AJ138">
        <v>9936.4244577180107</v>
      </c>
      <c r="AK138">
        <v>10019.33016041112</v>
      </c>
      <c r="AL138">
        <v>10101.28903171709</v>
      </c>
      <c r="AM138">
        <v>10182.2842549744</v>
      </c>
      <c r="AN138">
        <v>10262.29976775537</v>
      </c>
    </row>
    <row r="139" spans="1:40" ht="14.25" x14ac:dyDescent="0.2">
      <c r="A139" s="207" t="s">
        <v>95</v>
      </c>
      <c r="B139">
        <v>27519.37503144029</v>
      </c>
      <c r="C139">
        <v>29597.430752226261</v>
      </c>
      <c r="D139">
        <v>31785.763898136571</v>
      </c>
      <c r="E139">
        <v>34071.921020601803</v>
      </c>
      <c r="F139">
        <v>36490.183310279637</v>
      </c>
      <c r="G139">
        <v>39063.622045967502</v>
      </c>
      <c r="H139">
        <v>41750.850249055176</v>
      </c>
      <c r="I139">
        <v>44497.314454887637</v>
      </c>
      <c r="J139">
        <v>47234.274602737627</v>
      </c>
      <c r="K139">
        <v>49995.708510833123</v>
      </c>
      <c r="L139">
        <v>52827.573447502262</v>
      </c>
      <c r="M139">
        <v>55657.722193692891</v>
      </c>
      <c r="N139">
        <v>58399.805302214729</v>
      </c>
      <c r="O139">
        <v>60954.103353220358</v>
      </c>
      <c r="P139">
        <v>63356.348727755161</v>
      </c>
      <c r="Q139">
        <v>65715.517051489296</v>
      </c>
      <c r="R139">
        <v>68034.313713466108</v>
      </c>
      <c r="S139">
        <v>70317.281541122735</v>
      </c>
      <c r="T139">
        <v>72570.784423171019</v>
      </c>
      <c r="U139">
        <v>74802.986577183197</v>
      </c>
      <c r="V139">
        <v>77023.833332945651</v>
      </c>
      <c r="W139">
        <v>79245.039395593602</v>
      </c>
      <c r="X139">
        <v>81480.090609864812</v>
      </c>
      <c r="Y139">
        <v>83744.265312859628</v>
      </c>
      <c r="Z139">
        <v>86054.681483813634</v>
      </c>
      <c r="AA139">
        <v>88430.376123728289</v>
      </c>
      <c r="AB139">
        <v>90892.423675858256</v>
      </c>
      <c r="AC139">
        <v>93464.100884186613</v>
      </c>
      <c r="AD139">
        <v>96171.106341001796</v>
      </c>
      <c r="AE139">
        <v>98983.148974308991</v>
      </c>
      <c r="AF139">
        <v>101852.0846061581</v>
      </c>
      <c r="AG139">
        <v>104778.84422373569</v>
      </c>
      <c r="AH139">
        <v>107764.4045302801</v>
      </c>
      <c r="AI139">
        <v>110809.7907850464</v>
      </c>
      <c r="AJ139">
        <v>113916.0797374273</v>
      </c>
      <c r="AK139">
        <v>117084.4026590884</v>
      </c>
      <c r="AL139">
        <v>120315.94847835541</v>
      </c>
      <c r="AM139">
        <v>123611.96702152101</v>
      </c>
      <c r="AN139">
        <v>126973.772366169</v>
      </c>
    </row>
    <row r="140" spans="1:40" ht="14.25" x14ac:dyDescent="0.2">
      <c r="A140" s="210" t="s">
        <v>120</v>
      </c>
      <c r="B140">
        <v>40049.197919647981</v>
      </c>
      <c r="C140">
        <v>42445.588343853087</v>
      </c>
      <c r="D140">
        <v>44960.09854410652</v>
      </c>
      <c r="E140">
        <v>47590.167197823757</v>
      </c>
      <c r="F140">
        <v>50394.49290519514</v>
      </c>
      <c r="G140">
        <v>53394.13733298787</v>
      </c>
      <c r="H140">
        <v>56515.85502375535</v>
      </c>
      <c r="I140">
        <v>59667.089198486181</v>
      </c>
      <c r="J140">
        <v>62734.842183859153</v>
      </c>
      <c r="K140">
        <v>65710.925261677519</v>
      </c>
      <c r="L140">
        <v>68665.280614230243</v>
      </c>
      <c r="M140">
        <v>71587.168263359621</v>
      </c>
      <c r="N140">
        <v>74466.177118091175</v>
      </c>
      <c r="O140">
        <v>77292.320985737242</v>
      </c>
      <c r="P140">
        <v>80086.78000984597</v>
      </c>
      <c r="Q140">
        <v>82878.792502303244</v>
      </c>
      <c r="R140">
        <v>85671.684554318374</v>
      </c>
      <c r="S140">
        <v>88469.936923775938</v>
      </c>
      <c r="T140">
        <v>91279.207138622995</v>
      </c>
      <c r="U140">
        <v>94106.352650355009</v>
      </c>
      <c r="V140">
        <v>96959.457157093144</v>
      </c>
      <c r="W140">
        <v>99847.862330039541</v>
      </c>
      <c r="X140">
        <v>102782.207295143</v>
      </c>
      <c r="Y140">
        <v>105774.4783531912</v>
      </c>
      <c r="Z140">
        <v>108838.0715767332</v>
      </c>
      <c r="AA140">
        <v>111987.8711127001</v>
      </c>
      <c r="AB140">
        <v>115240.34625796819</v>
      </c>
      <c r="AC140">
        <v>118613.67067543921</v>
      </c>
      <c r="AD140">
        <v>122127.8674963776</v>
      </c>
      <c r="AE140">
        <v>125760.6934528468</v>
      </c>
      <c r="AF140">
        <v>129476.73084920979</v>
      </c>
      <c r="AG140">
        <v>133277.78249557069</v>
      </c>
      <c r="AH140">
        <v>137165.72409850289</v>
      </c>
      <c r="AI140">
        <v>141142.50811474901</v>
      </c>
      <c r="AJ140">
        <v>145210.16776292509</v>
      </c>
      <c r="AK140">
        <v>149370.82120063441</v>
      </c>
      <c r="AL140">
        <v>153626.67587492001</v>
      </c>
      <c r="AM140">
        <v>157980.03305455131</v>
      </c>
      <c r="AN140">
        <v>162433.29255323109</v>
      </c>
    </row>
    <row r="141" spans="1:40" ht="14.25" x14ac:dyDescent="0.2">
      <c r="A141" s="210" t="s">
        <v>38</v>
      </c>
      <c r="B141">
        <v>3224.8526645654251</v>
      </c>
      <c r="C141">
        <v>3339.7989056035781</v>
      </c>
      <c r="D141">
        <v>3459.1666157208779</v>
      </c>
      <c r="E141">
        <v>3583.2089103879689</v>
      </c>
      <c r="F141">
        <v>3716.0149711002869</v>
      </c>
      <c r="G141">
        <v>3858.1359432951231</v>
      </c>
      <c r="H141">
        <v>4003.9018356574989</v>
      </c>
      <c r="I141">
        <v>4146.7343930166571</v>
      </c>
      <c r="J141">
        <v>4279.1449432416539</v>
      </c>
      <c r="K141">
        <v>4397.9362694853826</v>
      </c>
      <c r="L141">
        <v>4508.2853322176288</v>
      </c>
      <c r="M141">
        <v>4615.0856079311861</v>
      </c>
      <c r="N141">
        <v>4723.7771957715222</v>
      </c>
      <c r="O141">
        <v>4840.3381275541797</v>
      </c>
      <c r="P141">
        <v>4965.4855743821472</v>
      </c>
      <c r="Q141">
        <v>5095.6369480186913</v>
      </c>
      <c r="R141">
        <v>5230.7410871440215</v>
      </c>
      <c r="S141">
        <v>5370.7288171306172</v>
      </c>
      <c r="T141">
        <v>5515.5108332172676</v>
      </c>
      <c r="U141">
        <v>5664.9755448697588</v>
      </c>
      <c r="V141">
        <v>5818.986894337866</v>
      </c>
      <c r="W141">
        <v>5977.3821651454546</v>
      </c>
      <c r="X141">
        <v>6139.9697990985233</v>
      </c>
      <c r="Y141">
        <v>6306.5272433380451</v>
      </c>
      <c r="Z141">
        <v>6476.798851967169</v>
      </c>
      <c r="AA141">
        <v>6650.4938698046244</v>
      </c>
      <c r="AB141">
        <v>6827.284528807626</v>
      </c>
      <c r="AC141">
        <v>7006.8042906108794</v>
      </c>
      <c r="AD141">
        <v>7188.6462713756346</v>
      </c>
      <c r="AE141">
        <v>7373.2304102013068</v>
      </c>
      <c r="AF141">
        <v>7561.3113210944748</v>
      </c>
      <c r="AG141">
        <v>7752.9551276158936</v>
      </c>
      <c r="AH141">
        <v>7948.2308519303633</v>
      </c>
      <c r="AI141">
        <v>8147.2105559201027</v>
      </c>
      <c r="AJ141">
        <v>8349.9694871340052</v>
      </c>
      <c r="AK141">
        <v>8556.5862298019965</v>
      </c>
      <c r="AL141">
        <v>8767.1428611586252</v>
      </c>
      <c r="AM141">
        <v>8981.7251133390146</v>
      </c>
      <c r="AN141">
        <v>9200.4225411273201</v>
      </c>
    </row>
    <row r="142" spans="1:40" ht="14.25" x14ac:dyDescent="0.2">
      <c r="A142" s="210" t="s">
        <v>84</v>
      </c>
      <c r="B142">
        <v>11527.535972617879</v>
      </c>
      <c r="C142">
        <v>12018.91289597787</v>
      </c>
      <c r="D142">
        <v>12530.00271324729</v>
      </c>
      <c r="E142">
        <v>13061.24737868669</v>
      </c>
      <c r="F142">
        <v>13627.808572069011</v>
      </c>
      <c r="G142">
        <v>14232.66862979982</v>
      </c>
      <c r="H142">
        <v>14855.31549803823</v>
      </c>
      <c r="I142">
        <v>15471.3757420002</v>
      </c>
      <c r="J142">
        <v>16052.54084200632</v>
      </c>
      <c r="K142">
        <v>16585.398166642492</v>
      </c>
      <c r="L142">
        <v>17088.227334251449</v>
      </c>
      <c r="M142">
        <v>17579.51045969034</v>
      </c>
      <c r="N142">
        <v>18080.26762664512</v>
      </c>
      <c r="O142">
        <v>18614.051308335402</v>
      </c>
      <c r="P142">
        <v>19183.983817542921</v>
      </c>
      <c r="Q142">
        <v>19776.245829606731</v>
      </c>
      <c r="R142">
        <v>20390.970863444989</v>
      </c>
      <c r="S142">
        <v>21028.233726859951</v>
      </c>
      <c r="T142">
        <v>21688.043019022381</v>
      </c>
      <c r="U142">
        <v>22370.333327432789</v>
      </c>
      <c r="V142">
        <v>23074.957147743389</v>
      </c>
      <c r="W142">
        <v>23801.67656254971</v>
      </c>
      <c r="X142">
        <v>24550.154723564949</v>
      </c>
      <c r="Y142">
        <v>25319.947190433631</v>
      </c>
      <c r="Z142">
        <v>26110.493188773329</v>
      </c>
      <c r="AA142">
        <v>26921.106859772619</v>
      </c>
      <c r="AB142">
        <v>27750.96858373575</v>
      </c>
      <c r="AC142">
        <v>28599.116470223289</v>
      </c>
      <c r="AD142">
        <v>29464.43811776337</v>
      </c>
      <c r="AE142">
        <v>30348.330538584061</v>
      </c>
      <c r="AF142">
        <v>31253.327621158449</v>
      </c>
      <c r="AG142">
        <v>32179.91825517625</v>
      </c>
      <c r="AH142">
        <v>33128.610229643848</v>
      </c>
      <c r="AI142">
        <v>34099.931187310933</v>
      </c>
      <c r="AJ142">
        <v>35094.429619973787</v>
      </c>
      <c r="AK142">
        <v>36112.675906604964</v>
      </c>
      <c r="AL142">
        <v>37155.263396387178</v>
      </c>
      <c r="AM142">
        <v>38222.809538866502</v>
      </c>
      <c r="AN142">
        <v>39315.957063585913</v>
      </c>
    </row>
    <row r="143" spans="1:40" ht="14.25" x14ac:dyDescent="0.2">
      <c r="A143" s="228" t="s">
        <v>70</v>
      </c>
      <c r="B143">
        <v>11981.68421833607</v>
      </c>
      <c r="C143">
        <v>12077.69464486787</v>
      </c>
      <c r="D143">
        <v>12180.07451920727</v>
      </c>
      <c r="E143">
        <v>12289.50013723602</v>
      </c>
      <c r="F143">
        <v>12425.4472821035</v>
      </c>
      <c r="G143">
        <v>12588.159776054001</v>
      </c>
      <c r="H143">
        <v>12748.49923934779</v>
      </c>
      <c r="I143">
        <v>12875.872739988179</v>
      </c>
      <c r="J143">
        <v>12938.659488130679</v>
      </c>
      <c r="K143">
        <v>12957.00620575056</v>
      </c>
      <c r="L143">
        <v>12971.967180950631</v>
      </c>
      <c r="M143">
        <v>12983.14348101565</v>
      </c>
      <c r="N143">
        <v>12990.137938941871</v>
      </c>
      <c r="O143">
        <v>12992.556356562711</v>
      </c>
      <c r="P143">
        <v>12991.242797828771</v>
      </c>
      <c r="Q143">
        <v>12987.40248604418</v>
      </c>
      <c r="R143">
        <v>12981.186941726821</v>
      </c>
      <c r="S143">
        <v>12972.748759015351</v>
      </c>
      <c r="T143">
        <v>12962.241338434909</v>
      </c>
      <c r="U143">
        <v>12949.81863670082</v>
      </c>
      <c r="V143">
        <v>12935.63493391691</v>
      </c>
      <c r="W143">
        <v>12919.84461844575</v>
      </c>
      <c r="X143">
        <v>12902.60198965615</v>
      </c>
      <c r="Y143">
        <v>12884.06107868658</v>
      </c>
      <c r="Z143">
        <v>12864.37548730026</v>
      </c>
      <c r="AA143">
        <v>12843.698244854169</v>
      </c>
      <c r="AB143">
        <v>12822.18168335243</v>
      </c>
      <c r="AC143">
        <v>12799.97733051222</v>
      </c>
      <c r="AD143">
        <v>12777.23582073201</v>
      </c>
      <c r="AE143">
        <v>12750.52817045263</v>
      </c>
      <c r="AF143">
        <v>12716.854503170511</v>
      </c>
      <c r="AG143">
        <v>12677.011062331791</v>
      </c>
      <c r="AH143">
        <v>12631.79452634092</v>
      </c>
      <c r="AI143">
        <v>12581.998510640509</v>
      </c>
      <c r="AJ143">
        <v>12528.410551328319</v>
      </c>
      <c r="AK143">
        <v>12471.80957202989</v>
      </c>
      <c r="AL143">
        <v>12412.963831073401</v>
      </c>
      <c r="AM143">
        <v>12352.629342147509</v>
      </c>
      <c r="AN143">
        <v>12291.548758571351</v>
      </c>
    </row>
    <row r="144" spans="1:40" ht="14.25" x14ac:dyDescent="0.2">
      <c r="A144" s="228" t="s">
        <v>71</v>
      </c>
      <c r="B144">
        <v>6627.9200426937196</v>
      </c>
      <c r="C144">
        <v>6771.8094063180997</v>
      </c>
      <c r="D144">
        <v>6918.8674462570552</v>
      </c>
      <c r="E144">
        <v>7069.1750610715499</v>
      </c>
      <c r="F144">
        <v>7231.6697088562769</v>
      </c>
      <c r="G144">
        <v>7407.025511084742</v>
      </c>
      <c r="H144">
        <v>7582.0223120151586</v>
      </c>
      <c r="I144">
        <v>7742.1714215192223</v>
      </c>
      <c r="J144">
        <v>7871.8636378193614</v>
      </c>
      <c r="K144">
        <v>7973.6512830084603</v>
      </c>
      <c r="L144">
        <v>8062.7629503658336</v>
      </c>
      <c r="M144">
        <v>8142.1561303326862</v>
      </c>
      <c r="N144">
        <v>8214.9655469834761</v>
      </c>
      <c r="O144">
        <v>8284.4705274585212</v>
      </c>
      <c r="P144">
        <v>8352.9221713954994</v>
      </c>
      <c r="Q144">
        <v>8420.258008842784</v>
      </c>
      <c r="R144">
        <v>8486.380885978313</v>
      </c>
      <c r="S144">
        <v>8551.1921839445258</v>
      </c>
      <c r="T144">
        <v>8614.5919454891246</v>
      </c>
      <c r="U144">
        <v>8676.4790112039627</v>
      </c>
      <c r="V144">
        <v>8736.7511653945694</v>
      </c>
      <c r="W144">
        <v>8795.3052915766602</v>
      </c>
      <c r="X144">
        <v>8852.0375375566691</v>
      </c>
      <c r="Y144">
        <v>8906.843490014573</v>
      </c>
      <c r="Z144">
        <v>8959.6183584628943</v>
      </c>
      <c r="AA144">
        <v>9010.2571684126215</v>
      </c>
      <c r="AB144">
        <v>9058.6549635298907</v>
      </c>
      <c r="AC144">
        <v>9104.7070165190071</v>
      </c>
      <c r="AD144">
        <v>9148.3090484188251</v>
      </c>
      <c r="AE144">
        <v>9190.04384568778</v>
      </c>
      <c r="AF144">
        <v>9230.4714390737954</v>
      </c>
      <c r="AG144">
        <v>9269.4527313126346</v>
      </c>
      <c r="AH144">
        <v>9306.8472412536757</v>
      </c>
      <c r="AI144">
        <v>9342.5133185601826</v>
      </c>
      <c r="AJ144">
        <v>9376.308378717802</v>
      </c>
      <c r="AK144">
        <v>9408.0891583618995</v>
      </c>
      <c r="AL144">
        <v>9437.7119908391796</v>
      </c>
      <c r="AM144">
        <v>9465.0331018160487</v>
      </c>
      <c r="AN144">
        <v>9489.9089246355034</v>
      </c>
    </row>
    <row r="145" spans="1:40" ht="14.25" x14ac:dyDescent="0.2">
      <c r="A145" s="228" t="s">
        <v>112</v>
      </c>
      <c r="B145">
        <v>7272.1184742926107</v>
      </c>
      <c r="C145">
        <v>7503.6147778166587</v>
      </c>
      <c r="D145">
        <v>7741.5165151060892</v>
      </c>
      <c r="E145">
        <v>7985.73505752238</v>
      </c>
      <c r="F145">
        <v>8245.804544553801</v>
      </c>
      <c r="G145">
        <v>8523.0440193841605</v>
      </c>
      <c r="H145">
        <v>8803.6927314731984</v>
      </c>
      <c r="I145">
        <v>9072.1111772164732</v>
      </c>
      <c r="J145">
        <v>9310.866226962009</v>
      </c>
      <c r="K145">
        <v>9518.6962377864584</v>
      </c>
      <c r="L145">
        <v>9709.6907134346548</v>
      </c>
      <c r="M145">
        <v>9888.717465556887</v>
      </c>
      <c r="N145">
        <v>10061.14204447144</v>
      </c>
      <c r="O145">
        <v>10232.775063690429</v>
      </c>
      <c r="P145">
        <v>10405.807250144329</v>
      </c>
      <c r="Q145">
        <v>10578.331187359219</v>
      </c>
      <c r="R145">
        <v>10750.331774558161</v>
      </c>
      <c r="S145">
        <v>10921.799308762351</v>
      </c>
      <c r="T145">
        <v>11092.7295532018</v>
      </c>
      <c r="U145">
        <v>11263.12379773829</v>
      </c>
      <c r="V145">
        <v>11432.988911884129</v>
      </c>
      <c r="W145">
        <v>11602.337391037599</v>
      </c>
      <c r="X145">
        <v>11771.18739658823</v>
      </c>
      <c r="Y145">
        <v>11939.56279057732</v>
      </c>
      <c r="Z145">
        <v>12107.49316562636</v>
      </c>
      <c r="AA145">
        <v>12275.013870872161</v>
      </c>
      <c r="AB145">
        <v>12442.166034671451</v>
      </c>
      <c r="AC145">
        <v>12608.99658485781</v>
      </c>
      <c r="AD145">
        <v>12775.55826735433</v>
      </c>
      <c r="AE145">
        <v>12941.45976614555</v>
      </c>
      <c r="AF145">
        <v>13106.22343949302</v>
      </c>
      <c r="AG145">
        <v>13269.777612660369</v>
      </c>
      <c r="AH145">
        <v>13432.051591436441</v>
      </c>
      <c r="AI145">
        <v>13592.975730212551</v>
      </c>
      <c r="AJ145">
        <v>13752.481498209419</v>
      </c>
      <c r="AK145">
        <v>13910.501543764511</v>
      </c>
      <c r="AL145">
        <v>14066.969756595779</v>
      </c>
      <c r="AM145">
        <v>14221.82132796284</v>
      </c>
      <c r="AN145">
        <v>14374.99280865203</v>
      </c>
    </row>
    <row r="146" spans="1:40" ht="14.25" x14ac:dyDescent="0.2">
      <c r="A146" s="228" t="s">
        <v>113</v>
      </c>
      <c r="B146">
        <v>9019.4531857153415</v>
      </c>
      <c r="C146">
        <v>9209.7813547228561</v>
      </c>
      <c r="D146">
        <v>9405.8253921992218</v>
      </c>
      <c r="E146">
        <v>9608.125711755305</v>
      </c>
      <c r="F146">
        <v>9828.3551631301307</v>
      </c>
      <c r="G146">
        <v>10067.128808693289</v>
      </c>
      <c r="H146">
        <v>10307.247391864281</v>
      </c>
      <c r="I146">
        <v>10529.839188513581</v>
      </c>
      <c r="J146">
        <v>10714.512468456031</v>
      </c>
      <c r="K146">
        <v>10862.792111661969</v>
      </c>
      <c r="L146">
        <v>10993.538844842529</v>
      </c>
      <c r="M146">
        <v>11111.764824424319</v>
      </c>
      <c r="N146">
        <v>11222.78211314096</v>
      </c>
      <c r="O146">
        <v>11332.154086630921</v>
      </c>
      <c r="P146">
        <v>11442.240404452221</v>
      </c>
      <c r="Q146">
        <v>11551.481386318759</v>
      </c>
      <c r="R146">
        <v>11659.730944605961</v>
      </c>
      <c r="S146">
        <v>11766.839275608971</v>
      </c>
      <c r="T146">
        <v>11872.652988431269</v>
      </c>
      <c r="U146">
        <v>11977.01525163853</v>
      </c>
      <c r="V146">
        <v>12079.765958137061</v>
      </c>
      <c r="W146">
        <v>12180.741908684689</v>
      </c>
      <c r="X146">
        <v>12279.77701439064</v>
      </c>
      <c r="Y146">
        <v>12376.702518496581</v>
      </c>
      <c r="Z146">
        <v>12471.347237668781</v>
      </c>
      <c r="AA146">
        <v>12563.537822956479</v>
      </c>
      <c r="AB146">
        <v>12653.099040496139</v>
      </c>
      <c r="AC146">
        <v>12739.85407195787</v>
      </c>
      <c r="AD146">
        <v>12823.624834640659</v>
      </c>
      <c r="AE146">
        <v>12904.884808649649</v>
      </c>
      <c r="AF146">
        <v>12984.1429086561</v>
      </c>
      <c r="AG146">
        <v>13061.27261507782</v>
      </c>
      <c r="AH146">
        <v>13136.146424488439</v>
      </c>
      <c r="AI146">
        <v>13208.63603203799</v>
      </c>
      <c r="AJ146">
        <v>13278.612523955249</v>
      </c>
      <c r="AK146">
        <v>13345.946580014341</v>
      </c>
      <c r="AL146">
        <v>13410.508685805549</v>
      </c>
      <c r="AM146">
        <v>13472.16935460722</v>
      </c>
      <c r="AN146">
        <v>13530.799358609111</v>
      </c>
    </row>
    <row r="147" spans="1:40" ht="14.25" x14ac:dyDescent="0.2">
      <c r="A147" s="228" t="s">
        <v>114</v>
      </c>
      <c r="B147">
        <v>3355.3629553285882</v>
      </c>
      <c r="C147">
        <v>3323.875708633987</v>
      </c>
      <c r="D147">
        <v>3296.126162327821</v>
      </c>
      <c r="E147">
        <v>3274.3951881821249</v>
      </c>
      <c r="F147">
        <v>3259.2384311424421</v>
      </c>
      <c r="G147">
        <v>3247.899508456303</v>
      </c>
      <c r="H147">
        <v>3237.6955412181478</v>
      </c>
      <c r="I147">
        <v>3225.9821859492649</v>
      </c>
      <c r="J147">
        <v>3210.15511263591</v>
      </c>
      <c r="K147">
        <v>3185.4197502304128</v>
      </c>
      <c r="L147">
        <v>3151.5773323648468</v>
      </c>
      <c r="M147">
        <v>3112.8901909701181</v>
      </c>
      <c r="N147">
        <v>3073.4634363212172</v>
      </c>
      <c r="O147">
        <v>3037.2084672677129</v>
      </c>
      <c r="P147">
        <v>3004.246458239053</v>
      </c>
      <c r="Q147">
        <v>2972.1011500400318</v>
      </c>
      <c r="R147">
        <v>2940.6505268097972</v>
      </c>
      <c r="S147">
        <v>2909.7774589963051</v>
      </c>
      <c r="T147">
        <v>2879.369470479045</v>
      </c>
      <c r="U147">
        <v>2849.3185502670522</v>
      </c>
      <c r="V147">
        <v>2819.5210058316138</v>
      </c>
      <c r="W147">
        <v>2789.877355301729</v>
      </c>
      <c r="X147">
        <v>2760.2922558767491</v>
      </c>
      <c r="Y147">
        <v>2730.6744658992279</v>
      </c>
      <c r="Z147">
        <v>2700.9368380852939</v>
      </c>
      <c r="AA147">
        <v>2670.9963414330482</v>
      </c>
      <c r="AB147">
        <v>2640.7741093254799</v>
      </c>
      <c r="AC147">
        <v>2610.195511316555</v>
      </c>
      <c r="AD147">
        <v>2579.1902460403289</v>
      </c>
      <c r="AE147">
        <v>2547.7353688872299</v>
      </c>
      <c r="AF147">
        <v>2515.8994812038582</v>
      </c>
      <c r="AG147">
        <v>2483.751228801581</v>
      </c>
      <c r="AH147">
        <v>2451.3569428534902</v>
      </c>
      <c r="AI147">
        <v>2418.780566498368</v>
      </c>
      <c r="AJ147">
        <v>2386.0835971996498</v>
      </c>
      <c r="AK147">
        <v>2353.3250440964712</v>
      </c>
      <c r="AL147">
        <v>2320.5613995489698</v>
      </c>
      <c r="AM147">
        <v>2287.846624054413</v>
      </c>
      <c r="AN147">
        <v>2255.2321436939319</v>
      </c>
    </row>
    <row r="148" spans="1:40" ht="14.25" x14ac:dyDescent="0.2">
      <c r="A148" s="228" t="s">
        <v>115</v>
      </c>
      <c r="B148">
        <v>3069.0985404160142</v>
      </c>
      <c r="C148">
        <v>3084.7969150850281</v>
      </c>
      <c r="D148">
        <v>3102.3055211043161</v>
      </c>
      <c r="E148">
        <v>3121.6667679318448</v>
      </c>
      <c r="F148">
        <v>3147.578529895929</v>
      </c>
      <c r="G148">
        <v>3180.1872183681498</v>
      </c>
      <c r="H148">
        <v>3212.5326822408092</v>
      </c>
      <c r="I148">
        <v>3237.3812554585702</v>
      </c>
      <c r="J148">
        <v>3247.313667546865</v>
      </c>
      <c r="K148">
        <v>3246.1301243129769</v>
      </c>
      <c r="L148">
        <v>3243.0007048324651</v>
      </c>
      <c r="M148">
        <v>3238.5580907885769</v>
      </c>
      <c r="N148">
        <v>3233.4337496912631</v>
      </c>
      <c r="O148">
        <v>3228.2559969781942</v>
      </c>
      <c r="P148">
        <v>3222.957255011685</v>
      </c>
      <c r="Q148">
        <v>3217.0678620988169</v>
      </c>
      <c r="R148">
        <v>3210.610231388313</v>
      </c>
      <c r="S148">
        <v>3203.606929957346</v>
      </c>
      <c r="T148">
        <v>3196.0806426132071</v>
      </c>
      <c r="U148">
        <v>3188.054137014959</v>
      </c>
      <c r="V148">
        <v>3179.5502301572119</v>
      </c>
      <c r="W148">
        <v>3170.5917562517488</v>
      </c>
      <c r="X148">
        <v>3161.2015360374398</v>
      </c>
      <c r="Y148">
        <v>3151.4023475427739</v>
      </c>
      <c r="Z148">
        <v>3141.2168983205561</v>
      </c>
      <c r="AA148">
        <v>3130.6677991687052</v>
      </c>
      <c r="AB148">
        <v>3119.7775393466</v>
      </c>
      <c r="AC148">
        <v>3108.5684632916041</v>
      </c>
      <c r="AD148">
        <v>3097.062748836187</v>
      </c>
      <c r="AE148">
        <v>3084.7280247477001</v>
      </c>
      <c r="AF148">
        <v>3071.107145837665</v>
      </c>
      <c r="AG148">
        <v>3056.3346296710752</v>
      </c>
      <c r="AH148">
        <v>3040.5441177994198</v>
      </c>
      <c r="AI148">
        <v>3023.8679302333389</v>
      </c>
      <c r="AJ148">
        <v>3006.436675230299</v>
      </c>
      <c r="AK148">
        <v>2988.3789140421318</v>
      </c>
      <c r="AL148">
        <v>2969.8208798554542</v>
      </c>
      <c r="AM148">
        <v>2950.886249808917</v>
      </c>
      <c r="AN148">
        <v>2931.695968683428</v>
      </c>
    </row>
    <row r="149" spans="1:40" ht="14.25" x14ac:dyDescent="0.2">
      <c r="A149" s="228" t="s">
        <v>116</v>
      </c>
      <c r="B149">
        <v>1802.133487467564</v>
      </c>
      <c r="C149">
        <v>1809.242738064718</v>
      </c>
      <c r="D149">
        <v>1817.4659340031819</v>
      </c>
      <c r="E149">
        <v>1826.7637026409111</v>
      </c>
      <c r="F149">
        <v>1839.6644097453841</v>
      </c>
      <c r="G149">
        <v>1856.3061587966131</v>
      </c>
      <c r="H149">
        <v>1872.984474612548</v>
      </c>
      <c r="I149">
        <v>1885.8672951574899</v>
      </c>
      <c r="J149">
        <v>1891.0336933237941</v>
      </c>
      <c r="K149">
        <v>1889.804942592084</v>
      </c>
      <c r="L149">
        <v>1886.59751715478</v>
      </c>
      <c r="M149">
        <v>1882.1308226208889</v>
      </c>
      <c r="N149">
        <v>1877.1212736422031</v>
      </c>
      <c r="O149">
        <v>1872.278880725333</v>
      </c>
      <c r="P149">
        <v>1867.637300132666</v>
      </c>
      <c r="Q149">
        <v>1862.7605870838311</v>
      </c>
      <c r="R149">
        <v>1857.648932338999</v>
      </c>
      <c r="S149">
        <v>1852.3026337751189</v>
      </c>
      <c r="T149">
        <v>1846.722097229645</v>
      </c>
      <c r="U149">
        <v>1840.907837266225</v>
      </c>
      <c r="V149">
        <v>1834.8604778605859</v>
      </c>
      <c r="W149">
        <v>1828.5807530047241</v>
      </c>
      <c r="X149">
        <v>1822.0695072276681</v>
      </c>
      <c r="Y149">
        <v>1815.3276960311271</v>
      </c>
      <c r="Z149">
        <v>1808.356386238461</v>
      </c>
      <c r="AA149">
        <v>1801.156756255398</v>
      </c>
      <c r="AB149">
        <v>1793.730096241128</v>
      </c>
      <c r="AC149">
        <v>1786.077808188388</v>
      </c>
      <c r="AD149">
        <v>1778.201405911311</v>
      </c>
      <c r="AE149">
        <v>1769.848849193665</v>
      </c>
      <c r="AF149">
        <v>1760.814279642063</v>
      </c>
      <c r="AG149">
        <v>1751.1682319823351</v>
      </c>
      <c r="AH149">
        <v>1740.980604698997</v>
      </c>
      <c r="AI149">
        <v>1730.32044605291</v>
      </c>
      <c r="AJ149">
        <v>1719.255766336448</v>
      </c>
      <c r="AK149">
        <v>1707.8533760999319</v>
      </c>
      <c r="AL149">
        <v>1696.1787499043651</v>
      </c>
      <c r="AM149">
        <v>1684.2959150032891</v>
      </c>
      <c r="AN149">
        <v>1672.267364230531</v>
      </c>
    </row>
    <row r="150" spans="1:40" ht="14.25" x14ac:dyDescent="0.2">
      <c r="A150" s="228" t="s">
        <v>117</v>
      </c>
      <c r="B150">
        <v>1947.952829944534</v>
      </c>
      <c r="C150">
        <v>1979.457364449016</v>
      </c>
      <c r="D150">
        <v>2011.8500851551639</v>
      </c>
      <c r="E150">
        <v>2045.2318475207701</v>
      </c>
      <c r="F150">
        <v>2082.2873420788992</v>
      </c>
      <c r="G150">
        <v>2123.108249258526</v>
      </c>
      <c r="H150">
        <v>2163.691844467799</v>
      </c>
      <c r="I150">
        <v>2199.7275575531412</v>
      </c>
      <c r="J150">
        <v>2226.645224077211</v>
      </c>
      <c r="K150">
        <v>2245.7911993375478</v>
      </c>
      <c r="L150">
        <v>2262.0291278674549</v>
      </c>
      <c r="M150">
        <v>2275.9667196533128</v>
      </c>
      <c r="N150">
        <v>2288.2367076633432</v>
      </c>
      <c r="O150">
        <v>2299.491165959982</v>
      </c>
      <c r="P150">
        <v>2310.4641157074861</v>
      </c>
      <c r="Q150">
        <v>2321.396595656955</v>
      </c>
      <c r="R150">
        <v>2332.2121323055899</v>
      </c>
      <c r="S150">
        <v>2342.832863851203</v>
      </c>
      <c r="T150">
        <v>2353.1795917230588</v>
      </c>
      <c r="U150">
        <v>2363.171858491552</v>
      </c>
      <c r="V150">
        <v>2372.7280528478441</v>
      </c>
      <c r="W150">
        <v>2381.7655422591911</v>
      </c>
      <c r="X150">
        <v>2390.2008337947382</v>
      </c>
      <c r="Y150">
        <v>2397.949763478749</v>
      </c>
      <c r="Z150">
        <v>2404.9277143637928</v>
      </c>
      <c r="AA150">
        <v>2411.0498633249858</v>
      </c>
      <c r="AB150">
        <v>2416.2314563582099</v>
      </c>
      <c r="AC150">
        <v>2420.3881119211051</v>
      </c>
      <c r="AD150">
        <v>2423.4361515865039</v>
      </c>
      <c r="AE150">
        <v>2425.860973800694</v>
      </c>
      <c r="AF150">
        <v>2428.179963709636</v>
      </c>
      <c r="AG150">
        <v>2430.3580731027409</v>
      </c>
      <c r="AH150">
        <v>2432.3601502294709</v>
      </c>
      <c r="AI150">
        <v>2434.150962591164</v>
      </c>
      <c r="AJ150">
        <v>2435.695224813287</v>
      </c>
      <c r="AK150">
        <v>2436.957631602987</v>
      </c>
      <c r="AL150">
        <v>2437.9028957844898</v>
      </c>
      <c r="AM150">
        <v>2438.4957913905978</v>
      </c>
      <c r="AN150">
        <v>2438.701201772315</v>
      </c>
    </row>
    <row r="151" spans="1:40" ht="14.25" x14ac:dyDescent="0.2">
      <c r="A151" s="228" t="s">
        <v>118</v>
      </c>
      <c r="B151">
        <v>2335.083832377868</v>
      </c>
      <c r="C151">
        <v>2366.957351832858</v>
      </c>
      <c r="D151">
        <v>2400.2170465946019</v>
      </c>
      <c r="E151">
        <v>2435.0551212638488</v>
      </c>
      <c r="F151">
        <v>2474.6100383171351</v>
      </c>
      <c r="G151">
        <v>2518.9229901737122</v>
      </c>
      <c r="H151">
        <v>2563.3190435928582</v>
      </c>
      <c r="I151">
        <v>2602.7928165099988</v>
      </c>
      <c r="J151">
        <v>2632.0564791196939</v>
      </c>
      <c r="K151">
        <v>2652.4620575331151</v>
      </c>
      <c r="L151">
        <v>2669.5535460606702</v>
      </c>
      <c r="M151">
        <v>2684.2266945364731</v>
      </c>
      <c r="N151">
        <v>2697.406890928748</v>
      </c>
      <c r="O151">
        <v>2710.0422981134848</v>
      </c>
      <c r="P151">
        <v>2722.7892270711809</v>
      </c>
      <c r="Q151">
        <v>2735.600377447905</v>
      </c>
      <c r="R151">
        <v>2748.381759814828</v>
      </c>
      <c r="S151">
        <v>2761.0376296100449</v>
      </c>
      <c r="T151">
        <v>2773.470514224472</v>
      </c>
      <c r="U151">
        <v>2785.5812740229139</v>
      </c>
      <c r="V151">
        <v>2797.2691982970518</v>
      </c>
      <c r="W151">
        <v>2808.43213707001</v>
      </c>
      <c r="X151">
        <v>2818.9666695597161</v>
      </c>
      <c r="Y151">
        <v>2828.7683099594751</v>
      </c>
      <c r="Z151">
        <v>2837.7317510081962</v>
      </c>
      <c r="AA151">
        <v>2845.751145599043</v>
      </c>
      <c r="AB151">
        <v>2852.7204264138059</v>
      </c>
      <c r="AC151">
        <v>2858.5336632714861</v>
      </c>
      <c r="AD151">
        <v>2863.0854575441058</v>
      </c>
      <c r="AE151">
        <v>2866.937527919049</v>
      </c>
      <c r="AF151">
        <v>2870.6760740002819</v>
      </c>
      <c r="AG151">
        <v>2874.2328182541642</v>
      </c>
      <c r="AH151">
        <v>2877.5391750297208</v>
      </c>
      <c r="AI151">
        <v>2880.526301863998</v>
      </c>
      <c r="AJ151">
        <v>2883.1251671807349</v>
      </c>
      <c r="AK151">
        <v>2885.2666344378649</v>
      </c>
      <c r="AL151">
        <v>2886.8815627290091</v>
      </c>
      <c r="AM151">
        <v>2887.9009237825289</v>
      </c>
      <c r="AN151">
        <v>2888.255935229693</v>
      </c>
    </row>
    <row r="152" spans="1:40" ht="14.25" x14ac:dyDescent="0.2">
      <c r="A152" s="228" t="s">
        <v>65</v>
      </c>
      <c r="B152">
        <v>4568.3236898109044</v>
      </c>
      <c r="C152">
        <v>4576.3965318888377</v>
      </c>
      <c r="D152">
        <v>4585.5247705628253</v>
      </c>
      <c r="E152">
        <v>4595.6938513837249</v>
      </c>
      <c r="F152">
        <v>4609.4817017845508</v>
      </c>
      <c r="G152">
        <v>4626.9444863712288</v>
      </c>
      <c r="H152">
        <v>4644.2499292996044</v>
      </c>
      <c r="I152">
        <v>4657.5110136191188</v>
      </c>
      <c r="J152">
        <v>4662.8036049563834</v>
      </c>
      <c r="K152">
        <v>4650.9836796555282</v>
      </c>
      <c r="L152">
        <v>4620.4954180184031</v>
      </c>
      <c r="M152">
        <v>4578.8275480924985</v>
      </c>
      <c r="N152">
        <v>4533.3371936825706</v>
      </c>
      <c r="O152">
        <v>4491.1310894463086</v>
      </c>
      <c r="P152">
        <v>4452.2351816193104</v>
      </c>
      <c r="Q152">
        <v>4412.1557177812801</v>
      </c>
      <c r="R152">
        <v>4371.0165681908466</v>
      </c>
      <c r="S152">
        <v>4328.9391205133688</v>
      </c>
      <c r="T152">
        <v>4286.0420336539682</v>
      </c>
      <c r="U152">
        <v>4242.4410214768714</v>
      </c>
      <c r="V152">
        <v>4198.2486656767596</v>
      </c>
      <c r="W152">
        <v>4153.5742569340446</v>
      </c>
      <c r="X152">
        <v>4108.5236633717177</v>
      </c>
      <c r="Y152">
        <v>4063.1992252348418</v>
      </c>
      <c r="Z152">
        <v>4017.6996746352779</v>
      </c>
      <c r="AA152">
        <v>3972.1200791424071</v>
      </c>
      <c r="AB152">
        <v>3926.551807954505</v>
      </c>
      <c r="AC152">
        <v>3881.0825193547889</v>
      </c>
      <c r="AD152">
        <v>3835.7961681390489</v>
      </c>
      <c r="AE152">
        <v>3790.259953842045</v>
      </c>
      <c r="AF152">
        <v>3744.0615540144331</v>
      </c>
      <c r="AG152">
        <v>3697.3103179872301</v>
      </c>
      <c r="AH152">
        <v>3650.112055532335</v>
      </c>
      <c r="AI152">
        <v>3602.5689002713648</v>
      </c>
      <c r="AJ152">
        <v>3554.7792000117352</v>
      </c>
      <c r="AK152">
        <v>3506.837432767079</v>
      </c>
      <c r="AL152">
        <v>3458.8341471488761</v>
      </c>
      <c r="AM152">
        <v>3410.8559257626798</v>
      </c>
      <c r="AN152">
        <v>3362.985370205547</v>
      </c>
    </row>
    <row r="153" spans="1:40" ht="14.25" x14ac:dyDescent="0.2">
      <c r="A153" s="228" t="s">
        <v>66</v>
      </c>
      <c r="B153">
        <v>2146.8175625414901</v>
      </c>
      <c r="C153">
        <v>2120.9847898071612</v>
      </c>
      <c r="D153">
        <v>2097.8880868196679</v>
      </c>
      <c r="E153">
        <v>2078.875111736621</v>
      </c>
      <c r="F153">
        <v>2064.5013272350529</v>
      </c>
      <c r="G153">
        <v>2053.070112923926</v>
      </c>
      <c r="H153">
        <v>2042.5651529274089</v>
      </c>
      <c r="I153">
        <v>2031.0155749664409</v>
      </c>
      <c r="J153">
        <v>2016.4964522438181</v>
      </c>
      <c r="K153">
        <v>1996.7605948000009</v>
      </c>
      <c r="L153">
        <v>1972.3003345209181</v>
      </c>
      <c r="M153">
        <v>1945.2946510939289</v>
      </c>
      <c r="N153">
        <v>1917.828675191025</v>
      </c>
      <c r="O153">
        <v>1891.877759442091</v>
      </c>
      <c r="P153">
        <v>1867.5369812746731</v>
      </c>
      <c r="Q153">
        <v>1843.603551316382</v>
      </c>
      <c r="R153">
        <v>1820.026678855176</v>
      </c>
      <c r="S153">
        <v>1796.7579320191071</v>
      </c>
      <c r="T153">
        <v>1773.751157569983</v>
      </c>
      <c r="U153">
        <v>1750.9624129058329</v>
      </c>
      <c r="V153">
        <v>1728.3499093255459</v>
      </c>
      <c r="W153">
        <v>1705.8739656503551</v>
      </c>
      <c r="X153">
        <v>1683.4969713310411</v>
      </c>
      <c r="Y153">
        <v>1661.183358197087</v>
      </c>
      <c r="Z153">
        <v>1638.8995800257151</v>
      </c>
      <c r="AA153">
        <v>1616.614099125354</v>
      </c>
      <c r="AB153">
        <v>1594.297379140351</v>
      </c>
      <c r="AC153">
        <v>1571.921883292549</v>
      </c>
      <c r="AD153">
        <v>1549.4620772811511</v>
      </c>
      <c r="AE153">
        <v>1526.884697162639</v>
      </c>
      <c r="AF153">
        <v>1504.1991588429601</v>
      </c>
      <c r="AG153">
        <v>1481.444251145846</v>
      </c>
      <c r="AH153">
        <v>1458.6571383882051</v>
      </c>
      <c r="AI153">
        <v>1435.8733407338209</v>
      </c>
      <c r="AJ153">
        <v>1413.1267228152831</v>
      </c>
      <c r="AK153">
        <v>1390.4494901149781</v>
      </c>
      <c r="AL153">
        <v>1367.872192588361</v>
      </c>
      <c r="AM153">
        <v>1345.4237350094129</v>
      </c>
      <c r="AN153">
        <v>1323.1313935190769</v>
      </c>
    </row>
    <row r="154" spans="1:40" ht="14.25" x14ac:dyDescent="0.2">
      <c r="A154" s="228" t="s">
        <v>67</v>
      </c>
      <c r="B154">
        <v>1532.4140383714739</v>
      </c>
      <c r="C154">
        <v>1516.822205550277</v>
      </c>
      <c r="D154">
        <v>1502.765826753018</v>
      </c>
      <c r="E154">
        <v>1490.972289294242</v>
      </c>
      <c r="F154">
        <v>1481.9670873713251</v>
      </c>
      <c r="G154">
        <v>1474.8400132185959</v>
      </c>
      <c r="H154">
        <v>1468.17728217068</v>
      </c>
      <c r="I154">
        <v>1460.5929197993651</v>
      </c>
      <c r="J154">
        <v>1450.730875913576</v>
      </c>
      <c r="K154">
        <v>1435.98671821779</v>
      </c>
      <c r="L154">
        <v>1416.321156801383</v>
      </c>
      <c r="M154">
        <v>1394.1999042027301</v>
      </c>
      <c r="N154">
        <v>1371.96987783443</v>
      </c>
      <c r="O154">
        <v>1351.8377239655549</v>
      </c>
      <c r="P154">
        <v>1333.7991540045609</v>
      </c>
      <c r="Q154">
        <v>1316.3865520930051</v>
      </c>
      <c r="R154">
        <v>1299.515589164914</v>
      </c>
      <c r="S154">
        <v>1283.106017900888</v>
      </c>
      <c r="T154">
        <v>1267.081399101121</v>
      </c>
      <c r="U154">
        <v>1251.3688747436511</v>
      </c>
      <c r="V154">
        <v>1235.898984107291</v>
      </c>
      <c r="W154">
        <v>1220.6055196448999</v>
      </c>
      <c r="X154">
        <v>1205.4254195331289</v>
      </c>
      <c r="Y154">
        <v>1190.29869400692</v>
      </c>
      <c r="Z154">
        <v>1175.168382716497</v>
      </c>
      <c r="AA154">
        <v>1159.980540427629</v>
      </c>
      <c r="AB154">
        <v>1144.684248427717</v>
      </c>
      <c r="AC154">
        <v>1129.231649006307</v>
      </c>
      <c r="AD154">
        <v>1113.578000354129</v>
      </c>
      <c r="AE154">
        <v>1097.7513440554501</v>
      </c>
      <c r="AF154">
        <v>1081.8277184752051</v>
      </c>
      <c r="AG154">
        <v>1065.835896641727</v>
      </c>
      <c r="AH154">
        <v>1049.803486994535</v>
      </c>
      <c r="AI154">
        <v>1033.7569152748749</v>
      </c>
      <c r="AJ154">
        <v>1017.721412751107</v>
      </c>
      <c r="AK154">
        <v>1001.721010403876</v>
      </c>
      <c r="AL154">
        <v>985.77853868828015</v>
      </c>
      <c r="AM154">
        <v>969.915632486189</v>
      </c>
      <c r="AN154">
        <v>954.15274086101408</v>
      </c>
    </row>
    <row r="155" spans="1:40" ht="14.25" x14ac:dyDescent="0.2">
      <c r="A155" s="228" t="s">
        <v>68</v>
      </c>
      <c r="B155">
        <v>1144.432816780665</v>
      </c>
      <c r="C155">
        <v>1226.949827827724</v>
      </c>
      <c r="D155">
        <v>1313.8137132806389</v>
      </c>
      <c r="E155">
        <v>1404.648147361733</v>
      </c>
      <c r="F155">
        <v>1501.296087085741</v>
      </c>
      <c r="G155">
        <v>1604.697108033319</v>
      </c>
      <c r="H155">
        <v>1712.5406866221331</v>
      </c>
      <c r="I155">
        <v>1821.809798061465</v>
      </c>
      <c r="J155">
        <v>1928.735487460646</v>
      </c>
      <c r="K155">
        <v>2034.096468878849</v>
      </c>
      <c r="L155">
        <v>2140.320722919565</v>
      </c>
      <c r="M155">
        <v>2245.2980341592061</v>
      </c>
      <c r="N155">
        <v>2346.5853676173151</v>
      </c>
      <c r="O155">
        <v>2441.4359546584678</v>
      </c>
      <c r="P155">
        <v>2531.3214601830982</v>
      </c>
      <c r="Q155">
        <v>2619.7083503714061</v>
      </c>
      <c r="R155">
        <v>2706.6876367404461</v>
      </c>
      <c r="S155">
        <v>2792.407260014952</v>
      </c>
      <c r="T155">
        <v>2877.0716334571071</v>
      </c>
      <c r="U155">
        <v>2960.9410578208158</v>
      </c>
      <c r="V155">
        <v>3044.3311581250118</v>
      </c>
      <c r="W155">
        <v>3127.6124948836441</v>
      </c>
      <c r="X155">
        <v>3211.2105039205749</v>
      </c>
      <c r="Y155">
        <v>3295.605920369559</v>
      </c>
      <c r="Z155">
        <v>3381.335844885331</v>
      </c>
      <c r="AA155">
        <v>3468.9956144817929</v>
      </c>
      <c r="AB155">
        <v>3559.241647819586</v>
      </c>
      <c r="AC155">
        <v>3652.7954463008468</v>
      </c>
      <c r="AD155">
        <v>3750.448949199008</v>
      </c>
      <c r="AE155">
        <v>3851.1578742776792</v>
      </c>
      <c r="AF155">
        <v>3953.3128587058609</v>
      </c>
      <c r="AG155">
        <v>4056.9156842592979</v>
      </c>
      <c r="AH155">
        <v>4161.9690684881734</v>
      </c>
      <c r="AI155">
        <v>4268.4767494514663</v>
      </c>
      <c r="AJ155">
        <v>4376.4435713261</v>
      </c>
      <c r="AK155">
        <v>4485.87557087394</v>
      </c>
      <c r="AL155">
        <v>4596.7800647608383</v>
      </c>
      <c r="AM155">
        <v>4709.1657377332294</v>
      </c>
      <c r="AN155">
        <v>4823.042731669565</v>
      </c>
    </row>
    <row r="156" spans="1:40" ht="14.25" x14ac:dyDescent="0.2">
      <c r="A156" s="228" t="s">
        <v>69</v>
      </c>
      <c r="B156">
        <v>9.2604801376398402</v>
      </c>
      <c r="C156">
        <v>9.5422440445542716</v>
      </c>
      <c r="D156">
        <v>9.8317470020381208</v>
      </c>
      <c r="E156">
        <v>10.12897650982589</v>
      </c>
      <c r="F156">
        <v>10.44602800132343</v>
      </c>
      <c r="G156">
        <v>10.78442895013074</v>
      </c>
      <c r="H156">
        <v>11.126672546652189</v>
      </c>
      <c r="I156">
        <v>11.45295319129719</v>
      </c>
      <c r="J156">
        <v>11.74128226632266</v>
      </c>
      <c r="K156">
        <v>11.997906013372029</v>
      </c>
      <c r="L156">
        <v>12.241326096816</v>
      </c>
      <c r="M156">
        <v>12.466346013484291</v>
      </c>
      <c r="N156">
        <v>12.667537463612501</v>
      </c>
      <c r="O156">
        <v>12.839323500303861</v>
      </c>
      <c r="P156">
        <v>12.990703914974789</v>
      </c>
      <c r="Q156">
        <v>13.134657997828169</v>
      </c>
      <c r="R156">
        <v>13.2715580204323</v>
      </c>
      <c r="S156">
        <v>13.401815107649441</v>
      </c>
      <c r="T156">
        <v>13.52587656497778</v>
      </c>
      <c r="U156">
        <v>13.64422328269429</v>
      </c>
      <c r="V156">
        <v>13.7573672526321</v>
      </c>
      <c r="W156">
        <v>13.865849230685351</v>
      </c>
      <c r="X156">
        <v>13.97023657540778</v>
      </c>
      <c r="Y156">
        <v>14.07112129042714</v>
      </c>
      <c r="Z156">
        <v>14.16911829589967</v>
      </c>
      <c r="AA156">
        <v>14.2648639519347</v>
      </c>
      <c r="AB156">
        <v>14.35901485488216</v>
      </c>
      <c r="AC156">
        <v>14.452246925640139</v>
      </c>
      <c r="AD156">
        <v>14.54525480775057</v>
      </c>
      <c r="AE156">
        <v>14.637274884956121</v>
      </c>
      <c r="AF156">
        <v>14.726966688851579</v>
      </c>
      <c r="AG156">
        <v>14.814172272131501</v>
      </c>
      <c r="AH156">
        <v>14.89873232748328</v>
      </c>
      <c r="AI156">
        <v>14.98048642549842</v>
      </c>
      <c r="AJ156">
        <v>15.059273266856669</v>
      </c>
      <c r="AK156">
        <v>15.134930948645771</v>
      </c>
      <c r="AL156">
        <v>15.20729724461731</v>
      </c>
      <c r="AM156">
        <v>15.27620989911428</v>
      </c>
      <c r="AN156">
        <v>15.341506934337531</v>
      </c>
    </row>
    <row r="157" spans="1:40" ht="14.25" x14ac:dyDescent="0.2">
      <c r="A157" s="228" t="s">
        <v>97</v>
      </c>
      <c r="B157">
        <v>907.3493796355416</v>
      </c>
      <c r="C157">
        <v>922.37928646230978</v>
      </c>
      <c r="D157">
        <v>937.95039307558477</v>
      </c>
      <c r="E157">
        <v>954.13362068538243</v>
      </c>
      <c r="F157">
        <v>972.12030816466915</v>
      </c>
      <c r="G157">
        <v>991.94021002522322</v>
      </c>
      <c r="H157">
        <v>1011.824851470519</v>
      </c>
      <c r="I157">
        <v>1029.862533998149</v>
      </c>
      <c r="J157">
        <v>1044.015509476978</v>
      </c>
      <c r="K157">
        <v>1054.632847920567</v>
      </c>
      <c r="L157">
        <v>1063.737903529536</v>
      </c>
      <c r="M157">
        <v>1071.7558860200349</v>
      </c>
      <c r="N157">
        <v>1079.1304008856771</v>
      </c>
      <c r="O157">
        <v>1086.31978701406</v>
      </c>
      <c r="P157">
        <v>1093.560031590333</v>
      </c>
      <c r="Q157">
        <v>1100.759317196547</v>
      </c>
      <c r="R157">
        <v>1107.8936255741239</v>
      </c>
      <c r="S157">
        <v>1114.9383623427859</v>
      </c>
      <c r="T157">
        <v>1121.86837377854</v>
      </c>
      <c r="U157">
        <v>1128.657969124708</v>
      </c>
      <c r="V157">
        <v>1135.2809486210949</v>
      </c>
      <c r="W157">
        <v>1141.7106374210509</v>
      </c>
      <c r="X157">
        <v>1147.9199255471881</v>
      </c>
      <c r="Y157">
        <v>1153.8813140137879</v>
      </c>
      <c r="Z157">
        <v>1159.5669672174231</v>
      </c>
      <c r="AA157">
        <v>1164.94877166688</v>
      </c>
      <c r="AB157">
        <v>1169.9984010891289</v>
      </c>
      <c r="AC157">
        <v>1174.6873879099589</v>
      </c>
      <c r="AD157">
        <v>1178.9872010657959</v>
      </c>
      <c r="AE157">
        <v>1183.0218033966471</v>
      </c>
      <c r="AF157">
        <v>1186.919494090904</v>
      </c>
      <c r="AG157">
        <v>1190.658080798851</v>
      </c>
      <c r="AH157">
        <v>1194.215169156847</v>
      </c>
      <c r="AI157">
        <v>1197.5681937247809</v>
      </c>
      <c r="AJ157">
        <v>1200.69445307863</v>
      </c>
      <c r="AK157">
        <v>1203.5711490744329</v>
      </c>
      <c r="AL157">
        <v>1206.1754302812719</v>
      </c>
      <c r="AM157">
        <v>1208.4844395599</v>
      </c>
      <c r="AN157">
        <v>1210.475365740738</v>
      </c>
    </row>
    <row r="158" spans="1:40" ht="14.25" x14ac:dyDescent="0.2">
      <c r="A158" s="228" t="s">
        <v>98</v>
      </c>
      <c r="B158">
        <v>1483.3175160522719</v>
      </c>
      <c r="C158">
        <v>1603.383787726623</v>
      </c>
      <c r="D158">
        <v>1730.658216127383</v>
      </c>
      <c r="E158">
        <v>1864.586926018417</v>
      </c>
      <c r="F158">
        <v>2007.7197669026659</v>
      </c>
      <c r="G158">
        <v>2161.5669972425112</v>
      </c>
      <c r="H158">
        <v>2323.1276682449952</v>
      </c>
      <c r="I158">
        <v>2488.340728515549</v>
      </c>
      <c r="J158">
        <v>2651.9946128110469</v>
      </c>
      <c r="K158">
        <v>2812.1879270230379</v>
      </c>
      <c r="L158">
        <v>2971.6927333010231</v>
      </c>
      <c r="M158">
        <v>3131.7640349853391</v>
      </c>
      <c r="N158">
        <v>3294.1049836610132</v>
      </c>
      <c r="O158">
        <v>3460.882220003934</v>
      </c>
      <c r="P158">
        <v>3633.1313767622651</v>
      </c>
      <c r="Q158">
        <v>3810.318645153925</v>
      </c>
      <c r="R158">
        <v>3992.6454310684121</v>
      </c>
      <c r="S158">
        <v>4180.351416467659</v>
      </c>
      <c r="T158">
        <v>4373.7180519341046</v>
      </c>
      <c r="U158">
        <v>4573.0722491109836</v>
      </c>
      <c r="V158">
        <v>4778.7903165789712</v>
      </c>
      <c r="W158">
        <v>4991.3021897851759</v>
      </c>
      <c r="X158">
        <v>5211.0960133507479</v>
      </c>
      <c r="Y158">
        <v>5438.7231425667542</v>
      </c>
      <c r="Z158">
        <v>5674.8036403148926</v>
      </c>
      <c r="AA158">
        <v>5920.0323562209323</v>
      </c>
      <c r="AB158">
        <v>6175.185686804537</v>
      </c>
      <c r="AC158">
        <v>6441.1291290170957</v>
      </c>
      <c r="AD158">
        <v>6718.825755197372</v>
      </c>
      <c r="AE158">
        <v>7007.6175247007704</v>
      </c>
      <c r="AF158">
        <v>7306.3402815711734</v>
      </c>
      <c r="AG158">
        <v>7615.2846554341941</v>
      </c>
      <c r="AH158">
        <v>7934.7523916328919</v>
      </c>
      <c r="AI158">
        <v>8265.0570423979643</v>
      </c>
      <c r="AJ158">
        <v>8606.5246985683189</v>
      </c>
      <c r="AK158">
        <v>8959.4947639754446</v>
      </c>
      <c r="AL158">
        <v>9324.320774754975</v>
      </c>
      <c r="AM158">
        <v>9701.3712660149195</v>
      </c>
      <c r="AN158">
        <v>10091.03068846735</v>
      </c>
    </row>
    <row r="159" spans="1:40" ht="14.25" x14ac:dyDescent="0.2">
      <c r="A159" s="228" t="s">
        <v>99</v>
      </c>
      <c r="B159">
        <v>474.62286420659473</v>
      </c>
      <c r="C159">
        <v>497.85982004834761</v>
      </c>
      <c r="D159">
        <v>521.92143975846795</v>
      </c>
      <c r="E159">
        <v>546.73384688659314</v>
      </c>
      <c r="F159">
        <v>572.96355347547046</v>
      </c>
      <c r="G159">
        <v>600.80568968057048</v>
      </c>
      <c r="H159">
        <v>629.33620616481062</v>
      </c>
      <c r="I159">
        <v>657.44386611410073</v>
      </c>
      <c r="J159">
        <v>683.82906360729919</v>
      </c>
      <c r="K159">
        <v>708.21503455757113</v>
      </c>
      <c r="L159">
        <v>731.48327391187615</v>
      </c>
      <c r="M159">
        <v>753.99196585352706</v>
      </c>
      <c r="N159">
        <v>776.16398394947396</v>
      </c>
      <c r="O159">
        <v>798.48377192012754</v>
      </c>
      <c r="P159">
        <v>821.13984829106289</v>
      </c>
      <c r="Q159">
        <v>843.97240470206975</v>
      </c>
      <c r="R159">
        <v>866.99071629647813</v>
      </c>
      <c r="S159">
        <v>890.20642821456829</v>
      </c>
      <c r="T159">
        <v>913.63363695647399</v>
      </c>
      <c r="U159">
        <v>937.28897244881716</v>
      </c>
      <c r="V159">
        <v>961.19168190908908</v>
      </c>
      <c r="W159">
        <v>985.36371668613288</v>
      </c>
      <c r="X159">
        <v>1009.829823340044</v>
      </c>
      <c r="Y159">
        <v>1034.617640311284</v>
      </c>
      <c r="Z159">
        <v>1059.7578016185271</v>
      </c>
      <c r="AA159">
        <v>1085.2840491189211</v>
      </c>
      <c r="AB159">
        <v>1111.233354965133</v>
      </c>
      <c r="AC159">
        <v>1137.646056002292</v>
      </c>
      <c r="AD159">
        <v>1164.5660019672009</v>
      </c>
      <c r="AE159">
        <v>1191.8986346183431</v>
      </c>
      <c r="AF159">
        <v>1219.5170489961849</v>
      </c>
      <c r="AG159">
        <v>1247.419480645608</v>
      </c>
      <c r="AH159">
        <v>1275.604412501141</v>
      </c>
      <c r="AI159">
        <v>1304.070593175157</v>
      </c>
      <c r="AJ159">
        <v>1332.817055198695</v>
      </c>
      <c r="AK159">
        <v>1361.8431332097271</v>
      </c>
      <c r="AL159">
        <v>1391.148482086156</v>
      </c>
      <c r="AM159">
        <v>1420.733095023247</v>
      </c>
      <c r="AN159">
        <v>1450.597321557826</v>
      </c>
    </row>
    <row r="160" spans="1:40" ht="14.25" x14ac:dyDescent="0.2">
      <c r="A160" s="21" t="s">
        <v>247</v>
      </c>
      <c r="B160">
        <v>107085.79216328829</v>
      </c>
      <c r="C160">
        <v>113773.91703027709</v>
      </c>
      <c r="D160">
        <v>120772.0808430819</v>
      </c>
      <c r="E160">
        <v>128056.471957068</v>
      </c>
      <c r="F160">
        <v>135767.5360409182</v>
      </c>
      <c r="G160">
        <v>143967.7363219753</v>
      </c>
      <c r="H160">
        <v>152478.32924323881</v>
      </c>
      <c r="I160">
        <v>161073.33649296089</v>
      </c>
      <c r="J160">
        <v>169476.94997108119</v>
      </c>
      <c r="K160">
        <v>177659.7969058734</v>
      </c>
      <c r="L160">
        <v>185788.7073251605</v>
      </c>
      <c r="M160">
        <v>193847.40119236201</v>
      </c>
      <c r="N160">
        <v>201822.7222107038</v>
      </c>
      <c r="O160">
        <v>209704.82901766631</v>
      </c>
      <c r="P160">
        <v>217542.0731021855</v>
      </c>
      <c r="Q160">
        <v>225392.84488950059</v>
      </c>
      <c r="R160">
        <v>233267.38239007161</v>
      </c>
      <c r="S160">
        <v>241179.24577737541</v>
      </c>
      <c r="T160">
        <v>249145.39992259539</v>
      </c>
      <c r="U160">
        <v>257186.30237281579</v>
      </c>
      <c r="V160">
        <v>265326.00312099711</v>
      </c>
      <c r="W160">
        <v>273592.26291389251</v>
      </c>
      <c r="X160">
        <v>282016.69726633793</v>
      </c>
      <c r="Y160">
        <v>290634.95382719208</v>
      </c>
      <c r="Z160">
        <v>299486.93130712258</v>
      </c>
      <c r="AA160">
        <v>308617.0488683724</v>
      </c>
      <c r="AB160">
        <v>318074.57573314023</v>
      </c>
      <c r="AC160">
        <v>327914.03183677892</v>
      </c>
      <c r="AD160">
        <v>338195.67168811499</v>
      </c>
      <c r="AE160">
        <v>348861.41796077479</v>
      </c>
      <c r="AF160">
        <v>359814.94751394942</v>
      </c>
      <c r="AG160">
        <v>371063.98667125031</v>
      </c>
      <c r="AH160">
        <v>382616.54084498691</v>
      </c>
      <c r="AI160">
        <v>394480.90742875403</v>
      </c>
      <c r="AJ160">
        <v>406665.6892837272</v>
      </c>
      <c r="AK160">
        <v>419179.8088477733</v>
      </c>
      <c r="AL160">
        <v>432032.52289818833</v>
      </c>
      <c r="AM160">
        <v>445233.43800072512</v>
      </c>
      <c r="AN160">
        <v>458792.52667946421</v>
      </c>
    </row>
    <row r="161" spans="1:40" ht="14.25" x14ac:dyDescent="0.2">
      <c r="A161" s="21" t="s">
        <v>248</v>
      </c>
      <c r="B161">
        <v>16696.536385320011</v>
      </c>
      <c r="C161">
        <v>17341.82811756153</v>
      </c>
      <c r="D161">
        <v>18008.071099902481</v>
      </c>
      <c r="E161">
        <v>18694.78431503024</v>
      </c>
      <c r="F161">
        <v>19420.93070654152</v>
      </c>
      <c r="G161">
        <v>20190.258273286501</v>
      </c>
      <c r="H161">
        <v>20976.301932529648</v>
      </c>
      <c r="I161">
        <v>21748.24173078336</v>
      </c>
      <c r="J161">
        <v>22470.902301515129</v>
      </c>
      <c r="K161">
        <v>23145.315474850831</v>
      </c>
      <c r="L161">
        <v>23796.689713323391</v>
      </c>
      <c r="M161">
        <v>24423.228752106559</v>
      </c>
      <c r="N161">
        <v>25023.319941254369</v>
      </c>
      <c r="O161">
        <v>25595.542485037829</v>
      </c>
      <c r="P161">
        <v>26146.85638267576</v>
      </c>
      <c r="Q161">
        <v>26685.80705480195</v>
      </c>
      <c r="R161">
        <v>27213.654730023642</v>
      </c>
      <c r="S161">
        <v>27731.861270895999</v>
      </c>
      <c r="T161">
        <v>28242.083871306098</v>
      </c>
      <c r="U161">
        <v>28746.1693638613</v>
      </c>
      <c r="V161">
        <v>29246.149440460609</v>
      </c>
      <c r="W161">
        <v>29744.237080754709</v>
      </c>
      <c r="X161">
        <v>30242.824475928039</v>
      </c>
      <c r="Y161">
        <v>30744.482730197149</v>
      </c>
      <c r="Z161">
        <v>31251.96362061907</v>
      </c>
      <c r="AA161">
        <v>31768.203698253252</v>
      </c>
      <c r="AB161">
        <v>32296.331021424001</v>
      </c>
      <c r="AC161">
        <v>32839.674825834707</v>
      </c>
      <c r="AD161">
        <v>33401.778457667293</v>
      </c>
      <c r="AE161">
        <v>33977.595038289823</v>
      </c>
      <c r="AF161">
        <v>34559.665700018923</v>
      </c>
      <c r="AG161">
        <v>35148.090043412922</v>
      </c>
      <c r="AH161">
        <v>35742.973296507393</v>
      </c>
      <c r="AI161">
        <v>36344.42649694447</v>
      </c>
      <c r="AJ161">
        <v>36952.56667791216</v>
      </c>
      <c r="AK161">
        <v>37567.517058150013</v>
      </c>
      <c r="AL161">
        <v>38189.407236283732</v>
      </c>
      <c r="AM161">
        <v>38818.373389774752</v>
      </c>
      <c r="AN161">
        <v>39454.5584787794</v>
      </c>
    </row>
    <row r="162" spans="1:40" ht="14.25" x14ac:dyDescent="0.2">
      <c r="A162" s="21" t="s">
        <v>251</v>
      </c>
      <c r="B162">
        <v>90528.212015436089</v>
      </c>
      <c r="C162">
        <v>96659.869197273525</v>
      </c>
      <c r="D162">
        <v>103125.3020758988</v>
      </c>
      <c r="E162">
        <v>109914.0861064358</v>
      </c>
      <c r="F162">
        <v>117197.03224112331</v>
      </c>
      <c r="G162">
        <v>125041.5616489698</v>
      </c>
      <c r="H162">
        <v>133235.19922534021</v>
      </c>
      <c r="I162">
        <v>141502.03074810639</v>
      </c>
      <c r="J162">
        <v>149498.82460625091</v>
      </c>
      <c r="K162">
        <v>157089.16471084941</v>
      </c>
      <c r="L162">
        <v>164470.25364638679</v>
      </c>
      <c r="M162">
        <v>171774.8442734929</v>
      </c>
      <c r="N162">
        <v>179168.32120684191</v>
      </c>
      <c r="O162">
        <v>186848.98154561379</v>
      </c>
      <c r="P162">
        <v>194922.99032598661</v>
      </c>
      <c r="Q162">
        <v>203344.98440219759</v>
      </c>
      <c r="R162">
        <v>212109.8040184511</v>
      </c>
      <c r="S162">
        <v>221209.4664147814</v>
      </c>
      <c r="T162">
        <v>230632.8525132302</v>
      </c>
      <c r="U162">
        <v>240365.39255375791</v>
      </c>
      <c r="V162">
        <v>250388.7558814139</v>
      </c>
      <c r="W162">
        <v>260680.5509324086</v>
      </c>
      <c r="X162">
        <v>271214.04231240728</v>
      </c>
      <c r="Y162">
        <v>281957.89268001122</v>
      </c>
      <c r="Z162">
        <v>292875.93791204173</v>
      </c>
      <c r="AA162">
        <v>303927.00470023602</v>
      </c>
      <c r="AB162">
        <v>315064.78027315863</v>
      </c>
      <c r="AC162">
        <v>326237.7443107104</v>
      </c>
      <c r="AD162">
        <v>337389.17327788222</v>
      </c>
      <c r="AE162">
        <v>348554.40405388799</v>
      </c>
      <c r="AF162">
        <v>359797.47926437721</v>
      </c>
      <c r="AG162">
        <v>371100.15559123887</v>
      </c>
      <c r="AH162">
        <v>382443.25294152647</v>
      </c>
      <c r="AI162">
        <v>393806.68699317658</v>
      </c>
      <c r="AJ162">
        <v>405169.5077275667</v>
      </c>
      <c r="AK162">
        <v>416509.94401974848</v>
      </c>
      <c r="AL162">
        <v>427805.45431830501</v>
      </c>
      <c r="AM162">
        <v>439032.7834055422</v>
      </c>
      <c r="AN162">
        <v>450168.02518529678</v>
      </c>
    </row>
    <row r="163" spans="1:40" ht="14.25" x14ac:dyDescent="0.2">
      <c r="A163" s="21" t="s">
        <v>252</v>
      </c>
      <c r="B163">
        <v>69030.48514791824</v>
      </c>
      <c r="C163">
        <v>72965.504870106495</v>
      </c>
      <c r="D163">
        <v>77089.954790385673</v>
      </c>
      <c r="E163">
        <v>81401.705219815616</v>
      </c>
      <c r="F163">
        <v>86022.684739658085</v>
      </c>
      <c r="G163">
        <v>90989.375423988007</v>
      </c>
      <c r="H163">
        <v>96143.02718802834</v>
      </c>
      <c r="I163">
        <v>101285.0935552202</v>
      </c>
      <c r="J163">
        <v>106175.6976775776</v>
      </c>
      <c r="K163">
        <v>110717.9923493637</v>
      </c>
      <c r="L163">
        <v>115059.4129874786</v>
      </c>
      <c r="M163">
        <v>119314.1112999623</v>
      </c>
      <c r="N163">
        <v>123618.0829116317</v>
      </c>
      <c r="O163">
        <v>128129.038151528</v>
      </c>
      <c r="P163">
        <v>132916.34322307009</v>
      </c>
      <c r="Q163">
        <v>137929.1046986217</v>
      </c>
      <c r="R163">
        <v>143160.21735216011</v>
      </c>
      <c r="S163">
        <v>148600.36126228151</v>
      </c>
      <c r="T163">
        <v>154237.73919105699</v>
      </c>
      <c r="U163">
        <v>160057.81748719979</v>
      </c>
      <c r="V163">
        <v>166043.07593795841</v>
      </c>
      <c r="W163">
        <v>172172.77291760521</v>
      </c>
      <c r="X163">
        <v>178422.7330855474</v>
      </c>
      <c r="Y163">
        <v>184765.1657384662</v>
      </c>
      <c r="Z163">
        <v>191168.52267656091</v>
      </c>
      <c r="AA163">
        <v>197597.40505595281</v>
      </c>
      <c r="AB163">
        <v>204012.5291145072</v>
      </c>
      <c r="AC163">
        <v>210370.7608200245</v>
      </c>
      <c r="AD163">
        <v>216625.22933950281</v>
      </c>
      <c r="AE163">
        <v>222816.13254430669</v>
      </c>
      <c r="AF163">
        <v>229008.72454816519</v>
      </c>
      <c r="AG163">
        <v>235190.60727990989</v>
      </c>
      <c r="AH163">
        <v>241348.84119987601</v>
      </c>
      <c r="AI163">
        <v>247469.97300752709</v>
      </c>
      <c r="AJ163">
        <v>253540.06775210751</v>
      </c>
      <c r="AK163">
        <v>259544.7453976715</v>
      </c>
      <c r="AL163">
        <v>265469.22186106729</v>
      </c>
      <c r="AM163">
        <v>271298.35450620757</v>
      </c>
      <c r="AN163">
        <v>277016.69204041967</v>
      </c>
    </row>
    <row r="164" spans="1:40" ht="14.25" x14ac:dyDescent="0.2">
      <c r="A164" s="21" t="s">
        <v>121</v>
      </c>
      <c r="B164">
        <v>42091.75905114122</v>
      </c>
      <c r="C164">
        <v>46812.628815495009</v>
      </c>
      <c r="D164">
        <v>51952.371856952937</v>
      </c>
      <c r="E164">
        <v>57499.826433909548</v>
      </c>
      <c r="F164">
        <v>63567.977598559977</v>
      </c>
      <c r="G164">
        <v>70244.592770623669</v>
      </c>
      <c r="H164">
        <v>77434.144872098143</v>
      </c>
      <c r="I164">
        <v>84984.490869563349</v>
      </c>
      <c r="J164">
        <v>92678.046190947542</v>
      </c>
      <c r="K164">
        <v>100450.0517762318</v>
      </c>
      <c r="L164">
        <v>108414.79007079831</v>
      </c>
      <c r="M164">
        <v>116578.5819694043</v>
      </c>
      <c r="N164">
        <v>124959.03552007</v>
      </c>
      <c r="O164">
        <v>133586.32905199111</v>
      </c>
      <c r="P164">
        <v>142550.56396968849</v>
      </c>
      <c r="Q164">
        <v>151920.97075035161</v>
      </c>
      <c r="R164">
        <v>161706.85393778031</v>
      </c>
      <c r="S164">
        <v>171917.89870457331</v>
      </c>
      <c r="T164">
        <v>182564.26684829319</v>
      </c>
      <c r="U164">
        <v>193656.70070955029</v>
      </c>
      <c r="V164">
        <v>205206.6351386868</v>
      </c>
      <c r="W164">
        <v>217226.31768688519</v>
      </c>
      <c r="X164">
        <v>229728.93725889359</v>
      </c>
      <c r="Y164">
        <v>242728.76153870221</v>
      </c>
      <c r="Z164">
        <v>256241.2835868542</v>
      </c>
      <c r="AA164">
        <v>270283.37810929079</v>
      </c>
      <c r="AB164">
        <v>284873.46801332361</v>
      </c>
      <c r="AC164">
        <v>300031.70199735399</v>
      </c>
      <c r="AD164">
        <v>315780.1440682222</v>
      </c>
      <c r="AE164">
        <v>332089.19436096639</v>
      </c>
      <c r="AF164">
        <v>348912.00037663733</v>
      </c>
      <c r="AG164">
        <v>366245.45646272867</v>
      </c>
      <c r="AH164">
        <v>384085.31454212329</v>
      </c>
      <c r="AI164">
        <v>402426.1718466935</v>
      </c>
      <c r="AJ164">
        <v>421261.46305460128</v>
      </c>
      <c r="AK164">
        <v>440583.45692883647</v>
      </c>
      <c r="AL164">
        <v>460383.25752869091</v>
      </c>
      <c r="AM164">
        <v>480650.81003946142</v>
      </c>
      <c r="AN164">
        <v>501374.91123880428</v>
      </c>
    </row>
    <row r="165" spans="1:40" ht="14.25" x14ac:dyDescent="0.2">
      <c r="A165" s="21" t="s">
        <v>104</v>
      </c>
      <c r="B165">
        <v>35734.097446895939</v>
      </c>
      <c r="C165">
        <v>38625.97763879814</v>
      </c>
      <c r="D165">
        <v>41701.917623015062</v>
      </c>
      <c r="E165">
        <v>44954.64188296374</v>
      </c>
      <c r="F165">
        <v>48457.981106331557</v>
      </c>
      <c r="G165">
        <v>52249.800112629251</v>
      </c>
      <c r="H165">
        <v>56244.958269491181</v>
      </c>
      <c r="I165">
        <v>60327.220779986303</v>
      </c>
      <c r="J165">
        <v>64346.495165015593</v>
      </c>
      <c r="K165">
        <v>68245.919426850989</v>
      </c>
      <c r="L165">
        <v>72106.485466016762</v>
      </c>
      <c r="M165">
        <v>75969.599367304938</v>
      </c>
      <c r="N165">
        <v>79890.517620282</v>
      </c>
      <c r="O165">
        <v>83938.759567145913</v>
      </c>
      <c r="P165">
        <v>88165.011417958114</v>
      </c>
      <c r="Q165">
        <v>92566.722414491975</v>
      </c>
      <c r="R165">
        <v>97144.096389487502</v>
      </c>
      <c r="S165">
        <v>101896.4039771215</v>
      </c>
      <c r="T165">
        <v>106821.8834565444</v>
      </c>
      <c r="U165">
        <v>111917.6400415463</v>
      </c>
      <c r="V165">
        <v>117179.5447095952</v>
      </c>
      <c r="W165">
        <v>122602.1338280037</v>
      </c>
      <c r="X165">
        <v>128178.5110011951</v>
      </c>
      <c r="Y165">
        <v>133900.2527275832</v>
      </c>
      <c r="Z165">
        <v>139757.3196135929</v>
      </c>
      <c r="AA165">
        <v>145737.97504142899</v>
      </c>
      <c r="AB165">
        <v>151828.71332147511</v>
      </c>
      <c r="AC165">
        <v>158014.19947435131</v>
      </c>
      <c r="AD165">
        <v>164277.22287602231</v>
      </c>
      <c r="AE165">
        <v>170621.93164791909</v>
      </c>
      <c r="AF165">
        <v>177059.98430321401</v>
      </c>
      <c r="AG165">
        <v>183583.61496914021</v>
      </c>
      <c r="AH165">
        <v>190184.5381471093</v>
      </c>
      <c r="AI165">
        <v>196853.95831757499</v>
      </c>
      <c r="AJ165">
        <v>203582.5821449105</v>
      </c>
      <c r="AK165">
        <v>210360.63331430979</v>
      </c>
      <c r="AL165">
        <v>217177.87001772979</v>
      </c>
      <c r="AM165">
        <v>224023.60509017951</v>
      </c>
      <c r="AN165">
        <v>230886.72878145779</v>
      </c>
    </row>
    <row r="166" spans="1:40" ht="14.25" x14ac:dyDescent="0.2">
      <c r="A166" s="21" t="s">
        <v>122</v>
      </c>
      <c r="B166">
        <v>26597.51092538951</v>
      </c>
      <c r="C166">
        <v>28881.301550261669</v>
      </c>
      <c r="D166">
        <v>31318.951696477819</v>
      </c>
      <c r="E166">
        <v>33904.35679642055</v>
      </c>
      <c r="F166">
        <v>36694.535077474538</v>
      </c>
      <c r="G166">
        <v>39721.22414455744</v>
      </c>
      <c r="H166">
        <v>42920.955987139489</v>
      </c>
      <c r="I166">
        <v>46205.305786337107</v>
      </c>
      <c r="J166">
        <v>49458.413756581424</v>
      </c>
      <c r="K166">
        <v>52637.482235747353</v>
      </c>
      <c r="L166">
        <v>55804.001021001983</v>
      </c>
      <c r="M166">
        <v>58985.198384333002</v>
      </c>
      <c r="N166">
        <v>62218.623357637684</v>
      </c>
      <c r="O166">
        <v>65552.546690349685</v>
      </c>
      <c r="P166">
        <v>69027.395044105404</v>
      </c>
      <c r="Q166">
        <v>72646.647702694958</v>
      </c>
      <c r="R166">
        <v>76411.15785112913</v>
      </c>
      <c r="S166">
        <v>80321.168897398238</v>
      </c>
      <c r="T166">
        <v>84376.25129177107</v>
      </c>
      <c r="U166">
        <v>88575.238258802507</v>
      </c>
      <c r="V166">
        <v>92916.161013049961</v>
      </c>
      <c r="W166">
        <v>97396.184108977686</v>
      </c>
      <c r="X166">
        <v>102011.541655635</v>
      </c>
      <c r="Y166">
        <v>106757.4752060671</v>
      </c>
      <c r="Z166">
        <v>111628.1742084927</v>
      </c>
      <c r="AA166">
        <v>116616.7199793622</v>
      </c>
      <c r="AB166">
        <v>121715.034225558</v>
      </c>
      <c r="AC166">
        <v>126913.8332021832</v>
      </c>
      <c r="AD166">
        <v>132202.58864142941</v>
      </c>
      <c r="AE166">
        <v>137581.34738808221</v>
      </c>
      <c r="AF166">
        <v>143054.1887143171</v>
      </c>
      <c r="AG166">
        <v>148615.35034145729</v>
      </c>
      <c r="AH166">
        <v>154258.63367889551</v>
      </c>
      <c r="AI166">
        <v>159977.40960538169</v>
      </c>
      <c r="AJ166">
        <v>165764.6262789894</v>
      </c>
      <c r="AK166">
        <v>171612.81900163589</v>
      </c>
      <c r="AL166">
        <v>177514.1221525865</v>
      </c>
      <c r="AM166">
        <v>183460.28319349469</v>
      </c>
      <c r="AN166">
        <v>189442.6787353073</v>
      </c>
    </row>
    <row r="167" spans="1:40" ht="14.25" x14ac:dyDescent="0.2">
      <c r="A167" s="21" t="s">
        <v>106</v>
      </c>
      <c r="B167">
        <v>6452.974249433144</v>
      </c>
      <c r="C167">
        <v>6875.2547816793658</v>
      </c>
      <c r="D167">
        <v>7319.9070523591699</v>
      </c>
      <c r="E167">
        <v>7786.3004581273444</v>
      </c>
      <c r="F167">
        <v>8286.4333258101087</v>
      </c>
      <c r="G167">
        <v>8824.7952868096163</v>
      </c>
      <c r="H167">
        <v>9386.2995982209486</v>
      </c>
      <c r="I167">
        <v>9951.5152739513323</v>
      </c>
      <c r="J167">
        <v>10496.42243115386</v>
      </c>
      <c r="K167">
        <v>11011.42381599737</v>
      </c>
      <c r="L167">
        <v>11510.50472206992</v>
      </c>
      <c r="M167">
        <v>12003.418410161899</v>
      </c>
      <c r="N167">
        <v>12502.192689486999</v>
      </c>
      <c r="O167">
        <v>13021.14198985813</v>
      </c>
      <c r="P167">
        <v>13567.58540397164</v>
      </c>
      <c r="Q167">
        <v>14137.90942085222</v>
      </c>
      <c r="R167">
        <v>14731.681256096021</v>
      </c>
      <c r="S167">
        <v>15348.264203984831</v>
      </c>
      <c r="T167">
        <v>15986.794773467671</v>
      </c>
      <c r="U167">
        <v>16646.15981811563</v>
      </c>
      <c r="V167">
        <v>17324.974061112851</v>
      </c>
      <c r="W167">
        <v>18021.55848213776</v>
      </c>
      <c r="X167">
        <v>18733.920098515191</v>
      </c>
      <c r="Y167">
        <v>19459.733736182508</v>
      </c>
      <c r="Z167">
        <v>20196.32644433148</v>
      </c>
      <c r="AA167">
        <v>20940.665258216231</v>
      </c>
      <c r="AB167">
        <v>21689.349054402461</v>
      </c>
      <c r="AC167">
        <v>22438.60526824497</v>
      </c>
      <c r="AD167">
        <v>23184.292251046081</v>
      </c>
      <c r="AE167">
        <v>23929.20755000502</v>
      </c>
      <c r="AF167">
        <v>24678.27525642921</v>
      </c>
      <c r="AG167">
        <v>25430.222899519871</v>
      </c>
      <c r="AH167">
        <v>26183.715124334682</v>
      </c>
      <c r="AI167">
        <v>26937.35608037567</v>
      </c>
      <c r="AJ167">
        <v>27689.692232172529</v>
      </c>
      <c r="AK167">
        <v>28439.215596833212</v>
      </c>
      <c r="AL167">
        <v>29184.367410724131</v>
      </c>
      <c r="AM167">
        <v>29923.542224442728</v>
      </c>
      <c r="AN167">
        <v>30655.09242208628</v>
      </c>
    </row>
    <row r="168" spans="1:40" ht="14.25" x14ac:dyDescent="0.2">
      <c r="A168" s="21" t="s">
        <v>107</v>
      </c>
      <c r="B168">
        <v>17998.461308152699</v>
      </c>
      <c r="C168">
        <v>19173.374219214838</v>
      </c>
      <c r="D168">
        <v>20410.41414708901</v>
      </c>
      <c r="E168">
        <v>21707.844571315662</v>
      </c>
      <c r="F168">
        <v>23099.096797543971</v>
      </c>
      <c r="G168">
        <v>24596.632236854901</v>
      </c>
      <c r="H168">
        <v>26158.38332564216</v>
      </c>
      <c r="I168">
        <v>27730.200144167891</v>
      </c>
      <c r="J168">
        <v>29245.174070755569</v>
      </c>
      <c r="K168">
        <v>30676.562494222198</v>
      </c>
      <c r="L168">
        <v>32063.35954641016</v>
      </c>
      <c r="M168">
        <v>33432.823927822566</v>
      </c>
      <c r="N168">
        <v>34818.547783697541</v>
      </c>
      <c r="O168">
        <v>36260.488876596792</v>
      </c>
      <c r="P168">
        <v>37779.013609854373</v>
      </c>
      <c r="Q168">
        <v>39363.971870956411</v>
      </c>
      <c r="R168">
        <v>41014.143923389631</v>
      </c>
      <c r="S168">
        <v>42727.740816636528</v>
      </c>
      <c r="T168">
        <v>44502.340515060067</v>
      </c>
      <c r="U168">
        <v>46334.824024460577</v>
      </c>
      <c r="V168">
        <v>48221.312640844561</v>
      </c>
      <c r="W168">
        <v>50157.107630506922</v>
      </c>
      <c r="X168">
        <v>52136.633834336077</v>
      </c>
      <c r="Y168">
        <v>54153.388866324953</v>
      </c>
      <c r="Z168">
        <v>56199.899739679568</v>
      </c>
      <c r="AA168">
        <v>58267.688895605337</v>
      </c>
      <c r="AB168">
        <v>60347.251720962238</v>
      </c>
      <c r="AC168">
        <v>62428.047711840212</v>
      </c>
      <c r="AD168">
        <v>64498.507460669309</v>
      </c>
      <c r="AE168">
        <v>66566.487616190629</v>
      </c>
      <c r="AF168">
        <v>68645.790828439451</v>
      </c>
      <c r="AG168">
        <v>70732.873620670944</v>
      </c>
      <c r="AH168">
        <v>72824.01785885042</v>
      </c>
      <c r="AI168">
        <v>74915.337426548882</v>
      </c>
      <c r="AJ168">
        <v>77002.786076011456</v>
      </c>
      <c r="AK168">
        <v>79082.166469250878</v>
      </c>
      <c r="AL168">
        <v>81149.140415169983</v>
      </c>
      <c r="AM168">
        <v>83199.240300348378</v>
      </c>
      <c r="AN168">
        <v>85227.881702297847</v>
      </c>
    </row>
    <row r="169" spans="1:40" ht="14.25" x14ac:dyDescent="0.2">
      <c r="A169" s="21" t="s">
        <v>108</v>
      </c>
      <c r="B169">
        <v>44125.462351119488</v>
      </c>
      <c r="C169">
        <v>47589.681278048083</v>
      </c>
      <c r="D169">
        <v>51268.231514848143</v>
      </c>
      <c r="E169">
        <v>55152.761251479802</v>
      </c>
      <c r="F169">
        <v>59332.859022847551</v>
      </c>
      <c r="G169">
        <v>63852.53794434794</v>
      </c>
      <c r="H169">
        <v>68606.837865977301</v>
      </c>
      <c r="I169">
        <v>73453.834363199232</v>
      </c>
      <c r="J169">
        <v>78211.541843348416</v>
      </c>
      <c r="K169">
        <v>82810.258257954381</v>
      </c>
      <c r="L169">
        <v>87349.131486269514</v>
      </c>
      <c r="M169">
        <v>91882.042068953611</v>
      </c>
      <c r="N169">
        <v>96479.871635031115</v>
      </c>
      <c r="O169">
        <v>101230.9379322258</v>
      </c>
      <c r="P169">
        <v>106195.71529293861</v>
      </c>
      <c r="Q169">
        <v>111367.05474064351</v>
      </c>
      <c r="R169">
        <v>116744.6674207774</v>
      </c>
      <c r="S169">
        <v>122327.0551395971</v>
      </c>
      <c r="T169">
        <v>128111.3807797834</v>
      </c>
      <c r="U169">
        <v>134093.3368787152</v>
      </c>
      <c r="V169">
        <v>140267.0139289904</v>
      </c>
      <c r="W169">
        <v>146624.77020090711</v>
      </c>
      <c r="X169">
        <v>153157.10512907471</v>
      </c>
      <c r="Y169">
        <v>159852.53854482051</v>
      </c>
      <c r="Z169">
        <v>166697.49826644899</v>
      </c>
      <c r="AA169">
        <v>173676.21877363991</v>
      </c>
      <c r="AB169">
        <v>180770.65388257161</v>
      </c>
      <c r="AC169">
        <v>187960.40649619349</v>
      </c>
      <c r="AD169">
        <v>195222.67862037191</v>
      </c>
      <c r="AE169">
        <v>202564.96074365921</v>
      </c>
      <c r="AF169">
        <v>210005.10546447401</v>
      </c>
      <c r="AG169">
        <v>217533.57985656959</v>
      </c>
      <c r="AH169">
        <v>225140.24721852149</v>
      </c>
      <c r="AI169">
        <v>232814.37987135269</v>
      </c>
      <c r="AJ169">
        <v>240544.67509980171</v>
      </c>
      <c r="AK169">
        <v>248319.2742754861</v>
      </c>
      <c r="AL169">
        <v>256125.78518178381</v>
      </c>
      <c r="AM169">
        <v>263951.30754092499</v>
      </c>
      <c r="AN169">
        <v>271782.46172371862</v>
      </c>
    </row>
    <row r="170" spans="1:40" ht="14.25" x14ac:dyDescent="0.2">
      <c r="A170" s="21" t="s">
        <v>109</v>
      </c>
      <c r="B170">
        <v>26850.540684381289</v>
      </c>
      <c r="C170">
        <v>28878.178912537551</v>
      </c>
      <c r="D170">
        <v>31026.909546515049</v>
      </c>
      <c r="E170">
        <v>33292.16145981352</v>
      </c>
      <c r="F170">
        <v>35727.311961705702</v>
      </c>
      <c r="G170">
        <v>38357.155141944961</v>
      </c>
      <c r="H170">
        <v>41118.000401327401</v>
      </c>
      <c r="I170">
        <v>43924.718553617749</v>
      </c>
      <c r="J170">
        <v>46669.0806291962</v>
      </c>
      <c r="K170">
        <v>49309.125052445997</v>
      </c>
      <c r="L170">
        <v>51904.593983606668</v>
      </c>
      <c r="M170">
        <v>54490.248308771093</v>
      </c>
      <c r="N170">
        <v>57111.070267705501</v>
      </c>
      <c r="O170">
        <v>59822.474109315212</v>
      </c>
      <c r="P170">
        <v>62659.71347583022</v>
      </c>
      <c r="Q170">
        <v>65615.628869294262</v>
      </c>
      <c r="R170">
        <v>68689.651813379591</v>
      </c>
      <c r="S170">
        <v>71880.441320468221</v>
      </c>
      <c r="T170">
        <v>75185.800356626074</v>
      </c>
      <c r="U170">
        <v>78602.591319739615</v>
      </c>
      <c r="V170">
        <v>82126.651642121593</v>
      </c>
      <c r="W170">
        <v>85752.710803552793</v>
      </c>
      <c r="X170">
        <v>89474.310216796963</v>
      </c>
      <c r="Y170">
        <v>93283.727620853431</v>
      </c>
      <c r="Z170">
        <v>97171.907782655966</v>
      </c>
      <c r="AA170">
        <v>101128.401459938</v>
      </c>
      <c r="AB170">
        <v>105141.3147102417</v>
      </c>
      <c r="AC170">
        <v>109197.2707367008</v>
      </c>
      <c r="AD170">
        <v>113281.3865329683</v>
      </c>
      <c r="AE170">
        <v>117399.94538962279</v>
      </c>
      <c r="AF170">
        <v>121566.26477586621</v>
      </c>
      <c r="AG170">
        <v>125774.61828712439</v>
      </c>
      <c r="AH170">
        <v>130018.9391799421</v>
      </c>
      <c r="AI170">
        <v>134292.82877944389</v>
      </c>
      <c r="AJ170">
        <v>138589.56675435841</v>
      </c>
      <c r="AK170">
        <v>142902.12328208331</v>
      </c>
      <c r="AL170">
        <v>147223.17311505301</v>
      </c>
      <c r="AM170">
        <v>151545.1115478893</v>
      </c>
      <c r="AN170">
        <v>155860.07227250471</v>
      </c>
    </row>
    <row r="171" spans="1:40" ht="14.25" x14ac:dyDescent="0.2">
      <c r="A171" s="21" t="s">
        <v>110</v>
      </c>
      <c r="B171">
        <v>7683.5639559520841</v>
      </c>
      <c r="C171">
        <v>8122.0839280286591</v>
      </c>
      <c r="D171">
        <v>8581.7295550083199</v>
      </c>
      <c r="E171">
        <v>9062.2595498684568</v>
      </c>
      <c r="F171">
        <v>9577.2508207718856</v>
      </c>
      <c r="G171">
        <v>10130.773876671179</v>
      </c>
      <c r="H171">
        <v>10705.15620000719</v>
      </c>
      <c r="I171">
        <v>11278.28986355913</v>
      </c>
      <c r="J171">
        <v>11823.45992350825</v>
      </c>
      <c r="K171">
        <v>12329.88078393351</v>
      </c>
      <c r="L171">
        <v>12813.96453506619</v>
      </c>
      <c r="M171">
        <v>13288.40937194964</v>
      </c>
      <c r="N171">
        <v>13768.34740238604</v>
      </c>
      <c r="O171">
        <v>14271.33045708904</v>
      </c>
      <c r="P171">
        <v>14805.086873122051</v>
      </c>
      <c r="Q171">
        <v>15363.96098377252</v>
      </c>
      <c r="R171">
        <v>15947.16412248806</v>
      </c>
      <c r="S171">
        <v>16553.661093103259</v>
      </c>
      <c r="T171">
        <v>17182.140953656632</v>
      </c>
      <c r="U171">
        <v>17830.988188610459</v>
      </c>
      <c r="V171">
        <v>18498.254872283749</v>
      </c>
      <c r="W171">
        <v>19181.63452889469</v>
      </c>
      <c r="X171">
        <v>19878.438495172421</v>
      </c>
      <c r="Y171">
        <v>20585.57568611289</v>
      </c>
      <c r="Z171">
        <v>21299.536748459439</v>
      </c>
      <c r="AA171">
        <v>22016.383654567999</v>
      </c>
      <c r="AB171">
        <v>22731.745835575479</v>
      </c>
      <c r="AC171">
        <v>23440.823970937319</v>
      </c>
      <c r="AD171">
        <v>24138.402534947109</v>
      </c>
      <c r="AE171">
        <v>24828.9470106277</v>
      </c>
      <c r="AF171">
        <v>25519.710270508429</v>
      </c>
      <c r="AG171">
        <v>26209.311190225821</v>
      </c>
      <c r="AH171">
        <v>26896.308272845541</v>
      </c>
      <c r="AI171">
        <v>27579.202731251269</v>
      </c>
      <c r="AJ171">
        <v>28256.442060664449</v>
      </c>
      <c r="AK171">
        <v>28926.424107012728</v>
      </c>
      <c r="AL171">
        <v>29587.501633218519</v>
      </c>
      <c r="AM171">
        <v>30237.987381559538</v>
      </c>
      <c r="AN171">
        <v>30876.159626080451</v>
      </c>
    </row>
    <row r="172" spans="1:40" ht="14.25" x14ac:dyDescent="0.2">
      <c r="A172" s="21" t="s">
        <v>111</v>
      </c>
      <c r="B172">
        <v>54218.036905075918</v>
      </c>
      <c r="C172">
        <v>58324.844641132993</v>
      </c>
      <c r="D172">
        <v>62677.585786728923</v>
      </c>
      <c r="E172">
        <v>67266.94803563779</v>
      </c>
      <c r="F172">
        <v>72200.886632600974</v>
      </c>
      <c r="G172">
        <v>77529.770266963082</v>
      </c>
      <c r="H172">
        <v>83124.96028262889</v>
      </c>
      <c r="I172">
        <v>88814.366010988437</v>
      </c>
      <c r="J172">
        <v>94379.056788066009</v>
      </c>
      <c r="K172">
        <v>99734.226093094301</v>
      </c>
      <c r="L172">
        <v>105000.5955884</v>
      </c>
      <c r="M172">
        <v>110248.05712653061</v>
      </c>
      <c r="N172">
        <v>115567.16492350931</v>
      </c>
      <c r="O172">
        <v>121069.56916063761</v>
      </c>
      <c r="P172">
        <v>126826.6923651141</v>
      </c>
      <c r="Q172">
        <v>132824.4987277764</v>
      </c>
      <c r="R172">
        <v>139061.90036920429</v>
      </c>
      <c r="S172">
        <v>145536.25472263061</v>
      </c>
      <c r="T172">
        <v>152243.19653350071</v>
      </c>
      <c r="U172">
        <v>159176.46784062861</v>
      </c>
      <c r="V172">
        <v>166327.74815743891</v>
      </c>
      <c r="W172">
        <v>173686.4874200167</v>
      </c>
      <c r="X172">
        <v>181239.7446197253</v>
      </c>
      <c r="Y172">
        <v>188972.0353837079</v>
      </c>
      <c r="Z172">
        <v>196865.1920967481</v>
      </c>
      <c r="AA172">
        <v>204898.24046168811</v>
      </c>
      <c r="AB172">
        <v>213047.29666025331</v>
      </c>
      <c r="AC172">
        <v>221285.48948828629</v>
      </c>
      <c r="AD172">
        <v>229582.9119844494</v>
      </c>
      <c r="AE172">
        <v>237951.98798468249</v>
      </c>
      <c r="AF172">
        <v>246419.23863917551</v>
      </c>
      <c r="AG172">
        <v>254973.08706791961</v>
      </c>
      <c r="AH172">
        <v>263601.26507130289</v>
      </c>
      <c r="AI172">
        <v>272290.83001682459</v>
      </c>
      <c r="AJ172">
        <v>281028.18550354638</v>
      </c>
      <c r="AK172">
        <v>289799.10584977578</v>
      </c>
      <c r="AL172">
        <v>298588.76442685712</v>
      </c>
      <c r="AM172">
        <v>307381.76583812432</v>
      </c>
      <c r="AN172">
        <v>316162.18191726721</v>
      </c>
    </row>
    <row r="176" spans="1:40" x14ac:dyDescent="0.2">
      <c r="A176" s="205" t="s">
        <v>268</v>
      </c>
    </row>
    <row r="177" spans="1:40" ht="14.25" x14ac:dyDescent="0.2">
      <c r="A177"/>
      <c r="B177" s="21">
        <v>2022</v>
      </c>
      <c r="C177" s="21">
        <v>2023</v>
      </c>
      <c r="D177" s="21">
        <v>2024</v>
      </c>
      <c r="E177" s="21">
        <v>2025</v>
      </c>
      <c r="F177" s="21">
        <v>2026</v>
      </c>
      <c r="G177" s="21">
        <v>2027</v>
      </c>
      <c r="H177" s="21">
        <v>2028</v>
      </c>
      <c r="I177" s="21">
        <v>2029</v>
      </c>
      <c r="J177" s="21">
        <v>2030</v>
      </c>
      <c r="K177" s="21">
        <v>2031</v>
      </c>
      <c r="L177" s="21">
        <v>2032</v>
      </c>
      <c r="M177" s="21">
        <v>2033</v>
      </c>
      <c r="N177" s="21">
        <v>2034</v>
      </c>
      <c r="O177" s="21">
        <v>2035</v>
      </c>
      <c r="P177" s="21">
        <v>2036</v>
      </c>
      <c r="Q177" s="21">
        <v>2037</v>
      </c>
      <c r="R177" s="21">
        <v>2038</v>
      </c>
      <c r="S177" s="21">
        <v>2039</v>
      </c>
      <c r="T177" s="21">
        <v>2040</v>
      </c>
      <c r="U177" s="21">
        <v>2041</v>
      </c>
      <c r="V177" s="21">
        <v>2042</v>
      </c>
      <c r="W177" s="21">
        <v>2043</v>
      </c>
      <c r="X177" s="21">
        <v>2044</v>
      </c>
      <c r="Y177" s="21">
        <v>2045</v>
      </c>
      <c r="Z177" s="21">
        <v>2046</v>
      </c>
      <c r="AA177" s="21">
        <v>2047</v>
      </c>
      <c r="AB177" s="21">
        <v>2048</v>
      </c>
      <c r="AC177" s="21">
        <v>2049</v>
      </c>
      <c r="AD177" s="21">
        <v>2050</v>
      </c>
      <c r="AE177" s="21">
        <v>2051</v>
      </c>
      <c r="AF177" s="21">
        <v>2052</v>
      </c>
      <c r="AG177" s="21">
        <v>2053</v>
      </c>
      <c r="AH177" s="21">
        <v>2054</v>
      </c>
      <c r="AI177" s="21">
        <v>2055</v>
      </c>
      <c r="AJ177" s="21">
        <v>2056</v>
      </c>
      <c r="AK177" s="21">
        <v>2057</v>
      </c>
      <c r="AL177" s="21">
        <v>2058</v>
      </c>
      <c r="AM177" s="21">
        <v>2059</v>
      </c>
      <c r="AN177" s="21">
        <v>2060</v>
      </c>
    </row>
    <row r="178" spans="1:40" ht="14.25" x14ac:dyDescent="0.2">
      <c r="A178" s="229" t="s">
        <v>63</v>
      </c>
      <c r="B178">
        <v>18002.06128553487</v>
      </c>
      <c r="C178">
        <v>18366.41410744136</v>
      </c>
      <c r="D178">
        <v>18692.108563752179</v>
      </c>
      <c r="E178">
        <v>18940.31200923655</v>
      </c>
      <c r="F178">
        <v>19131.475665359001</v>
      </c>
      <c r="G178">
        <v>19305.9321207266</v>
      </c>
      <c r="H178">
        <v>19453.308075176901</v>
      </c>
      <c r="I178">
        <v>19563.022703046008</v>
      </c>
      <c r="J178">
        <v>19624.4583119536</v>
      </c>
      <c r="K178">
        <v>19656.108713036989</v>
      </c>
      <c r="L178">
        <v>19682.715717708292</v>
      </c>
      <c r="M178">
        <v>19703.134531900982</v>
      </c>
      <c r="N178">
        <v>19716.220897989209</v>
      </c>
      <c r="O178">
        <v>19720.834986513109</v>
      </c>
      <c r="P178">
        <v>19709.492872481249</v>
      </c>
      <c r="Q178">
        <v>19676.772934714791</v>
      </c>
      <c r="R178">
        <v>19624.67750201801</v>
      </c>
      <c r="S178">
        <v>19555.249939518792</v>
      </c>
      <c r="T178">
        <v>19470.556250800011</v>
      </c>
      <c r="U178">
        <v>19372.668612085548</v>
      </c>
      <c r="V178">
        <v>19263.650936399979</v>
      </c>
      <c r="W178">
        <v>19145.546522736651</v>
      </c>
      <c r="X178">
        <v>19020.36780776472</v>
      </c>
      <c r="Y178">
        <v>18890.088205822889</v>
      </c>
      <c r="Z178">
        <v>18756.635997036461</v>
      </c>
      <c r="AA178">
        <v>18621.890203348659</v>
      </c>
      <c r="AB178">
        <v>18487.67837794271</v>
      </c>
      <c r="AC178">
        <v>18355.77622472481</v>
      </c>
      <c r="AD178">
        <v>18227.90896094064</v>
      </c>
      <c r="AE178">
        <v>18096.98972492246</v>
      </c>
      <c r="AF178">
        <v>17955.613903169498</v>
      </c>
      <c r="AG178">
        <v>17804.984837580949</v>
      </c>
      <c r="AH178">
        <v>17646.289161071669</v>
      </c>
      <c r="AI178">
        <v>17480.69157445537</v>
      </c>
      <c r="AJ178">
        <v>17309.330345198479</v>
      </c>
      <c r="AK178">
        <v>17133.313516127841</v>
      </c>
      <c r="AL178">
        <v>16953.71580534078</v>
      </c>
      <c r="AM178">
        <v>16771.57617289582</v>
      </c>
      <c r="AN178">
        <v>16587.89602532245</v>
      </c>
    </row>
    <row r="179" spans="1:40" ht="14.25" x14ac:dyDescent="0.2">
      <c r="A179" s="229" t="s">
        <v>64</v>
      </c>
      <c r="B179">
        <v>12304.162743704101</v>
      </c>
      <c r="C179">
        <v>12393.46709403316</v>
      </c>
      <c r="D179">
        <v>12467.906882318621</v>
      </c>
      <c r="E179">
        <v>12504.740372694139</v>
      </c>
      <c r="F179">
        <v>12514.11180141661</v>
      </c>
      <c r="G179">
        <v>12521.40701073448</v>
      </c>
      <c r="H179">
        <v>12526.62152056637</v>
      </c>
      <c r="I179">
        <v>12529.75188634874</v>
      </c>
      <c r="J179">
        <v>12530.795702600801</v>
      </c>
      <c r="K179">
        <v>12505.89040827976</v>
      </c>
      <c r="L179">
        <v>12445.60640540096</v>
      </c>
      <c r="M179">
        <v>12371.52636905281</v>
      </c>
      <c r="N179">
        <v>12304.85759504385</v>
      </c>
      <c r="O179">
        <v>12266.37640551101</v>
      </c>
      <c r="P179">
        <v>12250.4176468146</v>
      </c>
      <c r="Q179">
        <v>12237.294178449351</v>
      </c>
      <c r="R179">
        <v>12226.574523616409</v>
      </c>
      <c r="S179">
        <v>12217.830284690301</v>
      </c>
      <c r="T179">
        <v>12210.63538135519</v>
      </c>
      <c r="U179">
        <v>12204.565438836091</v>
      </c>
      <c r="V179">
        <v>12199.19732452851</v>
      </c>
      <c r="W179">
        <v>12194.10883185419</v>
      </c>
      <c r="X179">
        <v>12188.878510546259</v>
      </c>
      <c r="Y179">
        <v>12183.08564280489</v>
      </c>
      <c r="Z179">
        <v>12176.31036485699</v>
      </c>
      <c r="AA179">
        <v>12168.13393340664</v>
      </c>
      <c r="AB179">
        <v>12158.139136275249</v>
      </c>
      <c r="AC179">
        <v>12145.910846204501</v>
      </c>
      <c r="AD179">
        <v>12131.03671632984</v>
      </c>
      <c r="AE179">
        <v>12108.589927529951</v>
      </c>
      <c r="AF179">
        <v>12074.84368415712</v>
      </c>
      <c r="AG179">
        <v>12031.20098450397</v>
      </c>
      <c r="AH179">
        <v>11979.07248292745</v>
      </c>
      <c r="AI179">
        <v>11919.866114164461</v>
      </c>
      <c r="AJ179">
        <v>11854.97829444182</v>
      </c>
      <c r="AK179">
        <v>11785.78671671709</v>
      </c>
      <c r="AL179">
        <v>11713.64473227983</v>
      </c>
      <c r="AM179">
        <v>11639.877290803939</v>
      </c>
      <c r="AN179">
        <v>11565.77839577451</v>
      </c>
    </row>
    <row r="180" spans="1:40" ht="14.25" x14ac:dyDescent="0.2">
      <c r="A180" s="229" t="s">
        <v>82</v>
      </c>
      <c r="B180">
        <v>6224.4128368227912</v>
      </c>
      <c r="C180">
        <v>6252.0967255191572</v>
      </c>
      <c r="D180">
        <v>6269.2068091895444</v>
      </c>
      <c r="E180">
        <v>6275.0542381475734</v>
      </c>
      <c r="F180">
        <v>6267.5852329781264</v>
      </c>
      <c r="G180">
        <v>6247.5259976923062</v>
      </c>
      <c r="H180">
        <v>6218.4228154943376</v>
      </c>
      <c r="I180">
        <v>6183.8090569643336</v>
      </c>
      <c r="J180">
        <v>6147.1644939567695</v>
      </c>
      <c r="K180">
        <v>6098.5126254512006</v>
      </c>
      <c r="L180">
        <v>6032.4330310992027</v>
      </c>
      <c r="M180">
        <v>5958.9883138662772</v>
      </c>
      <c r="N180">
        <v>5887.8393731461092</v>
      </c>
      <c r="O180">
        <v>5828.2036875243193</v>
      </c>
      <c r="P180">
        <v>5779.444433849595</v>
      </c>
      <c r="Q180">
        <v>5734.5503258976614</v>
      </c>
      <c r="R180">
        <v>5692.9133136482642</v>
      </c>
      <c r="S180">
        <v>5653.9468530171707</v>
      </c>
      <c r="T180">
        <v>5617.0830277179812</v>
      </c>
      <c r="U180">
        <v>5581.7702606046614</v>
      </c>
      <c r="V180">
        <v>5547.4715810906737</v>
      </c>
      <c r="W180">
        <v>5513.6634206216386</v>
      </c>
      <c r="X180">
        <v>5479.8349120643306</v>
      </c>
      <c r="Y180">
        <v>5445.487671372618</v>
      </c>
      <c r="Z180">
        <v>5410.1360410886018</v>
      </c>
      <c r="AA180">
        <v>5373.307775213013</v>
      </c>
      <c r="AB180">
        <v>5334.5451438096716</v>
      </c>
      <c r="AC180">
        <v>5293.4064334726208</v>
      </c>
      <c r="AD180">
        <v>5249.4678165688574</v>
      </c>
      <c r="AE180">
        <v>5202.6364686012776</v>
      </c>
      <c r="AF180">
        <v>5153.295526404806</v>
      </c>
      <c r="AG180">
        <v>5101.7460287324748</v>
      </c>
      <c r="AH180">
        <v>5048.283015084854</v>
      </c>
      <c r="AI180">
        <v>4993.1944611699018</v>
      </c>
      <c r="AJ180">
        <v>4936.7603678933447</v>
      </c>
      <c r="AK180">
        <v>4879.2519999234673</v>
      </c>
      <c r="AL180">
        <v>4820.931268701157</v>
      </c>
      <c r="AM180">
        <v>4762.0502538024284</v>
      </c>
      <c r="AN180">
        <v>4702.8508557944606</v>
      </c>
    </row>
    <row r="181" spans="1:40" ht="14.25" x14ac:dyDescent="0.2">
      <c r="A181" s="229" t="s">
        <v>101</v>
      </c>
      <c r="B181">
        <v>2464.9908072284761</v>
      </c>
      <c r="C181">
        <v>2657.4024939099031</v>
      </c>
      <c r="D181">
        <v>2855.6129271713189</v>
      </c>
      <c r="E181">
        <v>3055.2383381445252</v>
      </c>
      <c r="F181">
        <v>3256.7167672670239</v>
      </c>
      <c r="G181">
        <v>3463.1108918470381</v>
      </c>
      <c r="H181">
        <v>3673.0225191190339</v>
      </c>
      <c r="I181">
        <v>3884.8194539951701</v>
      </c>
      <c r="J181">
        <v>4096.6363711676058</v>
      </c>
      <c r="K181">
        <v>4308.7220670237466</v>
      </c>
      <c r="L181">
        <v>4521.9080138310628</v>
      </c>
      <c r="M181">
        <v>4734.9479685408342</v>
      </c>
      <c r="N181">
        <v>4946.4885715505316</v>
      </c>
      <c r="O181">
        <v>5155.077364860811</v>
      </c>
      <c r="P181">
        <v>5362.5940034381292</v>
      </c>
      <c r="Q181">
        <v>5571.9635746673448</v>
      </c>
      <c r="R181">
        <v>5783.2723072238641</v>
      </c>
      <c r="S181">
        <v>5996.6601988515658</v>
      </c>
      <c r="T181">
        <v>6212.3235595601427</v>
      </c>
      <c r="U181">
        <v>6430.5175181770664</v>
      </c>
      <c r="V181">
        <v>6651.5585541033497</v>
      </c>
      <c r="W181">
        <v>6875.8271229994698</v>
      </c>
      <c r="X181">
        <v>7103.7704519241024</v>
      </c>
      <c r="Y181">
        <v>7335.9055863479998</v>
      </c>
      <c r="Z181">
        <v>7572.8227786792368</v>
      </c>
      <c r="AA181">
        <v>7815.1893157113827</v>
      </c>
      <c r="AB181">
        <v>8063.7538910281482</v>
      </c>
      <c r="AC181">
        <v>8319.3516381842182</v>
      </c>
      <c r="AD181">
        <v>8582.9099517996165</v>
      </c>
      <c r="AE181">
        <v>8853.0522069058097</v>
      </c>
      <c r="AF181">
        <v>9127.7183772270928</v>
      </c>
      <c r="AG181">
        <v>9406.8840361730508</v>
      </c>
      <c r="AH181">
        <v>9690.5251636702615</v>
      </c>
      <c r="AI181">
        <v>9978.6184272631526</v>
      </c>
      <c r="AJ181">
        <v>10271.141468294671</v>
      </c>
      <c r="AK181">
        <v>10568.07319270162</v>
      </c>
      <c r="AL181">
        <v>10869.394065984779</v>
      </c>
      <c r="AM181">
        <v>11175.08641193895</v>
      </c>
      <c r="AN181">
        <v>11485.134714759721</v>
      </c>
    </row>
    <row r="182" spans="1:40" ht="14.25" x14ac:dyDescent="0.2">
      <c r="A182" s="229" t="s">
        <v>102</v>
      </c>
      <c r="B182">
        <v>1298.5975960878829</v>
      </c>
      <c r="C182">
        <v>1364.598365668229</v>
      </c>
      <c r="D182">
        <v>1430.6518305733709</v>
      </c>
      <c r="E182">
        <v>1495.181465413596</v>
      </c>
      <c r="F182">
        <v>1558.4673067785691</v>
      </c>
      <c r="G182">
        <v>1621.6697349286619</v>
      </c>
      <c r="H182">
        <v>1684.3260340440991</v>
      </c>
      <c r="I182">
        <v>1745.930919205776</v>
      </c>
      <c r="J182">
        <v>1805.9395366296831</v>
      </c>
      <c r="K182">
        <v>1863.9777187707359</v>
      </c>
      <c r="L182">
        <v>1920.373483391598</v>
      </c>
      <c r="M182">
        <v>1975.67851818452</v>
      </c>
      <c r="N182">
        <v>2030.535413599617</v>
      </c>
      <c r="O182">
        <v>2085.6752719294232</v>
      </c>
      <c r="P182">
        <v>2141.614991608616</v>
      </c>
      <c r="Q182">
        <v>2198.3263159918602</v>
      </c>
      <c r="R182">
        <v>2255.7874621649589</v>
      </c>
      <c r="S182">
        <v>2313.9749972268201</v>
      </c>
      <c r="T182">
        <v>2372.8638186823669</v>
      </c>
      <c r="U182">
        <v>2432.4271376091579</v>
      </c>
      <c r="V182">
        <v>2492.6364647501541</v>
      </c>
      <c r="W182">
        <v>2553.4615996827661</v>
      </c>
      <c r="X182">
        <v>2614.8706232110922</v>
      </c>
      <c r="Y182">
        <v>2676.829893124519</v>
      </c>
      <c r="Z182">
        <v>2739.3040434614909</v>
      </c>
      <c r="AA182">
        <v>2802.2559874121239</v>
      </c>
      <c r="AB182">
        <v>2865.6469239875269</v>
      </c>
      <c r="AC182">
        <v>2929.4363485773461</v>
      </c>
      <c r="AD182">
        <v>2993.5820675098539</v>
      </c>
      <c r="AE182">
        <v>3057.9985994891622</v>
      </c>
      <c r="AF182">
        <v>3122.6081064350551</v>
      </c>
      <c r="AG182">
        <v>3187.3785665748742</v>
      </c>
      <c r="AH182">
        <v>3252.2779509191928</v>
      </c>
      <c r="AI182">
        <v>3317.2742755085219</v>
      </c>
      <c r="AJ182">
        <v>3382.3356532519711</v>
      </c>
      <c r="AK182">
        <v>3447.4303452376462</v>
      </c>
      <c r="AL182">
        <v>3512.526811398332</v>
      </c>
      <c r="AM182">
        <v>3577.5937604196079</v>
      </c>
      <c r="AN182">
        <v>3642.6001987825498</v>
      </c>
    </row>
    <row r="183" spans="1:40" ht="14.25" x14ac:dyDescent="0.2">
      <c r="A183" s="230" t="s">
        <v>74</v>
      </c>
      <c r="B183">
        <v>8119.836142530613</v>
      </c>
      <c r="C183">
        <v>8136.9555202140918</v>
      </c>
      <c r="D183">
        <v>8157.6869251775206</v>
      </c>
      <c r="E183">
        <v>8181.6574595331676</v>
      </c>
      <c r="F183">
        <v>8214.4742956191094</v>
      </c>
      <c r="G183">
        <v>8256.7010698279755</v>
      </c>
      <c r="H183">
        <v>8300.3029192675185</v>
      </c>
      <c r="I183">
        <v>8337.084574503162</v>
      </c>
      <c r="J183">
        <v>8358.7174708544444</v>
      </c>
      <c r="K183">
        <v>8367.8088479354901</v>
      </c>
      <c r="L183">
        <v>8373.8060106546345</v>
      </c>
      <c r="M183">
        <v>8378.6045894855215</v>
      </c>
      <c r="N183">
        <v>8384.1060628525393</v>
      </c>
      <c r="O183">
        <v>8392.2171963591427</v>
      </c>
      <c r="P183">
        <v>8405.5189890412985</v>
      </c>
      <c r="Q183">
        <v>8424.8530559920109</v>
      </c>
      <c r="R183">
        <v>8449.5276328840937</v>
      </c>
      <c r="S183">
        <v>8478.8535309735234</v>
      </c>
      <c r="T183">
        <v>8512.139926327809</v>
      </c>
      <c r="U183">
        <v>8548.6907320735809</v>
      </c>
      <c r="V183">
        <v>8587.8015491576698</v>
      </c>
      <c r="W183">
        <v>8628.7571990388551</v>
      </c>
      <c r="X183">
        <v>8670.8298482760256</v>
      </c>
      <c r="Y183">
        <v>8713.2777401479598</v>
      </c>
      <c r="Z183">
        <v>8755.3445521977992</v>
      </c>
      <c r="AA183">
        <v>8796.2594008917386</v>
      </c>
      <c r="AB183">
        <v>8835.2375153474404</v>
      </c>
      <c r="AC183">
        <v>8871.4816012508636</v>
      </c>
      <c r="AD183">
        <v>8904.1839135660539</v>
      </c>
      <c r="AE183">
        <v>8934.5826661980045</v>
      </c>
      <c r="AF183">
        <v>8964.4568467751633</v>
      </c>
      <c r="AG183">
        <v>8993.8037373312563</v>
      </c>
      <c r="AH183">
        <v>9022.6207533529814</v>
      </c>
      <c r="AI183">
        <v>9050.9054437960713</v>
      </c>
      <c r="AJ183">
        <v>9078.6554910459763</v>
      </c>
      <c r="AK183">
        <v>9105.8687108237809</v>
      </c>
      <c r="AL183">
        <v>9132.5430520378904</v>
      </c>
      <c r="AM183">
        <v>9158.676596582045</v>
      </c>
      <c r="AN183">
        <v>9184.267559080412</v>
      </c>
    </row>
    <row r="184" spans="1:40" ht="14.25" x14ac:dyDescent="0.2">
      <c r="A184" s="230" t="s">
        <v>75</v>
      </c>
      <c r="B184">
        <v>5144.2443998897388</v>
      </c>
      <c r="C184">
        <v>5166.5897618621684</v>
      </c>
      <c r="D184">
        <v>5190.8427380119456</v>
      </c>
      <c r="E184">
        <v>5217.1249123046373</v>
      </c>
      <c r="F184">
        <v>5248.6508884880377</v>
      </c>
      <c r="G184">
        <v>5285.4041530720224</v>
      </c>
      <c r="H184">
        <v>5322.5748599345661</v>
      </c>
      <c r="I184">
        <v>5355.2212200935173</v>
      </c>
      <c r="J184">
        <v>5378.2887293612994</v>
      </c>
      <c r="K184">
        <v>5392.3695536689966</v>
      </c>
      <c r="L184">
        <v>5402.8598326155197</v>
      </c>
      <c r="M184">
        <v>5411.8795942762627</v>
      </c>
      <c r="N184">
        <v>5421.566346987036</v>
      </c>
      <c r="O184">
        <v>5434.0735005869756</v>
      </c>
      <c r="P184">
        <v>5450.3231792304023</v>
      </c>
      <c r="Q184">
        <v>5469.5656067194186</v>
      </c>
      <c r="R184">
        <v>5491.4613875251634</v>
      </c>
      <c r="S184">
        <v>5515.6694528264288</v>
      </c>
      <c r="T184">
        <v>5541.8454482516336</v>
      </c>
      <c r="U184">
        <v>5569.640340383402</v>
      </c>
      <c r="V184">
        <v>5598.6992438781117</v>
      </c>
      <c r="W184">
        <v>5628.6604734046368</v>
      </c>
      <c r="X184">
        <v>5659.1548265566162</v>
      </c>
      <c r="Y184">
        <v>5689.8051054310836</v>
      </c>
      <c r="Z184">
        <v>5720.2258856781018</v>
      </c>
      <c r="AA184">
        <v>5750.0235424888087</v>
      </c>
      <c r="AB184">
        <v>5778.7965431809016</v>
      </c>
      <c r="AC184">
        <v>5806.1360157335102</v>
      </c>
      <c r="AD184">
        <v>5831.626601793816</v>
      </c>
      <c r="AE184">
        <v>5855.8813415213081</v>
      </c>
      <c r="AF184">
        <v>5879.7927654143114</v>
      </c>
      <c r="AG184">
        <v>5903.3606443527678</v>
      </c>
      <c r="AH184">
        <v>5926.5848833971631</v>
      </c>
      <c r="AI184">
        <v>5949.4655206778834</v>
      </c>
      <c r="AJ184">
        <v>5972.0027262306294</v>
      </c>
      <c r="AK184">
        <v>5994.1968007798632</v>
      </c>
      <c r="AL184">
        <v>6016.0481744721474</v>
      </c>
      <c r="AM184">
        <v>6037.5574055614024</v>
      </c>
      <c r="AN184">
        <v>6058.7251790479741</v>
      </c>
    </row>
    <row r="185" spans="1:40" ht="14.25" x14ac:dyDescent="0.2">
      <c r="A185" s="230" t="s">
        <v>79</v>
      </c>
      <c r="B185">
        <v>4094.0668183633061</v>
      </c>
      <c r="C185">
        <v>4147.4652161610593</v>
      </c>
      <c r="D185">
        <v>4201.5904043118726</v>
      </c>
      <c r="E185">
        <v>4256.4594348478704</v>
      </c>
      <c r="F185">
        <v>4314.8296193940096</v>
      </c>
      <c r="G185">
        <v>4376.8169729642641</v>
      </c>
      <c r="H185">
        <v>4438.3077030999157</v>
      </c>
      <c r="I185">
        <v>4494.9557761747092</v>
      </c>
      <c r="J185">
        <v>4542.2092442720896</v>
      </c>
      <c r="K185">
        <v>4579.7069845661044</v>
      </c>
      <c r="L185">
        <v>4611.8507867229046</v>
      </c>
      <c r="M185">
        <v>4641.1866098244609</v>
      </c>
      <c r="N185">
        <v>4670.3375344812157</v>
      </c>
      <c r="O185">
        <v>4701.9952977712219</v>
      </c>
      <c r="P185">
        <v>4736.3788950546113</v>
      </c>
      <c r="Q185">
        <v>4771.8047548208569</v>
      </c>
      <c r="R185">
        <v>4808.1623561190372</v>
      </c>
      <c r="S185">
        <v>4845.3378111159509</v>
      </c>
      <c r="T185">
        <v>4883.2136397790728</v>
      </c>
      <c r="U185">
        <v>4921.6685722571792</v>
      </c>
      <c r="V185">
        <v>4960.5773805566723</v>
      </c>
      <c r="W185">
        <v>4999.8107412464979</v>
      </c>
      <c r="X185">
        <v>5039.2351310368831</v>
      </c>
      <c r="Y185">
        <v>5078.7127571680776</v>
      </c>
      <c r="Z185">
        <v>5118.1015246101979</v>
      </c>
      <c r="AA185">
        <v>5157.2550421147535</v>
      </c>
      <c r="AB185">
        <v>5196.0226691668613</v>
      </c>
      <c r="AC185">
        <v>5234.2496058665693</v>
      </c>
      <c r="AD185">
        <v>5271.7770277116924</v>
      </c>
      <c r="AE185">
        <v>5308.7820655711203</v>
      </c>
      <c r="AF185">
        <v>5345.550709392216</v>
      </c>
      <c r="AG185">
        <v>5382.0847246662252</v>
      </c>
      <c r="AH185">
        <v>5418.3861633763354</v>
      </c>
      <c r="AI185">
        <v>5454.4573625373014</v>
      </c>
      <c r="AJ185">
        <v>5490.3009426397484</v>
      </c>
      <c r="AK185">
        <v>5525.9198060075832</v>
      </c>
      <c r="AL185">
        <v>5561.317135076777</v>
      </c>
      <c r="AM185">
        <v>5596.4963906041667</v>
      </c>
      <c r="AN185">
        <v>5631.4613098143727</v>
      </c>
    </row>
    <row r="186" spans="1:40" ht="14.25" x14ac:dyDescent="0.2">
      <c r="A186" s="230" t="s">
        <v>119</v>
      </c>
      <c r="B186">
        <v>24050.846611769</v>
      </c>
      <c r="C186">
        <v>24857.600819422882</v>
      </c>
      <c r="D186">
        <v>25647.280476566058</v>
      </c>
      <c r="E186">
        <v>26398.930785063731</v>
      </c>
      <c r="F186">
        <v>27119.715725708211</v>
      </c>
      <c r="G186">
        <v>27827.025730116551</v>
      </c>
      <c r="H186">
        <v>28513.35041904969</v>
      </c>
      <c r="I186">
        <v>29170.673900941991</v>
      </c>
      <c r="J186">
        <v>29790.53935196677</v>
      </c>
      <c r="K186">
        <v>30374.63277937673</v>
      </c>
      <c r="L186">
        <v>30931.627815481741</v>
      </c>
      <c r="M186">
        <v>31463.524819751881</v>
      </c>
      <c r="N186">
        <v>31972.649080418469</v>
      </c>
      <c r="O186">
        <v>32461.628608929259</v>
      </c>
      <c r="P186">
        <v>32936.24199378131</v>
      </c>
      <c r="Q186">
        <v>33400.950156390187</v>
      </c>
      <c r="R186">
        <v>33856.687392212749</v>
      </c>
      <c r="S186">
        <v>34304.476889924081</v>
      </c>
      <c r="T186">
        <v>34745.427823747879</v>
      </c>
      <c r="U186">
        <v>35180.732717597239</v>
      </c>
      <c r="V186">
        <v>35611.665149226239</v>
      </c>
      <c r="W186">
        <v>36039.57786024121</v>
      </c>
      <c r="X186">
        <v>36465.901335729621</v>
      </c>
      <c r="Y186">
        <v>36892.14291556261</v>
      </c>
      <c r="Z186">
        <v>37319.886498213957</v>
      </c>
      <c r="AA186">
        <v>37750.792897337349</v>
      </c>
      <c r="AB186">
        <v>38186.600911455702</v>
      </c>
      <c r="AC186">
        <v>38629.129168049782</v>
      </c>
      <c r="AD186">
        <v>39080.278805200818</v>
      </c>
      <c r="AE186">
        <v>39536.712005571557</v>
      </c>
      <c r="AF186">
        <v>39993.79350796924</v>
      </c>
      <c r="AG186">
        <v>40451.545336775023</v>
      </c>
      <c r="AH186">
        <v>40909.993706957379</v>
      </c>
      <c r="AI186">
        <v>41369.169072642697</v>
      </c>
      <c r="AJ186">
        <v>41829.106174733213</v>
      </c>
      <c r="AK186">
        <v>42289.844087724006</v>
      </c>
      <c r="AL186">
        <v>42751.426265876362</v>
      </c>
      <c r="AM186">
        <v>43213.90058891051</v>
      </c>
      <c r="AN186">
        <v>43677.319407383591</v>
      </c>
    </row>
    <row r="187" spans="1:40" ht="14.25" x14ac:dyDescent="0.2">
      <c r="A187" s="230" t="s">
        <v>85</v>
      </c>
      <c r="B187">
        <v>1857.221055664822</v>
      </c>
      <c r="C187">
        <v>1932.8000739210561</v>
      </c>
      <c r="D187">
        <v>2007.1071506297949</v>
      </c>
      <c r="E187">
        <v>2077.9793912028558</v>
      </c>
      <c r="F187">
        <v>2145.878301751216</v>
      </c>
      <c r="G187">
        <v>2212.5093598856761</v>
      </c>
      <c r="H187">
        <v>2277.3689991663819</v>
      </c>
      <c r="I187">
        <v>2339.9255289245621</v>
      </c>
      <c r="J187">
        <v>2399.6234304650998</v>
      </c>
      <c r="K187">
        <v>2456.7829740208131</v>
      </c>
      <c r="L187">
        <v>2511.9691488935168</v>
      </c>
      <c r="M187">
        <v>2564.9808505236729</v>
      </c>
      <c r="N187">
        <v>2615.620798135968</v>
      </c>
      <c r="O187">
        <v>2663.6967235756629</v>
      </c>
      <c r="P187">
        <v>2709.846136213087</v>
      </c>
      <c r="Q187">
        <v>2754.8937244656859</v>
      </c>
      <c r="R187">
        <v>2798.942041048283</v>
      </c>
      <c r="S187">
        <v>2842.106035928954</v>
      </c>
      <c r="T187">
        <v>2884.5126085084412</v>
      </c>
      <c r="U187">
        <v>2926.3001989206218</v>
      </c>
      <c r="V187">
        <v>2967.6184320026232</v>
      </c>
      <c r="W187">
        <v>3008.627826979628</v>
      </c>
      <c r="X187">
        <v>3049.4995854588451</v>
      </c>
      <c r="Y187">
        <v>3090.4154699631931</v>
      </c>
      <c r="Z187">
        <v>3131.5677849895201</v>
      </c>
      <c r="AA187">
        <v>3173.159472479535</v>
      </c>
      <c r="AB187">
        <v>3215.404333675724</v>
      </c>
      <c r="AC187">
        <v>3258.5273896291519</v>
      </c>
      <c r="AD187">
        <v>3302.7653931627569</v>
      </c>
      <c r="AE187">
        <v>3347.7332865683711</v>
      </c>
      <c r="AF187">
        <v>3392.8836107260022</v>
      </c>
      <c r="AG187">
        <v>3438.2190231131149</v>
      </c>
      <c r="AH187">
        <v>3483.7426134071661</v>
      </c>
      <c r="AI187">
        <v>3529.457911590418</v>
      </c>
      <c r="AJ187">
        <v>3575.3688960104828</v>
      </c>
      <c r="AK187">
        <v>3621.4800014130769</v>
      </c>
      <c r="AL187">
        <v>3667.7961269644061</v>
      </c>
      <c r="AM187">
        <v>3714.3226442811929</v>
      </c>
      <c r="AN187">
        <v>3761.065405487504</v>
      </c>
    </row>
    <row r="188" spans="1:40" ht="14.25" x14ac:dyDescent="0.2">
      <c r="A188" s="230" t="s">
        <v>86</v>
      </c>
      <c r="B188">
        <v>7705.3000762763377</v>
      </c>
      <c r="C188">
        <v>7872.1933610593524</v>
      </c>
      <c r="D188">
        <v>8034.9061540532766</v>
      </c>
      <c r="E188">
        <v>8190.1498325217226</v>
      </c>
      <c r="F188">
        <v>8340.5939499068481</v>
      </c>
      <c r="G188">
        <v>8489.2527592388506</v>
      </c>
      <c r="H188">
        <v>8633.0479197605819</v>
      </c>
      <c r="I188">
        <v>8768.7136354072863</v>
      </c>
      <c r="J188">
        <v>8892.8203524199162</v>
      </c>
      <c r="K188">
        <v>9004.8906210849254</v>
      </c>
      <c r="L188">
        <v>9108.4517095611245</v>
      </c>
      <c r="M188">
        <v>9206.0956759375167</v>
      </c>
      <c r="N188">
        <v>9300.5541176671104</v>
      </c>
      <c r="O188">
        <v>9394.68430674314</v>
      </c>
      <c r="P188">
        <v>9489.2409398951877</v>
      </c>
      <c r="Q188">
        <v>9583.052436947497</v>
      </c>
      <c r="R188">
        <v>9676.179724457239</v>
      </c>
      <c r="S188">
        <v>9768.6876309017825</v>
      </c>
      <c r="T188">
        <v>9860.6448413549024</v>
      </c>
      <c r="U188">
        <v>9952.1238557490378</v>
      </c>
      <c r="V188">
        <v>10043.200951403151</v>
      </c>
      <c r="W188">
        <v>10133.956150489201</v>
      </c>
      <c r="X188">
        <v>10224.473193104321</v>
      </c>
      <c r="Y188">
        <v>10314.839516610071</v>
      </c>
      <c r="Z188">
        <v>10405.14624189662</v>
      </c>
      <c r="AA188">
        <v>10495.488167225611</v>
      </c>
      <c r="AB188">
        <v>10585.96377030548</v>
      </c>
      <c r="AC188">
        <v>10676.67521925282</v>
      </c>
      <c r="AD188">
        <v>10767.72839309568</v>
      </c>
      <c r="AE188">
        <v>10858.82208515083</v>
      </c>
      <c r="AF188">
        <v>10949.58507462608</v>
      </c>
      <c r="AG188">
        <v>11040.021588238271</v>
      </c>
      <c r="AH188">
        <v>11130.136610502321</v>
      </c>
      <c r="AI188">
        <v>11219.935883571219</v>
      </c>
      <c r="AJ188">
        <v>11309.42590683348</v>
      </c>
      <c r="AK188">
        <v>11398.613936291889</v>
      </c>
      <c r="AL188">
        <v>11487.50798374875</v>
      </c>
      <c r="AM188">
        <v>11576.116815821961</v>
      </c>
      <c r="AN188">
        <v>11664.44995281821</v>
      </c>
    </row>
    <row r="189" spans="1:40" ht="14.25" x14ac:dyDescent="0.2">
      <c r="A189" s="230" t="s">
        <v>87</v>
      </c>
      <c r="B189">
        <v>16124.371416167731</v>
      </c>
      <c r="C189">
        <v>16175.612048339141</v>
      </c>
      <c r="D189">
        <v>16202.952648463381</v>
      </c>
      <c r="E189">
        <v>16211.02087776384</v>
      </c>
      <c r="F189">
        <v>16192.31551319035</v>
      </c>
      <c r="G189">
        <v>16141.56812085515</v>
      </c>
      <c r="H189">
        <v>16066.90197798287</v>
      </c>
      <c r="I189">
        <v>15976.42857887247</v>
      </c>
      <c r="J189">
        <v>15878.14924816271</v>
      </c>
      <c r="K189">
        <v>15739.215639640241</v>
      </c>
      <c r="L189">
        <v>15541.87269290561</v>
      </c>
      <c r="M189">
        <v>15316.078198990521</v>
      </c>
      <c r="N189">
        <v>15090.46697909509</v>
      </c>
      <c r="O189">
        <v>14892.08719732727</v>
      </c>
      <c r="P189">
        <v>14721.90642713285</v>
      </c>
      <c r="Q189">
        <v>14562.28987230918</v>
      </c>
      <c r="R189">
        <v>14411.35933464431</v>
      </c>
      <c r="S189">
        <v>14267.319914334101</v>
      </c>
      <c r="T189">
        <v>14128.450989934739</v>
      </c>
      <c r="U189">
        <v>13993.099342845549</v>
      </c>
      <c r="V189">
        <v>13859.674275335639</v>
      </c>
      <c r="W189">
        <v>13726.644589791789</v>
      </c>
      <c r="X189">
        <v>13592.537309238291</v>
      </c>
      <c r="Y189">
        <v>13455.93802584988</v>
      </c>
      <c r="Z189">
        <v>13315.49276565537</v>
      </c>
      <c r="AA189">
        <v>13169.91125441135</v>
      </c>
      <c r="AB189">
        <v>13017.971462209771</v>
      </c>
      <c r="AC189">
        <v>12858.52529329722</v>
      </c>
      <c r="AD189">
        <v>12690.5052734089</v>
      </c>
      <c r="AE189">
        <v>12512.026409104379</v>
      </c>
      <c r="AF189">
        <v>12322.95176416844</v>
      </c>
      <c r="AG189">
        <v>12124.871602444669</v>
      </c>
      <c r="AH189">
        <v>11919.328731727939</v>
      </c>
      <c r="AI189">
        <v>11707.80937207695</v>
      </c>
      <c r="AJ189">
        <v>11491.73569998713</v>
      </c>
      <c r="AK189">
        <v>11272.46000196432</v>
      </c>
      <c r="AL189">
        <v>11051.260351387609</v>
      </c>
      <c r="AM189">
        <v>10829.337707452551</v>
      </c>
      <c r="AN189">
        <v>10607.814324176779</v>
      </c>
    </row>
    <row r="190" spans="1:40" ht="14.25" x14ac:dyDescent="0.2">
      <c r="A190" s="230" t="s">
        <v>88</v>
      </c>
      <c r="B190">
        <v>21502.759178911721</v>
      </c>
      <c r="C190">
        <v>21688.133645336511</v>
      </c>
      <c r="D190">
        <v>21831.75869453375</v>
      </c>
      <c r="E190">
        <v>21889.46106432208</v>
      </c>
      <c r="F190">
        <v>21878.528718423411</v>
      </c>
      <c r="G190">
        <v>21847.97056449185</v>
      </c>
      <c r="H190">
        <v>21801.170872317431</v>
      </c>
      <c r="I190">
        <v>21741.527215162409</v>
      </c>
      <c r="J190">
        <v>21672.428142795648</v>
      </c>
      <c r="K190">
        <v>21543.569465003111</v>
      </c>
      <c r="L190">
        <v>21328.781935793031</v>
      </c>
      <c r="M190">
        <v>21067.31722289529</v>
      </c>
      <c r="N190">
        <v>20797.143498581881</v>
      </c>
      <c r="O190">
        <v>20554.451884965929</v>
      </c>
      <c r="P190">
        <v>20340.08750104058</v>
      </c>
      <c r="Q190">
        <v>20131.04145607385</v>
      </c>
      <c r="R190">
        <v>19926.450772120719</v>
      </c>
      <c r="S190">
        <v>19725.485929296148</v>
      </c>
      <c r="T190">
        <v>19527.349301847451</v>
      </c>
      <c r="U190">
        <v>19331.273925112251</v>
      </c>
      <c r="V190">
        <v>19136.52257209798</v>
      </c>
      <c r="W190">
        <v>18942.387119565359</v>
      </c>
      <c r="X190">
        <v>18748.188184320828</v>
      </c>
      <c r="Y190">
        <v>18553.275010943551</v>
      </c>
      <c r="Z190">
        <v>18357.02559243004</v>
      </c>
      <c r="AA190">
        <v>18158.847005248979</v>
      </c>
      <c r="AB190">
        <v>17958.175940100791</v>
      </c>
      <c r="AC190">
        <v>17754.47940928553</v>
      </c>
      <c r="AD190">
        <v>17547.25561103817</v>
      </c>
      <c r="AE190">
        <v>17336.113685037111</v>
      </c>
      <c r="AF190">
        <v>17121.372427490391</v>
      </c>
      <c r="AG190">
        <v>16903.605229760269</v>
      </c>
      <c r="AH190">
        <v>16683.367001510491</v>
      </c>
      <c r="AI190">
        <v>16461.193323859581</v>
      </c>
      <c r="AJ190">
        <v>16237.59976393662</v>
      </c>
      <c r="AK190">
        <v>16013.081343472501</v>
      </c>
      <c r="AL190">
        <v>15788.112153560211</v>
      </c>
      <c r="AM190">
        <v>15563.14510733743</v>
      </c>
      <c r="AN190">
        <v>15338.611822072769</v>
      </c>
    </row>
    <row r="191" spans="1:40" ht="14.25" x14ac:dyDescent="0.2">
      <c r="A191" s="230" t="s">
        <v>89</v>
      </c>
      <c r="B191">
        <v>13204.368998026081</v>
      </c>
      <c r="C191">
        <v>13629.80321302729</v>
      </c>
      <c r="D191">
        <v>14061.39871565863</v>
      </c>
      <c r="E191">
        <v>14496.783078696841</v>
      </c>
      <c r="F191">
        <v>14947.15682509525</v>
      </c>
      <c r="G191">
        <v>15415.60507564738</v>
      </c>
      <c r="H191">
        <v>15885.90976971153</v>
      </c>
      <c r="I191">
        <v>16339.833811082861</v>
      </c>
      <c r="J191">
        <v>16757.209671638058</v>
      </c>
      <c r="K191">
        <v>17133.384976555819</v>
      </c>
      <c r="L191">
        <v>17483.94450995799</v>
      </c>
      <c r="M191">
        <v>17818.56347941768</v>
      </c>
      <c r="N191">
        <v>18147.8519268985</v>
      </c>
      <c r="O191">
        <v>18483.290162185851</v>
      </c>
      <c r="P191">
        <v>18826.642738804501</v>
      </c>
      <c r="Q191">
        <v>19171.706314668161</v>
      </c>
      <c r="R191">
        <v>19518.671389605872</v>
      </c>
      <c r="S191">
        <v>19867.748266443399</v>
      </c>
      <c r="T191">
        <v>20219.167429313002</v>
      </c>
      <c r="U191">
        <v>20573.179944862419</v>
      </c>
      <c r="V191">
        <v>20930.057891478769</v>
      </c>
      <c r="W191">
        <v>21290.094821842998</v>
      </c>
      <c r="X191">
        <v>21653.606264341459</v>
      </c>
      <c r="Y191">
        <v>22020.93026908872</v>
      </c>
      <c r="Z191">
        <v>22392.428004553381</v>
      </c>
      <c r="AA191">
        <v>22768.48441104556</v>
      </c>
      <c r="AB191">
        <v>23149.508917605981</v>
      </c>
      <c r="AC191">
        <v>23535.936229155392</v>
      </c>
      <c r="AD191">
        <v>23928.227191106231</v>
      </c>
      <c r="AE191">
        <v>24325.403495963819</v>
      </c>
      <c r="AF191">
        <v>24726.19943103068</v>
      </c>
      <c r="AG191">
        <v>25130.66779032195</v>
      </c>
      <c r="AH191">
        <v>25538.865315540199</v>
      </c>
      <c r="AI191">
        <v>25950.852814844311</v>
      </c>
      <c r="AJ191">
        <v>26366.695283367571</v>
      </c>
      <c r="AK191">
        <v>26786.462025655699</v>
      </c>
      <c r="AL191">
        <v>27210.226780208861</v>
      </c>
      <c r="AM191">
        <v>27638.067846318711</v>
      </c>
      <c r="AN191">
        <v>28070.068213404949</v>
      </c>
    </row>
    <row r="192" spans="1:40" ht="14.25" x14ac:dyDescent="0.2">
      <c r="A192" s="231" t="s">
        <v>90</v>
      </c>
      <c r="B192">
        <v>15179.327689922769</v>
      </c>
      <c r="C192">
        <v>15556.406128602421</v>
      </c>
      <c r="D192">
        <v>15936.530745886839</v>
      </c>
      <c r="E192">
        <v>16317.740467373589</v>
      </c>
      <c r="F192">
        <v>16697.99772377867</v>
      </c>
      <c r="G192">
        <v>17078.868923892129</v>
      </c>
      <c r="H192">
        <v>17463.921013194911</v>
      </c>
      <c r="I192">
        <v>17857.060491323831</v>
      </c>
      <c r="J192">
        <v>18262.547258172701</v>
      </c>
      <c r="K192">
        <v>18690.217977212571</v>
      </c>
      <c r="L192">
        <v>19138.329143680181</v>
      </c>
      <c r="M192">
        <v>19593.08168538375</v>
      </c>
      <c r="N192">
        <v>20039.32058672564</v>
      </c>
      <c r="O192">
        <v>20460.544588627119</v>
      </c>
      <c r="P192">
        <v>20860.677792097409</v>
      </c>
      <c r="Q192">
        <v>21255.565722649229</v>
      </c>
      <c r="R192">
        <v>21645.706377604962</v>
      </c>
      <c r="S192">
        <v>22031.67485524428</v>
      </c>
      <c r="T192">
        <v>22414.122168932048</v>
      </c>
      <c r="U192">
        <v>22793.774153254239</v>
      </c>
      <c r="V192">
        <v>23171.430524325551</v>
      </c>
      <c r="W192">
        <v>23547.96415595325</v>
      </c>
      <c r="X192">
        <v>23924.32063289894</v>
      </c>
      <c r="Y192">
        <v>24301.518142188848</v>
      </c>
      <c r="Z192">
        <v>24680.647763392011</v>
      </c>
      <c r="AA192">
        <v>25062.874219141449</v>
      </c>
      <c r="AB192">
        <v>25449.43714801814</v>
      </c>
      <c r="AC192">
        <v>25841.652963385681</v>
      </c>
      <c r="AD192">
        <v>26240.91736396349</v>
      </c>
      <c r="AE192">
        <v>26644.663908032431</v>
      </c>
      <c r="AF192">
        <v>27049.332149954102</v>
      </c>
      <c r="AG192">
        <v>27454.891136840099</v>
      </c>
      <c r="AH192">
        <v>27861.314040038349</v>
      </c>
      <c r="AI192">
        <v>28268.578259579768</v>
      </c>
      <c r="AJ192">
        <v>28676.665525156299</v>
      </c>
      <c r="AK192">
        <v>29085.56199373553</v>
      </c>
      <c r="AL192">
        <v>29495.258343931691</v>
      </c>
      <c r="AM192">
        <v>29905.749867267121</v>
      </c>
      <c r="AN192">
        <v>30317.036556472391</v>
      </c>
    </row>
    <row r="193" spans="1:40" ht="14.25" x14ac:dyDescent="0.2">
      <c r="A193" s="231" t="s">
        <v>91</v>
      </c>
      <c r="B193">
        <v>15793.232462385689</v>
      </c>
      <c r="C193">
        <v>16214.18368176771</v>
      </c>
      <c r="D193">
        <v>16638.901733164461</v>
      </c>
      <c r="E193">
        <v>17065.03678939864</v>
      </c>
      <c r="F193">
        <v>17490.49286952044</v>
      </c>
      <c r="G193">
        <v>17917.137137752499</v>
      </c>
      <c r="H193">
        <v>18348.680012039531</v>
      </c>
      <c r="I193">
        <v>18789.211851098709</v>
      </c>
      <c r="J193">
        <v>19243.218646617501</v>
      </c>
      <c r="K193">
        <v>19720.998186728481</v>
      </c>
      <c r="L193">
        <v>20220.730484979111</v>
      </c>
      <c r="M193">
        <v>20727.963650794831</v>
      </c>
      <c r="N193">
        <v>21226.743291837029</v>
      </c>
      <c r="O193">
        <v>21699.619077795229</v>
      </c>
      <c r="P193">
        <v>22150.669057570482</v>
      </c>
      <c r="Q193">
        <v>22596.621463563552</v>
      </c>
      <c r="R193">
        <v>23038.01698109174</v>
      </c>
      <c r="S193">
        <v>23475.486314199381</v>
      </c>
      <c r="T193">
        <v>23909.749163606779</v>
      </c>
      <c r="U193">
        <v>24341.613305585539</v>
      </c>
      <c r="V193">
        <v>24771.973847490819</v>
      </c>
      <c r="W193">
        <v>25201.812735586042</v>
      </c>
      <c r="X193">
        <v>25632.198590737469</v>
      </c>
      <c r="Y193">
        <v>26064.286947692231</v>
      </c>
      <c r="Z193">
        <v>26499.320974115741</v>
      </c>
      <c r="AA193">
        <v>26938.632746524479</v>
      </c>
      <c r="AB193">
        <v>27383.6451618395</v>
      </c>
      <c r="AC193">
        <v>27835.874565682181</v>
      </c>
      <c r="AD193">
        <v>28296.934181884819</v>
      </c>
      <c r="AE193">
        <v>28763.926725065779</v>
      </c>
      <c r="AF193">
        <v>29232.81057427033</v>
      </c>
      <c r="AG193">
        <v>29703.56115284569</v>
      </c>
      <c r="AH193">
        <v>30176.158731959989</v>
      </c>
      <c r="AI193">
        <v>30650.58857413696</v>
      </c>
      <c r="AJ193">
        <v>31126.841073534441</v>
      </c>
      <c r="AK193">
        <v>31604.91189309828</v>
      </c>
      <c r="AL193">
        <v>32084.802098740369</v>
      </c>
      <c r="AM193">
        <v>32566.51829071093</v>
      </c>
      <c r="AN193">
        <v>33050.072732351757</v>
      </c>
    </row>
    <row r="194" spans="1:40" ht="14.25" x14ac:dyDescent="0.2">
      <c r="A194" s="231" t="s">
        <v>92</v>
      </c>
      <c r="B194">
        <v>12204.55859303716</v>
      </c>
      <c r="C194">
        <v>12760.818512913351</v>
      </c>
      <c r="D194">
        <v>13329.449008511559</v>
      </c>
      <c r="E194">
        <v>13906.018070292001</v>
      </c>
      <c r="F194">
        <v>14489.12832918692</v>
      </c>
      <c r="G194">
        <v>15082.27753229416</v>
      </c>
      <c r="H194">
        <v>15688.19822841036</v>
      </c>
      <c r="I194">
        <v>16310.11228475893</v>
      </c>
      <c r="J194">
        <v>16951.762047707471</v>
      </c>
      <c r="K194">
        <v>17621.987774818361</v>
      </c>
      <c r="L194">
        <v>18319.68611796754</v>
      </c>
      <c r="M194">
        <v>19032.66971134266</v>
      </c>
      <c r="N194">
        <v>19746.740036486521</v>
      </c>
      <c r="O194">
        <v>20445.634220134609</v>
      </c>
      <c r="P194">
        <v>21132.608555640461</v>
      </c>
      <c r="Q194">
        <v>21823.12653690618</v>
      </c>
      <c r="R194">
        <v>22517.845714402061</v>
      </c>
      <c r="S194">
        <v>23217.602900426838</v>
      </c>
      <c r="T194">
        <v>23923.41951134878</v>
      </c>
      <c r="U194">
        <v>24636.50714227862</v>
      </c>
      <c r="V194">
        <v>25358.273585534422</v>
      </c>
      <c r="W194">
        <v>26090.329518622519</v>
      </c>
      <c r="X194">
        <v>26834.49610240947</v>
      </c>
      <c r="Y194">
        <v>27592.813746294582</v>
      </c>
      <c r="Z194">
        <v>28367.552315222529</v>
      </c>
      <c r="AA194">
        <v>29161.223074041402</v>
      </c>
      <c r="AB194">
        <v>29976.59268887488</v>
      </c>
      <c r="AC194">
        <v>30816.699633766089</v>
      </c>
      <c r="AD194">
        <v>31684.873384930928</v>
      </c>
      <c r="AE194">
        <v>32576.91311667363</v>
      </c>
      <c r="AF194">
        <v>33486.431901865428</v>
      </c>
      <c r="AG194">
        <v>34413.721686067962</v>
      </c>
      <c r="AH194">
        <v>35359.088774888347</v>
      </c>
      <c r="AI194">
        <v>36322.854671517758</v>
      </c>
      <c r="AJ194">
        <v>37305.356941571197</v>
      </c>
      <c r="AK194">
        <v>38306.950106413133</v>
      </c>
      <c r="AL194">
        <v>39328.006566267897</v>
      </c>
      <c r="AM194">
        <v>40368.917554532673</v>
      </c>
      <c r="AN194">
        <v>41430.094124834657</v>
      </c>
    </row>
    <row r="195" spans="1:40" ht="14.25" x14ac:dyDescent="0.2">
      <c r="A195" s="231" t="s">
        <v>93</v>
      </c>
      <c r="B195">
        <v>24223.247878201619</v>
      </c>
      <c r="C195">
        <v>24846.393313807432</v>
      </c>
      <c r="D195">
        <v>25474.827335749658</v>
      </c>
      <c r="E195">
        <v>26105.19008695212</v>
      </c>
      <c r="F195">
        <v>26734.247839585471</v>
      </c>
      <c r="G195">
        <v>27364.677338527959</v>
      </c>
      <c r="H195">
        <v>28002.17131474147</v>
      </c>
      <c r="I195">
        <v>28652.98434531911</v>
      </c>
      <c r="J195">
        <v>29323.95587548635</v>
      </c>
      <c r="K195">
        <v>30030.82849018824</v>
      </c>
      <c r="L195">
        <v>30770.813499492138</v>
      </c>
      <c r="M195">
        <v>31521.821222699491</v>
      </c>
      <c r="N195">
        <v>32259.529997812151</v>
      </c>
      <c r="O195">
        <v>32957.39913144477</v>
      </c>
      <c r="P195">
        <v>33621.686368791867</v>
      </c>
      <c r="Q195">
        <v>34277.856058412457</v>
      </c>
      <c r="R195">
        <v>34926.719772630859</v>
      </c>
      <c r="S195">
        <v>35569.219336970593</v>
      </c>
      <c r="T195">
        <v>36206.425082922942</v>
      </c>
      <c r="U195">
        <v>36839.534251360303</v>
      </c>
      <c r="V195">
        <v>37469.869653849913</v>
      </c>
      <c r="W195">
        <v>38098.878698634588</v>
      </c>
      <c r="X195">
        <v>38728.132887614142</v>
      </c>
      <c r="Y195">
        <v>39359.32789049641</v>
      </c>
      <c r="Z195">
        <v>39994.284302576023</v>
      </c>
      <c r="AA195">
        <v>40634.949193574743</v>
      </c>
      <c r="AB195">
        <v>41283.398556816261</v>
      </c>
      <c r="AC195">
        <v>41941.840770961957</v>
      </c>
      <c r="AD195">
        <v>42612.621190782353</v>
      </c>
      <c r="AE195">
        <v>43291.475042109189</v>
      </c>
      <c r="AF195">
        <v>43972.47037332</v>
      </c>
      <c r="AG195">
        <v>44655.563000589907</v>
      </c>
      <c r="AH195">
        <v>45340.715729588992</v>
      </c>
      <c r="AI195">
        <v>46027.898546974211</v>
      </c>
      <c r="AJ195">
        <v>46717.088806555214</v>
      </c>
      <c r="AK195">
        <v>47408.271410314359</v>
      </c>
      <c r="AL195">
        <v>48101.438984495508</v>
      </c>
      <c r="AM195">
        <v>48796.592050992083</v>
      </c>
      <c r="AN195">
        <v>49493.739194297079</v>
      </c>
    </row>
    <row r="196" spans="1:40" ht="14.25" x14ac:dyDescent="0.2">
      <c r="A196" s="231" t="s">
        <v>94</v>
      </c>
      <c r="B196">
        <v>6611.9630030332364</v>
      </c>
      <c r="C196">
        <v>6711.7308900746066</v>
      </c>
      <c r="D196">
        <v>6812.2020992468497</v>
      </c>
      <c r="E196">
        <v>6913.1650646332464</v>
      </c>
      <c r="F196">
        <v>7013.6926339373549</v>
      </c>
      <c r="G196">
        <v>7113.9539273734163</v>
      </c>
      <c r="H196">
        <v>7215.4367079030226</v>
      </c>
      <c r="I196">
        <v>7319.7152825774529</v>
      </c>
      <c r="J196">
        <v>7428.4548511235234</v>
      </c>
      <c r="K196">
        <v>7545.9173747033255</v>
      </c>
      <c r="L196">
        <v>7671.4628816036529</v>
      </c>
      <c r="M196">
        <v>7799.1964244743012</v>
      </c>
      <c r="N196">
        <v>7922.8238224393253</v>
      </c>
      <c r="O196">
        <v>8035.6599841017023</v>
      </c>
      <c r="P196">
        <v>8139.472158041076</v>
      </c>
      <c r="Q196">
        <v>8240.7577316222887</v>
      </c>
      <c r="R196">
        <v>8339.6771727403757</v>
      </c>
      <c r="S196">
        <v>8436.4064355214068</v>
      </c>
      <c r="T196">
        <v>8531.1363776202415</v>
      </c>
      <c r="U196">
        <v>8624.0722041754689</v>
      </c>
      <c r="V196">
        <v>8715.4329476246166</v>
      </c>
      <c r="W196">
        <v>8805.4509922046946</v>
      </c>
      <c r="X196">
        <v>8894.3716515965552</v>
      </c>
      <c r="Y196">
        <v>8982.4528078248841</v>
      </c>
      <c r="Z196">
        <v>9069.9646192149012</v>
      </c>
      <c r="AA196">
        <v>9157.1893049387363</v>
      </c>
      <c r="AB196">
        <v>9244.4210134723071</v>
      </c>
      <c r="AC196">
        <v>9331.9657821367309</v>
      </c>
      <c r="AD196">
        <v>9420.1415948267258</v>
      </c>
      <c r="AE196">
        <v>9508.3338936820201</v>
      </c>
      <c r="AF196">
        <v>9595.6956460297188</v>
      </c>
      <c r="AG196">
        <v>9682.2056874714781</v>
      </c>
      <c r="AH196">
        <v>9767.8435528381451</v>
      </c>
      <c r="AI196">
        <v>9852.5894874821406</v>
      </c>
      <c r="AJ196">
        <v>9936.4244577180107</v>
      </c>
      <c r="AK196">
        <v>10019.33016041112</v>
      </c>
      <c r="AL196">
        <v>10101.28903171709</v>
      </c>
      <c r="AM196">
        <v>10182.2842549744</v>
      </c>
      <c r="AN196">
        <v>10262.29976775537</v>
      </c>
    </row>
    <row r="197" spans="1:40" ht="14.25" x14ac:dyDescent="0.2">
      <c r="A197" s="231" t="s">
        <v>95</v>
      </c>
      <c r="B197">
        <v>27519.37503144029</v>
      </c>
      <c r="C197">
        <v>29597.430752226261</v>
      </c>
      <c r="D197">
        <v>31785.763898136571</v>
      </c>
      <c r="E197">
        <v>34071.921020601803</v>
      </c>
      <c r="F197">
        <v>36490.183310279637</v>
      </c>
      <c r="G197">
        <v>39063.622045967502</v>
      </c>
      <c r="H197">
        <v>41750.850249055176</v>
      </c>
      <c r="I197">
        <v>44497.314454887637</v>
      </c>
      <c r="J197">
        <v>47234.274602737627</v>
      </c>
      <c r="K197">
        <v>49995.708510833123</v>
      </c>
      <c r="L197">
        <v>52827.573447502262</v>
      </c>
      <c r="M197">
        <v>55657.722193692891</v>
      </c>
      <c r="N197">
        <v>58399.805302214729</v>
      </c>
      <c r="O197">
        <v>60954.103353220358</v>
      </c>
      <c r="P197">
        <v>63356.348727755161</v>
      </c>
      <c r="Q197">
        <v>65715.517051489296</v>
      </c>
      <c r="R197">
        <v>68034.313713466108</v>
      </c>
      <c r="S197">
        <v>70317.281541122735</v>
      </c>
      <c r="T197">
        <v>72570.784423171019</v>
      </c>
      <c r="U197">
        <v>74802.986577183197</v>
      </c>
      <c r="V197">
        <v>77023.833332945651</v>
      </c>
      <c r="W197">
        <v>79245.039395593602</v>
      </c>
      <c r="X197">
        <v>81480.090609864812</v>
      </c>
      <c r="Y197">
        <v>83744.265312859628</v>
      </c>
      <c r="Z197">
        <v>86054.681483813634</v>
      </c>
      <c r="AA197">
        <v>88430.376123728289</v>
      </c>
      <c r="AB197">
        <v>90892.423675858256</v>
      </c>
      <c r="AC197">
        <v>93464.100884186613</v>
      </c>
      <c r="AD197">
        <v>96171.106341001796</v>
      </c>
      <c r="AE197">
        <v>98983.148974308991</v>
      </c>
      <c r="AF197">
        <v>101852.0846061581</v>
      </c>
      <c r="AG197">
        <v>104778.84422373569</v>
      </c>
      <c r="AH197">
        <v>107764.4045302801</v>
      </c>
      <c r="AI197">
        <v>110809.7907850464</v>
      </c>
      <c r="AJ197">
        <v>113916.0797374273</v>
      </c>
      <c r="AK197">
        <v>117084.4026590884</v>
      </c>
      <c r="AL197">
        <v>120315.94847835541</v>
      </c>
      <c r="AM197">
        <v>123611.96702152101</v>
      </c>
      <c r="AN197">
        <v>126973.772366169</v>
      </c>
    </row>
    <row r="198" spans="1:40" ht="14.25" x14ac:dyDescent="0.2">
      <c r="A198" s="232" t="s">
        <v>120</v>
      </c>
      <c r="B198">
        <v>40049.197919647981</v>
      </c>
      <c r="C198">
        <v>42445.588343853087</v>
      </c>
      <c r="D198">
        <v>44960.09854410652</v>
      </c>
      <c r="E198">
        <v>47590.167197823757</v>
      </c>
      <c r="F198">
        <v>50394.49290519514</v>
      </c>
      <c r="G198">
        <v>53394.13733298787</v>
      </c>
      <c r="H198">
        <v>56515.85502375535</v>
      </c>
      <c r="I198">
        <v>59667.089198486181</v>
      </c>
      <c r="J198">
        <v>62734.842183859153</v>
      </c>
      <c r="K198">
        <v>65710.925261677519</v>
      </c>
      <c r="L198">
        <v>68665.280614230243</v>
      </c>
      <c r="M198">
        <v>71587.168263359621</v>
      </c>
      <c r="N198">
        <v>74466.177118091175</v>
      </c>
      <c r="O198">
        <v>77292.320985737242</v>
      </c>
      <c r="P198">
        <v>80086.78000984597</v>
      </c>
      <c r="Q198">
        <v>82878.792502303244</v>
      </c>
      <c r="R198">
        <v>85671.684554318374</v>
      </c>
      <c r="S198">
        <v>88469.936923775938</v>
      </c>
      <c r="T198">
        <v>91279.207138622995</v>
      </c>
      <c r="U198">
        <v>94106.352650355009</v>
      </c>
      <c r="V198">
        <v>96959.457157093144</v>
      </c>
      <c r="W198">
        <v>99847.862330039541</v>
      </c>
      <c r="X198">
        <v>102782.207295143</v>
      </c>
      <c r="Y198">
        <v>105774.4783531912</v>
      </c>
      <c r="Z198">
        <v>108838.0715767332</v>
      </c>
      <c r="AA198">
        <v>111987.8711127001</v>
      </c>
      <c r="AB198">
        <v>115240.34625796819</v>
      </c>
      <c r="AC198">
        <v>118613.67067543921</v>
      </c>
      <c r="AD198">
        <v>122127.8674963776</v>
      </c>
      <c r="AE198">
        <v>125760.6934528468</v>
      </c>
      <c r="AF198">
        <v>129476.73084920979</v>
      </c>
      <c r="AG198">
        <v>133277.78249557069</v>
      </c>
      <c r="AH198">
        <v>137165.72409850289</v>
      </c>
      <c r="AI198">
        <v>141142.50811474901</v>
      </c>
      <c r="AJ198">
        <v>145210.16776292509</v>
      </c>
      <c r="AK198">
        <v>149370.82120063441</v>
      </c>
      <c r="AL198">
        <v>153626.67587492001</v>
      </c>
      <c r="AM198">
        <v>157980.03305455131</v>
      </c>
      <c r="AN198">
        <v>162433.29255323109</v>
      </c>
    </row>
    <row r="199" spans="1:40" ht="14.25" x14ac:dyDescent="0.2">
      <c r="A199" s="232" t="s">
        <v>38</v>
      </c>
      <c r="B199">
        <v>3224.8526645654251</v>
      </c>
      <c r="C199">
        <v>3339.7989056035781</v>
      </c>
      <c r="D199">
        <v>3459.1666157208779</v>
      </c>
      <c r="E199">
        <v>3583.2089103879689</v>
      </c>
      <c r="F199">
        <v>3716.0149711002869</v>
      </c>
      <c r="G199">
        <v>3858.1359432951231</v>
      </c>
      <c r="H199">
        <v>4003.9018356574989</v>
      </c>
      <c r="I199">
        <v>4146.7343930166571</v>
      </c>
      <c r="J199">
        <v>4279.1449432416539</v>
      </c>
      <c r="K199">
        <v>4397.9362694853826</v>
      </c>
      <c r="L199">
        <v>4508.2853322176288</v>
      </c>
      <c r="M199">
        <v>4615.0856079311861</v>
      </c>
      <c r="N199">
        <v>4723.7771957715222</v>
      </c>
      <c r="O199">
        <v>4840.3381275541797</v>
      </c>
      <c r="P199">
        <v>4965.4855743821472</v>
      </c>
      <c r="Q199">
        <v>5095.6369480186913</v>
      </c>
      <c r="R199">
        <v>5230.7410871440215</v>
      </c>
      <c r="S199">
        <v>5370.7288171306172</v>
      </c>
      <c r="T199">
        <v>5515.5108332172676</v>
      </c>
      <c r="U199">
        <v>5664.9755448697588</v>
      </c>
      <c r="V199">
        <v>5818.986894337866</v>
      </c>
      <c r="W199">
        <v>5977.3821651454546</v>
      </c>
      <c r="X199">
        <v>6139.9697990985233</v>
      </c>
      <c r="Y199">
        <v>6306.5272433380451</v>
      </c>
      <c r="Z199">
        <v>6476.798851967169</v>
      </c>
      <c r="AA199">
        <v>6650.4938698046244</v>
      </c>
      <c r="AB199">
        <v>6827.284528807626</v>
      </c>
      <c r="AC199">
        <v>7006.8042906108794</v>
      </c>
      <c r="AD199">
        <v>7188.6462713756346</v>
      </c>
      <c r="AE199">
        <v>7373.2304102013068</v>
      </c>
      <c r="AF199">
        <v>7561.3113210944748</v>
      </c>
      <c r="AG199">
        <v>7752.9551276158936</v>
      </c>
      <c r="AH199">
        <v>7948.2308519303633</v>
      </c>
      <c r="AI199">
        <v>8147.2105559201027</v>
      </c>
      <c r="AJ199">
        <v>8349.9694871340052</v>
      </c>
      <c r="AK199">
        <v>8556.5862298019965</v>
      </c>
      <c r="AL199">
        <v>8767.1428611586252</v>
      </c>
      <c r="AM199">
        <v>8981.7251133390146</v>
      </c>
      <c r="AN199">
        <v>9200.4225411273201</v>
      </c>
    </row>
    <row r="200" spans="1:40" ht="14.25" x14ac:dyDescent="0.2">
      <c r="A200" s="232" t="s">
        <v>84</v>
      </c>
      <c r="B200">
        <v>11527.535972617879</v>
      </c>
      <c r="C200">
        <v>12018.91289597787</v>
      </c>
      <c r="D200">
        <v>12530.00271324729</v>
      </c>
      <c r="E200">
        <v>13061.24737868669</v>
      </c>
      <c r="F200">
        <v>13627.808572069011</v>
      </c>
      <c r="G200">
        <v>14232.66862979982</v>
      </c>
      <c r="H200">
        <v>14855.31549803823</v>
      </c>
      <c r="I200">
        <v>15471.3757420002</v>
      </c>
      <c r="J200">
        <v>16052.54084200632</v>
      </c>
      <c r="K200">
        <v>16585.398166642492</v>
      </c>
      <c r="L200">
        <v>17088.227334251449</v>
      </c>
      <c r="M200">
        <v>17579.51045969034</v>
      </c>
      <c r="N200">
        <v>18080.26762664512</v>
      </c>
      <c r="O200">
        <v>18614.051308335402</v>
      </c>
      <c r="P200">
        <v>19183.983817542921</v>
      </c>
      <c r="Q200">
        <v>19776.245829606731</v>
      </c>
      <c r="R200">
        <v>20390.970863444989</v>
      </c>
      <c r="S200">
        <v>21028.233726859951</v>
      </c>
      <c r="T200">
        <v>21688.043019022381</v>
      </c>
      <c r="U200">
        <v>22370.333327432789</v>
      </c>
      <c r="V200">
        <v>23074.957147743389</v>
      </c>
      <c r="W200">
        <v>23801.67656254971</v>
      </c>
      <c r="X200">
        <v>24550.154723564949</v>
      </c>
      <c r="Y200">
        <v>25319.947190433631</v>
      </c>
      <c r="Z200">
        <v>26110.493188773329</v>
      </c>
      <c r="AA200">
        <v>26921.106859772619</v>
      </c>
      <c r="AB200">
        <v>27750.96858373575</v>
      </c>
      <c r="AC200">
        <v>28599.116470223289</v>
      </c>
      <c r="AD200">
        <v>29464.43811776337</v>
      </c>
      <c r="AE200">
        <v>30348.330538584061</v>
      </c>
      <c r="AF200">
        <v>31253.327621158449</v>
      </c>
      <c r="AG200">
        <v>32179.91825517625</v>
      </c>
      <c r="AH200">
        <v>33128.610229643848</v>
      </c>
      <c r="AI200">
        <v>34099.931187310933</v>
      </c>
      <c r="AJ200">
        <v>35094.429619973787</v>
      </c>
      <c r="AK200">
        <v>36112.675906604964</v>
      </c>
      <c r="AL200">
        <v>37155.263396387178</v>
      </c>
      <c r="AM200">
        <v>38222.809538866502</v>
      </c>
      <c r="AN200">
        <v>39315.957063585913</v>
      </c>
    </row>
    <row r="201" spans="1:40" ht="14.25" x14ac:dyDescent="0.2">
      <c r="A201" s="233" t="s">
        <v>70</v>
      </c>
      <c r="B201">
        <v>11981.68421833607</v>
      </c>
      <c r="C201">
        <v>12077.69464486787</v>
      </c>
      <c r="D201">
        <v>12180.07451920727</v>
      </c>
      <c r="E201">
        <v>12289.50013723602</v>
      </c>
      <c r="F201">
        <v>12425.4472821035</v>
      </c>
      <c r="G201">
        <v>12588.159776054001</v>
      </c>
      <c r="H201">
        <v>12748.49923934779</v>
      </c>
      <c r="I201">
        <v>12875.872739988179</v>
      </c>
      <c r="J201">
        <v>12938.659488130679</v>
      </c>
      <c r="K201">
        <v>12957.00620575056</v>
      </c>
      <c r="L201">
        <v>12971.967180950631</v>
      </c>
      <c r="M201">
        <v>12983.14348101565</v>
      </c>
      <c r="N201">
        <v>12990.137938941871</v>
      </c>
      <c r="O201">
        <v>12992.556356562711</v>
      </c>
      <c r="P201">
        <v>12991.242797828771</v>
      </c>
      <c r="Q201">
        <v>12987.40248604418</v>
      </c>
      <c r="R201">
        <v>12981.186941726821</v>
      </c>
      <c r="S201">
        <v>12972.748759015351</v>
      </c>
      <c r="T201">
        <v>12962.241338434909</v>
      </c>
      <c r="U201">
        <v>12949.81863670082</v>
      </c>
      <c r="V201">
        <v>12935.63493391691</v>
      </c>
      <c r="W201">
        <v>12919.84461844575</v>
      </c>
      <c r="X201">
        <v>12902.60198965615</v>
      </c>
      <c r="Y201">
        <v>12884.06107868658</v>
      </c>
      <c r="Z201">
        <v>12864.37548730026</v>
      </c>
      <c r="AA201">
        <v>12843.698244854169</v>
      </c>
      <c r="AB201">
        <v>12822.18168335243</v>
      </c>
      <c r="AC201">
        <v>12799.97733051222</v>
      </c>
      <c r="AD201">
        <v>12777.23582073201</v>
      </c>
      <c r="AE201">
        <v>12750.52817045263</v>
      </c>
      <c r="AF201">
        <v>12716.854503170511</v>
      </c>
      <c r="AG201">
        <v>12677.011062331791</v>
      </c>
      <c r="AH201">
        <v>12631.79452634092</v>
      </c>
      <c r="AI201">
        <v>12581.998510640509</v>
      </c>
      <c r="AJ201">
        <v>12528.410551328319</v>
      </c>
      <c r="AK201">
        <v>12471.80957202989</v>
      </c>
      <c r="AL201">
        <v>12412.963831073401</v>
      </c>
      <c r="AM201">
        <v>12352.629342147509</v>
      </c>
      <c r="AN201">
        <v>12291.548758571351</v>
      </c>
    </row>
    <row r="202" spans="1:40" ht="14.25" x14ac:dyDescent="0.2">
      <c r="A202" s="233" t="s">
        <v>71</v>
      </c>
      <c r="B202">
        <v>6627.9200426937196</v>
      </c>
      <c r="C202">
        <v>6771.8094063180997</v>
      </c>
      <c r="D202">
        <v>6918.8674462570552</v>
      </c>
      <c r="E202">
        <v>7069.1750610715499</v>
      </c>
      <c r="F202">
        <v>7231.6697088562769</v>
      </c>
      <c r="G202">
        <v>7407.025511084742</v>
      </c>
      <c r="H202">
        <v>7582.0223120151586</v>
      </c>
      <c r="I202">
        <v>7742.1714215192223</v>
      </c>
      <c r="J202">
        <v>7871.8636378193614</v>
      </c>
      <c r="K202">
        <v>7973.6512830084603</v>
      </c>
      <c r="L202">
        <v>8062.7629503658336</v>
      </c>
      <c r="M202">
        <v>8142.1561303326862</v>
      </c>
      <c r="N202">
        <v>8214.9655469834761</v>
      </c>
      <c r="O202">
        <v>8284.4705274585212</v>
      </c>
      <c r="P202">
        <v>8352.9221713954994</v>
      </c>
      <c r="Q202">
        <v>8420.258008842784</v>
      </c>
      <c r="R202">
        <v>8486.380885978313</v>
      </c>
      <c r="S202">
        <v>8551.1921839445258</v>
      </c>
      <c r="T202">
        <v>8614.5919454891246</v>
      </c>
      <c r="U202">
        <v>8676.4790112039627</v>
      </c>
      <c r="V202">
        <v>8736.7511653945694</v>
      </c>
      <c r="W202">
        <v>8795.3052915766602</v>
      </c>
      <c r="X202">
        <v>8852.0375375566691</v>
      </c>
      <c r="Y202">
        <v>8906.843490014573</v>
      </c>
      <c r="Z202">
        <v>8959.6183584628943</v>
      </c>
      <c r="AA202">
        <v>9010.2571684126215</v>
      </c>
      <c r="AB202">
        <v>9058.6549635298907</v>
      </c>
      <c r="AC202">
        <v>9104.7070165190071</v>
      </c>
      <c r="AD202">
        <v>9148.3090484188251</v>
      </c>
      <c r="AE202">
        <v>9190.04384568778</v>
      </c>
      <c r="AF202">
        <v>9230.4714390737954</v>
      </c>
      <c r="AG202">
        <v>9269.4527313126346</v>
      </c>
      <c r="AH202">
        <v>9306.8472412536757</v>
      </c>
      <c r="AI202">
        <v>9342.5133185601826</v>
      </c>
      <c r="AJ202">
        <v>9376.308378717802</v>
      </c>
      <c r="AK202">
        <v>9408.0891583618995</v>
      </c>
      <c r="AL202">
        <v>9437.7119908391796</v>
      </c>
      <c r="AM202">
        <v>9465.0331018160487</v>
      </c>
      <c r="AN202">
        <v>9489.9089246355034</v>
      </c>
    </row>
    <row r="203" spans="1:40" ht="14.25" x14ac:dyDescent="0.2">
      <c r="A203" s="233" t="s">
        <v>112</v>
      </c>
      <c r="B203">
        <v>7272.1184742926107</v>
      </c>
      <c r="C203">
        <v>7503.6147778166587</v>
      </c>
      <c r="D203">
        <v>7741.5165151060892</v>
      </c>
      <c r="E203">
        <v>7985.73505752238</v>
      </c>
      <c r="F203">
        <v>8245.804544553801</v>
      </c>
      <c r="G203">
        <v>8523.0440193841605</v>
      </c>
      <c r="H203">
        <v>8803.6927314731984</v>
      </c>
      <c r="I203">
        <v>9072.1111772164732</v>
      </c>
      <c r="J203">
        <v>9310.866226962009</v>
      </c>
      <c r="K203">
        <v>9518.6962377864584</v>
      </c>
      <c r="L203">
        <v>9709.6907134346548</v>
      </c>
      <c r="M203">
        <v>9888.717465556887</v>
      </c>
      <c r="N203">
        <v>10061.14204447144</v>
      </c>
      <c r="O203">
        <v>10232.775063690429</v>
      </c>
      <c r="P203">
        <v>10405.807250144329</v>
      </c>
      <c r="Q203">
        <v>10578.331187359219</v>
      </c>
      <c r="R203">
        <v>10750.331774558161</v>
      </c>
      <c r="S203">
        <v>10921.799308762351</v>
      </c>
      <c r="T203">
        <v>11092.7295532018</v>
      </c>
      <c r="U203">
        <v>11263.12379773829</v>
      </c>
      <c r="V203">
        <v>11432.988911884129</v>
      </c>
      <c r="W203">
        <v>11602.337391037599</v>
      </c>
      <c r="X203">
        <v>11771.18739658823</v>
      </c>
      <c r="Y203">
        <v>11939.56279057732</v>
      </c>
      <c r="Z203">
        <v>12107.49316562636</v>
      </c>
      <c r="AA203">
        <v>12275.013870872161</v>
      </c>
      <c r="AB203">
        <v>12442.166034671451</v>
      </c>
      <c r="AC203">
        <v>12608.99658485781</v>
      </c>
      <c r="AD203">
        <v>12775.55826735433</v>
      </c>
      <c r="AE203">
        <v>12941.45976614555</v>
      </c>
      <c r="AF203">
        <v>13106.22343949302</v>
      </c>
      <c r="AG203">
        <v>13269.777612660369</v>
      </c>
      <c r="AH203">
        <v>13432.051591436441</v>
      </c>
      <c r="AI203">
        <v>13592.975730212551</v>
      </c>
      <c r="AJ203">
        <v>13752.481498209419</v>
      </c>
      <c r="AK203">
        <v>13910.501543764511</v>
      </c>
      <c r="AL203">
        <v>14066.969756595779</v>
      </c>
      <c r="AM203">
        <v>14221.82132796284</v>
      </c>
      <c r="AN203">
        <v>14374.99280865203</v>
      </c>
    </row>
    <row r="204" spans="1:40" ht="14.25" x14ac:dyDescent="0.2">
      <c r="A204" s="233" t="s">
        <v>113</v>
      </c>
      <c r="B204">
        <v>9019.4531857153415</v>
      </c>
      <c r="C204">
        <v>9209.7813547228561</v>
      </c>
      <c r="D204">
        <v>9405.8253921992218</v>
      </c>
      <c r="E204">
        <v>9608.125711755305</v>
      </c>
      <c r="F204">
        <v>9828.3551631301307</v>
      </c>
      <c r="G204">
        <v>10067.128808693289</v>
      </c>
      <c r="H204">
        <v>10307.247391864281</v>
      </c>
      <c r="I204">
        <v>10529.839188513581</v>
      </c>
      <c r="J204">
        <v>10714.512468456031</v>
      </c>
      <c r="K204">
        <v>10862.792111661969</v>
      </c>
      <c r="L204">
        <v>10993.538844842529</v>
      </c>
      <c r="M204">
        <v>11111.764824424319</v>
      </c>
      <c r="N204">
        <v>11222.78211314096</v>
      </c>
      <c r="O204">
        <v>11332.154086630921</v>
      </c>
      <c r="P204">
        <v>11442.240404452221</v>
      </c>
      <c r="Q204">
        <v>11551.481386318759</v>
      </c>
      <c r="R204">
        <v>11659.730944605961</v>
      </c>
      <c r="S204">
        <v>11766.839275608971</v>
      </c>
      <c r="T204">
        <v>11872.652988431269</v>
      </c>
      <c r="U204">
        <v>11977.01525163853</v>
      </c>
      <c r="V204">
        <v>12079.765958137061</v>
      </c>
      <c r="W204">
        <v>12180.741908684689</v>
      </c>
      <c r="X204">
        <v>12279.77701439064</v>
      </c>
      <c r="Y204">
        <v>12376.702518496581</v>
      </c>
      <c r="Z204">
        <v>12471.347237668781</v>
      </c>
      <c r="AA204">
        <v>12563.537822956479</v>
      </c>
      <c r="AB204">
        <v>12653.099040496139</v>
      </c>
      <c r="AC204">
        <v>12739.85407195787</v>
      </c>
      <c r="AD204">
        <v>12823.624834640659</v>
      </c>
      <c r="AE204">
        <v>12904.884808649649</v>
      </c>
      <c r="AF204">
        <v>12984.1429086561</v>
      </c>
      <c r="AG204">
        <v>13061.27261507782</v>
      </c>
      <c r="AH204">
        <v>13136.146424488439</v>
      </c>
      <c r="AI204">
        <v>13208.63603203799</v>
      </c>
      <c r="AJ204">
        <v>13278.612523955249</v>
      </c>
      <c r="AK204">
        <v>13345.946580014341</v>
      </c>
      <c r="AL204">
        <v>13410.508685805549</v>
      </c>
      <c r="AM204">
        <v>13472.16935460722</v>
      </c>
      <c r="AN204">
        <v>13530.799358609111</v>
      </c>
    </row>
    <row r="205" spans="1:40" ht="14.25" x14ac:dyDescent="0.2">
      <c r="A205" s="233" t="s">
        <v>114</v>
      </c>
      <c r="B205">
        <v>3355.3629553285882</v>
      </c>
      <c r="C205">
        <v>3323.875708633987</v>
      </c>
      <c r="D205">
        <v>3296.126162327821</v>
      </c>
      <c r="E205">
        <v>3274.3951881821249</v>
      </c>
      <c r="F205">
        <v>3259.2384311424421</v>
      </c>
      <c r="G205">
        <v>3247.899508456303</v>
      </c>
      <c r="H205">
        <v>3237.6955412181478</v>
      </c>
      <c r="I205">
        <v>3225.9821859492649</v>
      </c>
      <c r="J205">
        <v>3210.15511263591</v>
      </c>
      <c r="K205">
        <v>3185.4197502304128</v>
      </c>
      <c r="L205">
        <v>3151.5773323648468</v>
      </c>
      <c r="M205">
        <v>3112.8901909701181</v>
      </c>
      <c r="N205">
        <v>3073.4634363212172</v>
      </c>
      <c r="O205">
        <v>3037.2084672677129</v>
      </c>
      <c r="P205">
        <v>3004.246458239053</v>
      </c>
      <c r="Q205">
        <v>2972.1011500400318</v>
      </c>
      <c r="R205">
        <v>2940.6505268097972</v>
      </c>
      <c r="S205">
        <v>2909.7774589963051</v>
      </c>
      <c r="T205">
        <v>2879.369470479045</v>
      </c>
      <c r="U205">
        <v>2849.3185502670522</v>
      </c>
      <c r="V205">
        <v>2819.5210058316138</v>
      </c>
      <c r="W205">
        <v>2789.877355301729</v>
      </c>
      <c r="X205">
        <v>2760.2922558767491</v>
      </c>
      <c r="Y205">
        <v>2730.6744658992279</v>
      </c>
      <c r="Z205">
        <v>2700.9368380852939</v>
      </c>
      <c r="AA205">
        <v>2670.9963414330482</v>
      </c>
      <c r="AB205">
        <v>2640.7741093254799</v>
      </c>
      <c r="AC205">
        <v>2610.195511316555</v>
      </c>
      <c r="AD205">
        <v>2579.1902460403289</v>
      </c>
      <c r="AE205">
        <v>2547.7353688872299</v>
      </c>
      <c r="AF205">
        <v>2515.8994812038582</v>
      </c>
      <c r="AG205">
        <v>2483.751228801581</v>
      </c>
      <c r="AH205">
        <v>2451.3569428534902</v>
      </c>
      <c r="AI205">
        <v>2418.780566498368</v>
      </c>
      <c r="AJ205">
        <v>2386.0835971996498</v>
      </c>
      <c r="AK205">
        <v>2353.3250440964712</v>
      </c>
      <c r="AL205">
        <v>2320.5613995489698</v>
      </c>
      <c r="AM205">
        <v>2287.846624054413</v>
      </c>
      <c r="AN205">
        <v>2255.2321436939319</v>
      </c>
    </row>
    <row r="206" spans="1:40" ht="14.25" x14ac:dyDescent="0.2">
      <c r="A206" s="233" t="s">
        <v>115</v>
      </c>
      <c r="B206">
        <v>3069.0985404160142</v>
      </c>
      <c r="C206">
        <v>3084.7969150850281</v>
      </c>
      <c r="D206">
        <v>3102.3055211043161</v>
      </c>
      <c r="E206">
        <v>3121.6667679318448</v>
      </c>
      <c r="F206">
        <v>3147.578529895929</v>
      </c>
      <c r="G206">
        <v>3180.1872183681498</v>
      </c>
      <c r="H206">
        <v>3212.5326822408092</v>
      </c>
      <c r="I206">
        <v>3237.3812554585702</v>
      </c>
      <c r="J206">
        <v>3247.313667546865</v>
      </c>
      <c r="K206">
        <v>3246.1301243129769</v>
      </c>
      <c r="L206">
        <v>3243.0007048324651</v>
      </c>
      <c r="M206">
        <v>3238.5580907885769</v>
      </c>
      <c r="N206">
        <v>3233.4337496912631</v>
      </c>
      <c r="O206">
        <v>3228.2559969781942</v>
      </c>
      <c r="P206">
        <v>3222.957255011685</v>
      </c>
      <c r="Q206">
        <v>3217.0678620988169</v>
      </c>
      <c r="R206">
        <v>3210.610231388313</v>
      </c>
      <c r="S206">
        <v>3203.606929957346</v>
      </c>
      <c r="T206">
        <v>3196.0806426132071</v>
      </c>
      <c r="U206">
        <v>3188.054137014959</v>
      </c>
      <c r="V206">
        <v>3179.5502301572119</v>
      </c>
      <c r="W206">
        <v>3170.5917562517488</v>
      </c>
      <c r="X206">
        <v>3161.2015360374398</v>
      </c>
      <c r="Y206">
        <v>3151.4023475427739</v>
      </c>
      <c r="Z206">
        <v>3141.2168983205561</v>
      </c>
      <c r="AA206">
        <v>3130.6677991687052</v>
      </c>
      <c r="AB206">
        <v>3119.7775393466</v>
      </c>
      <c r="AC206">
        <v>3108.5684632916041</v>
      </c>
      <c r="AD206">
        <v>3097.062748836187</v>
      </c>
      <c r="AE206">
        <v>3084.7280247477001</v>
      </c>
      <c r="AF206">
        <v>3071.107145837665</v>
      </c>
      <c r="AG206">
        <v>3056.3346296710752</v>
      </c>
      <c r="AH206">
        <v>3040.5441177994198</v>
      </c>
      <c r="AI206">
        <v>3023.8679302333389</v>
      </c>
      <c r="AJ206">
        <v>3006.436675230299</v>
      </c>
      <c r="AK206">
        <v>2988.3789140421318</v>
      </c>
      <c r="AL206">
        <v>2969.8208798554542</v>
      </c>
      <c r="AM206">
        <v>2950.886249808917</v>
      </c>
      <c r="AN206">
        <v>2931.695968683428</v>
      </c>
    </row>
    <row r="207" spans="1:40" ht="14.25" x14ac:dyDescent="0.2">
      <c r="A207" s="233" t="s">
        <v>116</v>
      </c>
      <c r="B207">
        <v>1802.133487467564</v>
      </c>
      <c r="C207">
        <v>1809.242738064718</v>
      </c>
      <c r="D207">
        <v>1817.4659340031819</v>
      </c>
      <c r="E207">
        <v>1826.7637026409111</v>
      </c>
      <c r="F207">
        <v>1839.6644097453841</v>
      </c>
      <c r="G207">
        <v>1856.3061587966131</v>
      </c>
      <c r="H207">
        <v>1872.984474612548</v>
      </c>
      <c r="I207">
        <v>1885.8672951574899</v>
      </c>
      <c r="J207">
        <v>1891.0336933237941</v>
      </c>
      <c r="K207">
        <v>1889.804942592084</v>
      </c>
      <c r="L207">
        <v>1886.59751715478</v>
      </c>
      <c r="M207">
        <v>1882.1308226208889</v>
      </c>
      <c r="N207">
        <v>1877.1212736422031</v>
      </c>
      <c r="O207">
        <v>1872.278880725333</v>
      </c>
      <c r="P207">
        <v>1867.637300132666</v>
      </c>
      <c r="Q207">
        <v>1862.7605870838311</v>
      </c>
      <c r="R207">
        <v>1857.648932338999</v>
      </c>
      <c r="S207">
        <v>1852.3026337751189</v>
      </c>
      <c r="T207">
        <v>1846.722097229645</v>
      </c>
      <c r="U207">
        <v>1840.907837266225</v>
      </c>
      <c r="V207">
        <v>1834.8604778605859</v>
      </c>
      <c r="W207">
        <v>1828.5807530047241</v>
      </c>
      <c r="X207">
        <v>1822.0695072276681</v>
      </c>
      <c r="Y207">
        <v>1815.3276960311271</v>
      </c>
      <c r="Z207">
        <v>1808.356386238461</v>
      </c>
      <c r="AA207">
        <v>1801.156756255398</v>
      </c>
      <c r="AB207">
        <v>1793.730096241128</v>
      </c>
      <c r="AC207">
        <v>1786.077808188388</v>
      </c>
      <c r="AD207">
        <v>1778.201405911311</v>
      </c>
      <c r="AE207">
        <v>1769.848849193665</v>
      </c>
      <c r="AF207">
        <v>1760.814279642063</v>
      </c>
      <c r="AG207">
        <v>1751.1682319823351</v>
      </c>
      <c r="AH207">
        <v>1740.980604698997</v>
      </c>
      <c r="AI207">
        <v>1730.32044605291</v>
      </c>
      <c r="AJ207">
        <v>1719.255766336448</v>
      </c>
      <c r="AK207">
        <v>1707.8533760999319</v>
      </c>
      <c r="AL207">
        <v>1696.1787499043651</v>
      </c>
      <c r="AM207">
        <v>1684.2959150032891</v>
      </c>
      <c r="AN207">
        <v>1672.267364230531</v>
      </c>
    </row>
    <row r="208" spans="1:40" ht="14.25" x14ac:dyDescent="0.2">
      <c r="A208" s="233" t="s">
        <v>117</v>
      </c>
      <c r="B208">
        <v>1947.952829944534</v>
      </c>
      <c r="C208">
        <v>1979.457364449016</v>
      </c>
      <c r="D208">
        <v>2011.8500851551639</v>
      </c>
      <c r="E208">
        <v>2045.2318475207701</v>
      </c>
      <c r="F208">
        <v>2082.2873420788992</v>
      </c>
      <c r="G208">
        <v>2123.108249258526</v>
      </c>
      <c r="H208">
        <v>2163.691844467799</v>
      </c>
      <c r="I208">
        <v>2199.7275575531412</v>
      </c>
      <c r="J208">
        <v>2226.645224077211</v>
      </c>
      <c r="K208">
        <v>2245.7911993375478</v>
      </c>
      <c r="L208">
        <v>2262.0291278674549</v>
      </c>
      <c r="M208">
        <v>2275.9667196533128</v>
      </c>
      <c r="N208">
        <v>2288.2367076633432</v>
      </c>
      <c r="O208">
        <v>2299.491165959982</v>
      </c>
      <c r="P208">
        <v>2310.4641157074861</v>
      </c>
      <c r="Q208">
        <v>2321.396595656955</v>
      </c>
      <c r="R208">
        <v>2332.2121323055899</v>
      </c>
      <c r="S208">
        <v>2342.832863851203</v>
      </c>
      <c r="T208">
        <v>2353.1795917230588</v>
      </c>
      <c r="U208">
        <v>2363.171858491552</v>
      </c>
      <c r="V208">
        <v>2372.7280528478441</v>
      </c>
      <c r="W208">
        <v>2381.7655422591911</v>
      </c>
      <c r="X208">
        <v>2390.2008337947382</v>
      </c>
      <c r="Y208">
        <v>2397.949763478749</v>
      </c>
      <c r="Z208">
        <v>2404.9277143637928</v>
      </c>
      <c r="AA208">
        <v>2411.0498633249858</v>
      </c>
      <c r="AB208">
        <v>2416.2314563582099</v>
      </c>
      <c r="AC208">
        <v>2420.3881119211051</v>
      </c>
      <c r="AD208">
        <v>2423.4361515865039</v>
      </c>
      <c r="AE208">
        <v>2425.860973800694</v>
      </c>
      <c r="AF208">
        <v>2428.179963709636</v>
      </c>
      <c r="AG208">
        <v>2430.3580731027409</v>
      </c>
      <c r="AH208">
        <v>2432.3601502294709</v>
      </c>
      <c r="AI208">
        <v>2434.150962591164</v>
      </c>
      <c r="AJ208">
        <v>2435.695224813287</v>
      </c>
      <c r="AK208">
        <v>2436.957631602987</v>
      </c>
      <c r="AL208">
        <v>2437.9028957844898</v>
      </c>
      <c r="AM208">
        <v>2438.4957913905978</v>
      </c>
      <c r="AN208">
        <v>2438.701201772315</v>
      </c>
    </row>
    <row r="209" spans="1:40" ht="14.25" x14ac:dyDescent="0.2">
      <c r="A209" s="233" t="s">
        <v>118</v>
      </c>
      <c r="B209">
        <v>2335.083832377868</v>
      </c>
      <c r="C209">
        <v>2366.957351832858</v>
      </c>
      <c r="D209">
        <v>2400.2170465946019</v>
      </c>
      <c r="E209">
        <v>2435.0551212638488</v>
      </c>
      <c r="F209">
        <v>2474.6100383171351</v>
      </c>
      <c r="G209">
        <v>2518.9229901737122</v>
      </c>
      <c r="H209">
        <v>2563.3190435928582</v>
      </c>
      <c r="I209">
        <v>2602.7928165099988</v>
      </c>
      <c r="J209">
        <v>2632.0564791196939</v>
      </c>
      <c r="K209">
        <v>2652.4620575331151</v>
      </c>
      <c r="L209">
        <v>2669.5535460606702</v>
      </c>
      <c r="M209">
        <v>2684.2266945364731</v>
      </c>
      <c r="N209">
        <v>2697.406890928748</v>
      </c>
      <c r="O209">
        <v>2710.0422981134848</v>
      </c>
      <c r="P209">
        <v>2722.7892270711809</v>
      </c>
      <c r="Q209">
        <v>2735.600377447905</v>
      </c>
      <c r="R209">
        <v>2748.381759814828</v>
      </c>
      <c r="S209">
        <v>2761.0376296100449</v>
      </c>
      <c r="T209">
        <v>2773.470514224472</v>
      </c>
      <c r="U209">
        <v>2785.5812740229139</v>
      </c>
      <c r="V209">
        <v>2797.2691982970518</v>
      </c>
      <c r="W209">
        <v>2808.43213707001</v>
      </c>
      <c r="X209">
        <v>2818.9666695597161</v>
      </c>
      <c r="Y209">
        <v>2828.7683099594751</v>
      </c>
      <c r="Z209">
        <v>2837.7317510081962</v>
      </c>
      <c r="AA209">
        <v>2845.751145599043</v>
      </c>
      <c r="AB209">
        <v>2852.7204264138059</v>
      </c>
      <c r="AC209">
        <v>2858.5336632714861</v>
      </c>
      <c r="AD209">
        <v>2863.0854575441058</v>
      </c>
      <c r="AE209">
        <v>2866.937527919049</v>
      </c>
      <c r="AF209">
        <v>2870.6760740002819</v>
      </c>
      <c r="AG209">
        <v>2874.2328182541642</v>
      </c>
      <c r="AH209">
        <v>2877.5391750297208</v>
      </c>
      <c r="AI209">
        <v>2880.526301863998</v>
      </c>
      <c r="AJ209">
        <v>2883.1251671807349</v>
      </c>
      <c r="AK209">
        <v>2885.2666344378649</v>
      </c>
      <c r="AL209">
        <v>2886.8815627290091</v>
      </c>
      <c r="AM209">
        <v>2887.9009237825289</v>
      </c>
      <c r="AN209">
        <v>2888.255935229693</v>
      </c>
    </row>
    <row r="210" spans="1:40" ht="14.25" x14ac:dyDescent="0.2">
      <c r="A210" s="233" t="s">
        <v>65</v>
      </c>
      <c r="B210">
        <v>4568.3236898109044</v>
      </c>
      <c r="C210">
        <v>4576.3965318888377</v>
      </c>
      <c r="D210">
        <v>4585.5247705628253</v>
      </c>
      <c r="E210">
        <v>4595.6938513837249</v>
      </c>
      <c r="F210">
        <v>4609.4817017845508</v>
      </c>
      <c r="G210">
        <v>4626.9444863712288</v>
      </c>
      <c r="H210">
        <v>4644.2499292996044</v>
      </c>
      <c r="I210">
        <v>4657.5110136191188</v>
      </c>
      <c r="J210">
        <v>4662.8036049563834</v>
      </c>
      <c r="K210">
        <v>4650.9836796555282</v>
      </c>
      <c r="L210">
        <v>4620.4954180184031</v>
      </c>
      <c r="M210">
        <v>4578.8275480924985</v>
      </c>
      <c r="N210">
        <v>4533.3371936825706</v>
      </c>
      <c r="O210">
        <v>4491.1310894463086</v>
      </c>
      <c r="P210">
        <v>4452.2351816193104</v>
      </c>
      <c r="Q210">
        <v>4412.1557177812801</v>
      </c>
      <c r="R210">
        <v>4371.0165681908466</v>
      </c>
      <c r="S210">
        <v>4328.9391205133688</v>
      </c>
      <c r="T210">
        <v>4286.0420336539682</v>
      </c>
      <c r="U210">
        <v>4242.4410214768714</v>
      </c>
      <c r="V210">
        <v>4198.2486656767596</v>
      </c>
      <c r="W210">
        <v>4153.5742569340446</v>
      </c>
      <c r="X210">
        <v>4108.5236633717177</v>
      </c>
      <c r="Y210">
        <v>4063.1992252348418</v>
      </c>
      <c r="Z210">
        <v>4017.6996746352779</v>
      </c>
      <c r="AA210">
        <v>3972.1200791424071</v>
      </c>
      <c r="AB210">
        <v>3926.551807954505</v>
      </c>
      <c r="AC210">
        <v>3881.0825193547889</v>
      </c>
      <c r="AD210">
        <v>3835.7961681390489</v>
      </c>
      <c r="AE210">
        <v>3790.259953842045</v>
      </c>
      <c r="AF210">
        <v>3744.0615540144331</v>
      </c>
      <c r="AG210">
        <v>3697.3103179872301</v>
      </c>
      <c r="AH210">
        <v>3650.112055532335</v>
      </c>
      <c r="AI210">
        <v>3602.5689002713648</v>
      </c>
      <c r="AJ210">
        <v>3554.7792000117352</v>
      </c>
      <c r="AK210">
        <v>3506.837432767079</v>
      </c>
      <c r="AL210">
        <v>3458.8341471488761</v>
      </c>
      <c r="AM210">
        <v>3410.8559257626798</v>
      </c>
      <c r="AN210">
        <v>3362.985370205547</v>
      </c>
    </row>
    <row r="211" spans="1:40" ht="14.25" x14ac:dyDescent="0.2">
      <c r="A211" s="233" t="s">
        <v>66</v>
      </c>
      <c r="B211">
        <v>2146.8175625414901</v>
      </c>
      <c r="C211">
        <v>2120.9847898071612</v>
      </c>
      <c r="D211">
        <v>2097.8880868196679</v>
      </c>
      <c r="E211">
        <v>2078.875111736621</v>
      </c>
      <c r="F211">
        <v>2064.5013272350529</v>
      </c>
      <c r="G211">
        <v>2053.070112923926</v>
      </c>
      <c r="H211">
        <v>2042.5651529274089</v>
      </c>
      <c r="I211">
        <v>2031.0155749664409</v>
      </c>
      <c r="J211">
        <v>2016.4964522438181</v>
      </c>
      <c r="K211">
        <v>1996.7605948000009</v>
      </c>
      <c r="L211">
        <v>1972.3003345209181</v>
      </c>
      <c r="M211">
        <v>1945.2946510939289</v>
      </c>
      <c r="N211">
        <v>1917.828675191025</v>
      </c>
      <c r="O211">
        <v>1891.877759442091</v>
      </c>
      <c r="P211">
        <v>1867.5369812746731</v>
      </c>
      <c r="Q211">
        <v>1843.603551316382</v>
      </c>
      <c r="R211">
        <v>1820.026678855176</v>
      </c>
      <c r="S211">
        <v>1796.7579320191071</v>
      </c>
      <c r="T211">
        <v>1773.751157569983</v>
      </c>
      <c r="U211">
        <v>1750.9624129058329</v>
      </c>
      <c r="V211">
        <v>1728.3499093255459</v>
      </c>
      <c r="W211">
        <v>1705.8739656503551</v>
      </c>
      <c r="X211">
        <v>1683.4969713310411</v>
      </c>
      <c r="Y211">
        <v>1661.183358197087</v>
      </c>
      <c r="Z211">
        <v>1638.8995800257151</v>
      </c>
      <c r="AA211">
        <v>1616.614099125354</v>
      </c>
      <c r="AB211">
        <v>1594.297379140351</v>
      </c>
      <c r="AC211">
        <v>1571.921883292549</v>
      </c>
      <c r="AD211">
        <v>1549.4620772811511</v>
      </c>
      <c r="AE211">
        <v>1526.884697162639</v>
      </c>
      <c r="AF211">
        <v>1504.1991588429601</v>
      </c>
      <c r="AG211">
        <v>1481.444251145846</v>
      </c>
      <c r="AH211">
        <v>1458.6571383882051</v>
      </c>
      <c r="AI211">
        <v>1435.8733407338209</v>
      </c>
      <c r="AJ211">
        <v>1413.1267228152831</v>
      </c>
      <c r="AK211">
        <v>1390.4494901149781</v>
      </c>
      <c r="AL211">
        <v>1367.872192588361</v>
      </c>
      <c r="AM211">
        <v>1345.4237350094129</v>
      </c>
      <c r="AN211">
        <v>1323.1313935190769</v>
      </c>
    </row>
    <row r="212" spans="1:40" ht="14.25" x14ac:dyDescent="0.2">
      <c r="A212" s="233" t="s">
        <v>67</v>
      </c>
      <c r="B212">
        <v>1532.4140383714739</v>
      </c>
      <c r="C212">
        <v>1516.822205550277</v>
      </c>
      <c r="D212">
        <v>1502.765826753018</v>
      </c>
      <c r="E212">
        <v>1490.972289294242</v>
      </c>
      <c r="F212">
        <v>1481.9670873713251</v>
      </c>
      <c r="G212">
        <v>1474.8400132185959</v>
      </c>
      <c r="H212">
        <v>1468.17728217068</v>
      </c>
      <c r="I212">
        <v>1460.5929197993651</v>
      </c>
      <c r="J212">
        <v>1450.730875913576</v>
      </c>
      <c r="K212">
        <v>1435.98671821779</v>
      </c>
      <c r="L212">
        <v>1416.321156801383</v>
      </c>
      <c r="M212">
        <v>1394.1999042027301</v>
      </c>
      <c r="N212">
        <v>1371.96987783443</v>
      </c>
      <c r="O212">
        <v>1351.8377239655549</v>
      </c>
      <c r="P212">
        <v>1333.7991540045609</v>
      </c>
      <c r="Q212">
        <v>1316.3865520930051</v>
      </c>
      <c r="R212">
        <v>1299.515589164914</v>
      </c>
      <c r="S212">
        <v>1283.106017900888</v>
      </c>
      <c r="T212">
        <v>1267.081399101121</v>
      </c>
      <c r="U212">
        <v>1251.3688747436511</v>
      </c>
      <c r="V212">
        <v>1235.898984107291</v>
      </c>
      <c r="W212">
        <v>1220.6055196448999</v>
      </c>
      <c r="X212">
        <v>1205.4254195331289</v>
      </c>
      <c r="Y212">
        <v>1190.29869400692</v>
      </c>
      <c r="Z212">
        <v>1175.168382716497</v>
      </c>
      <c r="AA212">
        <v>1159.980540427629</v>
      </c>
      <c r="AB212">
        <v>1144.684248427717</v>
      </c>
      <c r="AC212">
        <v>1129.231649006307</v>
      </c>
      <c r="AD212">
        <v>1113.578000354129</v>
      </c>
      <c r="AE212">
        <v>1097.7513440554501</v>
      </c>
      <c r="AF212">
        <v>1081.8277184752051</v>
      </c>
      <c r="AG212">
        <v>1065.835896641727</v>
      </c>
      <c r="AH212">
        <v>1049.803486994535</v>
      </c>
      <c r="AI212">
        <v>1033.7569152748749</v>
      </c>
      <c r="AJ212">
        <v>1017.721412751107</v>
      </c>
      <c r="AK212">
        <v>1001.721010403876</v>
      </c>
      <c r="AL212">
        <v>985.77853868828015</v>
      </c>
      <c r="AM212">
        <v>969.915632486189</v>
      </c>
      <c r="AN212">
        <v>954.15274086101408</v>
      </c>
    </row>
    <row r="213" spans="1:40" ht="14.25" x14ac:dyDescent="0.2">
      <c r="A213" s="233" t="s">
        <v>68</v>
      </c>
      <c r="B213">
        <v>1144.432816780665</v>
      </c>
      <c r="C213">
        <v>1226.949827827724</v>
      </c>
      <c r="D213">
        <v>1313.8137132806389</v>
      </c>
      <c r="E213">
        <v>1404.648147361733</v>
      </c>
      <c r="F213">
        <v>1501.296087085741</v>
      </c>
      <c r="G213">
        <v>1604.697108033319</v>
      </c>
      <c r="H213">
        <v>1712.5406866221331</v>
      </c>
      <c r="I213">
        <v>1821.809798061465</v>
      </c>
      <c r="J213">
        <v>1928.735487460646</v>
      </c>
      <c r="K213">
        <v>2034.096468878849</v>
      </c>
      <c r="L213">
        <v>2140.320722919565</v>
      </c>
      <c r="M213">
        <v>2245.2980341592061</v>
      </c>
      <c r="N213">
        <v>2346.5853676173151</v>
      </c>
      <c r="O213">
        <v>2441.4359546584678</v>
      </c>
      <c r="P213">
        <v>2531.3214601830982</v>
      </c>
      <c r="Q213">
        <v>2619.7083503714061</v>
      </c>
      <c r="R213">
        <v>2706.6876367404461</v>
      </c>
      <c r="S213">
        <v>2792.407260014952</v>
      </c>
      <c r="T213">
        <v>2877.0716334571071</v>
      </c>
      <c r="U213">
        <v>2960.9410578208158</v>
      </c>
      <c r="V213">
        <v>3044.3311581250118</v>
      </c>
      <c r="W213">
        <v>3127.6124948836441</v>
      </c>
      <c r="X213">
        <v>3211.2105039205749</v>
      </c>
      <c r="Y213">
        <v>3295.605920369559</v>
      </c>
      <c r="Z213">
        <v>3381.335844885331</v>
      </c>
      <c r="AA213">
        <v>3468.9956144817929</v>
      </c>
      <c r="AB213">
        <v>3559.241647819586</v>
      </c>
      <c r="AC213">
        <v>3652.7954463008468</v>
      </c>
      <c r="AD213">
        <v>3750.448949199008</v>
      </c>
      <c r="AE213">
        <v>3851.1578742776792</v>
      </c>
      <c r="AF213">
        <v>3953.3128587058609</v>
      </c>
      <c r="AG213">
        <v>4056.9156842592979</v>
      </c>
      <c r="AH213">
        <v>4161.9690684881734</v>
      </c>
      <c r="AI213">
        <v>4268.4767494514663</v>
      </c>
      <c r="AJ213">
        <v>4376.4435713261</v>
      </c>
      <c r="AK213">
        <v>4485.87557087394</v>
      </c>
      <c r="AL213">
        <v>4596.7800647608383</v>
      </c>
      <c r="AM213">
        <v>4709.1657377332294</v>
      </c>
      <c r="AN213">
        <v>4823.042731669565</v>
      </c>
    </row>
    <row r="214" spans="1:40" ht="14.25" x14ac:dyDescent="0.2">
      <c r="A214" s="233" t="s">
        <v>69</v>
      </c>
      <c r="B214">
        <v>9.2604801376398402</v>
      </c>
      <c r="C214">
        <v>9.5422440445542716</v>
      </c>
      <c r="D214">
        <v>9.8317470020381208</v>
      </c>
      <c r="E214">
        <v>10.12897650982589</v>
      </c>
      <c r="F214">
        <v>10.44602800132343</v>
      </c>
      <c r="G214">
        <v>10.78442895013074</v>
      </c>
      <c r="H214">
        <v>11.126672546652189</v>
      </c>
      <c r="I214">
        <v>11.45295319129719</v>
      </c>
      <c r="J214">
        <v>11.74128226632266</v>
      </c>
      <c r="K214">
        <v>11.997906013372029</v>
      </c>
      <c r="L214">
        <v>12.241326096816</v>
      </c>
      <c r="M214">
        <v>12.466346013484291</v>
      </c>
      <c r="N214">
        <v>12.667537463612501</v>
      </c>
      <c r="O214">
        <v>12.839323500303861</v>
      </c>
      <c r="P214">
        <v>12.990703914974789</v>
      </c>
      <c r="Q214">
        <v>13.134657997828169</v>
      </c>
      <c r="R214">
        <v>13.2715580204323</v>
      </c>
      <c r="S214">
        <v>13.401815107649441</v>
      </c>
      <c r="T214">
        <v>13.52587656497778</v>
      </c>
      <c r="U214">
        <v>13.64422328269429</v>
      </c>
      <c r="V214">
        <v>13.7573672526321</v>
      </c>
      <c r="W214">
        <v>13.865849230685351</v>
      </c>
      <c r="X214">
        <v>13.97023657540778</v>
      </c>
      <c r="Y214">
        <v>14.07112129042714</v>
      </c>
      <c r="Z214">
        <v>14.16911829589967</v>
      </c>
      <c r="AA214">
        <v>14.2648639519347</v>
      </c>
      <c r="AB214">
        <v>14.35901485488216</v>
      </c>
      <c r="AC214">
        <v>14.452246925640139</v>
      </c>
      <c r="AD214">
        <v>14.54525480775057</v>
      </c>
      <c r="AE214">
        <v>14.637274884956121</v>
      </c>
      <c r="AF214">
        <v>14.726966688851579</v>
      </c>
      <c r="AG214">
        <v>14.814172272131501</v>
      </c>
      <c r="AH214">
        <v>14.89873232748328</v>
      </c>
      <c r="AI214">
        <v>14.98048642549842</v>
      </c>
      <c r="AJ214">
        <v>15.059273266856669</v>
      </c>
      <c r="AK214">
        <v>15.134930948645771</v>
      </c>
      <c r="AL214">
        <v>15.20729724461731</v>
      </c>
      <c r="AM214">
        <v>15.27620989911428</v>
      </c>
      <c r="AN214">
        <v>15.341506934337531</v>
      </c>
    </row>
    <row r="215" spans="1:40" ht="14.25" x14ac:dyDescent="0.2">
      <c r="A215" s="233" t="s">
        <v>97</v>
      </c>
      <c r="B215">
        <v>907.3493796355416</v>
      </c>
      <c r="C215">
        <v>922.37928646230978</v>
      </c>
      <c r="D215">
        <v>937.95039307558477</v>
      </c>
      <c r="E215">
        <v>954.13362068538243</v>
      </c>
      <c r="F215">
        <v>972.12030816466915</v>
      </c>
      <c r="G215">
        <v>991.94021002522322</v>
      </c>
      <c r="H215">
        <v>1011.824851470519</v>
      </c>
      <c r="I215">
        <v>1029.862533998149</v>
      </c>
      <c r="J215">
        <v>1044.015509476978</v>
      </c>
      <c r="K215">
        <v>1054.632847920567</v>
      </c>
      <c r="L215">
        <v>1063.737903529536</v>
      </c>
      <c r="M215">
        <v>1071.7558860200349</v>
      </c>
      <c r="N215">
        <v>1079.1304008856771</v>
      </c>
      <c r="O215">
        <v>1086.31978701406</v>
      </c>
      <c r="P215">
        <v>1093.560031590333</v>
      </c>
      <c r="Q215">
        <v>1100.759317196547</v>
      </c>
      <c r="R215">
        <v>1107.8936255741239</v>
      </c>
      <c r="S215">
        <v>1114.9383623427859</v>
      </c>
      <c r="T215">
        <v>1121.86837377854</v>
      </c>
      <c r="U215">
        <v>1128.657969124708</v>
      </c>
      <c r="V215">
        <v>1135.2809486210949</v>
      </c>
      <c r="W215">
        <v>1141.7106374210509</v>
      </c>
      <c r="X215">
        <v>1147.9199255471881</v>
      </c>
      <c r="Y215">
        <v>1153.8813140137879</v>
      </c>
      <c r="Z215">
        <v>1159.5669672174231</v>
      </c>
      <c r="AA215">
        <v>1164.94877166688</v>
      </c>
      <c r="AB215">
        <v>1169.9984010891289</v>
      </c>
      <c r="AC215">
        <v>1174.6873879099589</v>
      </c>
      <c r="AD215">
        <v>1178.9872010657959</v>
      </c>
      <c r="AE215">
        <v>1183.0218033966471</v>
      </c>
      <c r="AF215">
        <v>1186.919494090904</v>
      </c>
      <c r="AG215">
        <v>1190.658080798851</v>
      </c>
      <c r="AH215">
        <v>1194.215169156847</v>
      </c>
      <c r="AI215">
        <v>1197.5681937247809</v>
      </c>
      <c r="AJ215">
        <v>1200.69445307863</v>
      </c>
      <c r="AK215">
        <v>1203.5711490744329</v>
      </c>
      <c r="AL215">
        <v>1206.1754302812719</v>
      </c>
      <c r="AM215">
        <v>1208.4844395599</v>
      </c>
      <c r="AN215">
        <v>1210.475365740738</v>
      </c>
    </row>
    <row r="216" spans="1:40" ht="14.25" x14ac:dyDescent="0.2">
      <c r="A216" s="233" t="s">
        <v>98</v>
      </c>
      <c r="B216">
        <v>1483.3175160522719</v>
      </c>
      <c r="C216">
        <v>1603.383787726623</v>
      </c>
      <c r="D216">
        <v>1730.658216127383</v>
      </c>
      <c r="E216">
        <v>1864.586926018417</v>
      </c>
      <c r="F216">
        <v>2007.7197669026659</v>
      </c>
      <c r="G216">
        <v>2161.5669972425112</v>
      </c>
      <c r="H216">
        <v>2323.1276682449952</v>
      </c>
      <c r="I216">
        <v>2488.340728515549</v>
      </c>
      <c r="J216">
        <v>2651.9946128110469</v>
      </c>
      <c r="K216">
        <v>2812.1879270230379</v>
      </c>
      <c r="L216">
        <v>2971.6927333010231</v>
      </c>
      <c r="M216">
        <v>3131.7640349853391</v>
      </c>
      <c r="N216">
        <v>3294.1049836610132</v>
      </c>
      <c r="O216">
        <v>3460.882220003934</v>
      </c>
      <c r="P216">
        <v>3633.1313767622651</v>
      </c>
      <c r="Q216">
        <v>3810.318645153925</v>
      </c>
      <c r="R216">
        <v>3992.6454310684121</v>
      </c>
      <c r="S216">
        <v>4180.351416467659</v>
      </c>
      <c r="T216">
        <v>4373.7180519341046</v>
      </c>
      <c r="U216">
        <v>4573.0722491109836</v>
      </c>
      <c r="V216">
        <v>4778.7903165789712</v>
      </c>
      <c r="W216">
        <v>4991.3021897851759</v>
      </c>
      <c r="X216">
        <v>5211.0960133507479</v>
      </c>
      <c r="Y216">
        <v>5438.7231425667542</v>
      </c>
      <c r="Z216">
        <v>5674.8036403148926</v>
      </c>
      <c r="AA216">
        <v>5920.0323562209323</v>
      </c>
      <c r="AB216">
        <v>6175.185686804537</v>
      </c>
      <c r="AC216">
        <v>6441.1291290170957</v>
      </c>
      <c r="AD216">
        <v>6718.825755197372</v>
      </c>
      <c r="AE216">
        <v>7007.6175247007704</v>
      </c>
      <c r="AF216">
        <v>7306.3402815711734</v>
      </c>
      <c r="AG216">
        <v>7615.2846554341941</v>
      </c>
      <c r="AH216">
        <v>7934.7523916328919</v>
      </c>
      <c r="AI216">
        <v>8265.0570423979643</v>
      </c>
      <c r="AJ216">
        <v>8606.5246985683189</v>
      </c>
      <c r="AK216">
        <v>8959.4947639754446</v>
      </c>
      <c r="AL216">
        <v>9324.320774754975</v>
      </c>
      <c r="AM216">
        <v>9701.3712660149195</v>
      </c>
      <c r="AN216">
        <v>10091.03068846735</v>
      </c>
    </row>
    <row r="217" spans="1:40" ht="14.25" x14ac:dyDescent="0.2">
      <c r="A217" s="233" t="s">
        <v>99</v>
      </c>
      <c r="B217">
        <v>474.62286420659473</v>
      </c>
      <c r="C217">
        <v>497.85982004834761</v>
      </c>
      <c r="D217">
        <v>521.92143975846795</v>
      </c>
      <c r="E217">
        <v>546.73384688659314</v>
      </c>
      <c r="F217">
        <v>572.96355347547046</v>
      </c>
      <c r="G217">
        <v>600.80568968057048</v>
      </c>
      <c r="H217">
        <v>629.33620616481062</v>
      </c>
      <c r="I217">
        <v>657.44386611410073</v>
      </c>
      <c r="J217">
        <v>683.82906360729919</v>
      </c>
      <c r="K217">
        <v>708.21503455757113</v>
      </c>
      <c r="L217">
        <v>731.48327391187615</v>
      </c>
      <c r="M217">
        <v>753.99196585352706</v>
      </c>
      <c r="N217">
        <v>776.16398394947396</v>
      </c>
      <c r="O217">
        <v>798.48377192012754</v>
      </c>
      <c r="P217">
        <v>821.13984829106289</v>
      </c>
      <c r="Q217">
        <v>843.97240470206975</v>
      </c>
      <c r="R217">
        <v>866.99071629647813</v>
      </c>
      <c r="S217">
        <v>890.20642821456829</v>
      </c>
      <c r="T217">
        <v>913.63363695647399</v>
      </c>
      <c r="U217">
        <v>937.28897244881716</v>
      </c>
      <c r="V217">
        <v>961.19168190908908</v>
      </c>
      <c r="W217">
        <v>985.36371668613288</v>
      </c>
      <c r="X217">
        <v>1009.829823340044</v>
      </c>
      <c r="Y217">
        <v>1034.617640311284</v>
      </c>
      <c r="Z217">
        <v>1059.7578016185271</v>
      </c>
      <c r="AA217">
        <v>1085.2840491189211</v>
      </c>
      <c r="AB217">
        <v>1111.233354965133</v>
      </c>
      <c r="AC217">
        <v>1137.646056002292</v>
      </c>
      <c r="AD217">
        <v>1164.5660019672009</v>
      </c>
      <c r="AE217">
        <v>1191.8986346183431</v>
      </c>
      <c r="AF217">
        <v>1219.5170489961849</v>
      </c>
      <c r="AG217">
        <v>1247.419480645608</v>
      </c>
      <c r="AH217">
        <v>1275.604412501141</v>
      </c>
      <c r="AI217">
        <v>1304.070593175157</v>
      </c>
      <c r="AJ217">
        <v>1332.817055198695</v>
      </c>
      <c r="AK217">
        <v>1361.8431332097271</v>
      </c>
      <c r="AL217">
        <v>1391.148482086156</v>
      </c>
      <c r="AM217">
        <v>1420.733095023247</v>
      </c>
      <c r="AN217">
        <v>1450.597321557826</v>
      </c>
    </row>
    <row r="218" spans="1:40" ht="14.25" x14ac:dyDescent="0.2">
      <c r="A218" s="21" t="s">
        <v>247</v>
      </c>
      <c r="B218">
        <v>107085.79216328829</v>
      </c>
      <c r="C218">
        <v>113773.91703027709</v>
      </c>
      <c r="D218">
        <v>120772.0808430819</v>
      </c>
      <c r="E218">
        <v>128056.471957068</v>
      </c>
      <c r="F218">
        <v>135767.5360409182</v>
      </c>
      <c r="G218">
        <v>143967.7363219753</v>
      </c>
      <c r="H218">
        <v>152478.32924323881</v>
      </c>
      <c r="I218">
        <v>161073.33649296089</v>
      </c>
      <c r="J218">
        <v>169476.94997108119</v>
      </c>
      <c r="K218">
        <v>177659.7969058734</v>
      </c>
      <c r="L218">
        <v>185788.7073251605</v>
      </c>
      <c r="M218">
        <v>193847.40119236201</v>
      </c>
      <c r="N218">
        <v>201822.7222107038</v>
      </c>
      <c r="O218">
        <v>209704.82901766631</v>
      </c>
      <c r="P218">
        <v>217542.0731021855</v>
      </c>
      <c r="Q218">
        <v>225392.84488950059</v>
      </c>
      <c r="R218">
        <v>233267.38239007161</v>
      </c>
      <c r="S218">
        <v>241179.24577737541</v>
      </c>
      <c r="T218">
        <v>249145.39992259539</v>
      </c>
      <c r="U218">
        <v>257186.30237281579</v>
      </c>
      <c r="V218">
        <v>265326.00312099711</v>
      </c>
      <c r="W218">
        <v>273592.26291389251</v>
      </c>
      <c r="X218">
        <v>282016.69726633793</v>
      </c>
      <c r="Y218">
        <v>290634.95382719208</v>
      </c>
      <c r="Z218">
        <v>299486.93130712258</v>
      </c>
      <c r="AA218">
        <v>308617.0488683724</v>
      </c>
      <c r="AB218">
        <v>318074.57573314023</v>
      </c>
      <c r="AC218">
        <v>327914.03183677892</v>
      </c>
      <c r="AD218">
        <v>338195.67168811499</v>
      </c>
      <c r="AE218">
        <v>348861.41796077479</v>
      </c>
      <c r="AF218">
        <v>359814.94751394942</v>
      </c>
      <c r="AG218">
        <v>371063.98667125031</v>
      </c>
      <c r="AH218">
        <v>382616.54084498691</v>
      </c>
      <c r="AI218">
        <v>394480.90742875403</v>
      </c>
      <c r="AJ218">
        <v>406665.6892837272</v>
      </c>
      <c r="AK218">
        <v>419179.8088477733</v>
      </c>
      <c r="AL218">
        <v>432032.52289818833</v>
      </c>
      <c r="AM218">
        <v>445233.43800072512</v>
      </c>
      <c r="AN218">
        <v>458792.52667946421</v>
      </c>
    </row>
    <row r="219" spans="1:40" ht="14.25" x14ac:dyDescent="0.2">
      <c r="A219" s="21" t="s">
        <v>248</v>
      </c>
      <c r="B219">
        <v>16696.536385320011</v>
      </c>
      <c r="C219">
        <v>17341.82811756153</v>
      </c>
      <c r="D219">
        <v>18008.071099902481</v>
      </c>
      <c r="E219">
        <v>18694.78431503024</v>
      </c>
      <c r="F219">
        <v>19420.93070654152</v>
      </c>
      <c r="G219">
        <v>20190.258273286501</v>
      </c>
      <c r="H219">
        <v>20976.301932529648</v>
      </c>
      <c r="I219">
        <v>21748.24173078336</v>
      </c>
      <c r="J219">
        <v>22470.902301515129</v>
      </c>
      <c r="K219">
        <v>23145.315474850831</v>
      </c>
      <c r="L219">
        <v>23796.689713323391</v>
      </c>
      <c r="M219">
        <v>24423.228752106559</v>
      </c>
      <c r="N219">
        <v>25023.319941254369</v>
      </c>
      <c r="O219">
        <v>25595.542485037829</v>
      </c>
      <c r="P219">
        <v>26146.85638267576</v>
      </c>
      <c r="Q219">
        <v>26685.80705480195</v>
      </c>
      <c r="R219">
        <v>27213.654730023642</v>
      </c>
      <c r="S219">
        <v>27731.861270895999</v>
      </c>
      <c r="T219">
        <v>28242.083871306098</v>
      </c>
      <c r="U219">
        <v>28746.1693638613</v>
      </c>
      <c r="V219">
        <v>29246.149440460609</v>
      </c>
      <c r="W219">
        <v>29744.237080754709</v>
      </c>
      <c r="X219">
        <v>30242.824475928039</v>
      </c>
      <c r="Y219">
        <v>30744.482730197149</v>
      </c>
      <c r="Z219">
        <v>31251.96362061907</v>
      </c>
      <c r="AA219">
        <v>31768.203698253252</v>
      </c>
      <c r="AB219">
        <v>32296.331021424001</v>
      </c>
      <c r="AC219">
        <v>32839.674825834707</v>
      </c>
      <c r="AD219">
        <v>33401.778457667293</v>
      </c>
      <c r="AE219">
        <v>33977.595038289823</v>
      </c>
      <c r="AF219">
        <v>34559.665700018923</v>
      </c>
      <c r="AG219">
        <v>35148.090043412922</v>
      </c>
      <c r="AH219">
        <v>35742.973296507393</v>
      </c>
      <c r="AI219">
        <v>36344.42649694447</v>
      </c>
      <c r="AJ219">
        <v>36952.56667791216</v>
      </c>
      <c r="AK219">
        <v>37567.517058150013</v>
      </c>
      <c r="AL219">
        <v>38189.407236283732</v>
      </c>
      <c r="AM219">
        <v>38818.373389774752</v>
      </c>
      <c r="AN219">
        <v>39454.5584787794</v>
      </c>
    </row>
    <row r="220" spans="1:40" ht="14.25" x14ac:dyDescent="0.2">
      <c r="A220" s="21" t="s">
        <v>251</v>
      </c>
      <c r="B220">
        <v>90528.212015436089</v>
      </c>
      <c r="C220">
        <v>96659.869197273525</v>
      </c>
      <c r="D220">
        <v>103125.3020758988</v>
      </c>
      <c r="E220">
        <v>109914.0861064358</v>
      </c>
      <c r="F220">
        <v>117197.03224112331</v>
      </c>
      <c r="G220">
        <v>125041.5616489698</v>
      </c>
      <c r="H220">
        <v>133235.19922534021</v>
      </c>
      <c r="I220">
        <v>141502.03074810639</v>
      </c>
      <c r="J220">
        <v>149498.82460625091</v>
      </c>
      <c r="K220">
        <v>157089.16471084941</v>
      </c>
      <c r="L220">
        <v>164470.25364638679</v>
      </c>
      <c r="M220">
        <v>171774.8442734929</v>
      </c>
      <c r="N220">
        <v>179168.32120684191</v>
      </c>
      <c r="O220">
        <v>186848.98154561379</v>
      </c>
      <c r="P220">
        <v>194922.99032598661</v>
      </c>
      <c r="Q220">
        <v>203344.98440219759</v>
      </c>
      <c r="R220">
        <v>212109.8040184511</v>
      </c>
      <c r="S220">
        <v>221209.4664147814</v>
      </c>
      <c r="T220">
        <v>230632.8525132302</v>
      </c>
      <c r="U220">
        <v>240365.39255375791</v>
      </c>
      <c r="V220">
        <v>250388.7558814139</v>
      </c>
      <c r="W220">
        <v>260680.5509324086</v>
      </c>
      <c r="X220">
        <v>271214.04231240728</v>
      </c>
      <c r="Y220">
        <v>281957.89268001122</v>
      </c>
      <c r="Z220">
        <v>292875.93791204173</v>
      </c>
      <c r="AA220">
        <v>303927.00470023602</v>
      </c>
      <c r="AB220">
        <v>315064.78027315863</v>
      </c>
      <c r="AC220">
        <v>326237.7443107104</v>
      </c>
      <c r="AD220">
        <v>337389.17327788222</v>
      </c>
      <c r="AE220">
        <v>348554.40405388799</v>
      </c>
      <c r="AF220">
        <v>359797.47926437721</v>
      </c>
      <c r="AG220">
        <v>371100.15559123887</v>
      </c>
      <c r="AH220">
        <v>382443.25294152647</v>
      </c>
      <c r="AI220">
        <v>393806.68699317658</v>
      </c>
      <c r="AJ220">
        <v>405169.5077275667</v>
      </c>
      <c r="AK220">
        <v>416509.94401974848</v>
      </c>
      <c r="AL220">
        <v>427805.45431830501</v>
      </c>
      <c r="AM220">
        <v>439032.7834055422</v>
      </c>
      <c r="AN220">
        <v>450168.02518529678</v>
      </c>
    </row>
    <row r="221" spans="1:40" ht="14.25" x14ac:dyDescent="0.2">
      <c r="A221" s="21" t="s">
        <v>252</v>
      </c>
      <c r="B221">
        <v>69030.48514791824</v>
      </c>
      <c r="C221">
        <v>72965.504870106495</v>
      </c>
      <c r="D221">
        <v>77089.954790385673</v>
      </c>
      <c r="E221">
        <v>81401.705219815616</v>
      </c>
      <c r="F221">
        <v>86022.684739658085</v>
      </c>
      <c r="G221">
        <v>90989.375423988007</v>
      </c>
      <c r="H221">
        <v>96143.02718802834</v>
      </c>
      <c r="I221">
        <v>101285.0935552202</v>
      </c>
      <c r="J221">
        <v>106175.6976775776</v>
      </c>
      <c r="K221">
        <v>110717.9923493637</v>
      </c>
      <c r="L221">
        <v>115059.4129874786</v>
      </c>
      <c r="M221">
        <v>119314.1112999623</v>
      </c>
      <c r="N221">
        <v>123618.0829116317</v>
      </c>
      <c r="O221">
        <v>128129.038151528</v>
      </c>
      <c r="P221">
        <v>132916.34322307009</v>
      </c>
      <c r="Q221">
        <v>137929.1046986217</v>
      </c>
      <c r="R221">
        <v>143160.21735216011</v>
      </c>
      <c r="S221">
        <v>148600.36126228151</v>
      </c>
      <c r="T221">
        <v>154237.73919105699</v>
      </c>
      <c r="U221">
        <v>160057.81748719979</v>
      </c>
      <c r="V221">
        <v>166043.07593795841</v>
      </c>
      <c r="W221">
        <v>172172.77291760521</v>
      </c>
      <c r="X221">
        <v>178422.7330855474</v>
      </c>
      <c r="Y221">
        <v>184765.1657384662</v>
      </c>
      <c r="Z221">
        <v>191168.52267656091</v>
      </c>
      <c r="AA221">
        <v>197597.40505595281</v>
      </c>
      <c r="AB221">
        <v>204012.5291145072</v>
      </c>
      <c r="AC221">
        <v>210370.7608200245</v>
      </c>
      <c r="AD221">
        <v>216625.22933950281</v>
      </c>
      <c r="AE221">
        <v>222816.13254430669</v>
      </c>
      <c r="AF221">
        <v>229008.72454816519</v>
      </c>
      <c r="AG221">
        <v>235190.60727990989</v>
      </c>
      <c r="AH221">
        <v>241348.84119987601</v>
      </c>
      <c r="AI221">
        <v>247469.97300752709</v>
      </c>
      <c r="AJ221">
        <v>253540.06775210751</v>
      </c>
      <c r="AK221">
        <v>259544.7453976715</v>
      </c>
      <c r="AL221">
        <v>265469.22186106729</v>
      </c>
      <c r="AM221">
        <v>271298.35450620757</v>
      </c>
      <c r="AN221">
        <v>277016.69204041967</v>
      </c>
    </row>
    <row r="222" spans="1:40" ht="14.25" x14ac:dyDescent="0.2">
      <c r="A222" s="21" t="s">
        <v>121</v>
      </c>
      <c r="B222">
        <v>42091.75905114122</v>
      </c>
      <c r="C222">
        <v>46812.628815495009</v>
      </c>
      <c r="D222">
        <v>51952.371856952937</v>
      </c>
      <c r="E222">
        <v>57499.826433909548</v>
      </c>
      <c r="F222">
        <v>63567.977598559977</v>
      </c>
      <c r="G222">
        <v>70244.592770623669</v>
      </c>
      <c r="H222">
        <v>77434.144872098143</v>
      </c>
      <c r="I222">
        <v>84984.490869563349</v>
      </c>
      <c r="J222">
        <v>92678.046190947542</v>
      </c>
      <c r="K222">
        <v>100450.0517762318</v>
      </c>
      <c r="L222">
        <v>108414.79007079831</v>
      </c>
      <c r="M222">
        <v>116578.5819694043</v>
      </c>
      <c r="N222">
        <v>124959.03552007</v>
      </c>
      <c r="O222">
        <v>133586.32905199111</v>
      </c>
      <c r="P222">
        <v>142550.56396968849</v>
      </c>
      <c r="Q222">
        <v>151920.97075035161</v>
      </c>
      <c r="R222">
        <v>161706.85393778031</v>
      </c>
      <c r="S222">
        <v>171917.89870457331</v>
      </c>
      <c r="T222">
        <v>182564.26684829319</v>
      </c>
      <c r="U222">
        <v>193656.70070955029</v>
      </c>
      <c r="V222">
        <v>205206.6351386868</v>
      </c>
      <c r="W222">
        <v>217226.31768688519</v>
      </c>
      <c r="X222">
        <v>229728.93725889359</v>
      </c>
      <c r="Y222">
        <v>242728.76153870221</v>
      </c>
      <c r="Z222">
        <v>256241.2835868542</v>
      </c>
      <c r="AA222">
        <v>270283.37810929079</v>
      </c>
      <c r="AB222">
        <v>284873.46801332361</v>
      </c>
      <c r="AC222">
        <v>300031.70199735399</v>
      </c>
      <c r="AD222">
        <v>315780.1440682222</v>
      </c>
      <c r="AE222">
        <v>332089.19436096639</v>
      </c>
      <c r="AF222">
        <v>348912.00037663733</v>
      </c>
      <c r="AG222">
        <v>366245.45646272867</v>
      </c>
      <c r="AH222">
        <v>384085.31454212329</v>
      </c>
      <c r="AI222">
        <v>402426.1718466935</v>
      </c>
      <c r="AJ222">
        <v>421261.46305460128</v>
      </c>
      <c r="AK222">
        <v>440583.45692883647</v>
      </c>
      <c r="AL222">
        <v>460383.25752869091</v>
      </c>
      <c r="AM222">
        <v>480650.81003946142</v>
      </c>
      <c r="AN222">
        <v>501374.91123880428</v>
      </c>
    </row>
    <row r="223" spans="1:40" ht="14.25" x14ac:dyDescent="0.2">
      <c r="A223" s="21" t="s">
        <v>104</v>
      </c>
      <c r="B223">
        <v>35734.097446895939</v>
      </c>
      <c r="C223">
        <v>38625.97763879814</v>
      </c>
      <c r="D223">
        <v>41701.917623015062</v>
      </c>
      <c r="E223">
        <v>44954.64188296374</v>
      </c>
      <c r="F223">
        <v>48457.981106331557</v>
      </c>
      <c r="G223">
        <v>52249.800112629251</v>
      </c>
      <c r="H223">
        <v>56244.958269491181</v>
      </c>
      <c r="I223">
        <v>60327.220779986303</v>
      </c>
      <c r="J223">
        <v>64346.495165015593</v>
      </c>
      <c r="K223">
        <v>68245.919426850989</v>
      </c>
      <c r="L223">
        <v>72106.485466016762</v>
      </c>
      <c r="M223">
        <v>75969.599367304938</v>
      </c>
      <c r="N223">
        <v>79890.517620282</v>
      </c>
      <c r="O223">
        <v>83938.759567145913</v>
      </c>
      <c r="P223">
        <v>88165.011417958114</v>
      </c>
      <c r="Q223">
        <v>92566.722414491975</v>
      </c>
      <c r="R223">
        <v>97144.096389487502</v>
      </c>
      <c r="S223">
        <v>101896.4039771215</v>
      </c>
      <c r="T223">
        <v>106821.8834565444</v>
      </c>
      <c r="U223">
        <v>111917.6400415463</v>
      </c>
      <c r="V223">
        <v>117179.5447095952</v>
      </c>
      <c r="W223">
        <v>122602.1338280037</v>
      </c>
      <c r="X223">
        <v>128178.5110011951</v>
      </c>
      <c r="Y223">
        <v>133900.2527275832</v>
      </c>
      <c r="Z223">
        <v>139757.3196135929</v>
      </c>
      <c r="AA223">
        <v>145737.97504142899</v>
      </c>
      <c r="AB223">
        <v>151828.71332147511</v>
      </c>
      <c r="AC223">
        <v>158014.19947435131</v>
      </c>
      <c r="AD223">
        <v>164277.22287602231</v>
      </c>
      <c r="AE223">
        <v>170621.93164791909</v>
      </c>
      <c r="AF223">
        <v>177059.98430321401</v>
      </c>
      <c r="AG223">
        <v>183583.61496914021</v>
      </c>
      <c r="AH223">
        <v>190184.5381471093</v>
      </c>
      <c r="AI223">
        <v>196853.95831757499</v>
      </c>
      <c r="AJ223">
        <v>203582.5821449105</v>
      </c>
      <c r="AK223">
        <v>210360.63331430979</v>
      </c>
      <c r="AL223">
        <v>217177.87001772979</v>
      </c>
      <c r="AM223">
        <v>224023.60509017951</v>
      </c>
      <c r="AN223">
        <v>230886.72878145779</v>
      </c>
    </row>
    <row r="224" spans="1:40" ht="14.25" x14ac:dyDescent="0.2">
      <c r="A224" s="21" t="s">
        <v>122</v>
      </c>
      <c r="B224">
        <v>26597.51092538951</v>
      </c>
      <c r="C224">
        <v>28881.301550261669</v>
      </c>
      <c r="D224">
        <v>31318.951696477819</v>
      </c>
      <c r="E224">
        <v>33904.35679642055</v>
      </c>
      <c r="F224">
        <v>36694.535077474538</v>
      </c>
      <c r="G224">
        <v>39721.22414455744</v>
      </c>
      <c r="H224">
        <v>42920.955987139489</v>
      </c>
      <c r="I224">
        <v>46205.305786337107</v>
      </c>
      <c r="J224">
        <v>49458.413756581424</v>
      </c>
      <c r="K224">
        <v>52637.482235747353</v>
      </c>
      <c r="L224">
        <v>55804.001021001983</v>
      </c>
      <c r="M224">
        <v>58985.198384333002</v>
      </c>
      <c r="N224">
        <v>62218.623357637684</v>
      </c>
      <c r="O224">
        <v>65552.546690349685</v>
      </c>
      <c r="P224">
        <v>69027.395044105404</v>
      </c>
      <c r="Q224">
        <v>72646.647702694958</v>
      </c>
      <c r="R224">
        <v>76411.15785112913</v>
      </c>
      <c r="S224">
        <v>80321.168897398238</v>
      </c>
      <c r="T224">
        <v>84376.25129177107</v>
      </c>
      <c r="U224">
        <v>88575.238258802507</v>
      </c>
      <c r="V224">
        <v>92916.161013049961</v>
      </c>
      <c r="W224">
        <v>97396.184108977686</v>
      </c>
      <c r="X224">
        <v>102011.541655635</v>
      </c>
      <c r="Y224">
        <v>106757.4752060671</v>
      </c>
      <c r="Z224">
        <v>111628.1742084927</v>
      </c>
      <c r="AA224">
        <v>116616.7199793622</v>
      </c>
      <c r="AB224">
        <v>121715.034225558</v>
      </c>
      <c r="AC224">
        <v>126913.8332021832</v>
      </c>
      <c r="AD224">
        <v>132202.58864142941</v>
      </c>
      <c r="AE224">
        <v>137581.34738808221</v>
      </c>
      <c r="AF224">
        <v>143054.1887143171</v>
      </c>
      <c r="AG224">
        <v>148615.35034145729</v>
      </c>
      <c r="AH224">
        <v>154258.63367889551</v>
      </c>
      <c r="AI224">
        <v>159977.40960538169</v>
      </c>
      <c r="AJ224">
        <v>165764.6262789894</v>
      </c>
      <c r="AK224">
        <v>171612.81900163589</v>
      </c>
      <c r="AL224">
        <v>177514.1221525865</v>
      </c>
      <c r="AM224">
        <v>183460.28319349469</v>
      </c>
      <c r="AN224">
        <v>189442.6787353073</v>
      </c>
    </row>
    <row r="225" spans="1:40" ht="14.25" x14ac:dyDescent="0.2">
      <c r="A225" s="21" t="s">
        <v>106</v>
      </c>
      <c r="B225">
        <v>6452.974249433144</v>
      </c>
      <c r="C225">
        <v>6875.2547816793658</v>
      </c>
      <c r="D225">
        <v>7319.9070523591699</v>
      </c>
      <c r="E225">
        <v>7786.3004581273444</v>
      </c>
      <c r="F225">
        <v>8286.4333258101087</v>
      </c>
      <c r="G225">
        <v>8824.7952868096163</v>
      </c>
      <c r="H225">
        <v>9386.2995982209486</v>
      </c>
      <c r="I225">
        <v>9951.5152739513323</v>
      </c>
      <c r="J225">
        <v>10496.42243115386</v>
      </c>
      <c r="K225">
        <v>11011.42381599737</v>
      </c>
      <c r="L225">
        <v>11510.50472206992</v>
      </c>
      <c r="M225">
        <v>12003.418410161899</v>
      </c>
      <c r="N225">
        <v>12502.192689486999</v>
      </c>
      <c r="O225">
        <v>13021.14198985813</v>
      </c>
      <c r="P225">
        <v>13567.58540397164</v>
      </c>
      <c r="Q225">
        <v>14137.90942085222</v>
      </c>
      <c r="R225">
        <v>14731.681256096021</v>
      </c>
      <c r="S225">
        <v>15348.264203984831</v>
      </c>
      <c r="T225">
        <v>15986.794773467671</v>
      </c>
      <c r="U225">
        <v>16646.15981811563</v>
      </c>
      <c r="V225">
        <v>17324.974061112851</v>
      </c>
      <c r="W225">
        <v>18021.55848213776</v>
      </c>
      <c r="X225">
        <v>18733.920098515191</v>
      </c>
      <c r="Y225">
        <v>19459.733736182508</v>
      </c>
      <c r="Z225">
        <v>20196.32644433148</v>
      </c>
      <c r="AA225">
        <v>20940.665258216231</v>
      </c>
      <c r="AB225">
        <v>21689.349054402461</v>
      </c>
      <c r="AC225">
        <v>22438.60526824497</v>
      </c>
      <c r="AD225">
        <v>23184.292251046081</v>
      </c>
      <c r="AE225">
        <v>23929.20755000502</v>
      </c>
      <c r="AF225">
        <v>24678.27525642921</v>
      </c>
      <c r="AG225">
        <v>25430.222899519871</v>
      </c>
      <c r="AH225">
        <v>26183.715124334682</v>
      </c>
      <c r="AI225">
        <v>26937.35608037567</v>
      </c>
      <c r="AJ225">
        <v>27689.692232172529</v>
      </c>
      <c r="AK225">
        <v>28439.215596833212</v>
      </c>
      <c r="AL225">
        <v>29184.367410724131</v>
      </c>
      <c r="AM225">
        <v>29923.542224442728</v>
      </c>
      <c r="AN225">
        <v>30655.09242208628</v>
      </c>
    </row>
    <row r="226" spans="1:40" ht="14.25" x14ac:dyDescent="0.2">
      <c r="A226" s="21" t="s">
        <v>107</v>
      </c>
      <c r="B226">
        <v>17998.461308152699</v>
      </c>
      <c r="C226">
        <v>19173.374219214838</v>
      </c>
      <c r="D226">
        <v>20410.41414708901</v>
      </c>
      <c r="E226">
        <v>21707.844571315662</v>
      </c>
      <c r="F226">
        <v>23099.096797543971</v>
      </c>
      <c r="G226">
        <v>24596.632236854901</v>
      </c>
      <c r="H226">
        <v>26158.38332564216</v>
      </c>
      <c r="I226">
        <v>27730.200144167891</v>
      </c>
      <c r="J226">
        <v>29245.174070755569</v>
      </c>
      <c r="K226">
        <v>30676.562494222198</v>
      </c>
      <c r="L226">
        <v>32063.35954641016</v>
      </c>
      <c r="M226">
        <v>33432.823927822566</v>
      </c>
      <c r="N226">
        <v>34818.547783697541</v>
      </c>
      <c r="O226">
        <v>36260.488876596792</v>
      </c>
      <c r="P226">
        <v>37779.013609854373</v>
      </c>
      <c r="Q226">
        <v>39363.971870956411</v>
      </c>
      <c r="R226">
        <v>41014.143923389631</v>
      </c>
      <c r="S226">
        <v>42727.740816636528</v>
      </c>
      <c r="T226">
        <v>44502.340515060067</v>
      </c>
      <c r="U226">
        <v>46334.824024460577</v>
      </c>
      <c r="V226">
        <v>48221.312640844561</v>
      </c>
      <c r="W226">
        <v>50157.107630506922</v>
      </c>
      <c r="X226">
        <v>52136.633834336077</v>
      </c>
      <c r="Y226">
        <v>54153.388866324953</v>
      </c>
      <c r="Z226">
        <v>56199.899739679568</v>
      </c>
      <c r="AA226">
        <v>58267.688895605337</v>
      </c>
      <c r="AB226">
        <v>60347.251720962238</v>
      </c>
      <c r="AC226">
        <v>62428.047711840212</v>
      </c>
      <c r="AD226">
        <v>64498.507460669309</v>
      </c>
      <c r="AE226">
        <v>66566.487616190629</v>
      </c>
      <c r="AF226">
        <v>68645.790828439451</v>
      </c>
      <c r="AG226">
        <v>70732.873620670944</v>
      </c>
      <c r="AH226">
        <v>72824.01785885042</v>
      </c>
      <c r="AI226">
        <v>74915.337426548882</v>
      </c>
      <c r="AJ226">
        <v>77002.786076011456</v>
      </c>
      <c r="AK226">
        <v>79082.166469250878</v>
      </c>
      <c r="AL226">
        <v>81149.140415169983</v>
      </c>
      <c r="AM226">
        <v>83199.240300348378</v>
      </c>
      <c r="AN226">
        <v>85227.881702297847</v>
      </c>
    </row>
    <row r="227" spans="1:40" ht="14.25" x14ac:dyDescent="0.2">
      <c r="A227" s="21" t="s">
        <v>108</v>
      </c>
      <c r="B227">
        <v>44125.462351119488</v>
      </c>
      <c r="C227">
        <v>47589.681278048083</v>
      </c>
      <c r="D227">
        <v>51268.231514848143</v>
      </c>
      <c r="E227">
        <v>55152.761251479802</v>
      </c>
      <c r="F227">
        <v>59332.859022847551</v>
      </c>
      <c r="G227">
        <v>63852.53794434794</v>
      </c>
      <c r="H227">
        <v>68606.837865977301</v>
      </c>
      <c r="I227">
        <v>73453.834363199232</v>
      </c>
      <c r="J227">
        <v>78211.541843348416</v>
      </c>
      <c r="K227">
        <v>82810.258257954381</v>
      </c>
      <c r="L227">
        <v>87349.131486269514</v>
      </c>
      <c r="M227">
        <v>91882.042068953611</v>
      </c>
      <c r="N227">
        <v>96479.871635031115</v>
      </c>
      <c r="O227">
        <v>101230.9379322258</v>
      </c>
      <c r="P227">
        <v>106195.71529293861</v>
      </c>
      <c r="Q227">
        <v>111367.05474064351</v>
      </c>
      <c r="R227">
        <v>116744.6674207774</v>
      </c>
      <c r="S227">
        <v>122327.0551395971</v>
      </c>
      <c r="T227">
        <v>128111.3807797834</v>
      </c>
      <c r="U227">
        <v>134093.3368787152</v>
      </c>
      <c r="V227">
        <v>140267.0139289904</v>
      </c>
      <c r="W227">
        <v>146624.77020090711</v>
      </c>
      <c r="X227">
        <v>153157.10512907471</v>
      </c>
      <c r="Y227">
        <v>159852.53854482051</v>
      </c>
      <c r="Z227">
        <v>166697.49826644899</v>
      </c>
      <c r="AA227">
        <v>173676.21877363991</v>
      </c>
      <c r="AB227">
        <v>180770.65388257161</v>
      </c>
      <c r="AC227">
        <v>187960.40649619349</v>
      </c>
      <c r="AD227">
        <v>195222.67862037191</v>
      </c>
      <c r="AE227">
        <v>202564.96074365921</v>
      </c>
      <c r="AF227">
        <v>210005.10546447401</v>
      </c>
      <c r="AG227">
        <v>217533.57985656959</v>
      </c>
      <c r="AH227">
        <v>225140.24721852149</v>
      </c>
      <c r="AI227">
        <v>232814.37987135269</v>
      </c>
      <c r="AJ227">
        <v>240544.67509980171</v>
      </c>
      <c r="AK227">
        <v>248319.2742754861</v>
      </c>
      <c r="AL227">
        <v>256125.78518178381</v>
      </c>
      <c r="AM227">
        <v>263951.30754092499</v>
      </c>
      <c r="AN227">
        <v>271782.46172371862</v>
      </c>
    </row>
    <row r="228" spans="1:40" ht="14.25" x14ac:dyDescent="0.2">
      <c r="A228" s="21" t="s">
        <v>109</v>
      </c>
      <c r="B228">
        <v>26850.540684381289</v>
      </c>
      <c r="C228">
        <v>28878.178912537551</v>
      </c>
      <c r="D228">
        <v>31026.909546515049</v>
      </c>
      <c r="E228">
        <v>33292.16145981352</v>
      </c>
      <c r="F228">
        <v>35727.311961705702</v>
      </c>
      <c r="G228">
        <v>38357.155141944961</v>
      </c>
      <c r="H228">
        <v>41118.000401327401</v>
      </c>
      <c r="I228">
        <v>43924.718553617749</v>
      </c>
      <c r="J228">
        <v>46669.0806291962</v>
      </c>
      <c r="K228">
        <v>49309.125052445997</v>
      </c>
      <c r="L228">
        <v>51904.593983606668</v>
      </c>
      <c r="M228">
        <v>54490.248308771093</v>
      </c>
      <c r="N228">
        <v>57111.070267705501</v>
      </c>
      <c r="O228">
        <v>59822.474109315212</v>
      </c>
      <c r="P228">
        <v>62659.71347583022</v>
      </c>
      <c r="Q228">
        <v>65615.628869294262</v>
      </c>
      <c r="R228">
        <v>68689.651813379591</v>
      </c>
      <c r="S228">
        <v>71880.441320468221</v>
      </c>
      <c r="T228">
        <v>75185.800356626074</v>
      </c>
      <c r="U228">
        <v>78602.591319739615</v>
      </c>
      <c r="V228">
        <v>82126.651642121593</v>
      </c>
      <c r="W228">
        <v>85752.710803552793</v>
      </c>
      <c r="X228">
        <v>89474.310216796963</v>
      </c>
      <c r="Y228">
        <v>93283.727620853431</v>
      </c>
      <c r="Z228">
        <v>97171.907782655966</v>
      </c>
      <c r="AA228">
        <v>101128.401459938</v>
      </c>
      <c r="AB228">
        <v>105141.3147102417</v>
      </c>
      <c r="AC228">
        <v>109197.2707367008</v>
      </c>
      <c r="AD228">
        <v>113281.3865329683</v>
      </c>
      <c r="AE228">
        <v>117399.94538962279</v>
      </c>
      <c r="AF228">
        <v>121566.26477586621</v>
      </c>
      <c r="AG228">
        <v>125774.61828712439</v>
      </c>
      <c r="AH228">
        <v>130018.9391799421</v>
      </c>
      <c r="AI228">
        <v>134292.82877944389</v>
      </c>
      <c r="AJ228">
        <v>138589.56675435841</v>
      </c>
      <c r="AK228">
        <v>142902.12328208331</v>
      </c>
      <c r="AL228">
        <v>147223.17311505301</v>
      </c>
      <c r="AM228">
        <v>151545.1115478893</v>
      </c>
      <c r="AN228">
        <v>155860.07227250471</v>
      </c>
    </row>
    <row r="229" spans="1:40" ht="14.25" x14ac:dyDescent="0.2">
      <c r="A229" s="21" t="s">
        <v>110</v>
      </c>
      <c r="B229">
        <v>7683.5639559520841</v>
      </c>
      <c r="C229">
        <v>8122.0839280286591</v>
      </c>
      <c r="D229">
        <v>8581.7295550083199</v>
      </c>
      <c r="E229">
        <v>9062.2595498684568</v>
      </c>
      <c r="F229">
        <v>9577.2508207718856</v>
      </c>
      <c r="G229">
        <v>10130.773876671179</v>
      </c>
      <c r="H229">
        <v>10705.15620000719</v>
      </c>
      <c r="I229">
        <v>11278.28986355913</v>
      </c>
      <c r="J229">
        <v>11823.45992350825</v>
      </c>
      <c r="K229">
        <v>12329.88078393351</v>
      </c>
      <c r="L229">
        <v>12813.96453506619</v>
      </c>
      <c r="M229">
        <v>13288.40937194964</v>
      </c>
      <c r="N229">
        <v>13768.34740238604</v>
      </c>
      <c r="O229">
        <v>14271.33045708904</v>
      </c>
      <c r="P229">
        <v>14805.086873122051</v>
      </c>
      <c r="Q229">
        <v>15363.96098377252</v>
      </c>
      <c r="R229">
        <v>15947.16412248806</v>
      </c>
      <c r="S229">
        <v>16553.661093103259</v>
      </c>
      <c r="T229">
        <v>17182.140953656632</v>
      </c>
      <c r="U229">
        <v>17830.988188610459</v>
      </c>
      <c r="V229">
        <v>18498.254872283749</v>
      </c>
      <c r="W229">
        <v>19181.63452889469</v>
      </c>
      <c r="X229">
        <v>19878.438495172421</v>
      </c>
      <c r="Y229">
        <v>20585.57568611289</v>
      </c>
      <c r="Z229">
        <v>21299.536748459439</v>
      </c>
      <c r="AA229">
        <v>22016.383654567999</v>
      </c>
      <c r="AB229">
        <v>22731.745835575479</v>
      </c>
      <c r="AC229">
        <v>23440.823970937319</v>
      </c>
      <c r="AD229">
        <v>24138.402534947109</v>
      </c>
      <c r="AE229">
        <v>24828.9470106277</v>
      </c>
      <c r="AF229">
        <v>25519.710270508429</v>
      </c>
      <c r="AG229">
        <v>26209.311190225821</v>
      </c>
      <c r="AH229">
        <v>26896.308272845541</v>
      </c>
      <c r="AI229">
        <v>27579.202731251269</v>
      </c>
      <c r="AJ229">
        <v>28256.442060664449</v>
      </c>
      <c r="AK229">
        <v>28926.424107012728</v>
      </c>
      <c r="AL229">
        <v>29587.501633218519</v>
      </c>
      <c r="AM229">
        <v>30237.987381559538</v>
      </c>
      <c r="AN229">
        <v>30876.159626080451</v>
      </c>
    </row>
    <row r="230" spans="1:40" ht="14.25" x14ac:dyDescent="0.2">
      <c r="A230" s="21" t="s">
        <v>111</v>
      </c>
      <c r="B230">
        <v>54218.036905075918</v>
      </c>
      <c r="C230">
        <v>58324.844641132993</v>
      </c>
      <c r="D230">
        <v>62677.585786728923</v>
      </c>
      <c r="E230">
        <v>67266.94803563779</v>
      </c>
      <c r="F230">
        <v>72200.886632600974</v>
      </c>
      <c r="G230">
        <v>77529.770266963082</v>
      </c>
      <c r="H230">
        <v>83124.96028262889</v>
      </c>
      <c r="I230">
        <v>88814.366010988437</v>
      </c>
      <c r="J230">
        <v>94379.056788066009</v>
      </c>
      <c r="K230">
        <v>99734.226093094301</v>
      </c>
      <c r="L230">
        <v>105000.5955884</v>
      </c>
      <c r="M230">
        <v>110248.05712653061</v>
      </c>
      <c r="N230">
        <v>115567.16492350931</v>
      </c>
      <c r="O230">
        <v>121069.56916063761</v>
      </c>
      <c r="P230">
        <v>126826.6923651141</v>
      </c>
      <c r="Q230">
        <v>132824.4987277764</v>
      </c>
      <c r="R230">
        <v>139061.90036920429</v>
      </c>
      <c r="S230">
        <v>145536.25472263061</v>
      </c>
      <c r="T230">
        <v>152243.19653350071</v>
      </c>
      <c r="U230">
        <v>159176.46784062861</v>
      </c>
      <c r="V230">
        <v>166327.74815743891</v>
      </c>
      <c r="W230">
        <v>173686.4874200167</v>
      </c>
      <c r="X230">
        <v>181239.7446197253</v>
      </c>
      <c r="Y230">
        <v>188972.0353837079</v>
      </c>
      <c r="Z230">
        <v>196865.1920967481</v>
      </c>
      <c r="AA230">
        <v>204898.24046168811</v>
      </c>
      <c r="AB230">
        <v>213047.29666025331</v>
      </c>
      <c r="AC230">
        <v>221285.48948828629</v>
      </c>
      <c r="AD230">
        <v>229582.9119844494</v>
      </c>
      <c r="AE230">
        <v>237951.98798468249</v>
      </c>
      <c r="AF230">
        <v>246419.23863917551</v>
      </c>
      <c r="AG230">
        <v>254973.08706791961</v>
      </c>
      <c r="AH230">
        <v>263601.26507130289</v>
      </c>
      <c r="AI230">
        <v>272290.83001682459</v>
      </c>
      <c r="AJ230">
        <v>281028.18550354638</v>
      </c>
      <c r="AK230">
        <v>289799.10584977578</v>
      </c>
      <c r="AL230">
        <v>298588.76442685712</v>
      </c>
      <c r="AM230">
        <v>307381.76583812432</v>
      </c>
      <c r="AN230">
        <v>316162.18191726721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I81"/>
  <sheetViews>
    <sheetView topLeftCell="A19" zoomScale="90" zoomScaleNormal="90" workbookViewId="0">
      <selection activeCell="BF57" sqref="BF57:BF70"/>
    </sheetView>
  </sheetViews>
  <sheetFormatPr defaultRowHeight="14.25" x14ac:dyDescent="0.2"/>
  <cols>
    <col min="1" max="1" width="37.75" customWidth="1"/>
  </cols>
  <sheetData>
    <row r="1" spans="1:61" x14ac:dyDescent="0.2">
      <c r="A1" s="29" t="s">
        <v>55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">
      <c r="A2" s="33" t="s">
        <v>56</v>
      </c>
      <c r="B2" s="34">
        <f>'历史数据 (2001-2022, 当年价) '!B2*B$77</f>
        <v>208489.63213153562</v>
      </c>
      <c r="C2" s="35">
        <f>'历史数据 (2001-2022, 当年价) '!C2*C$77</f>
        <v>227462.18865550534</v>
      </c>
      <c r="D2" s="35">
        <f>'历史数据 (2001-2022, 当年价) '!D2*D$77</f>
        <v>250208.40752105589</v>
      </c>
      <c r="E2" s="35">
        <f>'历史数据 (2001-2022, 当年价) '!E2*E$77</f>
        <v>275479.45668068255</v>
      </c>
      <c r="F2" s="35">
        <f>'历史数据 (2001-2022, 当年价) '!F2*F$77</f>
        <v>306884.11474228039</v>
      </c>
      <c r="G2" s="34">
        <f>'历史数据 (2001-2022, 当年价) '!G2*G$77</f>
        <v>345858.39731455001</v>
      </c>
      <c r="H2" s="35">
        <f>'历史数据 (2001-2022, 当年价) '!H2*H$77</f>
        <v>394970.28973321617</v>
      </c>
      <c r="I2" s="35">
        <f>'历史数据 (2001-2022, 当年价) '!I2*I$77</f>
        <v>433282.40783733811</v>
      </c>
      <c r="J2" s="35">
        <f>'历史数据 (2001-2022, 当年价) '!J2*J$77</f>
        <v>474010.95417404798</v>
      </c>
      <c r="K2" s="5">
        <f>'历史数据 (2001-2022, 当年价) '!K2*K$77</f>
        <v>524256.11531649705</v>
      </c>
      <c r="L2" s="34">
        <f>'历史数据 (2001-2022, 当年价) '!L2*L$77</f>
        <v>574584.70238688064</v>
      </c>
      <c r="M2" s="35">
        <f>'历史数据 (2001-2022, 当年价) '!M2*M$77</f>
        <v>619976.89387544419</v>
      </c>
      <c r="N2" s="35">
        <f>'历史数据 (2001-2022, 当年价) '!N2*N$77</f>
        <v>668335.0915977289</v>
      </c>
      <c r="O2" s="35">
        <f>'历史数据 (2001-2022, 当年价) '!O2*O$77</f>
        <v>717791.88837596087</v>
      </c>
      <c r="P2" s="5">
        <f>'历史数据 (2001-2022, 当年价) '!P2*P$77</f>
        <v>768037.32056227815</v>
      </c>
      <c r="Q2" s="34">
        <f>'历史数据 (2001-2022, 当年价) '!Q2*Q$77</f>
        <v>820263.85836051311</v>
      </c>
      <c r="R2" s="35">
        <f>'历史数据 (2001-2022, 当年价) '!R2*R$77</f>
        <v>876862.06458738854</v>
      </c>
      <c r="S2" s="35">
        <f>'历史数据 (2001-2022, 当年价) '!S2*S$77</f>
        <v>935611.82291474345</v>
      </c>
      <c r="T2" s="35">
        <f>'历史数据 (2001-2022, 当年价) '!T2*T$77</f>
        <v>991748.53228962829</v>
      </c>
      <c r="U2" s="5">
        <f>'历史数据 (2001-2022, 当年价) '!U2*U$77</f>
        <v>1013567</v>
      </c>
      <c r="V2" s="34">
        <f>'历史数据 (2001-2022, 当年价) '!V2*V$77</f>
        <v>1098706.628</v>
      </c>
      <c r="W2" s="35">
        <f>'历史数据 (2001-2022, 当年价) '!W2*W$77</f>
        <v>1131667.8268400002</v>
      </c>
      <c r="X2" s="73">
        <f>情景假设!E9</f>
        <v>1193070.745059062</v>
      </c>
      <c r="Y2" s="73">
        <f>情景假设!F9</f>
        <v>1256709.537546685</v>
      </c>
      <c r="Z2" s="74">
        <f>情景假设!G9</f>
        <v>1322280.2956746889</v>
      </c>
      <c r="AA2" s="75">
        <f>情景假设!H9</f>
        <v>1391094.6623477249</v>
      </c>
      <c r="AB2" s="73">
        <f>情景假设!I9</f>
        <v>1463691.383412621</v>
      </c>
      <c r="AC2" s="73">
        <f>情景假设!J9</f>
        <v>1538282.747510006</v>
      </c>
      <c r="AD2" s="73">
        <f>情景假设!K9</f>
        <v>1612689.6197935781</v>
      </c>
      <c r="AE2" s="74">
        <f>情景假设!L9</f>
        <v>1684331.3311447795</v>
      </c>
      <c r="AF2" s="75">
        <f>情景假设!M9</f>
        <v>1752648.126769016</v>
      </c>
      <c r="AG2" s="73">
        <f>情景假设!N9</f>
        <v>1819256.803481495</v>
      </c>
      <c r="AH2" s="73">
        <f>情景假设!O9</f>
        <v>1884644.1808105139</v>
      </c>
      <c r="AI2" s="73">
        <f>情景假设!P9</f>
        <v>1949417.362724886</v>
      </c>
      <c r="AJ2" s="74">
        <f>情景假设!Q9</f>
        <v>2014301.1937991583</v>
      </c>
      <c r="AK2" s="75">
        <f>情景假设!R9</f>
        <v>2078635.286551402</v>
      </c>
      <c r="AL2" s="73">
        <f>情景假设!S9</f>
        <v>2141814.9091839399</v>
      </c>
      <c r="AM2" s="73">
        <f>情景假设!T9</f>
        <v>2204840.8612299138</v>
      </c>
      <c r="AN2" s="73">
        <f>情景假设!U9</f>
        <v>2268851.8745132168</v>
      </c>
      <c r="AO2" s="76">
        <f>情景假设!V9</f>
        <v>2335127.151802904</v>
      </c>
      <c r="AP2" s="75">
        <f>情景假设!W9</f>
        <v>2403770.5525154439</v>
      </c>
      <c r="AQ2" s="73">
        <f>情景假设!X9</f>
        <v>2473965.8920258521</v>
      </c>
      <c r="AR2" s="73">
        <f>情景假设!Y9</f>
        <v>2545721.286758889</v>
      </c>
      <c r="AS2" s="73">
        <f>情景假设!Z9</f>
        <v>2619043.2950865799</v>
      </c>
      <c r="AT2" s="76">
        <f>情景假设!AA9</f>
        <v>2693936.8281735163</v>
      </c>
      <c r="AU2" s="75">
        <f>情景假设!AB9</f>
        <v>2770546.338863018</v>
      </c>
      <c r="AV2" s="73">
        <f>情景假设!AC9</f>
        <v>2848914.0854180618</v>
      </c>
      <c r="AW2" s="73">
        <f>情景假设!AD9</f>
        <v>2928875.0091013918</v>
      </c>
      <c r="AX2" s="73">
        <f>情景假设!AE9</f>
        <v>3010242.6517992029</v>
      </c>
      <c r="AY2" s="74">
        <f>情景假设!AF9</f>
        <v>3092808.1474490291</v>
      </c>
      <c r="AZ2" s="75">
        <f>情景假设!AG9</f>
        <v>3176593.3566128272</v>
      </c>
      <c r="BA2" s="73">
        <f>情景假设!AH9</f>
        <v>3261743.3909068662</v>
      </c>
      <c r="BB2" s="73">
        <f>情景假设!AI9</f>
        <v>3348213.2785842302</v>
      </c>
      <c r="BC2" s="73">
        <f>情景假设!AJ9</f>
        <v>3435953.0725934012</v>
      </c>
      <c r="BD2" s="76">
        <f>情景假设!AK9</f>
        <v>3524907.6987883723</v>
      </c>
      <c r="BE2" s="75">
        <f>情景假设!AL9</f>
        <v>3615095.7559293341</v>
      </c>
      <c r="BF2" s="73">
        <f>情景假设!AM9</f>
        <v>3706550.8089309591</v>
      </c>
      <c r="BG2" s="73">
        <f>情景假设!AN9</f>
        <v>3799233.7528390172</v>
      </c>
      <c r="BH2" s="73">
        <f>情景假设!AO9</f>
        <v>3893102.0227625309</v>
      </c>
      <c r="BI2" s="74">
        <f>情景假设!AP9</f>
        <v>3988109.5200905567</v>
      </c>
    </row>
    <row r="3" spans="1:61" x14ac:dyDescent="0.2">
      <c r="A3" s="36" t="s">
        <v>9</v>
      </c>
      <c r="B3" s="37">
        <f>'历史数据 (2001-2022, 当年价) '!B3*B$77</f>
        <v>29675.93721477779</v>
      </c>
      <c r="C3" s="38">
        <f>'历史数据 (2001-2022, 当年价) '!C3*C$77</f>
        <v>30901.469411529</v>
      </c>
      <c r="D3" s="38">
        <f>'历史数据 (2001-2022, 当年价) '!D3*D$77</f>
        <v>31645.386093641948</v>
      </c>
      <c r="E3" s="38">
        <f>'历史数据 (2001-2022, 当年价) '!E3*E$77</f>
        <v>36444.641091354868</v>
      </c>
      <c r="F3" s="39">
        <f>'历史数据 (2001-2022, 当年价) '!F3*F$77</f>
        <v>36724.407910178343</v>
      </c>
      <c r="G3" s="37">
        <f>'历史数据 (2001-2022, 当年价) '!G3*G$77</f>
        <v>37883.920921859433</v>
      </c>
      <c r="H3" s="38">
        <f>'历史数据 (2001-2022, 当年价) '!H3*H$77</f>
        <v>41653.224626077863</v>
      </c>
      <c r="I3" s="38">
        <f>'历史数据 (2001-2022, 当年价) '!I3*I$77</f>
        <v>45368.998120648939</v>
      </c>
      <c r="J3" s="38">
        <f>'历史数据 (2001-2022, 当年价) '!J3*J$77</f>
        <v>47139.865402492462</v>
      </c>
      <c r="K3" s="39">
        <f>'历史数据 (2001-2022, 当年价) '!K3*K$77</f>
        <v>50399.248549447446</v>
      </c>
      <c r="L3" s="37">
        <f>'历史数据 (2001-2022, 当年价) '!L3*L$77</f>
        <v>54312.680927517635</v>
      </c>
      <c r="M3" s="38">
        <f>'历史数据 (2001-2022, 当年价) '!M3*M$77</f>
        <v>58225.658703428679</v>
      </c>
      <c r="N3" s="38">
        <f>'历史数据 (2001-2022, 当年价) '!N3*N$77</f>
        <v>61644.382254581113</v>
      </c>
      <c r="O3" s="38">
        <f>'历史数据 (2001-2022, 当年价) '!O3*O$77</f>
        <v>64101.063232371307</v>
      </c>
      <c r="P3" s="39">
        <f>'历史数据 (2001-2022, 当年价) '!P3*P$77</f>
        <v>66732.21068238109</v>
      </c>
      <c r="Q3" s="37">
        <f>'历史数据 (2001-2022, 当年价) '!Q3*Q$77</f>
        <v>68631.611084360557</v>
      </c>
      <c r="R3" s="38">
        <f>'历史数据 (2001-2022, 当年价) '!R3*R$77</f>
        <v>68143.575410893376</v>
      </c>
      <c r="S3" s="38">
        <f>'历史数据 (2001-2022, 当年价) '!S3*S$77</f>
        <v>68758.857830048146</v>
      </c>
      <c r="T3" s="38">
        <f>'历史数据 (2001-2022, 当年价) '!T3*T$77</f>
        <v>73967.215695633218</v>
      </c>
      <c r="U3" s="39">
        <f>'历史数据 (2001-2022, 当年价) '!U3*U$77</f>
        <v>81396.5</v>
      </c>
      <c r="V3" s="37">
        <f>'历史数据 (2001-2022, 当年价) '!V3*V$77</f>
        <v>82959.622466645262</v>
      </c>
      <c r="W3" s="38">
        <f>'历史数据 (2001-2022, 当年价) '!W3*W$77</f>
        <v>86574.037414115228</v>
      </c>
      <c r="X3" s="77">
        <f>情景假设!E27</f>
        <v>90742.73078107764</v>
      </c>
      <c r="Y3" s="77">
        <f>情景假设!F27</f>
        <v>94959.470036387909</v>
      </c>
      <c r="Z3" s="78">
        <f>情景假设!G27</f>
        <v>99171.022175601669</v>
      </c>
      <c r="AA3" s="79">
        <f>情景假设!H27</f>
        <v>103422.66417974133</v>
      </c>
      <c r="AB3" s="77">
        <f>情景假设!I27</f>
        <v>107753.20727270073</v>
      </c>
      <c r="AC3" s="77">
        <f>情景假设!J27</f>
        <v>112087.45259950167</v>
      </c>
      <c r="AD3" s="77">
        <f>情景假设!K27</f>
        <v>116342.72698608482</v>
      </c>
      <c r="AE3" s="80">
        <f>情景假设!L27</f>
        <v>120429.69017685173</v>
      </c>
      <c r="AF3" s="79">
        <f>情景假设!M27</f>
        <v>124312.55862470198</v>
      </c>
      <c r="AG3" s="77">
        <f>情景假设!N27</f>
        <v>128050.94830374388</v>
      </c>
      <c r="AH3" s="77">
        <f>情景假设!O27</f>
        <v>131699.95251478502</v>
      </c>
      <c r="AI3" s="77">
        <f>情景假设!P27</f>
        <v>135322.0463547784</v>
      </c>
      <c r="AJ3" s="78">
        <f>情景假设!Q27</f>
        <v>138986.78237214193</v>
      </c>
      <c r="AK3" s="79">
        <f>情景假设!R27</f>
        <v>142625.93469556214</v>
      </c>
      <c r="AL3" s="77">
        <f>情景假设!S27</f>
        <v>146164.8202043082</v>
      </c>
      <c r="AM3" s="77">
        <f>情景假设!T27</f>
        <v>149674.56574167404</v>
      </c>
      <c r="AN3" s="77">
        <f>情景假设!U27</f>
        <v>153234.10356144415</v>
      </c>
      <c r="AO3" s="81">
        <f>情景假设!V27</f>
        <v>156930.2427870637</v>
      </c>
      <c r="AP3" s="79">
        <f>情景假设!W27</f>
        <v>160769.58142930863</v>
      </c>
      <c r="AQ3" s="77">
        <f>情景假设!X27</f>
        <v>164697.47814214925</v>
      </c>
      <c r="AR3" s="77">
        <f>情景假设!Y27</f>
        <v>168715.04019065842</v>
      </c>
      <c r="AS3" s="77">
        <f>情景假设!Z27</f>
        <v>172823.34990688346</v>
      </c>
      <c r="AT3" s="81">
        <f>情景假设!AA27</f>
        <v>177023.46160364037</v>
      </c>
      <c r="AU3" s="79">
        <f>情景假设!AB27</f>
        <v>181325.64419720776</v>
      </c>
      <c r="AV3" s="77">
        <f>情景假设!AC27</f>
        <v>185733.44397267394</v>
      </c>
      <c r="AW3" s="77">
        <f>情景假设!AD27</f>
        <v>190236.99430482558</v>
      </c>
      <c r="AX3" s="77">
        <f>情景假设!AE27</f>
        <v>194825.29014347584</v>
      </c>
      <c r="AY3" s="78">
        <f>情景假设!AF27</f>
        <v>199486.12551046239</v>
      </c>
      <c r="AZ3" s="79">
        <f>情景假设!AG27</f>
        <v>204227.05605233237</v>
      </c>
      <c r="BA3" s="77">
        <f>情景假设!AH27</f>
        <v>209064.08119048615</v>
      </c>
      <c r="BB3" s="77">
        <f>情景假设!AI27</f>
        <v>213996.5642239094</v>
      </c>
      <c r="BC3" s="77">
        <f>情景假设!AJ27</f>
        <v>219023.64342721883</v>
      </c>
      <c r="BD3" s="81">
        <f>情景假设!AK27</f>
        <v>224144.21924856264</v>
      </c>
      <c r="BE3" s="79">
        <f>情景假设!AL27</f>
        <v>229361.94996212644</v>
      </c>
      <c r="BF3" s="77">
        <f>情景假设!AM27</f>
        <v>234681.47860735346</v>
      </c>
      <c r="BG3" s="77">
        <f>情景假设!AN27</f>
        <v>240102.88725169128</v>
      </c>
      <c r="BH3" s="77">
        <f>情景假设!AO27</f>
        <v>245626.10511930249</v>
      </c>
      <c r="BI3" s="78">
        <f>情景假设!AP27</f>
        <v>251250.89976570508</v>
      </c>
    </row>
    <row r="4" spans="1:61" x14ac:dyDescent="0.2">
      <c r="A4" s="40" t="s">
        <v>10</v>
      </c>
      <c r="B4" s="37">
        <f>'历史数据 (2001-2022, 当年价) '!B4*B$77</f>
        <v>82472.588935236359</v>
      </c>
      <c r="C4" s="38">
        <f>'历史数据 (2001-2022, 当年价) '!C4*C$77</f>
        <v>89280.442375518236</v>
      </c>
      <c r="D4" s="38">
        <f>'历史数据 (2001-2022, 当年价) '!D4*D$77</f>
        <v>100799.63833201525</v>
      </c>
      <c r="E4" s="38">
        <f>'历史数据 (2001-2022, 当年价) '!E4*E$77</f>
        <v>111960.0304202925</v>
      </c>
      <c r="F4" s="39">
        <f>'历史数据 (2001-2022, 当年价) '!F4*F$77</f>
        <v>127718.90013401274</v>
      </c>
      <c r="G4" s="37">
        <f>'历史数据 (2001-2022, 当年价) '!G4*G$77</f>
        <v>145373.42336474854</v>
      </c>
      <c r="H4" s="38">
        <f>'历史数据 (2001-2022, 当年价) '!H4*H$77</f>
        <v>163331.37833449789</v>
      </c>
      <c r="I4" s="38">
        <f>'历史数据 (2001-2022, 当年价) '!I4*I$77</f>
        <v>178777.31335147261</v>
      </c>
      <c r="J4" s="38">
        <f>'历史数据 (2001-2022, 当年价) '!J4*J$77</f>
        <v>187816.58747999065</v>
      </c>
      <c r="K4" s="39">
        <f>'历史数据 (2001-2022, 当年价) '!K4*K$77</f>
        <v>210052.75645915509</v>
      </c>
      <c r="L4" s="37">
        <f>'历史数据 (2001-2022, 当年价) '!L4*L$77</f>
        <v>229790.33434331449</v>
      </c>
      <c r="M4" s="38">
        <f>'历史数据 (2001-2022, 当年价) '!M4*M$77</f>
        <v>240473.17222739744</v>
      </c>
      <c r="N4" s="38">
        <f>'历史数据 (2001-2022, 当年价) '!N4*N$77</f>
        <v>250594.10025312903</v>
      </c>
      <c r="O4" s="38">
        <f>'历史数据 (2001-2022, 当年价) '!O4*O$77</f>
        <v>260094.46798668895</v>
      </c>
      <c r="P4" s="39">
        <f>'历史数据 (2001-2022, 当年价) '!P4*P$77</f>
        <v>261976.82537780039</v>
      </c>
      <c r="Q4" s="37">
        <f>'历史数据 (2001-2022, 当年价) '!Q4*Q$77</f>
        <v>269693.62544095406</v>
      </c>
      <c r="R4" s="38">
        <f>'历史数据 (2001-2022, 当年价) '!R4*R$77</f>
        <v>289941.42849585827</v>
      </c>
      <c r="S4" s="38">
        <f>'历史数据 (2001-2022, 当年价) '!S4*S$77</f>
        <v>306438.05124800676</v>
      </c>
      <c r="T4" s="38">
        <f>'历史数据 (2001-2022, 当年价) '!T4*T$77</f>
        <v>313513.06904014404</v>
      </c>
      <c r="U4" s="39">
        <f>'历史数据 (2001-2022, 当年价) '!U4*U$77</f>
        <v>312902.90000000002</v>
      </c>
      <c r="V4" s="37">
        <f>'历史数据 (2001-2022, 当年价) '!V4*V$77</f>
        <v>356193.67592506018</v>
      </c>
      <c r="W4" s="38">
        <f>'历史数据 (2001-2022, 当年价) '!W4*W$77</f>
        <v>375578.60517081129</v>
      </c>
      <c r="X4" s="77">
        <f>情景假设!E28</f>
        <v>389021.39348961727</v>
      </c>
      <c r="Y4" s="77">
        <f>情景假设!F28</f>
        <v>402682.27500240196</v>
      </c>
      <c r="Z4" s="78">
        <f>情景假设!G28</f>
        <v>416518.29313752701</v>
      </c>
      <c r="AA4" s="79">
        <f>情景假设!H28</f>
        <v>430756.29141616955</v>
      </c>
      <c r="AB4" s="77">
        <f>情景假设!I28</f>
        <v>445436.87482115469</v>
      </c>
      <c r="AC4" s="77">
        <f>情景假设!J28</f>
        <v>460207.79469366156</v>
      </c>
      <c r="AD4" s="77">
        <f>情景假设!K28</f>
        <v>474685.21065513894</v>
      </c>
      <c r="AE4" s="80">
        <f>情景假设!L28</f>
        <v>488456.08603198599</v>
      </c>
      <c r="AF4" s="79">
        <f>情景假设!M28</f>
        <v>501530.50512512703</v>
      </c>
      <c r="AG4" s="77">
        <f>情景假设!N28</f>
        <v>514208.9032425948</v>
      </c>
      <c r="AH4" s="77">
        <f>情景假设!O28</f>
        <v>526494.47677015909</v>
      </c>
      <c r="AI4" s="77">
        <f>情景假设!P28</f>
        <v>538391.3102629066</v>
      </c>
      <c r="AJ4" s="78">
        <f>情景假设!Q28</f>
        <v>549904.22590717021</v>
      </c>
      <c r="AK4" s="79">
        <f>情景假设!R28</f>
        <v>560802.44283143955</v>
      </c>
      <c r="AL4" s="77">
        <f>情景假设!S28</f>
        <v>571034.03141711198</v>
      </c>
      <c r="AM4" s="77">
        <f>情景假设!T28</f>
        <v>580892.05989099469</v>
      </c>
      <c r="AN4" s="77">
        <f>情景假设!U28</f>
        <v>590693.74837756937</v>
      </c>
      <c r="AO4" s="81">
        <f>情景假设!V28</f>
        <v>600779.30099062785</v>
      </c>
      <c r="AP4" s="79">
        <f>情景假设!W28</f>
        <v>611175.707024217</v>
      </c>
      <c r="AQ4" s="77">
        <f>情景假设!X28</f>
        <v>621679.01581162983</v>
      </c>
      <c r="AR4" s="77">
        <f>情景假设!Y28</f>
        <v>632301.0994012414</v>
      </c>
      <c r="AS4" s="77">
        <f>情景假设!Z28</f>
        <v>643054.68783692794</v>
      </c>
      <c r="AT4" s="81">
        <f>情景假设!AA28</f>
        <v>653953.39376294904</v>
      </c>
      <c r="AU4" s="79">
        <f>情景假设!AB28</f>
        <v>665045.65053018322</v>
      </c>
      <c r="AV4" s="77">
        <f>情景假设!AC28</f>
        <v>676355.50978213013</v>
      </c>
      <c r="AW4" s="77">
        <f>情景假设!AD28</f>
        <v>687859.39560578496</v>
      </c>
      <c r="AX4" s="77">
        <f>情景假设!AE28</f>
        <v>699531.93533317943</v>
      </c>
      <c r="AY4" s="78">
        <f>情景假设!AF28</f>
        <v>711345.87391327671</v>
      </c>
      <c r="AZ4" s="79">
        <f>情景假设!AG28</f>
        <v>723301.31132150767</v>
      </c>
      <c r="BA4" s="77">
        <f>情景假设!AH28</f>
        <v>735413.2496823899</v>
      </c>
      <c r="BB4" s="77">
        <f>情景假设!AI28</f>
        <v>747674.84171749663</v>
      </c>
      <c r="BC4" s="77">
        <f>情景假设!AJ28</f>
        <v>760078.57430180209</v>
      </c>
      <c r="BD4" s="81">
        <f>情景假设!AK28</f>
        <v>772616.24650660891</v>
      </c>
      <c r="BE4" s="79">
        <f>情景假设!AL28</f>
        <v>785296.09694556706</v>
      </c>
      <c r="BF4" s="77">
        <f>情景假设!AM28</f>
        <v>798129.42186432926</v>
      </c>
      <c r="BG4" s="77">
        <f>情景假设!AN28</f>
        <v>811111.73383592337</v>
      </c>
      <c r="BH4" s="77">
        <f>情景假设!AO28</f>
        <v>824238.0743761491</v>
      </c>
      <c r="BI4" s="78">
        <f>情景假设!AP28</f>
        <v>837502.99921901687</v>
      </c>
    </row>
    <row r="5" spans="1:61" x14ac:dyDescent="0.2">
      <c r="A5" s="40" t="s">
        <v>11</v>
      </c>
      <c r="B5" s="37">
        <f>'历史数据 (2001-2022, 当年价) '!B5*B$77</f>
        <v>11181.133378356233</v>
      </c>
      <c r="C5" s="38">
        <f>'历史数据 (2001-2022, 当年价) '!C5*C$77</f>
        <v>12113.57335174635</v>
      </c>
      <c r="D5" s="38">
        <f>'历史数据 (2001-2022, 当年价) '!D5*D$77</f>
        <v>13675.141587294222</v>
      </c>
      <c r="E5" s="38">
        <f>'历史数据 (2001-2022, 当年价) '!E5*E$77</f>
        <v>14843.769360047083</v>
      </c>
      <c r="F5" s="39">
        <f>'历史数据 (2001-2022, 当年价) '!F5*F$77</f>
        <v>17039.114768328702</v>
      </c>
      <c r="G5" s="37">
        <f>'历史数据 (2001-2022, 当年价) '!G5*G$77</f>
        <v>19622.680762062624</v>
      </c>
      <c r="H5" s="38">
        <f>'历史数据 (2001-2022, 当年价) '!H5*H$77</f>
        <v>22444.194102628626</v>
      </c>
      <c r="I5" s="38">
        <f>'历史数据 (2001-2022, 当年价) '!I5*I$77</f>
        <v>25525.888969277854</v>
      </c>
      <c r="J5" s="38">
        <f>'历史数据 (2001-2022, 当年价) '!J5*J$77</f>
        <v>30848.589489425267</v>
      </c>
      <c r="K5" s="39">
        <f>'历史数据 (2001-2022, 当年价) '!K5*K$77</f>
        <v>34676.499557887699</v>
      </c>
      <c r="L5" s="37">
        <f>'历史数据 (2001-2022, 当年价) '!L5*L$77</f>
        <v>38773.323458779632</v>
      </c>
      <c r="M5" s="38">
        <f>'历史数据 (2001-2022, 当年价) '!M5*M$77</f>
        <v>42472.296546692742</v>
      </c>
      <c r="N5" s="38">
        <f>'历史数据 (2001-2022, 当年价) '!N5*N$77</f>
        <v>46095.215645851218</v>
      </c>
      <c r="O5" s="38">
        <f>'历史数据 (2001-2022, 当年价) '!O5*O$77</f>
        <v>50638.347628195064</v>
      </c>
      <c r="P5" s="39">
        <f>'历史数据 (2001-2022, 当年价) '!P5*P$77</f>
        <v>53251.105784283529</v>
      </c>
      <c r="Q5" s="37">
        <f>'历史数据 (2001-2022, 当年价) '!Q5*Q$77</f>
        <v>56595.610575849489</v>
      </c>
      <c r="R5" s="38">
        <f>'历史数据 (2001-2022, 当年价) '!R5*R$77</f>
        <v>61025.280239916909</v>
      </c>
      <c r="S5" s="38">
        <f>'历史数据 (2001-2022, 当年价) '!S5*S$77</f>
        <v>66656.46135676594</v>
      </c>
      <c r="T5" s="38">
        <f>'历史数据 (2001-2022, 当年价) '!T5*T$77</f>
        <v>71022.878800094404</v>
      </c>
      <c r="U5" s="39">
        <f>'历史数据 (2001-2022, 当年价) '!U5*U$77</f>
        <v>72444.7</v>
      </c>
      <c r="V5" s="37">
        <f>'历史数据 (2001-2022, 当年价) '!V5*V$77</f>
        <v>76614.920254027675</v>
      </c>
      <c r="W5" s="38">
        <f>'历史数据 (2001-2022, 当年价) '!W5*W$77</f>
        <v>77971.748616420751</v>
      </c>
      <c r="X5" s="77">
        <f>情景假设!E29</f>
        <v>82102.134500974673</v>
      </c>
      <c r="Y5" s="77">
        <f>情景假设!F29</f>
        <v>86141.360306565242</v>
      </c>
      <c r="Z5" s="78">
        <f>情景假设!G29</f>
        <v>89915.060105878845</v>
      </c>
      <c r="AA5" s="79">
        <f>情景假设!H29</f>
        <v>93435.146016834595</v>
      </c>
      <c r="AB5" s="77">
        <f>情景假设!I29</f>
        <v>96828.84400188482</v>
      </c>
      <c r="AC5" s="77">
        <f>情景假设!J29</f>
        <v>100079.87879254247</v>
      </c>
      <c r="AD5" s="77">
        <f>情景假设!K29</f>
        <v>103176.69662408371</v>
      </c>
      <c r="AE5" s="80">
        <f>情景假设!L29</f>
        <v>106112.87386212111</v>
      </c>
      <c r="AF5" s="79">
        <f>情景假设!M29</f>
        <v>108856.53865446651</v>
      </c>
      <c r="AG5" s="77">
        <f>情景假设!N29</f>
        <v>111423.2817369304</v>
      </c>
      <c r="AH5" s="77">
        <f>情景假设!O29</f>
        <v>113887.6766277687</v>
      </c>
      <c r="AI5" s="77">
        <f>情景假设!P29</f>
        <v>116331.59735967799</v>
      </c>
      <c r="AJ5" s="78">
        <f>情景假设!Q29</f>
        <v>118843.77043415034</v>
      </c>
      <c r="AK5" s="79">
        <f>情景假设!R29</f>
        <v>121370.51312478815</v>
      </c>
      <c r="AL5" s="77">
        <f>情景假设!S29</f>
        <v>123831.0303684348</v>
      </c>
      <c r="AM5" s="77">
        <f>情景假设!T29</f>
        <v>126282.29549544696</v>
      </c>
      <c r="AN5" s="77">
        <f>情景假设!U29</f>
        <v>128786.19528036463</v>
      </c>
      <c r="AO5" s="81">
        <f>情景假设!V29</f>
        <v>131409.64457887001</v>
      </c>
      <c r="AP5" s="79">
        <f>情景假设!W29</f>
        <v>134151.08344166889</v>
      </c>
      <c r="AQ5" s="77">
        <f>情景假设!X29</f>
        <v>136957.45029037126</v>
      </c>
      <c r="AR5" s="77">
        <f>情景假设!Y29</f>
        <v>139821.94075428045</v>
      </c>
      <c r="AS5" s="77">
        <f>情景假设!Z29</f>
        <v>142737.09897491717</v>
      </c>
      <c r="AT5" s="81">
        <f>情景假设!AA29</f>
        <v>145694.78514055611</v>
      </c>
      <c r="AU5" s="79">
        <f>情景假设!AB29</f>
        <v>148693.72925604769</v>
      </c>
      <c r="AV5" s="77">
        <f>情景假设!AC29</f>
        <v>151726.34672276815</v>
      </c>
      <c r="AW5" s="77">
        <f>情景假设!AD29</f>
        <v>154773.3744117977</v>
      </c>
      <c r="AX5" s="77">
        <f>情景假设!AE29</f>
        <v>157814.03332693191</v>
      </c>
      <c r="AY5" s="78">
        <f>情景假设!AF29</f>
        <v>160826.02366734951</v>
      </c>
      <c r="AZ5" s="79">
        <f>情景假设!AG29</f>
        <v>163825.72634119689</v>
      </c>
      <c r="BA5" s="77">
        <f>情景假设!AH29</f>
        <v>166843.57463993991</v>
      </c>
      <c r="BB5" s="77">
        <f>情景假设!AI29</f>
        <v>169877.09828505156</v>
      </c>
      <c r="BC5" s="77">
        <f>情景假设!AJ29</f>
        <v>172923.6653539121</v>
      </c>
      <c r="BD5" s="81">
        <f>情景假设!AK29</f>
        <v>175980.48015844854</v>
      </c>
      <c r="BE5" s="79">
        <f>情景假设!AL29</f>
        <v>179048.49144411503</v>
      </c>
      <c r="BF5" s="77">
        <f>情景假设!AM29</f>
        <v>182129.35874243622</v>
      </c>
      <c r="BG5" s="77">
        <f>情景假设!AN29</f>
        <v>185221.15061845773</v>
      </c>
      <c r="BH5" s="77">
        <f>情景假设!AO29</f>
        <v>188321.83072968933</v>
      </c>
      <c r="BI5" s="78">
        <f>情景假设!AP29</f>
        <v>191429.25696434671</v>
      </c>
    </row>
    <row r="6" spans="1:61" x14ac:dyDescent="0.2">
      <c r="A6" s="40" t="s">
        <v>57</v>
      </c>
      <c r="B6" s="37">
        <f>'历史数据 (2001-2022, 当年价) '!B6*B$77</f>
        <v>12922.19691913198</v>
      </c>
      <c r="C6" s="38">
        <f>'历史数据 (2001-2022, 当年价) '!C6*C$77</f>
        <v>14005.145364926902</v>
      </c>
      <c r="D6" s="38">
        <f>'历史数据 (2001-2022, 当年价) '!D6*D$77</f>
        <v>14410.716652702284</v>
      </c>
      <c r="E6" s="38">
        <f>'历史数据 (2001-2022, 当年价) '!E6*E$77</f>
        <v>15841.240702858573</v>
      </c>
      <c r="F6" s="39">
        <f>'历史数据 (2001-2022, 当年价) '!F6*F$77</f>
        <v>17478.670029358709</v>
      </c>
      <c r="G6" s="37">
        <f>'历史数据 (2001-2022, 当年价) '!G6*G$77</f>
        <v>19206.903926131014</v>
      </c>
      <c r="H6" s="38">
        <f>'历史数据 (2001-2022, 当年价) '!H6*H$77</f>
        <v>21357.812046410043</v>
      </c>
      <c r="I6" s="38">
        <f>'历史数据 (2001-2022, 当年价) '!I6*I$77</f>
        <v>22214.293173693201</v>
      </c>
      <c r="J6" s="38">
        <f>'历史数据 (2001-2022, 当年价) '!J6*J$77</f>
        <v>22471.738420302012</v>
      </c>
      <c r="K6" s="39">
        <f>'历史数据 (2001-2022, 当年价) '!K6*K$77</f>
        <v>23894.578991226455</v>
      </c>
      <c r="L6" s="37">
        <f>'历史数据 (2001-2022, 当年价) '!L6*L$77</f>
        <v>25720.526961160911</v>
      </c>
      <c r="M6" s="38">
        <f>'历史数据 (2001-2022, 当年价) '!M6*M$77</f>
        <v>27354.589707269035</v>
      </c>
      <c r="N6" s="38">
        <f>'历史数据 (2001-2022, 当年价) '!N6*N$77</f>
        <v>29353.002496532965</v>
      </c>
      <c r="O6" s="38">
        <f>'历史数据 (2001-2022, 当年价) '!O6*O$77</f>
        <v>31825.567469102905</v>
      </c>
      <c r="P6" s="39">
        <f>'历史数据 (2001-2022, 当年价) '!P6*P$77</f>
        <v>34027.489263973992</v>
      </c>
      <c r="Q6" s="37">
        <f>'历史数据 (2001-2022, 当年价) '!Q6*Q$77</f>
        <v>36297.463499736106</v>
      </c>
      <c r="R6" s="38">
        <f>'历史数据 (2001-2022, 当年价) '!R6*R$77</f>
        <v>39121.852645308427</v>
      </c>
      <c r="S6" s="38">
        <f>'历史数据 (2001-2022, 当年价) '!S6*S$77</f>
        <v>41053.77693860625</v>
      </c>
      <c r="T6" s="38">
        <f>'历史数据 (2001-2022, 当年价) '!T6*T$77</f>
        <v>42691.5780889854</v>
      </c>
      <c r="U6" s="39">
        <f>'历史数据 (2001-2022, 当年价) '!U6*U$77</f>
        <v>40582.9</v>
      </c>
      <c r="V6" s="37">
        <f>'历史数据 (2001-2022, 当年价) '!V6*V$77</f>
        <v>44991.98369146973</v>
      </c>
      <c r="W6" s="38">
        <f>'历史数据 (2001-2022, 当年价) '!W6*W$77</f>
        <v>46450.003049149032</v>
      </c>
      <c r="X6" s="77">
        <f>X57</f>
        <v>49494.866405339242</v>
      </c>
      <c r="Y6" s="82">
        <f t="shared" ref="Y6:BI6" si="0">Y57</f>
        <v>52653.187985679695</v>
      </c>
      <c r="Z6" s="80">
        <f t="shared" si="0"/>
        <v>55900.721779943146</v>
      </c>
      <c r="AA6" s="79">
        <f t="shared" si="0"/>
        <v>59319.393752837263</v>
      </c>
      <c r="AB6" s="77">
        <f t="shared" si="0"/>
        <v>62942.04426922019</v>
      </c>
      <c r="AC6" s="77">
        <f t="shared" si="0"/>
        <v>66646.257423661969</v>
      </c>
      <c r="AD6" s="77">
        <f t="shared" si="0"/>
        <v>70281.421949150201</v>
      </c>
      <c r="AE6" s="80">
        <f t="shared" si="0"/>
        <v>73669.283761610364</v>
      </c>
      <c r="AF6" s="79">
        <f t="shared" si="0"/>
        <v>76785.161812578575</v>
      </c>
      <c r="AG6" s="77">
        <f t="shared" si="0"/>
        <v>79751.11060376656</v>
      </c>
      <c r="AH6" s="77">
        <f t="shared" si="0"/>
        <v>82596.354381169498</v>
      </c>
      <c r="AI6" s="77">
        <f t="shared" si="0"/>
        <v>85357.766652017381</v>
      </c>
      <c r="AJ6" s="80">
        <f t="shared" si="0"/>
        <v>88079.348301255784</v>
      </c>
      <c r="AK6" s="79">
        <f t="shared" si="0"/>
        <v>90737.532556565071</v>
      </c>
      <c r="AL6" s="77">
        <f t="shared" si="0"/>
        <v>93302.78780084294</v>
      </c>
      <c r="AM6" s="77">
        <f t="shared" si="0"/>
        <v>95820.017720597651</v>
      </c>
      <c r="AN6" s="77">
        <f t="shared" si="0"/>
        <v>98340.222303849077</v>
      </c>
      <c r="AO6" s="81">
        <f t="shared" si="0"/>
        <v>100920.39290900549</v>
      </c>
      <c r="AP6" s="79">
        <f t="shared" si="0"/>
        <v>103566.62318833088</v>
      </c>
      <c r="AQ6" s="77">
        <f t="shared" si="0"/>
        <v>106245.82208309941</v>
      </c>
      <c r="AR6" s="77">
        <f t="shared" si="0"/>
        <v>108961.06381922952</v>
      </c>
      <c r="AS6" s="77">
        <f t="shared" si="0"/>
        <v>111715.81112270837</v>
      </c>
      <c r="AT6" s="81">
        <f t="shared" si="0"/>
        <v>114513.93057864605</v>
      </c>
      <c r="AU6" s="79">
        <f t="shared" si="0"/>
        <v>117365.69324188575</v>
      </c>
      <c r="AV6" s="77">
        <f t="shared" si="0"/>
        <v>120277.48783895893</v>
      </c>
      <c r="AW6" s="77">
        <f t="shared" si="0"/>
        <v>123247.49423292093</v>
      </c>
      <c r="AX6" s="77">
        <f t="shared" si="0"/>
        <v>126273.64498917607</v>
      </c>
      <c r="AY6" s="80">
        <f t="shared" si="0"/>
        <v>129353.60795890819</v>
      </c>
      <c r="AZ6" s="79">
        <f t="shared" si="0"/>
        <v>132481.40384309023</v>
      </c>
      <c r="BA6" s="77">
        <f t="shared" si="0"/>
        <v>135651.97650256642</v>
      </c>
      <c r="BB6" s="77">
        <f t="shared" si="0"/>
        <v>138864.06363497445</v>
      </c>
      <c r="BC6" s="77">
        <f t="shared" si="0"/>
        <v>142116.25809945044</v>
      </c>
      <c r="BD6" s="81">
        <f t="shared" si="0"/>
        <v>145407.00263386132</v>
      </c>
      <c r="BE6" s="79">
        <f t="shared" si="0"/>
        <v>148737.83270794243</v>
      </c>
      <c r="BF6" s="77">
        <f t="shared" si="0"/>
        <v>152110.92628030185</v>
      </c>
      <c r="BG6" s="77">
        <f t="shared" si="0"/>
        <v>155525.50828737367</v>
      </c>
      <c r="BH6" s="77">
        <f t="shared" si="0"/>
        <v>158980.71322004151</v>
      </c>
      <c r="BI6" s="80">
        <f t="shared" si="0"/>
        <v>162475.58184848927</v>
      </c>
    </row>
    <row r="7" spans="1:61" x14ac:dyDescent="0.2">
      <c r="A7" s="40" t="s">
        <v>58</v>
      </c>
      <c r="B7" s="37">
        <f>'历史数据 (2001-2022, 当年价) '!B7*B$77</f>
        <v>17152.616485966111</v>
      </c>
      <c r="C7" s="38">
        <f>'历史数据 (2001-2022, 当年价) '!C7*C$77</f>
        <v>18681.749754360146</v>
      </c>
      <c r="D7" s="38">
        <f>'历史数据 (2001-2022, 当年价) '!D7*D$77</f>
        <v>20339.742996748846</v>
      </c>
      <c r="E7" s="38">
        <f>'历史数据 (2001-2022, 当年价) '!E7*E$77</f>
        <v>21201.883194183185</v>
      </c>
      <c r="F7" s="39">
        <f>'历史数据 (2001-2022, 当年价) '!F7*F$77</f>
        <v>22884.560803942069</v>
      </c>
      <c r="G7" s="37">
        <f>'历史数据 (2001-2022, 当年价) '!G7*G$77</f>
        <v>26058.395523850108</v>
      </c>
      <c r="H7" s="38">
        <f>'历史数据 (2001-2022, 当年价) '!H7*H$77</f>
        <v>30623.280761177761</v>
      </c>
      <c r="I7" s="38">
        <f>'历史数据 (2001-2022, 当年价) '!I7*I$77</f>
        <v>35540.208943581521</v>
      </c>
      <c r="J7" s="38">
        <f>'历史数据 (2001-2022, 当年价) '!J7*J$77</f>
        <v>39448.493208340893</v>
      </c>
      <c r="K7" s="39">
        <f>'历史数据 (2001-2022, 当年价) '!K7*K$77</f>
        <v>45678.365859529622</v>
      </c>
      <c r="L7" s="37">
        <f>'历史数据 (2001-2022, 当年价) '!L7*L$77</f>
        <v>51500.521306789298</v>
      </c>
      <c r="M7" s="38">
        <f>'历史数据 (2001-2022, 当年价) '!M7*M$77</f>
        <v>57367.259264602661</v>
      </c>
      <c r="N7" s="38">
        <f>'历史数据 (2001-2022, 当年价) '!N7*N$77</f>
        <v>63443.814282969681</v>
      </c>
      <c r="O7" s="38">
        <f>'历史数据 (2001-2022, 当年价) '!O7*O$77</f>
        <v>70456.495572018976</v>
      </c>
      <c r="P7" s="39">
        <f>'历史数据 (2001-2022, 当年价) '!P7*P$77</f>
        <v>75503.463751392177</v>
      </c>
      <c r="Q7" s="37">
        <f>'历史数据 (2001-2022, 当年价) '!Q7*Q$77</f>
        <v>81020.819704871668</v>
      </c>
      <c r="R7" s="38">
        <f>'历史数据 (2001-2022, 当年价) '!R7*R$77</f>
        <v>85528.934305470306</v>
      </c>
      <c r="S7" s="38">
        <f>'历史数据 (2001-2022, 当年价) '!S7*S$77</f>
        <v>90483.044653986115</v>
      </c>
      <c r="T7" s="38">
        <f>'历史数据 (2001-2022, 当年价) '!T7*T$77</f>
        <v>96158.315337849839</v>
      </c>
      <c r="U7" s="39">
        <f>'历史数据 (2001-2022, 当年价) '!U7*U$77</f>
        <v>96086.1</v>
      </c>
      <c r="V7" s="37">
        <f>'历史数据 (2001-2022, 当年价) '!V7*V$77</f>
        <v>105634.48778242921</v>
      </c>
      <c r="W7" s="38">
        <f>'历史数据 (2001-2022, 当年价) '!W7*W$77</f>
        <v>107085.79216328831</v>
      </c>
      <c r="X7" s="77">
        <f t="shared" ref="X7:X10" si="1">X58</f>
        <v>113770.95596998044</v>
      </c>
      <c r="Y7" s="82">
        <f t="shared" ref="Y7:BI7" si="2">Y58</f>
        <v>120805.51073305539</v>
      </c>
      <c r="Z7" s="80">
        <f t="shared" si="2"/>
        <v>128202.46588856782</v>
      </c>
      <c r="AA7" s="79">
        <f t="shared" si="2"/>
        <v>136185.23117452237</v>
      </c>
      <c r="AB7" s="77">
        <f t="shared" si="2"/>
        <v>144806.95553220579</v>
      </c>
      <c r="AC7" s="77">
        <f t="shared" si="2"/>
        <v>153772.65545253878</v>
      </c>
      <c r="AD7" s="77">
        <f t="shared" si="2"/>
        <v>162710.78645352556</v>
      </c>
      <c r="AE7" s="80">
        <f t="shared" si="2"/>
        <v>171171.01790998832</v>
      </c>
      <c r="AF7" s="79">
        <f t="shared" si="2"/>
        <v>179039.59511603927</v>
      </c>
      <c r="AG7" s="77">
        <f t="shared" si="2"/>
        <v>186598.34115892911</v>
      </c>
      <c r="AH7" s="77">
        <f t="shared" si="2"/>
        <v>193954.38138132147</v>
      </c>
      <c r="AI7" s="77">
        <f t="shared" si="2"/>
        <v>201240.018367857</v>
      </c>
      <c r="AJ7" s="80">
        <f t="shared" si="2"/>
        <v>208611.75704345512</v>
      </c>
      <c r="AK7" s="79">
        <f t="shared" si="2"/>
        <v>215991.54857269858</v>
      </c>
      <c r="AL7" s="77">
        <f t="shared" si="2"/>
        <v>223246.90661872126</v>
      </c>
      <c r="AM7" s="77">
        <f t="shared" si="2"/>
        <v>230483.25248287577</v>
      </c>
      <c r="AN7" s="77">
        <f t="shared" si="2"/>
        <v>237822.60755088445</v>
      </c>
      <c r="AO7" s="81">
        <f t="shared" si="2"/>
        <v>245403.88812252064</v>
      </c>
      <c r="AP7" s="79">
        <f t="shared" si="2"/>
        <v>253244.34701482329</v>
      </c>
      <c r="AQ7" s="77">
        <f t="shared" si="2"/>
        <v>261264.99018905638</v>
      </c>
      <c r="AR7" s="77">
        <f t="shared" si="2"/>
        <v>269474.1581169953</v>
      </c>
      <c r="AS7" s="77">
        <f t="shared" si="2"/>
        <v>277881.01663660142</v>
      </c>
      <c r="AT7" s="81">
        <f t="shared" si="2"/>
        <v>286495.606625746</v>
      </c>
      <c r="AU7" s="79">
        <f t="shared" si="2"/>
        <v>295343.95519507106</v>
      </c>
      <c r="AV7" s="77">
        <f t="shared" si="2"/>
        <v>304442.48912945658</v>
      </c>
      <c r="AW7" s="77">
        <f t="shared" si="2"/>
        <v>313786.71466445382</v>
      </c>
      <c r="AX7" s="77">
        <f t="shared" si="2"/>
        <v>323370.96859387768</v>
      </c>
      <c r="AY7" s="80">
        <f t="shared" si="2"/>
        <v>333188.32110059942</v>
      </c>
      <c r="AZ7" s="79">
        <f t="shared" si="2"/>
        <v>343232.8806312696</v>
      </c>
      <c r="BA7" s="77">
        <f t="shared" si="2"/>
        <v>353504.64622632321</v>
      </c>
      <c r="BB7" s="77">
        <f t="shared" si="2"/>
        <v>364004.24749043095</v>
      </c>
      <c r="BC7" s="77">
        <f t="shared" si="2"/>
        <v>374731.9386072121</v>
      </c>
      <c r="BD7" s="81">
        <f t="shared" si="2"/>
        <v>385687.57248712925</v>
      </c>
      <c r="BE7" s="79">
        <f t="shared" si="2"/>
        <v>396879.24102456891</v>
      </c>
      <c r="BF7" s="77">
        <f t="shared" si="2"/>
        <v>408316.94445839128</v>
      </c>
      <c r="BG7" s="77">
        <f t="shared" si="2"/>
        <v>420002.93799621746</v>
      </c>
      <c r="BH7" s="77">
        <f t="shared" si="2"/>
        <v>431939.27296771039</v>
      </c>
      <c r="BI7" s="80">
        <f t="shared" si="2"/>
        <v>444127.78071759117</v>
      </c>
    </row>
    <row r="8" spans="1:61" x14ac:dyDescent="0.2">
      <c r="A8" s="40" t="s">
        <v>59</v>
      </c>
      <c r="B8" s="37">
        <f>'历史数据 (2001-2022, 当年价) '!B8*B$77</f>
        <v>4513.6385874010248</v>
      </c>
      <c r="C8" s="38">
        <f>'历史数据 (2001-2022, 当年价) '!C8*C$77</f>
        <v>5092.0326235075754</v>
      </c>
      <c r="D8" s="38">
        <f>'历史数据 (2001-2022, 当年价) '!D8*D$77</f>
        <v>5691.7851781488607</v>
      </c>
      <c r="E8" s="38">
        <f>'历史数据 (2001-2022, 当年价) '!E8*E$77</f>
        <v>6238.1108824838657</v>
      </c>
      <c r="F8" s="39">
        <f>'历史数据 (2001-2022, 当年价) '!F8*F$77</f>
        <v>6873.8054741095848</v>
      </c>
      <c r="G8" s="37">
        <f>'历史数据 (2001-2022, 当年价) '!G8*G$77</f>
        <v>7553.6469442222424</v>
      </c>
      <c r="H8" s="38">
        <f>'历史数据 (2001-2022, 当年价) '!H8*H$77</f>
        <v>8113.2807727908448</v>
      </c>
      <c r="I8" s="38">
        <f>'历史数据 (2001-2022, 当年价) '!I8*I$77</f>
        <v>8979.4462881834588</v>
      </c>
      <c r="J8" s="38">
        <f>'历史数据 (2001-2022, 当年价) '!J8*J$77</f>
        <v>9462.0566134484743</v>
      </c>
      <c r="K8" s="39">
        <f>'历史数据 (2001-2022, 当年价) '!K8*K$77</f>
        <v>9810.4193647830252</v>
      </c>
      <c r="L8" s="37">
        <f>'历史数据 (2001-2022, 当年价) '!L8*L$77</f>
        <v>10086.374948865838</v>
      </c>
      <c r="M8" s="38">
        <f>'历史数据 (2001-2022, 当年价) '!M8*M$77</f>
        <v>10978.23468974103</v>
      </c>
      <c r="N8" s="38">
        <f>'历史数据 (2001-2022, 当年价) '!N8*N$77</f>
        <v>11528.425064808491</v>
      </c>
      <c r="O8" s="38">
        <f>'历史数据 (2001-2022, 当年价) '!O8*O$77</f>
        <v>12523.822103857652</v>
      </c>
      <c r="P8" s="39">
        <f>'历史数据 (2001-2022, 当年价) '!P8*P$77</f>
        <v>13720.594558606477</v>
      </c>
      <c r="Q8" s="37">
        <f>'历史数据 (2001-2022, 当年价) '!Q8*Q$77</f>
        <v>14954.528147087502</v>
      </c>
      <c r="R8" s="38">
        <f>'历史数据 (2001-2022, 当年价) '!R8*R$77</f>
        <v>15867.146170529086</v>
      </c>
      <c r="S8" s="38">
        <f>'历史数据 (2001-2022, 当年价) '!S8*S$77</f>
        <v>16814.082962921035</v>
      </c>
      <c r="T8" s="38">
        <f>'历史数据 (2001-2022, 当年价) '!T8*T$77</f>
        <v>17998.073570923636</v>
      </c>
      <c r="U8" s="39">
        <f>'历史数据 (2001-2022, 当年价) '!U8*U$77</f>
        <v>15285.4</v>
      </c>
      <c r="V8" s="37">
        <f>'历史数据 (2001-2022, 当年价) '!V8*V$77</f>
        <v>17067.645704961466</v>
      </c>
      <c r="W8" s="38">
        <f>'历史数据 (2001-2022, 当年价) '!W8*W$77</f>
        <v>16696.536385320014</v>
      </c>
      <c r="X8" s="77">
        <f t="shared" si="1"/>
        <v>17341.495958726733</v>
      </c>
      <c r="Y8" s="77">
        <f t="shared" ref="Y8:BI8" si="3">Y59</f>
        <v>18013.303346616896</v>
      </c>
      <c r="Z8" s="80">
        <f t="shared" si="3"/>
        <v>18716.097763846858</v>
      </c>
      <c r="AA8" s="79">
        <f t="shared" si="3"/>
        <v>19481.077221726711</v>
      </c>
      <c r="AB8" s="77">
        <f t="shared" si="3"/>
        <v>20309.947354098676</v>
      </c>
      <c r="AC8" s="77">
        <f t="shared" si="3"/>
        <v>21157.872135334015</v>
      </c>
      <c r="AD8" s="77">
        <f t="shared" si="3"/>
        <v>21972.753692483348</v>
      </c>
      <c r="AE8" s="80">
        <f t="shared" si="3"/>
        <v>22695.518304775793</v>
      </c>
      <c r="AF8" s="79">
        <f t="shared" si="3"/>
        <v>23322.244579155729</v>
      </c>
      <c r="AG8" s="77">
        <f t="shared" si="3"/>
        <v>23898.895207752048</v>
      </c>
      <c r="AH8" s="77">
        <f t="shared" si="3"/>
        <v>24438.094469047854</v>
      </c>
      <c r="AI8" s="77">
        <f t="shared" si="3"/>
        <v>24954.002273930062</v>
      </c>
      <c r="AJ8" s="80">
        <f t="shared" si="3"/>
        <v>25462.127483169814</v>
      </c>
      <c r="AK8" s="79">
        <f t="shared" si="3"/>
        <v>25952.623962267407</v>
      </c>
      <c r="AL8" s="77">
        <f t="shared" si="3"/>
        <v>26412.976765947886</v>
      </c>
      <c r="AM8" s="77">
        <f t="shared" si="3"/>
        <v>26856.493229220312</v>
      </c>
      <c r="AN8" s="77">
        <f t="shared" si="3"/>
        <v>27297.546708770144</v>
      </c>
      <c r="AO8" s="81">
        <f t="shared" si="3"/>
        <v>27751.525669547627</v>
      </c>
      <c r="AP8" s="79">
        <f t="shared" si="3"/>
        <v>28219.310143827206</v>
      </c>
      <c r="AQ8" s="77">
        <f t="shared" si="3"/>
        <v>28691.099827600301</v>
      </c>
      <c r="AR8" s="77">
        <f t="shared" si="3"/>
        <v>29167.046813540204</v>
      </c>
      <c r="AS8" s="77">
        <f t="shared" si="3"/>
        <v>29647.320795416734</v>
      </c>
      <c r="AT8" s="81">
        <f t="shared" si="3"/>
        <v>30132.109283064401</v>
      </c>
      <c r="AU8" s="79">
        <f t="shared" si="3"/>
        <v>30623.17917899333</v>
      </c>
      <c r="AV8" s="77">
        <f t="shared" si="3"/>
        <v>31121.14555134391</v>
      </c>
      <c r="AW8" s="77">
        <f t="shared" si="3"/>
        <v>31624.404576027515</v>
      </c>
      <c r="AX8" s="77">
        <f t="shared" si="3"/>
        <v>32131.24640231692</v>
      </c>
      <c r="AY8" s="80">
        <f t="shared" si="3"/>
        <v>32639.851408187751</v>
      </c>
      <c r="AZ8" s="79">
        <f t="shared" si="3"/>
        <v>33150.574448613363</v>
      </c>
      <c r="BA8" s="77">
        <f t="shared" si="3"/>
        <v>33664.826272434097</v>
      </c>
      <c r="BB8" s="77">
        <f t="shared" si="3"/>
        <v>34182.266954916951</v>
      </c>
      <c r="BC8" s="77">
        <f t="shared" si="3"/>
        <v>34702.529534442438</v>
      </c>
      <c r="BD8" s="81">
        <f t="shared" si="3"/>
        <v>35225.219427574666</v>
      </c>
      <c r="BE8" s="79">
        <f t="shared" si="3"/>
        <v>35750.694579047049</v>
      </c>
      <c r="BF8" s="77">
        <f t="shared" si="3"/>
        <v>36279.451652314783</v>
      </c>
      <c r="BG8" s="77">
        <f t="shared" si="3"/>
        <v>36811.269615030193</v>
      </c>
      <c r="BH8" s="77">
        <f t="shared" si="3"/>
        <v>37345.909119937292</v>
      </c>
      <c r="BI8" s="80">
        <f t="shared" si="3"/>
        <v>37883.11209959368</v>
      </c>
    </row>
    <row r="9" spans="1:61" x14ac:dyDescent="0.2">
      <c r="A9" s="40" t="s">
        <v>60</v>
      </c>
      <c r="B9" s="37">
        <f>'历史数据 (2001-2022, 当年价) '!B9*B$77</f>
        <v>9784.408500699994</v>
      </c>
      <c r="C9" s="38">
        <f>'历史数据 (2001-2022, 当年价) '!C9*C$77</f>
        <v>10382.528937787503</v>
      </c>
      <c r="D9" s="38">
        <f>'历史数据 (2001-2022, 当年价) '!D9*D$77</f>
        <v>11007.589536974048</v>
      </c>
      <c r="E9" s="38">
        <f>'历史数据 (2001-2022, 当年价) '!E9*E$77</f>
        <v>11234.659311987014</v>
      </c>
      <c r="F9" s="39">
        <f>'历史数据 (2001-2022, 当年价) '!F9*F$77</f>
        <v>12264.296250729163</v>
      </c>
      <c r="G9" s="37">
        <f>'历史数据 (2001-2022, 当年价) '!G9*G$77</f>
        <v>15717.404628357772</v>
      </c>
      <c r="H9" s="38">
        <f>'历史数据 (2001-2022, 当年价) '!H9*H$77</f>
        <v>22227.765856134683</v>
      </c>
      <c r="I9" s="38">
        <f>'历史数据 (2001-2022, 当年价) '!I9*I$77</f>
        <v>24898.85730634338</v>
      </c>
      <c r="J9" s="38">
        <f>'历史数据 (2001-2022, 当年价) '!J9*J$77</f>
        <v>29699.732335281249</v>
      </c>
      <c r="K9" s="39">
        <f>'历史数据 (2001-2022, 当年价) '!K9*K$77</f>
        <v>32735.023671667281</v>
      </c>
      <c r="L9" s="37">
        <f>'历史数据 (2001-2022, 当年价) '!L9*L$77</f>
        <v>36207.040865314841</v>
      </c>
      <c r="M9" s="38">
        <f>'历史数据 (2001-2022, 当年价) '!M9*M$77</f>
        <v>40602.972624593269</v>
      </c>
      <c r="N9" s="38">
        <f>'历史数据 (2001-2022, 当年价) '!N9*N$77</f>
        <v>46542.227698753755</v>
      </c>
      <c r="O9" s="38">
        <f>'历史数据 (2001-2022, 当年价) '!O9*O$77</f>
        <v>52257.487203405923</v>
      </c>
      <c r="P9" s="39">
        <f>'历史数据 (2001-2022, 当年价) '!P9*P$77</f>
        <v>62771.042778023329</v>
      </c>
      <c r="Q9" s="37">
        <f>'历史数据 (2001-2022, 当年价) '!Q9*Q$77</f>
        <v>65898.479240726272</v>
      </c>
      <c r="R9" s="38">
        <f>'历史数据 (2001-2022, 当年价) '!R9*R$77</f>
        <v>68337.804624444689</v>
      </c>
      <c r="S9" s="38">
        <f>'历史数据 (2001-2022, 当年价) '!S9*S$77</f>
        <v>71864.668488840805</v>
      </c>
      <c r="T9" s="38">
        <f>'历史数据 (2001-2022, 当年价) '!T9*T$77</f>
        <v>76655.099319507237</v>
      </c>
      <c r="U9" s="39">
        <f>'历史数据 (2001-2022, 当年价) '!U9*U$77</f>
        <v>83617.7</v>
      </c>
      <c r="V9" s="37">
        <f>'历史数据 (2001-2022, 当年价) '!V9*V$77</f>
        <v>87195.415071666503</v>
      </c>
      <c r="W9" s="38">
        <f>'历史数据 (2001-2022, 当年价) '!W9*W$77</f>
        <v>90528.212015436089</v>
      </c>
      <c r="X9" s="77">
        <f t="shared" si="1"/>
        <v>96166.493215607756</v>
      </c>
      <c r="Y9" s="77">
        <f t="shared" ref="Y9:BI9" si="4">Y60</f>
        <v>102061.27363447704</v>
      </c>
      <c r="Z9" s="80">
        <f t="shared" si="4"/>
        <v>108211.23018891214</v>
      </c>
      <c r="AA9" s="79">
        <f t="shared" si="4"/>
        <v>114755.80910381622</v>
      </c>
      <c r="AB9" s="77">
        <f t="shared" si="4"/>
        <v>121731.56497569312</v>
      </c>
      <c r="AC9" s="77">
        <f t="shared" si="4"/>
        <v>128950.30649553843</v>
      </c>
      <c r="AD9" s="77">
        <f t="shared" si="4"/>
        <v>136178.92451788066</v>
      </c>
      <c r="AE9" s="80">
        <f t="shared" si="4"/>
        <v>143138.26989773047</v>
      </c>
      <c r="AF9" s="79">
        <f t="shared" si="4"/>
        <v>149751.42303427099</v>
      </c>
      <c r="AG9" s="77">
        <f t="shared" si="4"/>
        <v>156182.98857026212</v>
      </c>
      <c r="AH9" s="77">
        <f t="shared" si="4"/>
        <v>162496.04114322364</v>
      </c>
      <c r="AI9" s="77">
        <f t="shared" si="4"/>
        <v>168770.83979607094</v>
      </c>
      <c r="AJ9" s="80">
        <f t="shared" si="4"/>
        <v>175104.5560013935</v>
      </c>
      <c r="AK9" s="79">
        <f t="shared" si="4"/>
        <v>181453.0893250618</v>
      </c>
      <c r="AL9" s="77">
        <f t="shared" si="4"/>
        <v>187747.49210425088</v>
      </c>
      <c r="AM9" s="77">
        <f t="shared" si="4"/>
        <v>194069.86829030787</v>
      </c>
      <c r="AN9" s="77">
        <f t="shared" si="4"/>
        <v>200515.11879658431</v>
      </c>
      <c r="AO9" s="81">
        <f t="shared" si="4"/>
        <v>207191.34415071766</v>
      </c>
      <c r="AP9" s="79">
        <f t="shared" si="4"/>
        <v>214102.76109136373</v>
      </c>
      <c r="AQ9" s="77">
        <f t="shared" si="4"/>
        <v>221170.38973869593</v>
      </c>
      <c r="AR9" s="77">
        <f t="shared" si="4"/>
        <v>228386.9988990532</v>
      </c>
      <c r="AS9" s="77">
        <f t="shared" si="4"/>
        <v>235744.04938637445</v>
      </c>
      <c r="AT9" s="81">
        <f t="shared" si="4"/>
        <v>243231.61492971354</v>
      </c>
      <c r="AU9" s="79">
        <f t="shared" si="4"/>
        <v>250851.09299017917</v>
      </c>
      <c r="AV9" s="77">
        <f t="shared" si="4"/>
        <v>258593.34862260849</v>
      </c>
      <c r="AW9" s="77">
        <f t="shared" si="4"/>
        <v>266428.93509936816</v>
      </c>
      <c r="AX9" s="77">
        <f t="shared" si="4"/>
        <v>274324.77294781851</v>
      </c>
      <c r="AY9" s="80">
        <f t="shared" si="4"/>
        <v>282244.02133355517</v>
      </c>
      <c r="AZ9" s="79">
        <f t="shared" si="4"/>
        <v>290198.61461523647</v>
      </c>
      <c r="BA9" s="77">
        <f t="shared" si="4"/>
        <v>298221.86349164933</v>
      </c>
      <c r="BB9" s="77">
        <f t="shared" si="4"/>
        <v>306305.71548898995</v>
      </c>
      <c r="BC9" s="77">
        <f t="shared" si="4"/>
        <v>314441.58682735363</v>
      </c>
      <c r="BD9" s="81">
        <f t="shared" si="4"/>
        <v>322620.35714139172</v>
      </c>
      <c r="BE9" s="79">
        <f t="shared" si="4"/>
        <v>330839.59059877106</v>
      </c>
      <c r="BF9" s="77">
        <f t="shared" si="4"/>
        <v>339098.16393139673</v>
      </c>
      <c r="BG9" s="77">
        <f t="shared" si="4"/>
        <v>347388.24440044875</v>
      </c>
      <c r="BH9" s="77">
        <f t="shared" si="4"/>
        <v>355701.63042975042</v>
      </c>
      <c r="BI9" s="80">
        <f t="shared" si="4"/>
        <v>364029.75242758082</v>
      </c>
    </row>
    <row r="10" spans="1:61" x14ac:dyDescent="0.2">
      <c r="A10" s="40" t="s">
        <v>61</v>
      </c>
      <c r="B10" s="37">
        <f>'历史数据 (2001-2022, 当年价) '!B10*B$77</f>
        <v>8849.7481207415294</v>
      </c>
      <c r="C10" s="38">
        <f>'历史数据 (2001-2022, 当年价) '!C10*C$77</f>
        <v>9968.9694766959637</v>
      </c>
      <c r="D10" s="38">
        <f>'历史数据 (2001-2022, 当年价) '!D10*D$77</f>
        <v>11210.23682603325</v>
      </c>
      <c r="E10" s="38">
        <f>'历史数据 (2001-2022, 当年价) '!E10*E$77</f>
        <v>12174.086673928416</v>
      </c>
      <c r="F10" s="39">
        <f>'历史数据 (2001-2022, 当年价) '!F10*F$77</f>
        <v>13897.18752418652</v>
      </c>
      <c r="G10" s="37">
        <f>'历史数据 (2001-2022, 当年价) '!G10*G$77</f>
        <v>16266.835276597949</v>
      </c>
      <c r="H10" s="38">
        <f>'历史数据 (2001-2022, 当年价) '!H10*H$77</f>
        <v>20054.709273094148</v>
      </c>
      <c r="I10" s="38">
        <f>'历史数据 (2001-2022, 当年价) '!I10*I$77</f>
        <v>19815.693481260099</v>
      </c>
      <c r="J10" s="38">
        <f>'历史数据 (2001-2022, 当年价) '!J10*J$77</f>
        <v>25515.727051401482</v>
      </c>
      <c r="K10" s="39">
        <f>'历史数据 (2001-2022, 当年价) '!K10*K$77</f>
        <v>29673.719962985957</v>
      </c>
      <c r="L10" s="37">
        <f>'历史数据 (2001-2022, 当年价) '!L10*L$77</f>
        <v>32713.773617339204</v>
      </c>
      <c r="M10" s="38">
        <f>'历史数据 (2001-2022, 当年价) '!M10*M$77</f>
        <v>35399.508787493542</v>
      </c>
      <c r="N10" s="38">
        <f>'历史数据 (2001-2022, 当年价) '!N10*N$77</f>
        <v>39832.538462927179</v>
      </c>
      <c r="O10" s="38">
        <f>'历史数据 (2001-2022, 当年价) '!O10*O$77</f>
        <v>42479.298420686639</v>
      </c>
      <c r="P10" s="39">
        <f>'历史数据 (2001-2022, 当年价) '!P10*P$77</f>
        <v>47467.341287589115</v>
      </c>
      <c r="Q10" s="37">
        <f>'历史数据 (2001-2022, 当年价) '!Q10*Q$77</f>
        <v>54914.739986851237</v>
      </c>
      <c r="R10" s="38">
        <f>'历史数据 (2001-2022, 当年价) '!R10*R$77</f>
        <v>60161.524062886783</v>
      </c>
      <c r="S10" s="38">
        <f>'历史数据 (2001-2022, 当年价) '!S10*S$77</f>
        <v>65771.006096197845</v>
      </c>
      <c r="T10" s="38">
        <f>'历史数据 (2001-2022, 当年价) '!T10*T$77</f>
        <v>70818.500320559091</v>
      </c>
      <c r="U10" s="39">
        <f>'历史数据 (2001-2022, 当年价) '!U10*U$77</f>
        <v>73425.3</v>
      </c>
      <c r="V10" s="37">
        <f>'历史数据 (2001-2022, 当年价) '!V10*V$77</f>
        <v>74150.558181630418</v>
      </c>
      <c r="W10" s="38">
        <f>'历史数据 (2001-2022, 当年价) '!W10*W$77</f>
        <v>69030.48514791824</v>
      </c>
      <c r="X10" s="77">
        <f t="shared" si="1"/>
        <v>72592.987856493462</v>
      </c>
      <c r="Y10" s="77">
        <f t="shared" ref="Y10:BI10" si="5">Y61</f>
        <v>76294.380045366182</v>
      </c>
      <c r="Z10" s="80">
        <f t="shared" si="5"/>
        <v>80140.580460102414</v>
      </c>
      <c r="AA10" s="79">
        <f t="shared" si="5"/>
        <v>84231.166805408342</v>
      </c>
      <c r="AB10" s="77">
        <f t="shared" si="5"/>
        <v>88581.309768306324</v>
      </c>
      <c r="AC10" s="77">
        <f t="shared" si="5"/>
        <v>93051.579895918214</v>
      </c>
      <c r="AD10" s="77">
        <f t="shared" si="5"/>
        <v>97475.267864698457</v>
      </c>
      <c r="AE10" s="80">
        <f t="shared" si="5"/>
        <v>101658.36226994303</v>
      </c>
      <c r="AF10" s="79">
        <f t="shared" si="5"/>
        <v>105546.6841013284</v>
      </c>
      <c r="AG10" s="77">
        <f t="shared" si="5"/>
        <v>109263.72098790831</v>
      </c>
      <c r="AH10" s="77">
        <f t="shared" si="5"/>
        <v>112872.32406339973</v>
      </c>
      <c r="AI10" s="77">
        <f t="shared" si="5"/>
        <v>116447.3995114448</v>
      </c>
      <c r="AJ10" s="80">
        <f t="shared" si="5"/>
        <v>120075.46496009031</v>
      </c>
      <c r="AK10" s="79">
        <f t="shared" si="5"/>
        <v>123720.50334103219</v>
      </c>
      <c r="AL10" s="77">
        <f t="shared" si="5"/>
        <v>127316.71905318392</v>
      </c>
      <c r="AM10" s="77">
        <f t="shared" si="5"/>
        <v>130919.89178457377</v>
      </c>
      <c r="AN10" s="77">
        <f t="shared" si="5"/>
        <v>134592.81675788653</v>
      </c>
      <c r="AO10" s="81">
        <f t="shared" si="5"/>
        <v>138405.49899918318</v>
      </c>
      <c r="AP10" s="79">
        <f t="shared" si="5"/>
        <v>142357.21436109053</v>
      </c>
      <c r="AQ10" s="77">
        <f t="shared" si="5"/>
        <v>146391.855958662</v>
      </c>
      <c r="AR10" s="77">
        <f t="shared" si="5"/>
        <v>150501.22167197705</v>
      </c>
      <c r="AS10" s="77">
        <f t="shared" si="5"/>
        <v>154675.96805142928</v>
      </c>
      <c r="AT10" s="81">
        <f t="shared" si="5"/>
        <v>158905.55290174804</v>
      </c>
      <c r="AU10" s="79">
        <f t="shared" si="5"/>
        <v>163186.50243065416</v>
      </c>
      <c r="AV10" s="77">
        <f t="shared" si="5"/>
        <v>167508.08007786877</v>
      </c>
      <c r="AW10" s="77">
        <f t="shared" si="5"/>
        <v>171846.11197972766</v>
      </c>
      <c r="AX10" s="77">
        <f t="shared" si="5"/>
        <v>176173.97210004114</v>
      </c>
      <c r="AY10" s="80">
        <f t="shared" si="5"/>
        <v>180462.55382899515</v>
      </c>
      <c r="AZ10" s="79">
        <f t="shared" si="5"/>
        <v>184728.41775077407</v>
      </c>
      <c r="BA10" s="77">
        <f t="shared" si="5"/>
        <v>189005.41985638705</v>
      </c>
      <c r="BB10" s="77">
        <f t="shared" si="5"/>
        <v>193288.3263218448</v>
      </c>
      <c r="BC10" s="77">
        <f t="shared" si="5"/>
        <v>197571.62110395491</v>
      </c>
      <c r="BD10" s="81">
        <f t="shared" si="5"/>
        <v>201849.50649777616</v>
      </c>
      <c r="BE10" s="79">
        <f t="shared" si="5"/>
        <v>206120.40600650155</v>
      </c>
      <c r="BF10" s="77">
        <f t="shared" si="5"/>
        <v>210383.54153389129</v>
      </c>
      <c r="BG10" s="77">
        <f t="shared" si="5"/>
        <v>214633.95951573944</v>
      </c>
      <c r="BH10" s="77">
        <f t="shared" si="5"/>
        <v>218866.51749959015</v>
      </c>
      <c r="BI10" s="80">
        <f t="shared" si="5"/>
        <v>223075.88735075895</v>
      </c>
    </row>
    <row r="11" spans="1:61" x14ac:dyDescent="0.2">
      <c r="A11" s="41" t="s">
        <v>62</v>
      </c>
      <c r="B11" s="42">
        <f>'历史数据 (2001-2022, 当年价) '!B11*B$77</f>
        <v>31937.552049663198</v>
      </c>
      <c r="C11" s="43">
        <f>'历史数据 (2001-2022, 当年价) '!C11*C$77</f>
        <v>37036.464236731954</v>
      </c>
      <c r="D11" s="43">
        <f>'历史数据 (2001-2022, 当年价) '!D11*D$77</f>
        <v>41428.534463569165</v>
      </c>
      <c r="E11" s="43">
        <f>'历史数据 (2001-2022, 当年价) '!E11*E$77</f>
        <v>45540.864826594312</v>
      </c>
      <c r="F11" s="44">
        <f>'历史数据 (2001-2022, 当年价) '!F11*F$77</f>
        <v>52003.008017669003</v>
      </c>
      <c r="G11" s="42">
        <f>'历史数据 (2001-2022, 当年价) '!G11*G$77</f>
        <v>58175.343577348067</v>
      </c>
      <c r="H11" s="43">
        <f>'历史数据 (2001-2022, 当年价) '!H11*H$77</f>
        <v>65164.643960404319</v>
      </c>
      <c r="I11" s="43">
        <f>'历史数据 (2001-2022, 当年价) '!I11*I$77</f>
        <v>72161.979645155414</v>
      </c>
      <c r="J11" s="43">
        <f>'历史数据 (2001-2022, 当年价) '!J11*J$77</f>
        <v>81608.164173365454</v>
      </c>
      <c r="K11" s="44">
        <f>'历史数据 (2001-2022, 当年价) '!K11*K$77</f>
        <v>87335.50289981447</v>
      </c>
      <c r="L11" s="42">
        <f>'历史数据 (2001-2022, 当年价) '!L11*L$77</f>
        <v>95480.12595779878</v>
      </c>
      <c r="M11" s="43">
        <f>'历史数据 (2001-2022, 当年价) '!M11*M$77</f>
        <v>107103.2013242258</v>
      </c>
      <c r="N11" s="43">
        <f>'历史数据 (2001-2022, 当年价) '!N11*N$77</f>
        <v>119301.61086028998</v>
      </c>
      <c r="O11" s="43">
        <f>'历史数据 (2001-2022, 当年价) '!O11*O$77</f>
        <v>133415.33875963348</v>
      </c>
      <c r="P11" s="44">
        <f>'历史数据 (2001-2022, 当年价) '!P11*P$77</f>
        <v>152587.13558397276</v>
      </c>
      <c r="Q11" s="42">
        <f>'历史数据 (2001-2022, 当年价) '!Q11*Q$77</f>
        <v>172256.87078333952</v>
      </c>
      <c r="R11" s="43">
        <f>'历史数据 (2001-2022, 当年价) '!R11*R$77</f>
        <v>188734.62401960831</v>
      </c>
      <c r="S11" s="43">
        <f>'历史数据 (2001-2022, 当年价) '!S11*S$77</f>
        <v>207771.77156290377</v>
      </c>
      <c r="T11" s="43">
        <f>'历史数据 (2001-2022, 当年价) '!T11*T$77</f>
        <v>228923.80211593144</v>
      </c>
      <c r="U11" s="44">
        <f>'历史数据 (2001-2022, 当年价) '!U11*U$77</f>
        <v>237825.3</v>
      </c>
      <c r="V11" s="42">
        <f>'历史数据 (2001-2022, 当年价) '!V11*V$77</f>
        <v>248575.80545442237</v>
      </c>
      <c r="W11" s="43">
        <f>'历史数据 (2001-2022, 当年价) '!W11*W$77</f>
        <v>261752.40687754125</v>
      </c>
      <c r="X11" s="83">
        <f>SUM(X62:X70)</f>
        <v>281837.68688124482</v>
      </c>
      <c r="Y11" s="83">
        <f t="shared" ref="Y11:BI11" si="6">SUM(Y62:Y70)</f>
        <v>303098.77645613468</v>
      </c>
      <c r="Z11" s="84">
        <f t="shared" si="6"/>
        <v>325504.82417430915</v>
      </c>
      <c r="AA11" s="85">
        <f t="shared" si="6"/>
        <v>349507.88267666835</v>
      </c>
      <c r="AB11" s="83">
        <f t="shared" si="6"/>
        <v>375300.63541735639</v>
      </c>
      <c r="AC11" s="83">
        <f t="shared" si="6"/>
        <v>402328.95002130879</v>
      </c>
      <c r="AD11" s="83">
        <f t="shared" si="6"/>
        <v>429865.83105053229</v>
      </c>
      <c r="AE11" s="84">
        <f t="shared" si="6"/>
        <v>457000.22892977268</v>
      </c>
      <c r="AF11" s="85">
        <f t="shared" si="6"/>
        <v>483503.41572134767</v>
      </c>
      <c r="AG11" s="83">
        <f t="shared" si="6"/>
        <v>509878.61366960744</v>
      </c>
      <c r="AH11" s="83">
        <f t="shared" si="6"/>
        <v>536204.87945963873</v>
      </c>
      <c r="AI11" s="83">
        <f t="shared" si="6"/>
        <v>562602.38214620273</v>
      </c>
      <c r="AJ11" s="84">
        <f t="shared" si="6"/>
        <v>589233.16129633132</v>
      </c>
      <c r="AK11" s="85">
        <f t="shared" si="6"/>
        <v>615981.09814198664</v>
      </c>
      <c r="AL11" s="83">
        <f t="shared" si="6"/>
        <v>642758.14485113835</v>
      </c>
      <c r="AM11" s="83">
        <f t="shared" si="6"/>
        <v>669842.41659422254</v>
      </c>
      <c r="AN11" s="83">
        <f t="shared" si="6"/>
        <v>697569.51517586422</v>
      </c>
      <c r="AO11" s="86">
        <f t="shared" si="6"/>
        <v>726335.31359536829</v>
      </c>
      <c r="AP11" s="85">
        <f t="shared" si="6"/>
        <v>756183.9248208137</v>
      </c>
      <c r="AQ11" s="83">
        <f t="shared" si="6"/>
        <v>786867.78998458758</v>
      </c>
      <c r="AR11" s="83">
        <f t="shared" si="6"/>
        <v>818392.71709191403</v>
      </c>
      <c r="AS11" s="83">
        <f t="shared" si="6"/>
        <v>850763.99237532075</v>
      </c>
      <c r="AT11" s="86">
        <f t="shared" si="6"/>
        <v>883986.37334745261</v>
      </c>
      <c r="AU11" s="85">
        <f t="shared" si="6"/>
        <v>918110.89184279554</v>
      </c>
      <c r="AV11" s="83">
        <f t="shared" si="6"/>
        <v>953156.23372025252</v>
      </c>
      <c r="AW11" s="83">
        <f t="shared" si="6"/>
        <v>989071.58422648534</v>
      </c>
      <c r="AX11" s="83">
        <f t="shared" si="6"/>
        <v>1025796.7879623856</v>
      </c>
      <c r="AY11" s="84">
        <f t="shared" si="6"/>
        <v>1063261.7687276942</v>
      </c>
      <c r="AZ11" s="85">
        <f t="shared" si="6"/>
        <v>1101447.3716088063</v>
      </c>
      <c r="BA11" s="83">
        <f t="shared" si="6"/>
        <v>1140373.7530446909</v>
      </c>
      <c r="BB11" s="83">
        <f t="shared" si="6"/>
        <v>1180020.154466616</v>
      </c>
      <c r="BC11" s="83">
        <f t="shared" si="6"/>
        <v>1220363.2553380539</v>
      </c>
      <c r="BD11" s="86">
        <f t="shared" si="6"/>
        <v>1261377.0946870192</v>
      </c>
      <c r="BE11" s="85">
        <f t="shared" si="6"/>
        <v>1303061.4526606943</v>
      </c>
      <c r="BF11" s="83">
        <f t="shared" si="6"/>
        <v>1345421.5218605441</v>
      </c>
      <c r="BG11" s="83">
        <f t="shared" si="6"/>
        <v>1388436.0613181349</v>
      </c>
      <c r="BH11" s="83">
        <f t="shared" si="6"/>
        <v>1432081.9693003595</v>
      </c>
      <c r="BI11" s="84">
        <f t="shared" si="6"/>
        <v>1476334.2496974748</v>
      </c>
    </row>
    <row r="12" spans="1:61" x14ac:dyDescent="0.2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87"/>
      <c r="R12" s="87"/>
      <c r="S12" s="87"/>
      <c r="T12" s="87"/>
      <c r="U12" s="88"/>
      <c r="V12" s="89"/>
      <c r="W12" s="87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</row>
    <row r="13" spans="1:61" x14ac:dyDescent="0.2">
      <c r="A13" s="33" t="s">
        <v>10</v>
      </c>
      <c r="B13" s="34">
        <f>B4</f>
        <v>82472.588935236359</v>
      </c>
      <c r="C13" s="35">
        <f t="shared" ref="C13:W13" si="7">C4</f>
        <v>89280.442375518236</v>
      </c>
      <c r="D13" s="35">
        <f t="shared" si="7"/>
        <v>100799.63833201525</v>
      </c>
      <c r="E13" s="35">
        <f t="shared" si="7"/>
        <v>111960.0304202925</v>
      </c>
      <c r="F13" s="5">
        <f t="shared" si="7"/>
        <v>127718.90013401274</v>
      </c>
      <c r="G13" s="34">
        <f t="shared" si="7"/>
        <v>145373.42336474854</v>
      </c>
      <c r="H13" s="35">
        <f t="shared" si="7"/>
        <v>163331.37833449789</v>
      </c>
      <c r="I13" s="35">
        <f t="shared" si="7"/>
        <v>178777.31335147261</v>
      </c>
      <c r="J13" s="35">
        <f t="shared" si="7"/>
        <v>187816.58747999065</v>
      </c>
      <c r="K13" s="5">
        <f t="shared" si="7"/>
        <v>210052.75645915509</v>
      </c>
      <c r="L13" s="34">
        <f t="shared" si="7"/>
        <v>229790.33434331449</v>
      </c>
      <c r="M13" s="46">
        <f t="shared" si="7"/>
        <v>240473.17222739744</v>
      </c>
      <c r="N13" s="46">
        <f t="shared" si="7"/>
        <v>250594.10025312903</v>
      </c>
      <c r="O13" s="46">
        <f t="shared" si="7"/>
        <v>260094.46798668895</v>
      </c>
      <c r="P13" s="47">
        <f t="shared" si="7"/>
        <v>261976.82537780039</v>
      </c>
      <c r="Q13" s="48">
        <f t="shared" si="7"/>
        <v>269693.62544095406</v>
      </c>
      <c r="R13" s="46">
        <f t="shared" si="7"/>
        <v>289941.42849585827</v>
      </c>
      <c r="S13" s="46">
        <f t="shared" si="7"/>
        <v>306438.05124800676</v>
      </c>
      <c r="T13" s="46">
        <f t="shared" si="7"/>
        <v>313513.06904014404</v>
      </c>
      <c r="U13" s="47">
        <f t="shared" si="7"/>
        <v>312902.90000000002</v>
      </c>
      <c r="V13" s="48">
        <f t="shared" si="7"/>
        <v>356193.67592506018</v>
      </c>
      <c r="W13" s="46">
        <f t="shared" si="7"/>
        <v>375578.60517081129</v>
      </c>
      <c r="X13" s="91">
        <f>X4</f>
        <v>389021.39348961727</v>
      </c>
      <c r="Y13" s="91">
        <f t="shared" ref="Y13:BI13" si="8">Y4</f>
        <v>402682.27500240196</v>
      </c>
      <c r="Z13" s="92">
        <f t="shared" si="8"/>
        <v>416518.29313752701</v>
      </c>
      <c r="AA13" s="93">
        <f t="shared" si="8"/>
        <v>430756.29141616955</v>
      </c>
      <c r="AB13" s="91">
        <f t="shared" si="8"/>
        <v>445436.87482115469</v>
      </c>
      <c r="AC13" s="91">
        <f t="shared" si="8"/>
        <v>460207.79469366156</v>
      </c>
      <c r="AD13" s="91">
        <f t="shared" si="8"/>
        <v>474685.21065513894</v>
      </c>
      <c r="AE13" s="92">
        <f t="shared" si="8"/>
        <v>488456.08603198599</v>
      </c>
      <c r="AF13" s="93">
        <f t="shared" si="8"/>
        <v>501530.50512512703</v>
      </c>
      <c r="AG13" s="91">
        <f t="shared" si="8"/>
        <v>514208.9032425948</v>
      </c>
      <c r="AH13" s="91">
        <f t="shared" si="8"/>
        <v>526494.47677015909</v>
      </c>
      <c r="AI13" s="91">
        <f t="shared" si="8"/>
        <v>538391.3102629066</v>
      </c>
      <c r="AJ13" s="92">
        <f t="shared" si="8"/>
        <v>549904.22590717021</v>
      </c>
      <c r="AK13" s="93">
        <f t="shared" si="8"/>
        <v>560802.44283143955</v>
      </c>
      <c r="AL13" s="91">
        <f t="shared" si="8"/>
        <v>571034.03141711198</v>
      </c>
      <c r="AM13" s="91">
        <f t="shared" si="8"/>
        <v>580892.05989099469</v>
      </c>
      <c r="AN13" s="91">
        <f t="shared" si="8"/>
        <v>590693.74837756937</v>
      </c>
      <c r="AO13" s="94">
        <f t="shared" si="8"/>
        <v>600779.30099062785</v>
      </c>
      <c r="AP13" s="93">
        <f t="shared" si="8"/>
        <v>611175.707024217</v>
      </c>
      <c r="AQ13" s="91">
        <f t="shared" si="8"/>
        <v>621679.01581162983</v>
      </c>
      <c r="AR13" s="91">
        <f t="shared" si="8"/>
        <v>632301.0994012414</v>
      </c>
      <c r="AS13" s="91">
        <f t="shared" si="8"/>
        <v>643054.68783692794</v>
      </c>
      <c r="AT13" s="94">
        <f t="shared" si="8"/>
        <v>653953.39376294904</v>
      </c>
      <c r="AU13" s="93">
        <f t="shared" si="8"/>
        <v>665045.65053018322</v>
      </c>
      <c r="AV13" s="91">
        <f t="shared" si="8"/>
        <v>676355.50978213013</v>
      </c>
      <c r="AW13" s="91">
        <f t="shared" si="8"/>
        <v>687859.39560578496</v>
      </c>
      <c r="AX13" s="91">
        <f t="shared" si="8"/>
        <v>699531.93533317943</v>
      </c>
      <c r="AY13" s="92">
        <f t="shared" si="8"/>
        <v>711345.87391327671</v>
      </c>
      <c r="AZ13" s="93">
        <f t="shared" si="8"/>
        <v>723301.31132150767</v>
      </c>
      <c r="BA13" s="91">
        <f t="shared" si="8"/>
        <v>735413.2496823899</v>
      </c>
      <c r="BB13" s="91">
        <f t="shared" si="8"/>
        <v>747674.84171749663</v>
      </c>
      <c r="BC13" s="91">
        <f t="shared" si="8"/>
        <v>760078.57430180209</v>
      </c>
      <c r="BD13" s="94">
        <f t="shared" si="8"/>
        <v>772616.24650660891</v>
      </c>
      <c r="BE13" s="93">
        <f t="shared" si="8"/>
        <v>785296.09694556706</v>
      </c>
      <c r="BF13" s="91">
        <f t="shared" si="8"/>
        <v>798129.42186432926</v>
      </c>
      <c r="BG13" s="91">
        <f t="shared" si="8"/>
        <v>811111.73383592337</v>
      </c>
      <c r="BH13" s="91">
        <f t="shared" si="8"/>
        <v>824238.0743761491</v>
      </c>
      <c r="BI13" s="92">
        <f t="shared" si="8"/>
        <v>837502.99921901687</v>
      </c>
    </row>
    <row r="14" spans="1:61" x14ac:dyDescent="0.2">
      <c r="A14" s="49" t="s">
        <v>63</v>
      </c>
      <c r="B14" s="50"/>
      <c r="C14" s="51"/>
      <c r="D14" s="51"/>
      <c r="E14" s="51"/>
      <c r="F14" s="52"/>
      <c r="G14" s="50"/>
      <c r="H14" s="51"/>
      <c r="I14" s="51">
        <f>'历史数据 (2001-2022, 当年价) '!I14*I$77</f>
        <v>11675.691302555673</v>
      </c>
      <c r="J14" s="51">
        <f>'历史数据 (2001-2022, 当年价) '!J14*J$77</f>
        <v>11986.509173068849</v>
      </c>
      <c r="K14" s="52">
        <f>'历史数据 (2001-2022, 当年价) '!K14*K$77</f>
        <v>13642.402547215563</v>
      </c>
      <c r="L14" s="50">
        <f>'历史数据 (2001-2022, 当年价) '!L14*L$77</f>
        <v>15284.767301525537</v>
      </c>
      <c r="M14" s="51">
        <f>'历史数据 (2001-2022, 当年价) '!M14*M$77</f>
        <v>15977.00058411059</v>
      </c>
      <c r="N14" s="51">
        <f>'历史数据 (2001-2022, 当年价) '!N14*N$77</f>
        <v>16042.647349483059</v>
      </c>
      <c r="O14" s="51">
        <f>'历史数据 (2001-2022, 当年价) '!O14*O$77</f>
        <v>15765.052945342293</v>
      </c>
      <c r="P14" s="51">
        <f>'历史数据 (2001-2022, 当年价) '!P14*P$77</f>
        <v>15240.595553465613</v>
      </c>
      <c r="Q14" s="50">
        <f>'历史数据 (2001-2022, 当年价) '!Q14*Q$77</f>
        <v>14649.973762874</v>
      </c>
      <c r="R14" s="51">
        <f>'历史数据 (2001-2022, 当年价) '!R14*R$77</f>
        <v>14517.447248030725</v>
      </c>
      <c r="S14" s="51">
        <f>'历史数据 (2001-2022, 当年价) '!S14*S$77</f>
        <v>14773.011258582617</v>
      </c>
      <c r="T14" s="51">
        <f>'历史数据 (2001-2022, 当年价) '!T14*T$77</f>
        <v>15027.04880806837</v>
      </c>
      <c r="U14" s="52">
        <f>'历史数据 (2001-2022, 当年价) '!U14*U$77</f>
        <v>14783.756200003678</v>
      </c>
      <c r="V14" s="51">
        <f>'历史数据 (2001-2022, 当年价) '!V14*V$77</f>
        <v>16423.99901838032</v>
      </c>
      <c r="W14" s="51">
        <f>'历史数据 (2001-2022, 当年价) '!W14*W$77</f>
        <v>18002.06128553487</v>
      </c>
      <c r="X14" s="95">
        <f>VLOOKUP($A14,情景假设!$A$174:$AP$219,COLUMN(情景假设!E$173),0)</f>
        <v>18572.944235322324</v>
      </c>
      <c r="Y14" s="95">
        <f>VLOOKUP($A14,情景假设!$A$174:$AP$219,COLUMN(情景假设!F$173),0)</f>
        <v>19104.928628212077</v>
      </c>
      <c r="Z14" s="96">
        <f>VLOOKUP($A14,情景假设!$A$174:$AP$219,COLUMN(情景假设!G$173),0)</f>
        <v>19579.677739457245</v>
      </c>
      <c r="AA14" s="97">
        <f>VLOOKUP($A14,情景假设!$A$174:$AP$219,COLUMN(情景假设!H$173),0)</f>
        <v>20035.463576624239</v>
      </c>
      <c r="AB14" s="95">
        <f>VLOOKUP($A14,情景假设!$A$174:$AP$219,COLUMN(情景假设!I$173),0)</f>
        <v>20466.731477079491</v>
      </c>
      <c r="AC14" s="95">
        <f>VLOOKUP($A14,情景假设!$A$174:$AP$219,COLUMN(情景假设!J$173),0)</f>
        <v>20857.483264691353</v>
      </c>
      <c r="AD14" s="95">
        <f>VLOOKUP($A14,情景假设!$A$174:$AP$219,COLUMN(情景假设!K$173),0)</f>
        <v>21189.532137657632</v>
      </c>
      <c r="AE14" s="98">
        <f>VLOOKUP($A14,情景假设!$A$174:$AP$219,COLUMN(情景假设!L$173),0)</f>
        <v>21442.825610566451</v>
      </c>
      <c r="AF14" s="95">
        <f>VLOOKUP($A14,情景假设!$A$174:$AP$219,COLUMN(情景假设!M$173),0)</f>
        <v>21632.342774205921</v>
      </c>
      <c r="AG14" s="95">
        <f>VLOOKUP($A14,情景假设!$A$174:$AP$219,COLUMN(情景假设!N$173),0)</f>
        <v>21786.204454515257</v>
      </c>
      <c r="AH14" s="95">
        <f>VLOOKUP($A14,情景假设!$A$174:$AP$219,COLUMN(情景假设!O$173),0)</f>
        <v>21903.686338943382</v>
      </c>
      <c r="AI14" s="95">
        <f>VLOOKUP($A14,情景假设!$A$174:$AP$219,COLUMN(情景假设!P$173),0)</f>
        <v>21987.232346676097</v>
      </c>
      <c r="AJ14" s="96">
        <f>VLOOKUP($A14,情景假设!$A$174:$AP$219,COLUMN(情景假设!Q$173),0)</f>
        <v>22042.938455948635</v>
      </c>
      <c r="AK14" s="97">
        <f>VLOOKUP($A14,情景假设!$A$174:$AP$219,COLUMN(情景假设!R$173),0)</f>
        <v>22069.304941793671</v>
      </c>
      <c r="AL14" s="95">
        <f>VLOOKUP($A14,情景假设!$A$174:$AP$219,COLUMN(情景假设!S$173),0)</f>
        <v>22067.357882199114</v>
      </c>
      <c r="AM14" s="95">
        <f>VLOOKUP($A14,情景假设!$A$174:$AP$219,COLUMN(情景假设!T$173),0)</f>
        <v>22049.055361207549</v>
      </c>
      <c r="AN14" s="95">
        <f>VLOOKUP($A14,情景假设!$A$174:$AP$219,COLUMN(情景假设!U$173),0)</f>
        <v>22026.309474856229</v>
      </c>
      <c r="AO14" s="99">
        <f>VLOOKUP($A14,情景假设!$A$174:$AP$219,COLUMN(情景假设!V$173),0)</f>
        <v>22010.930223877756</v>
      </c>
      <c r="AP14" s="95">
        <f>VLOOKUP($A14,情景假设!$A$174:$AP$219,COLUMN(情景假设!W$173),0)</f>
        <v>22002.505893354366</v>
      </c>
      <c r="AQ14" s="95">
        <f>VLOOKUP($A14,情景假设!$A$174:$AP$219,COLUMN(情景假设!X$173),0)</f>
        <v>21992.338561041062</v>
      </c>
      <c r="AR14" s="95">
        <f>VLOOKUP($A14,情景假设!$A$174:$AP$219,COLUMN(情景假设!Y$173),0)</f>
        <v>21979.684539297166</v>
      </c>
      <c r="AS14" s="95">
        <f>VLOOKUP($A14,情景假设!$A$174:$AP$219,COLUMN(情景假设!Z$173),0)</f>
        <v>21963.74007496233</v>
      </c>
      <c r="AT14" s="95">
        <f>VLOOKUP($A14,情景假设!$A$174:$AP$219,COLUMN(情景假设!AA$173),0)</f>
        <v>21943.644062587067</v>
      </c>
      <c r="AU14" s="97">
        <f>VLOOKUP($A14,情景假设!$A$174:$AP$219,COLUMN(情景假设!AB$173),0)</f>
        <v>21919.598646857659</v>
      </c>
      <c r="AV14" s="95">
        <f>VLOOKUP($A14,情景假设!$A$174:$AP$219,COLUMN(情景假设!AC$173),0)</f>
        <v>21890.854379880231</v>
      </c>
      <c r="AW14" s="95">
        <f>VLOOKUP($A14,情景假设!$A$174:$AP$219,COLUMN(情景假设!AD$173),0)</f>
        <v>21855.048559696297</v>
      </c>
      <c r="AX14" s="95">
        <f>VLOOKUP($A14,情景假设!$A$174:$AP$219,COLUMN(情景假设!AE$173),0)</f>
        <v>21809.779212108519</v>
      </c>
      <c r="AY14" s="98">
        <f>VLOOKUP($A14,情景假设!$A$174:$AP$219,COLUMN(情景假设!AF$173),0)</f>
        <v>21752.612170999157</v>
      </c>
      <c r="AZ14" s="97">
        <f>VLOOKUP($A14,情景假设!$A$174:$AP$219,COLUMN(情景假设!AG$173),0)</f>
        <v>21680.87182942728</v>
      </c>
      <c r="BA14" s="95">
        <f>VLOOKUP($A14,情景假设!$A$174:$AP$219,COLUMN(情景假设!AH$173),0)</f>
        <v>21594.19850835636</v>
      </c>
      <c r="BB14" s="95">
        <f>VLOOKUP($A14,情景假设!$A$174:$AP$219,COLUMN(情景假设!AI$173),0)</f>
        <v>21493.669806551879</v>
      </c>
      <c r="BC14" s="95">
        <f>VLOOKUP($A14,情景假设!$A$174:$AP$219,COLUMN(情景假设!AJ$173),0)</f>
        <v>21380.436551055369</v>
      </c>
      <c r="BD14" s="99">
        <f>VLOOKUP($A14,情景假设!$A$174:$AP$219,COLUMN(情景假设!AK$173),0)</f>
        <v>21255.718341773285</v>
      </c>
      <c r="BE14" s="95">
        <f>VLOOKUP($A14,情景假设!$A$174:$AP$219,COLUMN(情景假设!AL$173),0)</f>
        <v>21121.259121074472</v>
      </c>
      <c r="BF14" s="95">
        <f>VLOOKUP($A14,情景假设!$A$174:$AP$219,COLUMN(情景假设!AM$173),0)</f>
        <v>20978.916835673641</v>
      </c>
      <c r="BG14" s="95">
        <f>VLOOKUP($A14,情景假设!$A$174:$AP$219,COLUMN(情景假设!AN$173),0)</f>
        <v>20830.162072667856</v>
      </c>
      <c r="BH14" s="95">
        <f>VLOOKUP($A14,情景假设!$A$174:$AP$219,COLUMN(情景假设!AO$173),0)</f>
        <v>20676.501085992582</v>
      </c>
      <c r="BI14" s="98">
        <f>VLOOKUP($A14,情景假设!$A$174:$AP$219,COLUMN(情景假设!AP$173),0)</f>
        <v>20519.46729076661</v>
      </c>
    </row>
    <row r="15" spans="1:61" x14ac:dyDescent="0.2">
      <c r="A15" s="23" t="s">
        <v>64</v>
      </c>
      <c r="B15" s="53"/>
      <c r="C15" s="54"/>
      <c r="D15" s="54"/>
      <c r="E15" s="54"/>
      <c r="F15" s="55"/>
      <c r="G15" s="53"/>
      <c r="H15" s="54"/>
      <c r="I15" s="54">
        <f>'历史数据 (2001-2022, 当年价) '!I15*I$77</f>
        <v>12283.179582633313</v>
      </c>
      <c r="J15" s="54">
        <f>'历史数据 (2001-2022, 当年价) '!J15*J$77</f>
        <v>12202.638496028681</v>
      </c>
      <c r="K15" s="55">
        <f>'历史数据 (2001-2022, 当年价) '!K15*K$77</f>
        <v>11826.461249538334</v>
      </c>
      <c r="L15" s="53">
        <f>'历史数据 (2001-2022, 当年价) '!L15*L$77</f>
        <v>11943.371736968709</v>
      </c>
      <c r="M15" s="54">
        <f>'历史数据 (2001-2022, 当年价) '!M15*M$77</f>
        <v>11733.855261453687</v>
      </c>
      <c r="N15" s="54">
        <f>'历史数据 (2001-2022, 当年价) '!N15*N$77</f>
        <v>11403.079682203779</v>
      </c>
      <c r="O15" s="54">
        <f>'历史数据 (2001-2022, 当年价) '!O15*O$77</f>
        <v>11315.090716981736</v>
      </c>
      <c r="P15" s="54">
        <f>'历史数据 (2001-2022, 当年价) '!P15*P$77</f>
        <v>11185.568962035375</v>
      </c>
      <c r="Q15" s="53">
        <f>'历史数据 (2001-2022, 当年价) '!Q15*Q$77</f>
        <v>10904.914030827651</v>
      </c>
      <c r="R15" s="54">
        <f>'历史数据 (2001-2022, 当年价) '!R15*R$77</f>
        <v>10740.037662864512</v>
      </c>
      <c r="S15" s="54">
        <f>'历史数据 (2001-2022, 当年价) '!S15*S$77</f>
        <v>10907.716769371638</v>
      </c>
      <c r="T15" s="54">
        <f>'历史数据 (2001-2022, 当年价) '!T15*T$77</f>
        <v>10905.983026745087</v>
      </c>
      <c r="U15" s="55">
        <f>'历史数据 (2001-2022, 当年价) '!U15*U$77</f>
        <v>10602.811030571023</v>
      </c>
      <c r="V15" s="54">
        <f>'历史数据 (2001-2022, 当年价) '!V15*V$77</f>
        <v>11470.075268301911</v>
      </c>
      <c r="W15" s="54">
        <f>'历史数据 (2001-2022, 当年价) '!W15*W$77</f>
        <v>12304.162743704102</v>
      </c>
      <c r="X15" s="100">
        <f>VLOOKUP($A15,情景假设!$A$174:$AP$219,COLUMN(情景假设!E$173),0)</f>
        <v>12527.969412860115</v>
      </c>
      <c r="Y15" s="100">
        <f>VLOOKUP($A15,情景假设!$A$174:$AP$219,COLUMN(情景假设!F$173),0)</f>
        <v>12722.378243610745</v>
      </c>
      <c r="Z15" s="101">
        <f>VLOOKUP($A15,情景假设!$A$174:$AP$219,COLUMN(情景假设!G$173),0)</f>
        <v>12872.379209051289</v>
      </c>
      <c r="AA15" s="65">
        <f>VLOOKUP($A15,情景假设!$A$174:$AP$219,COLUMN(情景假设!H$173),0)</f>
        <v>13002.913341807782</v>
      </c>
      <c r="AB15" s="100">
        <f>VLOOKUP($A15,情景假设!$A$174:$AP$219,COLUMN(情景假设!I$173),0)</f>
        <v>13115.961442284297</v>
      </c>
      <c r="AC15" s="100">
        <f>VLOOKUP($A15,情景假设!$A$174:$AP$219,COLUMN(情景假设!J$173),0)</f>
        <v>13207.568446914613</v>
      </c>
      <c r="AD15" s="100">
        <f>VLOOKUP($A15,情景假设!$A$174:$AP$219,COLUMN(情景假设!K$173),0)</f>
        <v>13272.942105271368</v>
      </c>
      <c r="AE15" s="102">
        <f>VLOOKUP($A15,情景假设!$A$174:$AP$219,COLUMN(情景假设!L$173),0)</f>
        <v>13306.530429696501</v>
      </c>
      <c r="AF15" s="100">
        <f>VLOOKUP($A15,情景假设!$A$174:$AP$219,COLUMN(情景假设!M$173),0)</f>
        <v>13308.232492321902</v>
      </c>
      <c r="AG15" s="100">
        <f>VLOOKUP($A15,情景假设!$A$174:$AP$219,COLUMN(情景假设!N$173),0)</f>
        <v>13289.231295563373</v>
      </c>
      <c r="AH15" s="100">
        <f>VLOOKUP($A15,情景假设!$A$174:$AP$219,COLUMN(情景假设!O$173),0)</f>
        <v>13260.786968305219</v>
      </c>
      <c r="AI15" s="100">
        <f>VLOOKUP($A15,情景假设!$A$174:$AP$219,COLUMN(情景假设!P$173),0)</f>
        <v>13235.906053979461</v>
      </c>
      <c r="AJ15" s="101">
        <f>VLOOKUP($A15,情景假设!$A$174:$AP$219,COLUMN(情景假设!Q$173),0)</f>
        <v>13229.569962543459</v>
      </c>
      <c r="AK15" s="65">
        <f>VLOOKUP($A15,情景假设!$A$174:$AP$219,COLUMN(情景假设!R$173),0)</f>
        <v>13227.88544836099</v>
      </c>
      <c r="AL15" s="100">
        <f>VLOOKUP($A15,情景假设!$A$174:$AP$219,COLUMN(情景假设!S$173),0)</f>
        <v>13210.870935925899</v>
      </c>
      <c r="AM15" s="100">
        <f>VLOOKUP($A15,情景假设!$A$174:$AP$219,COLUMN(情景假设!T$173),0)</f>
        <v>13185.475780778906</v>
      </c>
      <c r="AN15" s="100">
        <f>VLOOKUP($A15,情景假设!$A$174:$AP$219,COLUMN(情景假设!U$173),0)</f>
        <v>13158.584636519608</v>
      </c>
      <c r="AO15" s="66">
        <f>VLOOKUP($A15,情景假设!$A$174:$AP$219,COLUMN(情景假设!V$173),0)</f>
        <v>13136.9919393292</v>
      </c>
      <c r="AP15" s="100">
        <f>VLOOKUP($A15,情景假设!$A$174:$AP$219,COLUMN(情景假设!W$173),0)</f>
        <v>13120.180260362962</v>
      </c>
      <c r="AQ15" s="100">
        <f>VLOOKUP($A15,情景假设!$A$174:$AP$219,COLUMN(情景假设!X$173),0)</f>
        <v>13102.699049296694</v>
      </c>
      <c r="AR15" s="100">
        <f>VLOOKUP($A15,情景假设!$A$174:$AP$219,COLUMN(情景假设!Y$173),0)</f>
        <v>13083.852424938092</v>
      </c>
      <c r="AS15" s="100">
        <f>VLOOKUP($A15,情景假设!$A$174:$AP$219,COLUMN(情景假设!Z$173),0)</f>
        <v>13062.911687007274</v>
      </c>
      <c r="AT15" s="100">
        <f>VLOOKUP($A15,情景假设!$A$174:$AP$219,COLUMN(情景假设!AA$173),0)</f>
        <v>13039.117430921868</v>
      </c>
      <c r="AU15" s="65">
        <f>VLOOKUP($A15,情景假设!$A$174:$AP$219,COLUMN(情景假设!AB$173),0)</f>
        <v>13012.345522827805</v>
      </c>
      <c r="AV15" s="100">
        <f>VLOOKUP($A15,情景假设!$A$174:$AP$219,COLUMN(情景假设!AC$173),0)</f>
        <v>12981.909824415061</v>
      </c>
      <c r="AW15" s="100">
        <f>VLOOKUP($A15,情景假设!$A$174:$AP$219,COLUMN(情景假设!AD$173),0)</f>
        <v>12946.173918203654</v>
      </c>
      <c r="AX15" s="100">
        <f>VLOOKUP($A15,情景假设!$A$174:$AP$219,COLUMN(情景假设!AE$173),0)</f>
        <v>12903.489323995245</v>
      </c>
      <c r="AY15" s="102">
        <f>VLOOKUP($A15,情景假设!$A$174:$AP$219,COLUMN(情景假设!AF$173),0)</f>
        <v>12852.202385353923</v>
      </c>
      <c r="AZ15" s="65">
        <f>VLOOKUP($A15,情景假设!$A$174:$AP$219,COLUMN(情景假设!AG$173),0)</f>
        <v>12793.892239867368</v>
      </c>
      <c r="BA15" s="100">
        <f>VLOOKUP($A15,情景假设!$A$174:$AP$219,COLUMN(情景假设!AH$173),0)</f>
        <v>12731.200117540628</v>
      </c>
      <c r="BB15" s="100">
        <f>VLOOKUP($A15,情景假设!$A$174:$AP$219,COLUMN(情景假设!AI$173),0)</f>
        <v>12664.097714369516</v>
      </c>
      <c r="BC15" s="100">
        <f>VLOOKUP($A15,情景假设!$A$174:$AP$219,COLUMN(情景假设!AJ$173),0)</f>
        <v>12592.5998478647</v>
      </c>
      <c r="BD15" s="66">
        <f>VLOOKUP($A15,情景假设!$A$174:$AP$219,COLUMN(情景假设!AK$173),0)</f>
        <v>12516.765617893559</v>
      </c>
      <c r="BE15" s="100">
        <f>VLOOKUP($A15,情景假设!$A$174:$AP$219,COLUMN(情景假设!AL$173),0)</f>
        <v>12436.970235617018</v>
      </c>
      <c r="BF15" s="100">
        <f>VLOOKUP($A15,情景假设!$A$174:$AP$219,COLUMN(情景假设!AM$173),0)</f>
        <v>12353.66673541043</v>
      </c>
      <c r="BG15" s="100">
        <f>VLOOKUP($A15,情景假设!$A$174:$AP$219,COLUMN(情景假设!AN$173),0)</f>
        <v>12267.093773454229</v>
      </c>
      <c r="BH15" s="100">
        <f>VLOOKUP($A15,情景假设!$A$174:$AP$219,COLUMN(情景假设!AO$173),0)</f>
        <v>12177.527017943243</v>
      </c>
      <c r="BI15" s="102">
        <f>VLOOKUP($A15,情景假设!$A$174:$AP$219,COLUMN(情景假设!AP$173),0)</f>
        <v>12085.275836534091</v>
      </c>
    </row>
    <row r="16" spans="1:61" x14ac:dyDescent="0.2">
      <c r="A16" s="23" t="s">
        <v>65</v>
      </c>
      <c r="B16" s="53"/>
      <c r="C16" s="54"/>
      <c r="D16" s="54"/>
      <c r="E16" s="54"/>
      <c r="F16" s="55"/>
      <c r="G16" s="53"/>
      <c r="H16" s="54"/>
      <c r="I16" s="54">
        <f>'历史数据 (2001-2022, 当年价) '!I16*I$77</f>
        <v>2043.0118588044513</v>
      </c>
      <c r="J16" s="54">
        <f>'历史数据 (2001-2022, 当年价) '!J16*J$77</f>
        <v>2426.630321654618</v>
      </c>
      <c r="K16" s="55">
        <f>'历史数据 (2001-2022, 当年价) '!K16*K$77</f>
        <v>2841.9828585560304</v>
      </c>
      <c r="L16" s="53">
        <f>'历史数据 (2001-2022, 当年价) '!L16*L$77</f>
        <v>3276.9674000897576</v>
      </c>
      <c r="M16" s="54">
        <f>'历史数据 (2001-2022, 当年价) '!M16*M$77</f>
        <v>3762.3007435323352</v>
      </c>
      <c r="N16" s="54">
        <f>'历史数据 (2001-2022, 当年价) '!N16*N$77</f>
        <v>4110.1450364962056</v>
      </c>
      <c r="O16" s="54">
        <f>'历史数据 (2001-2022, 当年价) '!O16*O$77</f>
        <v>4358.206514887198</v>
      </c>
      <c r="P16" s="54">
        <f>'历史数据 (2001-2022, 当年价) '!P16*P$77</f>
        <v>4238.0296569708398</v>
      </c>
      <c r="Q16" s="53">
        <f>'历史数据 (2001-2022, 当年价) '!Q16*Q$77</f>
        <v>4028.2983329052572</v>
      </c>
      <c r="R16" s="54">
        <f>'历史数据 (2001-2022, 当年价) '!R16*R$77</f>
        <v>3963.3151687311879</v>
      </c>
      <c r="S16" s="54">
        <f>'历史数据 (2001-2022, 当年价) '!S16*S$77</f>
        <v>3760.7926246739084</v>
      </c>
      <c r="T16" s="54">
        <f>'历史数据 (2001-2022, 当年价) '!T16*T$77</f>
        <v>3883.4799374977438</v>
      </c>
      <c r="U16" s="55">
        <f>'历史数据 (2001-2022, 当年价) '!U16*U$77</f>
        <v>3696.6327461554224</v>
      </c>
      <c r="V16" s="103">
        <f>'历史数据 (2001-2022, 当年价) '!V16*V$77</f>
        <v>3979.7568976278721</v>
      </c>
      <c r="W16" s="103">
        <f>'历史数据 (2001-2022, 当年价) '!W16*W$77</f>
        <v>4568.3236898109044</v>
      </c>
      <c r="X16" s="100">
        <f>VLOOKUP($A16,情景假设!$A$174:$AP$219,COLUMN(情景假设!E$173),0)</f>
        <v>4600.9223964439961</v>
      </c>
      <c r="Y16" s="100">
        <f>VLOOKUP($A16,情景假设!$A$174:$AP$219,COLUMN(情景假设!F$173),0)</f>
        <v>4628.1552799270939</v>
      </c>
      <c r="Z16" s="101">
        <f>VLOOKUP($A16,情景假设!$A$174:$AP$219,COLUMN(情景假设!G$173),0)</f>
        <v>4647.7693091859155</v>
      </c>
      <c r="AA16" s="65">
        <f>VLOOKUP($A16,情景假设!$A$174:$AP$219,COLUMN(情景假设!H$173),0)</f>
        <v>4667.9669163542912</v>
      </c>
      <c r="AB16" s="100">
        <f>VLOOKUP($A16,情景假设!$A$174:$AP$219,COLUMN(情景假设!I$173),0)</f>
        <v>4686.6483821947922</v>
      </c>
      <c r="AC16" s="100">
        <f>VLOOKUP($A16,情景假设!$A$174:$AP$219,COLUMN(情景假设!J$173),0)</f>
        <v>4702.7752006228939</v>
      </c>
      <c r="AD16" s="100">
        <f>VLOOKUP($A16,情景假设!$A$174:$AP$219,COLUMN(情景假设!K$173),0)</f>
        <v>4715.0297530881689</v>
      </c>
      <c r="AE16" s="102">
        <f>VLOOKUP($A16,情景假设!$A$174:$AP$219,COLUMN(情景假设!L$173),0)</f>
        <v>4721.8472394127748</v>
      </c>
      <c r="AF16" s="100">
        <f>VLOOKUP($A16,情景假设!$A$174:$AP$219,COLUMN(情景假设!M$173),0)</f>
        <v>4722.3548925089581</v>
      </c>
      <c r="AG16" s="100">
        <f>VLOOKUP($A16,情景假设!$A$174:$AP$219,COLUMN(情景假设!N$173),0)</f>
        <v>4717.9222682224927</v>
      </c>
      <c r="AH16" s="100">
        <f>VLOOKUP($A16,情景假设!$A$174:$AP$219,COLUMN(情景假设!O$173),0)</f>
        <v>4710.3264996900789</v>
      </c>
      <c r="AI16" s="100">
        <f>VLOOKUP($A16,情景假设!$A$174:$AP$219,COLUMN(情景假设!P$173),0)</f>
        <v>4701.9793421651766</v>
      </c>
      <c r="AJ16" s="101">
        <f>VLOOKUP($A16,情景假设!$A$174:$AP$219,COLUMN(情景假设!Q$173),0)</f>
        <v>4696.0169621707864</v>
      </c>
      <c r="AK16" s="65">
        <f>VLOOKUP($A16,情景假设!$A$174:$AP$219,COLUMN(情景假设!R$173),0)</f>
        <v>4686.295821012036</v>
      </c>
      <c r="AL16" s="100">
        <f>VLOOKUP($A16,情景假设!$A$174:$AP$219,COLUMN(情景假设!S$173),0)</f>
        <v>4666.4329277967736</v>
      </c>
      <c r="AM16" s="100">
        <f>VLOOKUP($A16,情景假设!$A$174:$AP$219,COLUMN(情景假设!T$173),0)</f>
        <v>4639.6091438110434</v>
      </c>
      <c r="AN16" s="100">
        <f>VLOOKUP($A16,情景假设!$A$174:$AP$219,COLUMN(情景假设!U$173),0)</f>
        <v>4608.960115284789</v>
      </c>
      <c r="AO16" s="66">
        <f>VLOOKUP($A16,情景假设!$A$174:$AP$219,COLUMN(情景假设!V$173),0)</f>
        <v>4577.5413287415367</v>
      </c>
      <c r="AP16" s="100">
        <f>VLOOKUP($A16,情景假设!$A$174:$AP$219,COLUMN(情景假设!W$173),0)</f>
        <v>4545.8082753203989</v>
      </c>
      <c r="AQ16" s="100">
        <f>VLOOKUP($A16,情景假设!$A$174:$AP$219,COLUMN(情景假设!X$173),0)</f>
        <v>4512.5008949171179</v>
      </c>
      <c r="AR16" s="100">
        <f>VLOOKUP($A16,情景假设!$A$174:$AP$219,COLUMN(情景假设!Y$173),0)</f>
        <v>4478.012962799372</v>
      </c>
      <c r="AS16" s="100">
        <f>VLOOKUP($A16,情景假设!$A$174:$AP$219,COLUMN(情景假设!Z$173),0)</f>
        <v>4442.71448443791</v>
      </c>
      <c r="AT16" s="100">
        <f>VLOOKUP($A16,情景假设!$A$174:$AP$219,COLUMN(情景假设!AA$173),0)</f>
        <v>4406.9518263462523</v>
      </c>
      <c r="AU16" s="65">
        <f>VLOOKUP($A16,情景假设!$A$174:$AP$219,COLUMN(情景假设!AB$173),0)</f>
        <v>4371.2709079821379</v>
      </c>
      <c r="AV16" s="100">
        <f>VLOOKUP($A16,情景假设!$A$174:$AP$219,COLUMN(情景假设!AC$173),0)</f>
        <v>4336.0103653020287</v>
      </c>
      <c r="AW16" s="100">
        <f>VLOOKUP($A16,情景假设!$A$174:$AP$219,COLUMN(情景假设!AD$173),0)</f>
        <v>4301.177741590358</v>
      </c>
      <c r="AX16" s="100">
        <f>VLOOKUP($A16,情景假设!$A$174:$AP$219,COLUMN(情景假设!AE$173),0)</f>
        <v>4266.7667808402939</v>
      </c>
      <c r="AY16" s="102">
        <f>VLOOKUP($A16,情景假设!$A$174:$AP$219,COLUMN(情景假设!AF$173),0)</f>
        <v>4232.7571100993682</v>
      </c>
      <c r="AZ16" s="65">
        <f>VLOOKUP($A16,情景假设!$A$174:$AP$219,COLUMN(情景假设!AG$173),0)</f>
        <v>4198.3798779740337</v>
      </c>
      <c r="BA16" s="100">
        <f>VLOOKUP($A16,情景假设!$A$174:$AP$219,COLUMN(情景假设!AH$173),0)</f>
        <v>4162.941385984238</v>
      </c>
      <c r="BB16" s="100">
        <f>VLOOKUP($A16,情景假设!$A$174:$AP$219,COLUMN(情景假设!AI$173),0)</f>
        <v>4126.5229226635129</v>
      </c>
      <c r="BC16" s="100">
        <f>VLOOKUP($A16,情景假设!$A$174:$AP$219,COLUMN(情景假设!AJ$173),0)</f>
        <v>4089.2052888460926</v>
      </c>
      <c r="BD16" s="66">
        <f>VLOOKUP($A16,情景假设!$A$174:$AP$219,COLUMN(情景假设!AK$173),0)</f>
        <v>4051.0683177654296</v>
      </c>
      <c r="BE16" s="100">
        <f>VLOOKUP($A16,情景假设!$A$174:$AP$219,COLUMN(情景假设!AL$173),0)</f>
        <v>4012.2779568701244</v>
      </c>
      <c r="BF16" s="100">
        <f>VLOOKUP($A16,情景假设!$A$174:$AP$219,COLUMN(情景假设!AM$173),0)</f>
        <v>3973.0079124232634</v>
      </c>
      <c r="BG16" s="100">
        <f>VLOOKUP($A16,情景假设!$A$174:$AP$219,COLUMN(情景假设!AN$173),0)</f>
        <v>3933.3458043386036</v>
      </c>
      <c r="BH16" s="100">
        <f>VLOOKUP($A16,情景假设!$A$174:$AP$219,COLUMN(情景假设!AO$173),0)</f>
        <v>3893.3750083815821</v>
      </c>
      <c r="BI16" s="102">
        <f>VLOOKUP($A16,情景假设!$A$174:$AP$219,COLUMN(情景假设!AP$173),0)</f>
        <v>3853.1740375985419</v>
      </c>
    </row>
    <row r="17" spans="1:61" x14ac:dyDescent="0.2">
      <c r="A17" s="23" t="s">
        <v>66</v>
      </c>
      <c r="B17" s="53"/>
      <c r="C17" s="54"/>
      <c r="D17" s="54"/>
      <c r="E17" s="54"/>
      <c r="F17" s="55"/>
      <c r="G17" s="53"/>
      <c r="H17" s="54"/>
      <c r="I17" s="54">
        <f>'历史数据 (2001-2022, 当年价) '!I17*I$77</f>
        <v>1310.7957571469735</v>
      </c>
      <c r="J17" s="54">
        <f>'历史数据 (2001-2022, 当年价) '!J17*J$77</f>
        <v>1488.5845476631823</v>
      </c>
      <c r="K17" s="55">
        <f>'历史数据 (2001-2022, 当年价) '!K17*K$77</f>
        <v>1607.4919993808442</v>
      </c>
      <c r="L17" s="53">
        <f>'历史数据 (2001-2022, 当年价) '!L17*L$77</f>
        <v>1784.0220797573177</v>
      </c>
      <c r="M17" s="54">
        <f>'历史数据 (2001-2022, 当年价) '!M17*M$77</f>
        <v>1958.22960476651</v>
      </c>
      <c r="N17" s="54">
        <f>'历史数据 (2001-2022, 当年价) '!N17*N$77</f>
        <v>2036.9648259107798</v>
      </c>
      <c r="O17" s="54">
        <f>'历史数据 (2001-2022, 当年价) '!O17*O$77</f>
        <v>2097.4100390948875</v>
      </c>
      <c r="P17" s="54">
        <f>'历史数据 (2001-2022, 当年价) '!P17*P$77</f>
        <v>2075.3912020817443</v>
      </c>
      <c r="Q17" s="53">
        <f>'历史数据 (2001-2022, 当年价) '!Q17*Q$77</f>
        <v>2075.9768918787054</v>
      </c>
      <c r="R17" s="54">
        <f>'历史数据 (2001-2022, 当年价) '!R17*R$77</f>
        <v>2025.6773253510662</v>
      </c>
      <c r="S17" s="54">
        <f>'历史数据 (2001-2022, 当年价) '!S17*S$77</f>
        <v>2047.2184433162315</v>
      </c>
      <c r="T17" s="54">
        <f>'历史数据 (2001-2022, 当年价) '!T17*T$77</f>
        <v>2033.076023735219</v>
      </c>
      <c r="U17" s="55">
        <f>'历史数据 (2001-2022, 当年价) '!U17*U$77</f>
        <v>1962.7921031386184</v>
      </c>
      <c r="V17" s="103">
        <f>'历史数据 (2001-2022, 当年价) '!V17*V$77</f>
        <v>2008.8963000276083</v>
      </c>
      <c r="W17" s="103">
        <f>'历史数据 (2001-2022, 当年价) '!W17*W$77</f>
        <v>2146.8175625414897</v>
      </c>
      <c r="X17" s="100">
        <f>VLOOKUP($A17,情景假设!$A$174:$AP$219,COLUMN(情景假设!E$173),0)</f>
        <v>2132.4926994450211</v>
      </c>
      <c r="Y17" s="100">
        <f>VLOOKUP($A17,情景假设!$A$174:$AP$219,COLUMN(情景假设!F$173),0)</f>
        <v>2117.6718904053637</v>
      </c>
      <c r="Z17" s="101">
        <f>VLOOKUP($A17,情景假设!$A$174:$AP$219,COLUMN(情景假设!G$173),0)</f>
        <v>2102.4315923591662</v>
      </c>
      <c r="AA17" s="65">
        <f>VLOOKUP($A17,情景假设!$A$174:$AP$219,COLUMN(情景假设!H$173),0)</f>
        <v>2089.5726902611809</v>
      </c>
      <c r="AB17" s="100">
        <f>VLOOKUP($A17,情景假设!$A$174:$AP$219,COLUMN(情景假设!I$173),0)</f>
        <v>2076.954496631618</v>
      </c>
      <c r="AC17" s="100">
        <f>VLOOKUP($A17,情景假设!$A$174:$AP$219,COLUMN(情景假设!J$173),0)</f>
        <v>2064.7849513041861</v>
      </c>
      <c r="AD17" s="100">
        <f>VLOOKUP($A17,情景假设!$A$174:$AP$219,COLUMN(情景假设!K$173),0)</f>
        <v>2053.1503386394602</v>
      </c>
      <c r="AE17" s="102">
        <f>VLOOKUP($A17,情景假设!$A$174:$AP$219,COLUMN(情景假设!L$173),0)</f>
        <v>2042.0307207861038</v>
      </c>
      <c r="AF17" s="100">
        <f>VLOOKUP($A17,情景假设!$A$174:$AP$219,COLUMN(情景假设!M$173),0)</f>
        <v>2030.641206293004</v>
      </c>
      <c r="AG17" s="100">
        <f>VLOOKUP($A17,情景假设!$A$174:$AP$219,COLUMN(情景假设!N$173),0)</f>
        <v>2018.3014739250571</v>
      </c>
      <c r="AH17" s="100">
        <f>VLOOKUP($A17,情景假设!$A$174:$AP$219,COLUMN(情景假设!O$173),0)</f>
        <v>2005.134613613787</v>
      </c>
      <c r="AI17" s="100">
        <f>VLOOKUP($A17,情景假设!$A$174:$AP$219,COLUMN(情景假设!P$173),0)</f>
        <v>1991.5316949407077</v>
      </c>
      <c r="AJ17" s="101">
        <f>VLOOKUP($A17,情景假设!$A$174:$AP$219,COLUMN(情景假设!Q$173),0)</f>
        <v>1978.185421835243</v>
      </c>
      <c r="AK17" s="65">
        <f>VLOOKUP($A17,情景假设!$A$174:$AP$219,COLUMN(情景假设!R$173),0)</f>
        <v>1963.4282746371346</v>
      </c>
      <c r="AL17" s="100">
        <f>VLOOKUP($A17,情景假设!$A$174:$AP$219,COLUMN(情景假设!S$173),0)</f>
        <v>1945.8439948996663</v>
      </c>
      <c r="AM17" s="100">
        <f>VLOOKUP($A17,情景假设!$A$174:$AP$219,COLUMN(情景假设!T$173),0)</f>
        <v>1926.6377600559656</v>
      </c>
      <c r="AN17" s="100">
        <f>VLOOKUP($A17,情景假设!$A$174:$AP$219,COLUMN(情景假设!U$173),0)</f>
        <v>1906.9693777110615</v>
      </c>
      <c r="AO17" s="66">
        <f>VLOOKUP($A17,情景假设!$A$174:$AP$219,COLUMN(情景假设!V$173),0)</f>
        <v>1887.9476149356633</v>
      </c>
      <c r="AP17" s="100">
        <f>VLOOKUP($A17,情景假设!$A$174:$AP$219,COLUMN(情景假设!W$173),0)</f>
        <v>1869.6006897512268</v>
      </c>
      <c r="AQ17" s="100">
        <f>VLOOKUP($A17,情景假设!$A$174:$AP$219,COLUMN(情景假设!X$173),0)</f>
        <v>1851.2569031628434</v>
      </c>
      <c r="AR17" s="100">
        <f>VLOOKUP($A17,情景假设!$A$174:$AP$219,COLUMN(情景假设!Y$173),0)</f>
        <v>1832.9319069155288</v>
      </c>
      <c r="AS17" s="100">
        <f>VLOOKUP($A17,情景假设!$A$174:$AP$219,COLUMN(情景假设!Z$173),0)</f>
        <v>1814.6351407312266</v>
      </c>
      <c r="AT17" s="100">
        <f>VLOOKUP($A17,情景假设!$A$174:$AP$219,COLUMN(情景假设!AA$173),0)</f>
        <v>1796.3702793413124</v>
      </c>
      <c r="AU17" s="65">
        <f>VLOOKUP($A17,情景假设!$A$174:$AP$219,COLUMN(情景假设!AB$173),0)</f>
        <v>1778.2262859649738</v>
      </c>
      <c r="AV17" s="100">
        <f>VLOOKUP($A17,情景假设!$A$174:$AP$219,COLUMN(情景假设!AC$173),0)</f>
        <v>1760.2114588709676</v>
      </c>
      <c r="AW17" s="100">
        <f>VLOOKUP($A17,情景假设!$A$174:$AP$219,COLUMN(情景假设!AD$173),0)</f>
        <v>1742.2040467351471</v>
      </c>
      <c r="AX17" s="100">
        <f>VLOOKUP($A17,情景假设!$A$174:$AP$219,COLUMN(情景假设!AE$173),0)</f>
        <v>1724.0818536950715</v>
      </c>
      <c r="AY17" s="102">
        <f>VLOOKUP($A17,情景假设!$A$174:$AP$219,COLUMN(情景假设!AF$173),0)</f>
        <v>1705.7222125668013</v>
      </c>
      <c r="AZ17" s="65">
        <f>VLOOKUP($A17,情景假设!$A$174:$AP$219,COLUMN(情景假设!AG$173),0)</f>
        <v>1687.0795000643961</v>
      </c>
      <c r="BA17" s="100">
        <f>VLOOKUP($A17,情景假设!$A$174:$AP$219,COLUMN(情景假设!AH$173),0)</f>
        <v>1668.204816255324</v>
      </c>
      <c r="BB17" s="100">
        <f>VLOOKUP($A17,情景假设!$A$174:$AP$219,COLUMN(情景假设!AI$173),0)</f>
        <v>1649.1201336190713</v>
      </c>
      <c r="BC17" s="100">
        <f>VLOOKUP($A17,情景假设!$A$174:$AP$219,COLUMN(情景假设!AJ$173),0)</f>
        <v>1629.8472437804053</v>
      </c>
      <c r="BD17" s="66">
        <f>VLOOKUP($A17,情景假设!$A$174:$AP$219,COLUMN(情景假设!AK$173),0)</f>
        <v>1610.4076015245</v>
      </c>
      <c r="BE17" s="100">
        <f>VLOOKUP($A17,情景假设!$A$174:$AP$219,COLUMN(情景假设!AL$173),0)</f>
        <v>1590.8568859481845</v>
      </c>
      <c r="BF17" s="100">
        <f>VLOOKUP($A17,情景假设!$A$174:$AP$219,COLUMN(情景假设!AM$173),0)</f>
        <v>1571.2535999793067</v>
      </c>
      <c r="BG17" s="100">
        <f>VLOOKUP($A17,情景假设!$A$174:$AP$219,COLUMN(情景假设!AN$173),0)</f>
        <v>1551.622042954436</v>
      </c>
      <c r="BH17" s="100">
        <f>VLOOKUP($A17,情景假设!$A$174:$AP$219,COLUMN(情景假设!AO$173),0)</f>
        <v>1531.9849664228232</v>
      </c>
      <c r="BI17" s="102">
        <f>VLOOKUP($A17,情景假设!$A$174:$AP$219,COLUMN(情景假设!AP$173),0)</f>
        <v>1512.3633626373362</v>
      </c>
    </row>
    <row r="18" spans="1:61" x14ac:dyDescent="0.2">
      <c r="A18" s="23" t="s">
        <v>245</v>
      </c>
      <c r="B18" s="53"/>
      <c r="C18" s="54"/>
      <c r="D18" s="54"/>
      <c r="E18" s="54"/>
      <c r="F18" s="55"/>
      <c r="G18" s="53"/>
      <c r="H18" s="54"/>
      <c r="I18" s="54">
        <f>'历史数据 (2001-2022, 当年价) '!I18*I$77</f>
        <v>740.76653991594344</v>
      </c>
      <c r="J18" s="54">
        <f>'历史数据 (2001-2022, 当年价) '!J18*J$77</f>
        <v>844.0486631354139</v>
      </c>
      <c r="K18" s="55">
        <f>'历史数据 (2001-2022, 当年价) '!K18*K$77</f>
        <v>1022.9457399478509</v>
      </c>
      <c r="L18" s="53">
        <f>'历史数据 (2001-2022, 当年价) '!L18*L$77</f>
        <v>1214.8998811626097</v>
      </c>
      <c r="M18" s="54">
        <f>'历史数据 (2001-2022, 当年价) '!M18*M$77</f>
        <v>1274.5479058190608</v>
      </c>
      <c r="N18" s="54">
        <f>'历史数据 (2001-2022, 当年价) '!N18*N$77</f>
        <v>1356.0633699380928</v>
      </c>
      <c r="O18" s="54">
        <f>'历史数据 (2001-2022, 当年价) '!O18*O$77</f>
        <v>1401.5037918321566</v>
      </c>
      <c r="P18" s="54">
        <f>'历史数据 (2001-2022, 当年价) '!P18*P$77</f>
        <v>1417.3718474346597</v>
      </c>
      <c r="Q18" s="53">
        <f>'历史数据 (2001-2022, 当年价) '!Q18*Q$77</f>
        <v>1442.6692962996772</v>
      </c>
      <c r="R18" s="54">
        <f>'历史数据 (2001-2022, 当年价) '!R18*R$77</f>
        <v>1454.4434672707334</v>
      </c>
      <c r="S18" s="54">
        <f>'历史数据 (2001-2022, 当年价) '!S18*S$77</f>
        <v>1468.4618787211398</v>
      </c>
      <c r="T18" s="54">
        <f>'历史数据 (2001-2022, 当年价) '!T18*T$77</f>
        <v>1418.6739912185421</v>
      </c>
      <c r="U18" s="55">
        <f>'历史数据 (2001-2022, 当年价) '!U18*U$77</f>
        <v>1364.1405953083029</v>
      </c>
      <c r="V18" s="54">
        <f>'历史数据 (2001-2022, 当年价) '!V18*V$77</f>
        <v>1526.8532453395294</v>
      </c>
      <c r="W18" s="54">
        <f>'历史数据 (2001-2022, 当年价) '!W18*W$77</f>
        <v>1532.4140383714741</v>
      </c>
      <c r="X18" s="100">
        <f>VLOOKUP($A18,情景假设!$A$174:$AP$219,COLUMN(情景假设!E$173),0)</f>
        <v>1525.0074895950015</v>
      </c>
      <c r="Y18" s="100">
        <f>VLOOKUP($A18,情景假设!$A$174:$AP$219,COLUMN(情景假设!F$173),0)</f>
        <v>1516.8487050356964</v>
      </c>
      <c r="Z18" s="101">
        <f>VLOOKUP($A18,情景假设!$A$174:$AP$219,COLUMN(情景假设!G$173),0)</f>
        <v>1507.867031861135</v>
      </c>
      <c r="AA18" s="65">
        <f>VLOOKUP($A18,情景假设!$A$174:$AP$219,COLUMN(情景假设!H$173),0)</f>
        <v>1500.2101600764963</v>
      </c>
      <c r="AB18" s="100">
        <f>VLOOKUP($A18,情景假设!$A$174:$AP$219,COLUMN(情景假设!I$173),0)</f>
        <v>1492.4961201257745</v>
      </c>
      <c r="AC18" s="100">
        <f>VLOOKUP($A18,情景假设!$A$174:$AP$219,COLUMN(情景假设!J$173),0)</f>
        <v>1484.7754022996835</v>
      </c>
      <c r="AD18" s="100">
        <f>VLOOKUP($A18,情景假设!$A$174:$AP$219,COLUMN(情景假设!K$173),0)</f>
        <v>1477.0133867441298</v>
      </c>
      <c r="AE18" s="102">
        <f>VLOOKUP($A18,情景假设!$A$174:$AP$219,COLUMN(情景假设!L$173),0)</f>
        <v>1469.1010306078458</v>
      </c>
      <c r="AF18" s="100">
        <f>VLOOKUP($A18,情景假设!$A$174:$AP$219,COLUMN(情景假设!M$173),0)</f>
        <v>1459.9509529981804</v>
      </c>
      <c r="AG18" s="100">
        <f>VLOOKUP($A18,情景假设!$A$174:$AP$219,COLUMN(情景假设!N$173),0)</f>
        <v>1449.0272127088567</v>
      </c>
      <c r="AH18" s="100">
        <f>VLOOKUP($A18,情景假设!$A$174:$AP$219,COLUMN(情景假设!O$173),0)</f>
        <v>1437.0300225089891</v>
      </c>
      <c r="AI18" s="100">
        <f>VLOOKUP($A18,情景假设!$A$174:$AP$219,COLUMN(情景假设!P$173),0)</f>
        <v>1424.8341635986285</v>
      </c>
      <c r="AJ18" s="101">
        <f>VLOOKUP($A18,情景假设!$A$174:$AP$219,COLUMN(情景假设!Q$173),0)</f>
        <v>1413.508703133233</v>
      </c>
      <c r="AK18" s="65">
        <f>VLOOKUP($A18,情景假设!$A$174:$AP$219,COLUMN(情景假设!R$173),0)</f>
        <v>1401.9563856799377</v>
      </c>
      <c r="AL18" s="100">
        <f>VLOOKUP($A18,情景假设!$A$174:$AP$219,COLUMN(情景假设!S$173),0)</f>
        <v>1388.8482446819064</v>
      </c>
      <c r="AM18" s="100">
        <f>VLOOKUP($A18,情景假设!$A$174:$AP$219,COLUMN(情景假设!T$173),0)</f>
        <v>1374.9844629410334</v>
      </c>
      <c r="AN18" s="100">
        <f>VLOOKUP($A18,情景假设!$A$174:$AP$219,COLUMN(情景假设!U$173),0)</f>
        <v>1361.1322230502633</v>
      </c>
      <c r="AO18" s="66">
        <f>VLOOKUP($A18,情景假设!$A$174:$AP$219,COLUMN(情景假设!V$173),0)</f>
        <v>1348.0240112113354</v>
      </c>
      <c r="AP18" s="100">
        <f>VLOOKUP($A18,情景假设!$A$174:$AP$219,COLUMN(情景假设!W$173),0)</f>
        <v>1335.623805263612</v>
      </c>
      <c r="AQ18" s="100">
        <f>VLOOKUP($A18,情景假设!$A$174:$AP$219,COLUMN(情景假设!X$173),0)</f>
        <v>1323.3977418155864</v>
      </c>
      <c r="AR18" s="100">
        <f>VLOOKUP($A18,情景假设!$A$174:$AP$219,COLUMN(情景假设!Y$173),0)</f>
        <v>1311.3044428879712</v>
      </c>
      <c r="AS18" s="100">
        <f>VLOOKUP($A18,情景假设!$A$174:$AP$219,COLUMN(情景假设!Z$173),0)</f>
        <v>1299.2999149548637</v>
      </c>
      <c r="AT18" s="100">
        <f>VLOOKUP($A18,情景假设!$A$174:$AP$219,COLUMN(情景假设!AA$173),0)</f>
        <v>1287.3378173833351</v>
      </c>
      <c r="AU18" s="65">
        <f>VLOOKUP($A18,情景假设!$A$174:$AP$219,COLUMN(情景假设!AB$173),0)</f>
        <v>1275.4347312101042</v>
      </c>
      <c r="AV18" s="100">
        <f>VLOOKUP($A18,情景假设!$A$174:$AP$219,COLUMN(情景假设!AC$173),0)</f>
        <v>1263.5512753877642</v>
      </c>
      <c r="AW18" s="100">
        <f>VLOOKUP($A18,情景假设!$A$174:$AP$219,COLUMN(情景假设!AD$173),0)</f>
        <v>1251.5563754030456</v>
      </c>
      <c r="AX18" s="100">
        <f>VLOOKUP($A18,情景假设!$A$174:$AP$219,COLUMN(情景假设!AE$173),0)</f>
        <v>1239.3201275115071</v>
      </c>
      <c r="AY18" s="102">
        <f>VLOOKUP($A18,情景假设!$A$174:$AP$219,COLUMN(情景假设!AF$173),0)</f>
        <v>1226.7139234892302</v>
      </c>
      <c r="AZ18" s="65">
        <f>VLOOKUP($A18,情景假设!$A$174:$AP$219,COLUMN(情景假设!AG$173),0)</f>
        <v>1213.7774501687156</v>
      </c>
      <c r="BA18" s="100">
        <f>VLOOKUP($A18,情景假设!$A$174:$AP$219,COLUMN(情景假设!AH$173),0)</f>
        <v>1200.647160434557</v>
      </c>
      <c r="BB18" s="100">
        <f>VLOOKUP($A18,情景假设!$A$174:$AP$219,COLUMN(情景假设!AI$173),0)</f>
        <v>1187.3406094619497</v>
      </c>
      <c r="BC18" s="100">
        <f>VLOOKUP($A18,情景假设!$A$174:$AP$219,COLUMN(情景假设!AJ$173),0)</f>
        <v>1173.8751966143398</v>
      </c>
      <c r="BD18" s="66">
        <f>VLOOKUP($A18,情景假设!$A$174:$AP$219,COLUMN(情景假设!AK$173),0)</f>
        <v>1160.2680489836548</v>
      </c>
      <c r="BE18" s="100">
        <f>VLOOKUP($A18,情景假设!$A$174:$AP$219,COLUMN(情景假设!AL$173),0)</f>
        <v>1146.5609264152326</v>
      </c>
      <c r="BF18" s="100">
        <f>VLOOKUP($A18,情景假设!$A$174:$AP$219,COLUMN(情景假设!AM$173),0)</f>
        <v>1132.7976200008845</v>
      </c>
      <c r="BG18" s="100">
        <f>VLOOKUP($A18,情景假设!$A$174:$AP$219,COLUMN(情景假设!AN$173),0)</f>
        <v>1118.9972475494376</v>
      </c>
      <c r="BH18" s="100">
        <f>VLOOKUP($A18,情景假设!$A$174:$AP$219,COLUMN(情景假设!AO$173),0)</f>
        <v>1105.1777698398917</v>
      </c>
      <c r="BI18" s="102">
        <f>VLOOKUP($A18,情景假设!$A$174:$AP$219,COLUMN(情景假设!AP$173),0)</f>
        <v>1091.3558348757952</v>
      </c>
    </row>
    <row r="19" spans="1:61" x14ac:dyDescent="0.2">
      <c r="A19" s="23" t="s">
        <v>68</v>
      </c>
      <c r="B19" s="53"/>
      <c r="C19" s="54"/>
      <c r="D19" s="54"/>
      <c r="E19" s="54"/>
      <c r="F19" s="55"/>
      <c r="G19" s="53"/>
      <c r="H19" s="54"/>
      <c r="I19" s="54">
        <f>'历史数据 (2001-2022, 当年价) '!I19*I$77</f>
        <v>622.28189547720797</v>
      </c>
      <c r="J19" s="54">
        <f>'历史数据 (2001-2022, 当年价) '!J19*J$77</f>
        <v>708.94586294105329</v>
      </c>
      <c r="K19" s="55">
        <f>'历史数据 (2001-2022, 当年价) '!K19*K$77</f>
        <v>796.67192689080173</v>
      </c>
      <c r="L19" s="53">
        <f>'历史数据 (2001-2022, 当年价) '!L19*L$77</f>
        <v>897.68406282890419</v>
      </c>
      <c r="M19" s="54">
        <f>'历史数据 (2001-2022, 当年价) '!M19*M$77</f>
        <v>975.94130351953618</v>
      </c>
      <c r="N19" s="54">
        <f>'历史数据 (2001-2022, 当年价) '!N19*N$77</f>
        <v>974.38864222573625</v>
      </c>
      <c r="O19" s="54">
        <f>'历史数据 (2001-2022, 当年价) '!O19*O$77</f>
        <v>903.34619259796079</v>
      </c>
      <c r="P19" s="54">
        <f>'历史数据 (2001-2022, 当年价) '!P19*P$77</f>
        <v>755.02693912330028</v>
      </c>
      <c r="Q19" s="53">
        <f>'历史数据 (2001-2022, 当年价) '!Q19*Q$77</f>
        <v>629.98069374082036</v>
      </c>
      <c r="R19" s="54">
        <f>'历史数据 (2001-2022, 当年价) '!R19*R$77</f>
        <v>764.56980297896723</v>
      </c>
      <c r="S19" s="54">
        <f>'历史数据 (2001-2022, 当年价) '!S19*S$77</f>
        <v>943.22721747818241</v>
      </c>
      <c r="T19" s="54">
        <f>'历史数据 (2001-2022, 当年价) '!T19*T$77</f>
        <v>1106.7744145318222</v>
      </c>
      <c r="U19" s="55">
        <f>'历史数据 (2001-2022, 当年价) '!U19*U$77</f>
        <v>935.75183103419295</v>
      </c>
      <c r="V19" s="54">
        <f>'历史数据 (2001-2022, 当年价) '!V19*V$77</f>
        <v>1028.8553087520027</v>
      </c>
      <c r="W19" s="54">
        <f>'历史数据 (2001-2022, 当年价) '!W19*W$77</f>
        <v>1144.432816780665</v>
      </c>
      <c r="X19" s="100">
        <f>VLOOKUP($A19,情景假设!$A$174:$AP$219,COLUMN(情景假设!E$173),0)</f>
        <v>1233.4893076687322</v>
      </c>
      <c r="Y19" s="100">
        <f>VLOOKUP($A19,情景假设!$A$174:$AP$219,COLUMN(情景假设!F$173),0)</f>
        <v>1325.9505208804503</v>
      </c>
      <c r="Z19" s="101">
        <f>VLOOKUP($A19,情景假设!$A$174:$AP$219,COLUMN(情景假设!G$173),0)</f>
        <v>1420.564720068777</v>
      </c>
      <c r="AA19" s="65">
        <f>VLOOKUP($A19,情景假设!$A$174:$AP$219,COLUMN(情景假设!H$173),0)</f>
        <v>1519.4767242788469</v>
      </c>
      <c r="AB19" s="100">
        <f>VLOOKUP($A19,情景假设!$A$174:$AP$219,COLUMN(情景假设!I$173),0)</f>
        <v>1622.3657991888279</v>
      </c>
      <c r="AC19" s="100">
        <f>VLOOKUP($A19,情景假设!$A$174:$AP$219,COLUMN(情景假设!J$173),0)</f>
        <v>1729.1264593296912</v>
      </c>
      <c r="AD19" s="100">
        <f>VLOOKUP($A19,情景假设!$A$174:$AP$219,COLUMN(情景假设!K$173),0)</f>
        <v>1839.5211689280009</v>
      </c>
      <c r="AE19" s="102">
        <f>VLOOKUP($A19,情景假设!$A$174:$AP$219,COLUMN(情景假设!L$173),0)</f>
        <v>1953.1584661517597</v>
      </c>
      <c r="AF19" s="100">
        <f>VLOOKUP($A19,情景假设!$A$174:$AP$219,COLUMN(情景假设!M$173),0)</f>
        <v>2071.1986913391984</v>
      </c>
      <c r="AG19" s="100">
        <f>VLOOKUP($A19,情景假设!$A$174:$AP$219,COLUMN(情景假设!N$173),0)</f>
        <v>2193.3944114157985</v>
      </c>
      <c r="AH19" s="100">
        <f>VLOOKUP($A19,情景假设!$A$174:$AP$219,COLUMN(情景假设!O$173),0)</f>
        <v>2316.6871093479499</v>
      </c>
      <c r="AI19" s="100">
        <f>VLOOKUP($A19,情景假设!$A$174:$AP$219,COLUMN(情景假设!P$173),0)</f>
        <v>2437.6845657367548</v>
      </c>
      <c r="AJ19" s="101">
        <f>VLOOKUP($A19,情景假设!$A$174:$AP$219,COLUMN(情景假设!Q$173),0)</f>
        <v>2552.814519725644</v>
      </c>
      <c r="AK19" s="65">
        <f>VLOOKUP($A19,情景假设!$A$174:$AP$219,COLUMN(情景假设!R$173),0)</f>
        <v>2661.4760066144636</v>
      </c>
      <c r="AL19" s="100">
        <f>VLOOKUP($A19,情景假设!$A$174:$AP$219,COLUMN(情景假设!S$173),0)</f>
        <v>2766.2517246234015</v>
      </c>
      <c r="AM19" s="100">
        <f>VLOOKUP($A19,情景假设!$A$174:$AP$219,COLUMN(情景假设!T$173),0)</f>
        <v>2868.4544452795067</v>
      </c>
      <c r="AN19" s="100">
        <f>VLOOKUP($A19,情景假设!$A$174:$AP$219,COLUMN(情景假设!U$173),0)</f>
        <v>2969.6891670967075</v>
      </c>
      <c r="AO19" s="66">
        <f>VLOOKUP($A19,情景假设!$A$174:$AP$219,COLUMN(情景假设!V$173),0)</f>
        <v>3071.8422429308821</v>
      </c>
      <c r="AP19" s="100">
        <f>VLOOKUP($A19,情景假设!$A$174:$AP$219,COLUMN(情景假设!W$173),0)</f>
        <v>3175.3306755716294</v>
      </c>
      <c r="AQ19" s="100">
        <f>VLOOKUP($A19,情景假设!$A$174:$AP$219,COLUMN(情景假设!X$173),0)</f>
        <v>3279.4007329019801</v>
      </c>
      <c r="AR19" s="100">
        <f>VLOOKUP($A19,情景假设!$A$174:$AP$219,COLUMN(情景假设!Y$173),0)</f>
        <v>3384.4299368756979</v>
      </c>
      <c r="AS19" s="100">
        <f>VLOOKUP($A19,情景假设!$A$174:$AP$219,COLUMN(情景假设!Z$173),0)</f>
        <v>3490.8464131290502</v>
      </c>
      <c r="AT19" s="100">
        <f>VLOOKUP($A19,情景假设!$A$174:$AP$219,COLUMN(情景假设!AA$173),0)</f>
        <v>3599.1295116869401</v>
      </c>
      <c r="AU19" s="65">
        <f>VLOOKUP($A19,情景假设!$A$174:$AP$219,COLUMN(情景假设!AB$173),0)</f>
        <v>3710.0000845253335</v>
      </c>
      <c r="AV19" s="100">
        <f>VLOOKUP($A19,情景假设!$A$174:$AP$219,COLUMN(情景假设!AC$173),0)</f>
        <v>3824.0999958187458</v>
      </c>
      <c r="AW19" s="100">
        <f>VLOOKUP($A19,情景假设!$A$174:$AP$219,COLUMN(情景假设!AD$173),0)</f>
        <v>3941.8515948433474</v>
      </c>
      <c r="AX19" s="100">
        <f>VLOOKUP($A19,情景假设!$A$174:$AP$219,COLUMN(情景假设!AE$173),0)</f>
        <v>4063.7077892767588</v>
      </c>
      <c r="AY19" s="102">
        <f>VLOOKUP($A19,情景假设!$A$174:$AP$219,COLUMN(情景假设!AF$173),0)</f>
        <v>4190.1526909630602</v>
      </c>
      <c r="AZ19" s="65">
        <f>VLOOKUP($A19,情景假设!$A$174:$AP$219,COLUMN(情景假设!AG$173),0)</f>
        <v>4320.242191650902</v>
      </c>
      <c r="BA19" s="100">
        <f>VLOOKUP($A19,情景假设!$A$174:$AP$219,COLUMN(情景假设!AH$173),0)</f>
        <v>4452.6722190030196</v>
      </c>
      <c r="BB19" s="100">
        <f>VLOOKUP($A19,情景假设!$A$174:$AP$219,COLUMN(情景假设!AI$173),0)</f>
        <v>4587.4082070632894</v>
      </c>
      <c r="BC19" s="100">
        <f>VLOOKUP($A19,情景假设!$A$174:$AP$219,COLUMN(情景假设!AJ$173),0)</f>
        <v>4724.4122038874684</v>
      </c>
      <c r="BD19" s="66">
        <f>VLOOKUP($A19,情景假设!$A$174:$AP$219,COLUMN(情景假设!AK$173),0)</f>
        <v>4863.6425411024693</v>
      </c>
      <c r="BE19" s="100">
        <f>VLOOKUP($A19,情景假设!$A$174:$AP$219,COLUMN(情景假设!AL$173),0)</f>
        <v>5005.1626467906108</v>
      </c>
      <c r="BF19" s="100">
        <f>VLOOKUP($A19,情景假设!$A$174:$AP$219,COLUMN(情景假设!AM$173),0)</f>
        <v>5149.0608552514122</v>
      </c>
      <c r="BG19" s="100">
        <f>VLOOKUP($A19,情景假设!$A$174:$AP$219,COLUMN(情景假设!AN$173),0)</f>
        <v>5295.3280054230418</v>
      </c>
      <c r="BH19" s="100">
        <f>VLOOKUP($A19,情景假设!$A$174:$AP$219,COLUMN(情景假设!AO$173),0)</f>
        <v>5443.9517482569963</v>
      </c>
      <c r="BI19" s="102">
        <f>VLOOKUP($A19,情景假设!$A$174:$AP$219,COLUMN(情景假设!AP$173),0)</f>
        <v>5594.9153616831964</v>
      </c>
    </row>
    <row r="20" spans="1:61" x14ac:dyDescent="0.2">
      <c r="A20" s="23" t="s">
        <v>69</v>
      </c>
      <c r="B20" s="53"/>
      <c r="C20" s="54"/>
      <c r="D20" s="54"/>
      <c r="E20" s="54"/>
      <c r="F20" s="55"/>
      <c r="G20" s="53"/>
      <c r="H20" s="54"/>
      <c r="I20" s="54">
        <f>'历史数据 (2001-2022, 当年价) '!I20*I$77</f>
        <v>4.2073585081337939</v>
      </c>
      <c r="J20" s="54">
        <f>'历史数据 (2001-2022, 当年价) '!J20*J$77</f>
        <v>5.6913481669919435</v>
      </c>
      <c r="K20" s="55">
        <f>'历史数据 (2001-2022, 当年价) '!K20*K$77</f>
        <v>6.6710308764954105</v>
      </c>
      <c r="L20" s="53">
        <f>'历史数据 (2001-2022, 当年价) '!L20*L$77</f>
        <v>7.8715586982123913</v>
      </c>
      <c r="M20" s="54">
        <f>'历史数据 (2001-2022, 当年价) '!M20*M$77</f>
        <v>7.9058264716914133</v>
      </c>
      <c r="N20" s="54">
        <f>'历史数据 (2001-2022, 当年价) '!N20*N$77</f>
        <v>8.4565158393190849</v>
      </c>
      <c r="O20" s="54">
        <f>'历史数据 (2001-2022, 当年价) '!O20*O$77</f>
        <v>7.8642757355593114</v>
      </c>
      <c r="P20" s="54">
        <f>'历史数据 (2001-2022, 当年价) '!P20*P$77</f>
        <v>7.6399586741987617</v>
      </c>
      <c r="Q20" s="53">
        <f>'历史数据 (2001-2022, 当年价) '!Q20*Q$77</f>
        <v>6.6132251314970931</v>
      </c>
      <c r="R20" s="54">
        <f>'历史数据 (2001-2022, 当年价) '!R20*R$77</f>
        <v>7.651212356064276</v>
      </c>
      <c r="S20" s="54">
        <f>'历史数据 (2001-2022, 当年价) '!S20*S$77</f>
        <v>7.8468501110366367</v>
      </c>
      <c r="T20" s="54">
        <f>'历史数据 (2001-2022, 当年价) '!T20*T$77</f>
        <v>7.8531685552162784</v>
      </c>
      <c r="U20" s="55">
        <f>'历史数据 (2001-2022, 当年价) '!U20*U$77</f>
        <v>7.680442047975407</v>
      </c>
      <c r="V20" s="54">
        <f>'历史数据 (2001-2022, 当年价) '!V20*V$77</f>
        <v>7.133140363143748</v>
      </c>
      <c r="W20" s="103">
        <f>'历史数据 (2001-2022, 当年价) '!W20*W$77</f>
        <v>9.2604801376398402</v>
      </c>
      <c r="X20" s="100">
        <f>VLOOKUP($A20,情景假设!$A$174:$AP$219,COLUMN(情景假设!E$173),0)</f>
        <v>9.5929897334563385</v>
      </c>
      <c r="Y20" s="100">
        <f>VLOOKUP($A20,情景假设!$A$174:$AP$219,COLUMN(情景假设!F$173),0)</f>
        <v>9.9223369711492566</v>
      </c>
      <c r="Z20" s="101">
        <f>VLOOKUP($A20,情景假设!$A$174:$AP$219,COLUMN(情景假设!G$173),0)</f>
        <v>10.243751580984739</v>
      </c>
      <c r="AA20" s="65">
        <f>VLOOKUP($A20,情景假设!$A$174:$AP$219,COLUMN(情景假设!H$173),0)</f>
        <v>10.572224279037222</v>
      </c>
      <c r="AB20" s="100">
        <f>VLOOKUP($A20,情景假设!$A$174:$AP$219,COLUMN(情景假设!I$173),0)</f>
        <v>10.901534647375149</v>
      </c>
      <c r="AC20" s="100">
        <f>VLOOKUP($A20,情景假设!$A$174:$AP$219,COLUMN(情景假设!J$173),0)</f>
        <v>11.231544642442536</v>
      </c>
      <c r="AD20" s="100">
        <f>VLOOKUP($A20,情景假设!$A$174:$AP$219,COLUMN(情景假设!K$173),0)</f>
        <v>11.561490406777475</v>
      </c>
      <c r="AE20" s="102">
        <f>VLOOKUP($A20,情景假设!$A$174:$AP$219,COLUMN(情景假设!L$173),0)</f>
        <v>11.889958478515078</v>
      </c>
      <c r="AF20" s="100">
        <f>VLOOKUP($A20,情景假设!$A$174:$AP$219,COLUMN(情景假设!M$173),0)</f>
        <v>12.220337956130713</v>
      </c>
      <c r="AG20" s="100">
        <f>VLOOKUP($A20,情景假设!$A$174:$AP$219,COLUMN(情景假设!N$173),0)</f>
        <v>12.550019353529546</v>
      </c>
      <c r="AH20" s="100">
        <f>VLOOKUP($A20,情景假设!$A$174:$AP$219,COLUMN(情景假设!O$173),0)</f>
        <v>12.867594052068517</v>
      </c>
      <c r="AI20" s="100">
        <f>VLOOKUP($A20,情景假设!$A$174:$AP$219,COLUMN(情景假设!P$173),0)</f>
        <v>13.162378129881711</v>
      </c>
      <c r="AJ20" s="101">
        <f>VLOOKUP($A20,情景假设!$A$174:$AP$219,COLUMN(情景假设!Q$173),0)</f>
        <v>13.42505478896147</v>
      </c>
      <c r="AK20" s="65">
        <f>VLOOKUP($A20,情景假设!$A$174:$AP$219,COLUMN(情景假设!R$173),0)</f>
        <v>13.654342637582493</v>
      </c>
      <c r="AL20" s="100">
        <f>VLOOKUP($A20,情景假设!$A$174:$AP$219,COLUMN(情景假设!S$173),0)</f>
        <v>13.859382781578301</v>
      </c>
      <c r="AM20" s="100">
        <f>VLOOKUP($A20,情景假设!$A$174:$AP$219,COLUMN(情景假设!T$173),0)</f>
        <v>14.047822374413553</v>
      </c>
      <c r="AN20" s="100">
        <f>VLOOKUP($A20,情景假设!$A$174:$AP$219,COLUMN(情景假设!U$173),0)</f>
        <v>14.227814792686686</v>
      </c>
      <c r="AO20" s="66">
        <f>VLOOKUP($A20,情景假设!$A$174:$AP$219,COLUMN(情景假设!V$173),0)</f>
        <v>14.407942554997843</v>
      </c>
      <c r="AP20" s="100">
        <f>VLOOKUP($A20,情景假设!$A$174:$AP$219,COLUMN(情景假设!W$173),0)</f>
        <v>14.589148875908654</v>
      </c>
      <c r="AQ20" s="100">
        <f>VLOOKUP($A20,情景假设!$A$174:$AP$219,COLUMN(情景假设!X$173),0)</f>
        <v>14.766851326458665</v>
      </c>
      <c r="AR20" s="100">
        <f>VLOOKUP($A20,情景假设!$A$174:$AP$219,COLUMN(情景假设!Y$173),0)</f>
        <v>14.941638616238006</v>
      </c>
      <c r="AS20" s="100">
        <f>VLOOKUP($A20,情景假设!$A$174:$AP$219,COLUMN(情景假设!Z$173),0)</f>
        <v>15.114089627018567</v>
      </c>
      <c r="AT20" s="100">
        <f>VLOOKUP($A20,情景假设!$A$174:$AP$219,COLUMN(情景假设!AA$173),0)</f>
        <v>15.284770941917438</v>
      </c>
      <c r="AU20" s="65">
        <f>VLOOKUP($A20,情景假设!$A$174:$AP$219,COLUMN(情景假设!AB$173),0)</f>
        <v>15.455022360813022</v>
      </c>
      <c r="AV20" s="100">
        <f>VLOOKUP($A20,情景假设!$A$174:$AP$219,COLUMN(情景假设!AC$173),0)</f>
        <v>15.625562450662526</v>
      </c>
      <c r="AW20" s="100">
        <f>VLOOKUP($A20,情景假设!$A$174:$AP$219,COLUMN(情景假设!AD$173),0)</f>
        <v>15.795967247475774</v>
      </c>
      <c r="AX20" s="100">
        <f>VLOOKUP($A20,情景假设!$A$174:$AP$219,COLUMN(情景假设!AE$173),0)</f>
        <v>15.965745066115534</v>
      </c>
      <c r="AY20" s="102">
        <f>VLOOKUP($A20,情景假设!$A$174:$AP$219,COLUMN(情景假设!AF$173),0)</f>
        <v>16.134330653950652</v>
      </c>
      <c r="AZ20" s="65">
        <f>VLOOKUP($A20,情景假设!$A$174:$AP$219,COLUMN(情景假设!AG$173),0)</f>
        <v>16.301002219338372</v>
      </c>
      <c r="BA20" s="100">
        <f>VLOOKUP($A20,情景假设!$A$174:$AP$219,COLUMN(情景假设!AH$173),0)</f>
        <v>16.465269541352992</v>
      </c>
      <c r="BB20" s="100">
        <f>VLOOKUP($A20,情景假设!$A$174:$AP$219,COLUMN(情景假设!AI$173),0)</f>
        <v>16.626853040432469</v>
      </c>
      <c r="BC20" s="100">
        <f>VLOOKUP($A20,情景假设!$A$174:$AP$219,COLUMN(情景假设!AJ$173),0)</f>
        <v>16.785469805424679</v>
      </c>
      <c r="BD20" s="66">
        <f>VLOOKUP($A20,情景假设!$A$174:$AP$219,COLUMN(情景假设!AK$173),0)</f>
        <v>16.940832889229544</v>
      </c>
      <c r="BE20" s="100">
        <f>VLOOKUP($A20,情景假设!$A$174:$AP$219,COLUMN(情景假设!AL$173),0)</f>
        <v>17.093023479693379</v>
      </c>
      <c r="BF20" s="100">
        <f>VLOOKUP($A20,情景假设!$A$174:$AP$219,COLUMN(情景假设!AM$173),0)</f>
        <v>17.242186777964861</v>
      </c>
      <c r="BG20" s="100">
        <f>VLOOKUP($A20,情景假设!$A$174:$AP$219,COLUMN(情景假设!AN$173),0)</f>
        <v>17.38812302205649</v>
      </c>
      <c r="BH20" s="100">
        <f>VLOOKUP($A20,情景假设!$A$174:$AP$219,COLUMN(情景假设!AO$173),0)</f>
        <v>17.530623454766292</v>
      </c>
      <c r="BI20" s="102">
        <f>VLOOKUP($A20,情景假设!$A$174:$AP$219,COLUMN(情景假设!AP$173),0)</f>
        <v>17.669467456663735</v>
      </c>
    </row>
    <row r="21" spans="1:61" x14ac:dyDescent="0.2">
      <c r="A21" s="23" t="s">
        <v>70</v>
      </c>
      <c r="B21" s="53"/>
      <c r="C21" s="54"/>
      <c r="D21" s="54"/>
      <c r="E21" s="54"/>
      <c r="F21" s="55"/>
      <c r="G21" s="53"/>
      <c r="H21" s="54"/>
      <c r="I21" s="54">
        <f>'历史数据 (2001-2022, 当年价) '!I21*I$77</f>
        <v>6050.1815346963958</v>
      </c>
      <c r="J21" s="54">
        <f>'历史数据 (2001-2022, 当年价) '!J21*J$77</f>
        <v>6647.1197559437896</v>
      </c>
      <c r="K21" s="55">
        <f>'历史数据 (2001-2022, 当年价) '!K21*K$77</f>
        <v>7423.3830327374781</v>
      </c>
      <c r="L21" s="53">
        <f>'历史数据 (2001-2022, 当年价) '!L21*L$77</f>
        <v>8138.735509032279</v>
      </c>
      <c r="M21" s="54">
        <f>'历史数据 (2001-2022, 当年价) '!M21*M$77</f>
        <v>8801.756427856033</v>
      </c>
      <c r="N21" s="54">
        <f>'历史数据 (2001-2022, 当年价) '!N21*N$77</f>
        <v>9147.290394606589</v>
      </c>
      <c r="O21" s="54">
        <f>'历史数据 (2001-2022, 当年价) '!O21*O$77</f>
        <v>9445.0378195708508</v>
      </c>
      <c r="P21" s="54">
        <f>'历史数据 (2001-2022, 当年价) '!P21*P$77</f>
        <v>9453.4097282134589</v>
      </c>
      <c r="Q21" s="53">
        <f>'历史数据 (2001-2022, 当年价) '!Q21*Q$77</f>
        <v>9788.1934403291416</v>
      </c>
      <c r="R21" s="54">
        <f>'历史数据 (2001-2022, 当年价) '!R21*R$77</f>
        <v>10581.43367652795</v>
      </c>
      <c r="S21" s="54">
        <f>'历史数据 (2001-2022, 当年价) '!S21*S$77</f>
        <v>11157.537384528478</v>
      </c>
      <c r="T21" s="54">
        <f>'历史数据 (2001-2022, 当年价) '!T21*T$77</f>
        <v>10962.124829845372</v>
      </c>
      <c r="U21" s="55">
        <f>'历史数据 (2001-2022, 当年价) '!U21*U$77</f>
        <v>10445.304759048124</v>
      </c>
      <c r="V21" s="54">
        <f>'历史数据 (2001-2022, 当年价) '!V21*V$77</f>
        <v>11712.956168186243</v>
      </c>
      <c r="W21" s="54">
        <f>'历史数据 (2001-2022, 当年价) '!W21*W$77</f>
        <v>11981.684218336073</v>
      </c>
      <c r="X21" s="100">
        <f>VLOOKUP($A21,情景假设!$A$174:$AP$219,COLUMN(情景假设!E$173),0)</f>
        <v>12141.536779181559</v>
      </c>
      <c r="Y21" s="100">
        <f>VLOOKUP($A21,情景假设!$A$174:$AP$219,COLUMN(情景假设!F$173),0)</f>
        <v>12291.518282149076</v>
      </c>
      <c r="Z21" s="101">
        <f>VLOOKUP($A21,情景假设!$A$174:$AP$219,COLUMN(情景假设!G$173),0)</f>
        <v>12428.756877676627</v>
      </c>
      <c r="AA21" s="65">
        <f>VLOOKUP($A21,情景假设!$A$174:$AP$219,COLUMN(情景假设!H$173),0)</f>
        <v>12571.556045701274</v>
      </c>
      <c r="AB21" s="100">
        <f>VLOOKUP($A21,情景假设!$A$174:$AP$219,COLUMN(情景假设!I$173),0)</f>
        <v>12710.523376340496</v>
      </c>
      <c r="AC21" s="100">
        <f>VLOOKUP($A21,情景假设!$A$174:$AP$219,COLUMN(情景假设!J$173),0)</f>
        <v>12845.822340200573</v>
      </c>
      <c r="AD21" s="100">
        <f>VLOOKUP($A21,情景假设!$A$174:$AP$219,COLUMN(情景假设!K$173),0)</f>
        <v>12976.894387284166</v>
      </c>
      <c r="AE21" s="102">
        <f>VLOOKUP($A21,情景假设!$A$174:$AP$219,COLUMN(情景假设!L$173),0)</f>
        <v>13102.497716350477</v>
      </c>
      <c r="AF21" s="100">
        <f>VLOOKUP($A21,情景假设!$A$174:$AP$219,COLUMN(情景假设!M$173),0)</f>
        <v>13220.988443929808</v>
      </c>
      <c r="AG21" s="100">
        <f>VLOOKUP($A21,情景假设!$A$174:$AP$219,COLUMN(情景假设!N$173),0)</f>
        <v>13330.021985667336</v>
      </c>
      <c r="AH21" s="100">
        <f>VLOOKUP($A21,情景假设!$A$174:$AP$219,COLUMN(情景假设!O$173),0)</f>
        <v>13427.154207204954</v>
      </c>
      <c r="AI21" s="100">
        <f>VLOOKUP($A21,情景假设!$A$174:$AP$219,COLUMN(情景假设!P$173),0)</f>
        <v>13511.73519425465</v>
      </c>
      <c r="AJ21" s="101">
        <f>VLOOKUP($A21,情景假设!$A$174:$AP$219,COLUMN(情景假设!Q$173),0)</f>
        <v>13585.278144241471</v>
      </c>
      <c r="AK21" s="65">
        <f>VLOOKUP($A21,情景假设!$A$174:$AP$219,COLUMN(情景假设!R$173),0)</f>
        <v>13644.277830353174</v>
      </c>
      <c r="AL21" s="100">
        <f>VLOOKUP($A21,情景假设!$A$174:$AP$219,COLUMN(情景假设!S$173),0)</f>
        <v>13687.992724375115</v>
      </c>
      <c r="AM21" s="100">
        <f>VLOOKUP($A21,情景假设!$A$174:$AP$219,COLUMN(情景假设!T$173),0)</f>
        <v>13723.417093080663</v>
      </c>
      <c r="AN21" s="100">
        <f>VLOOKUP($A21,情景假设!$A$174:$AP$219,COLUMN(情景假设!U$173),0)</f>
        <v>13757.595367944425</v>
      </c>
      <c r="AO21" s="66">
        <f>VLOOKUP($A21,情景假设!$A$174:$AP$219,COLUMN(情景假设!V$173),0)</f>
        <v>13797.598262069572</v>
      </c>
      <c r="AP21" s="100">
        <f>VLOOKUP($A21,情景假设!$A$174:$AP$219,COLUMN(情景假设!W$173),0)</f>
        <v>13842.905040913945</v>
      </c>
      <c r="AQ21" s="100">
        <f>VLOOKUP($A21,情景假设!$A$174:$AP$219,COLUMN(情景假设!X$173),0)</f>
        <v>13887.751350114755</v>
      </c>
      <c r="AR21" s="100">
        <f>VLOOKUP($A21,情景假设!$A$174:$AP$219,COLUMN(情景假设!Y$173),0)</f>
        <v>13931.325073162285</v>
      </c>
      <c r="AS21" s="100">
        <f>VLOOKUP($A21,情景假设!$A$174:$AP$219,COLUMN(情景假设!Z$173),0)</f>
        <v>13972.760452705963</v>
      </c>
      <c r="AT21" s="100">
        <f>VLOOKUP($A21,情景假设!$A$174:$AP$219,COLUMN(情景假设!AA$173),0)</f>
        <v>14011.139720424977</v>
      </c>
      <c r="AU21" s="65">
        <f>VLOOKUP($A21,情景假设!$A$174:$AP$219,COLUMN(情景假设!AB$173),0)</f>
        <v>14046.211202532497</v>
      </c>
      <c r="AV21" s="100">
        <f>VLOOKUP($A21,情景假设!$A$174:$AP$219,COLUMN(情景假设!AC$173),0)</f>
        <v>14077.106415333601</v>
      </c>
      <c r="AW21" s="100">
        <f>VLOOKUP($A21,情景假设!$A$174:$AP$219,COLUMN(情景假设!AD$173),0)</f>
        <v>14101.902911971058</v>
      </c>
      <c r="AX21" s="100">
        <f>VLOOKUP($A21,情景假设!$A$174:$AP$219,COLUMN(情景假设!AE$173),0)</f>
        <v>14118.62692193932</v>
      </c>
      <c r="AY21" s="102">
        <f>VLOOKUP($A21,情景假设!$A$174:$AP$219,COLUMN(情景假设!AF$173),0)</f>
        <v>14125.259935648224</v>
      </c>
      <c r="AZ21" s="65">
        <f>VLOOKUP($A21,情景假设!$A$174:$AP$219,COLUMN(情景假设!AG$173),0)</f>
        <v>14126.162768370426</v>
      </c>
      <c r="BA21" s="100">
        <f>VLOOKUP($A21,情景假设!$A$174:$AP$219,COLUMN(情景假设!AH$173),0)</f>
        <v>14126.907805174436</v>
      </c>
      <c r="BB21" s="100">
        <f>VLOOKUP($A21,情景假设!$A$174:$AP$219,COLUMN(情景假设!AI$173),0)</f>
        <v>14127.267195061157</v>
      </c>
      <c r="BC21" s="100">
        <f>VLOOKUP($A21,情景假设!$A$174:$AP$219,COLUMN(情景假设!AJ$173),0)</f>
        <v>14127.015135228914</v>
      </c>
      <c r="BD21" s="66">
        <f>VLOOKUP($A21,情景假设!$A$174:$AP$219,COLUMN(情景假设!AK$173),0)</f>
        <v>14125.926914724656</v>
      </c>
      <c r="BE21" s="100">
        <f>VLOOKUP($A21,情景假设!$A$174:$AP$219,COLUMN(情景假设!AL$173),0)</f>
        <v>14124.086130258927</v>
      </c>
      <c r="BF21" s="100">
        <f>VLOOKUP($A21,情景假设!$A$174:$AP$219,COLUMN(情景假设!AM$173),0)</f>
        <v>14121.62175302654</v>
      </c>
      <c r="BG21" s="100">
        <f>VLOOKUP($A21,情景假设!$A$174:$AP$219,COLUMN(情景假设!AN$173),0)</f>
        <v>14118.374255962373</v>
      </c>
      <c r="BH21" s="100">
        <f>VLOOKUP($A21,情景假设!$A$174:$AP$219,COLUMN(情景假设!AO$173),0)</f>
        <v>14114.17847074736</v>
      </c>
      <c r="BI21" s="102">
        <f>VLOOKUP($A21,情景假设!$A$174:$AP$219,COLUMN(情景假设!AP$173),0)</f>
        <v>14108.861390893424</v>
      </c>
    </row>
    <row r="22" spans="1:61" x14ac:dyDescent="0.2">
      <c r="A22" s="23" t="s">
        <v>71</v>
      </c>
      <c r="B22" s="53"/>
      <c r="C22" s="54"/>
      <c r="D22" s="54"/>
      <c r="E22" s="54"/>
      <c r="F22" s="55"/>
      <c r="G22" s="53"/>
      <c r="H22" s="54"/>
      <c r="I22" s="54">
        <f>'历史数据 (2001-2022, 当年价) '!I22*I$77</f>
        <v>2840.6455992012998</v>
      </c>
      <c r="J22" s="54">
        <f>'历史数据 (2001-2022, 当年价) '!J22*J$77</f>
        <v>3072.4467177068132</v>
      </c>
      <c r="K22" s="55">
        <f>'历史数据 (2001-2022, 当年价) '!K22*K$77</f>
        <v>3437.2202803711198</v>
      </c>
      <c r="L22" s="53">
        <f>'历史数据 (2001-2022, 当年价) '!L22*L$77</f>
        <v>3867.5299130704925</v>
      </c>
      <c r="M22" s="54">
        <f>'历史数据 (2001-2022, 当年价) '!M22*M$77</f>
        <v>4116.3241269140553</v>
      </c>
      <c r="N22" s="54">
        <f>'历史数据 (2001-2022, 当年价) '!N22*N$77</f>
        <v>4301.3823456235787</v>
      </c>
      <c r="O22" s="54">
        <f>'历史数据 (2001-2022, 当年价) '!O22*O$77</f>
        <v>4478.5085208395594</v>
      </c>
      <c r="P22" s="54">
        <f>'历史数据 (2001-2022, 当年价) '!P22*P$77</f>
        <v>4567.4540786538546</v>
      </c>
      <c r="Q22" s="53">
        <f>'历史数据 (2001-2022, 当年价) '!Q22*Q$77</f>
        <v>4849.5535940714435</v>
      </c>
      <c r="R22" s="54">
        <f>'历史数据 (2001-2022, 当年价) '!R22*R$77</f>
        <v>5355.4655716280495</v>
      </c>
      <c r="S22" s="54">
        <f>'历史数据 (2001-2022, 当年价) '!S22*S$77</f>
        <v>5689.7020900355756</v>
      </c>
      <c r="T22" s="54">
        <f>'历史数据 (2001-2022, 当年价) '!T22*T$77</f>
        <v>5776.570889117249</v>
      </c>
      <c r="U22" s="55">
        <f>'历史数据 (2001-2022, 当年价) '!U22*U$77</f>
        <v>5671.8703052305846</v>
      </c>
      <c r="V22" s="54">
        <f>'历史数据 (2001-2022, 当年价) '!V22*V$77</f>
        <v>6377.9299660669476</v>
      </c>
      <c r="W22" s="103">
        <f>'历史数据 (2001-2022, 当年价) '!W22*W$77</f>
        <v>6627.9200426937196</v>
      </c>
      <c r="X22" s="100">
        <f>VLOOKUP($A22,情景假设!$A$174:$AP$219,COLUMN(情景假设!E$173),0)</f>
        <v>6807.8418285554299</v>
      </c>
      <c r="Y22" s="100">
        <f>VLOOKUP($A22,情景假设!$A$174:$AP$219,COLUMN(情景假设!F$173),0)</f>
        <v>6982.6589209819595</v>
      </c>
      <c r="Z22" s="101">
        <f>VLOOKUP($A22,情景假设!$A$174:$AP$219,COLUMN(情景假设!G$173),0)</f>
        <v>7149.2784229345898</v>
      </c>
      <c r="AA22" s="65">
        <f>VLOOKUP($A22,情景假设!$A$174:$AP$219,COLUMN(情景假设!H$173),0)</f>
        <v>7318.3728660886891</v>
      </c>
      <c r="AB22" s="100">
        <f>VLOOKUP($A22,情景假设!$A$174:$AP$219,COLUMN(情景假设!I$173),0)</f>
        <v>7485.5461363622326</v>
      </c>
      <c r="AC22" s="100">
        <f>VLOOKUP($A22,情景假设!$A$174:$AP$219,COLUMN(情景假设!J$173),0)</f>
        <v>7650.6162146778879</v>
      </c>
      <c r="AD22" s="100">
        <f>VLOOKUP($A22,情景假设!$A$174:$AP$219,COLUMN(情景假设!K$173),0)</f>
        <v>7812.9656359667088</v>
      </c>
      <c r="AE22" s="102">
        <f>VLOOKUP($A22,情景假设!$A$174:$AP$219,COLUMN(情景假设!L$173),0)</f>
        <v>7971.5426032014593</v>
      </c>
      <c r="AF22" s="100">
        <f>VLOOKUP($A22,情景假设!$A$174:$AP$219,COLUMN(情景假设!M$173),0)</f>
        <v>8124.2589360524653</v>
      </c>
      <c r="AG22" s="100">
        <f>VLOOKUP($A22,情景假设!$A$174:$AP$219,COLUMN(情景假设!N$173),0)</f>
        <v>8269.5008285625318</v>
      </c>
      <c r="AH22" s="100">
        <f>VLOOKUP($A22,情景假设!$A$174:$AP$219,COLUMN(情景假设!O$173),0)</f>
        <v>8406.852253808016</v>
      </c>
      <c r="AI22" s="100">
        <f>VLOOKUP($A22,情景假设!$A$174:$AP$219,COLUMN(情景假设!P$173),0)</f>
        <v>8537.0799399302286</v>
      </c>
      <c r="AJ22" s="101">
        <f>VLOOKUP($A22,情景假设!$A$174:$AP$219,COLUMN(情景假设!Q$173),0)</f>
        <v>8662.4089443680587</v>
      </c>
      <c r="AK22" s="65">
        <f>VLOOKUP($A22,情景假设!$A$174:$AP$219,COLUMN(情景假设!R$173),0)</f>
        <v>8778.8333767017466</v>
      </c>
      <c r="AL22" s="100">
        <f>VLOOKUP($A22,情景假设!$A$174:$AP$219,COLUMN(情景假设!S$173),0)</f>
        <v>8883.2650483156031</v>
      </c>
      <c r="AM22" s="100">
        <f>VLOOKUP($A22,情景假设!$A$174:$AP$219,COLUMN(情景假设!T$173),0)</f>
        <v>8980.3963556245217</v>
      </c>
      <c r="AN22" s="100">
        <f>VLOOKUP($A22,情景假设!$A$174:$AP$219,COLUMN(情景假设!U$173),0)</f>
        <v>9075.1378942544798</v>
      </c>
      <c r="AO22" s="66">
        <f>VLOOKUP($A22,情景假设!$A$174:$AP$219,COLUMN(情景假设!V$173),0)</f>
        <v>9172.5906575465051</v>
      </c>
      <c r="AP22" s="100">
        <f>VLOOKUP($A22,情景假设!$A$174:$AP$219,COLUMN(情景假设!W$173),0)</f>
        <v>9272.9350416433826</v>
      </c>
      <c r="AQ22" s="100">
        <f>VLOOKUP($A22,情景假设!$A$174:$AP$219,COLUMN(情景假设!X$173),0)</f>
        <v>9372.8205259222341</v>
      </c>
      <c r="AR22" s="100">
        <f>VLOOKUP($A22,情景假设!$A$174:$AP$219,COLUMN(情景假设!Y$173),0)</f>
        <v>9472.1682406536911</v>
      </c>
      <c r="AS22" s="100">
        <f>VLOOKUP($A22,情景假设!$A$174:$AP$219,COLUMN(情景假设!Z$173),0)</f>
        <v>9570.8674640622612</v>
      </c>
      <c r="AT22" s="100">
        <f>VLOOKUP($A22,情景假设!$A$174:$AP$219,COLUMN(情景假设!AA$173),0)</f>
        <v>9668.7749984781749</v>
      </c>
      <c r="AU22" s="65">
        <f>VLOOKUP($A22,情景假设!$A$174:$AP$219,COLUMN(情景假设!AB$173),0)</f>
        <v>9766.212324476739</v>
      </c>
      <c r="AV22" s="100">
        <f>VLOOKUP($A22,情景假设!$A$174:$AP$219,COLUMN(情景假设!AC$173),0)</f>
        <v>9863.0833129726489</v>
      </c>
      <c r="AW22" s="100">
        <f>VLOOKUP($A22,情景假设!$A$174:$AP$219,COLUMN(情景假设!AD$173),0)</f>
        <v>9958.5479245359547</v>
      </c>
      <c r="AX22" s="100">
        <f>VLOOKUP($A22,情景假设!$A$174:$AP$219,COLUMN(情景假设!AE$173),0)</f>
        <v>10051.703850357138</v>
      </c>
      <c r="AY22" s="102">
        <f>VLOOKUP($A22,情景假设!$A$174:$AP$219,COLUMN(情景假设!AF$173),0)</f>
        <v>10141.584596838571</v>
      </c>
      <c r="AZ22" s="65">
        <f>VLOOKUP($A22,情景假设!$A$174:$AP$219,COLUMN(情景假设!AG$173),0)</f>
        <v>10228.726971660068</v>
      </c>
      <c r="BA22" s="100">
        <f>VLOOKUP($A22,情景假设!$A$174:$AP$219,COLUMN(情景假设!AH$173),0)</f>
        <v>10314.223525038218</v>
      </c>
      <c r="BB22" s="100">
        <f>VLOOKUP($A22,情景假设!$A$174:$AP$219,COLUMN(情景假设!AI$173),0)</f>
        <v>10397.890822640216</v>
      </c>
      <c r="BC22" s="100">
        <f>VLOOKUP($A22,情景假设!$A$174:$AP$219,COLUMN(情景假设!AJ$173),0)</f>
        <v>10479.543608558808</v>
      </c>
      <c r="BD22" s="66">
        <f>VLOOKUP($A22,情景假设!$A$174:$AP$219,COLUMN(情景假设!AK$173),0)</f>
        <v>10558.994394111904</v>
      </c>
      <c r="BE22" s="100">
        <f>VLOOKUP($A22,情景假设!$A$174:$AP$219,COLUMN(情景假设!AL$173),0)</f>
        <v>10636.285082992119</v>
      </c>
      <c r="BF22" s="100">
        <f>VLOOKUP($A22,情景假设!$A$174:$AP$219,COLUMN(情景假设!AM$173),0)</f>
        <v>10711.49618484199</v>
      </c>
      <c r="BG22" s="100">
        <f>VLOOKUP($A22,情景假设!$A$174:$AP$219,COLUMN(情景假设!AN$173),0)</f>
        <v>10784.49288602187</v>
      </c>
      <c r="BH22" s="100">
        <f>VLOOKUP($A22,情景假设!$A$174:$AP$219,COLUMN(情景假设!AO$173),0)</f>
        <v>10855.134881999391</v>
      </c>
      <c r="BI22" s="102">
        <f>VLOOKUP($A22,情景假设!$A$174:$AP$219,COLUMN(情景假设!AP$173),0)</f>
        <v>10923.274689749802</v>
      </c>
    </row>
    <row r="23" spans="1:61" x14ac:dyDescent="0.2">
      <c r="A23" s="23" t="s">
        <v>112</v>
      </c>
      <c r="B23" s="53"/>
      <c r="C23" s="54"/>
      <c r="D23" s="54"/>
      <c r="E23" s="54"/>
      <c r="F23" s="55"/>
      <c r="G23" s="53"/>
      <c r="H23" s="54"/>
      <c r="I23" s="54">
        <f>'历史数据 (2001-2022, 当年价) '!I23*I$77</f>
        <v>3020.3405238712726</v>
      </c>
      <c r="J23" s="54">
        <f>'历史数据 (2001-2022, 当年价) '!J23*J$77</f>
        <v>3281.1205636919672</v>
      </c>
      <c r="K23" s="55">
        <f>'历史数据 (2001-2022, 当年价) '!K23*K$77</f>
        <v>3651.550680724517</v>
      </c>
      <c r="L23" s="53">
        <f>'历史数据 (2001-2022, 当年价) '!L23*L$77</f>
        <v>4171.8492624004839</v>
      </c>
      <c r="M23" s="54">
        <f>'历史数据 (2001-2022, 当年价) '!M23*M$77</f>
        <v>4468.0210462305595</v>
      </c>
      <c r="N23" s="54">
        <f>'历史数据 (2001-2022, 当年价) '!N23*N$77</f>
        <v>4677.3794495133261</v>
      </c>
      <c r="O23" s="54">
        <f>'历史数据 (2001-2022, 当年价) '!O23*O$77</f>
        <v>4775.8177167059885</v>
      </c>
      <c r="P23" s="54">
        <f>'历史数据 (2001-2022, 当年价) '!P23*P$77</f>
        <v>4879.7297009487811</v>
      </c>
      <c r="Q23" s="53">
        <f>'历史数据 (2001-2022, 当年价) '!Q23*Q$77</f>
        <v>5143.0198420387633</v>
      </c>
      <c r="R23" s="54">
        <f>'历史数据 (2001-2022, 当年价) '!R23*R$77</f>
        <v>5679.5466147461566</v>
      </c>
      <c r="S23" s="54">
        <f>'历史数据 (2001-2022, 当年价) '!S23*S$77</f>
        <v>6067.9398448699503</v>
      </c>
      <c r="T23" s="54">
        <f>'历史数据 (2001-2022, 当年价) '!T23*T$77</f>
        <v>6213.2380330633578</v>
      </c>
      <c r="U23" s="55">
        <f>'历史数据 (2001-2022, 当年价) '!U23*U$77</f>
        <v>5848.183273548666</v>
      </c>
      <c r="V23" s="54">
        <f>'历史数据 (2001-2022, 当年价) '!V23*V$77</f>
        <v>6734.5068704919468</v>
      </c>
      <c r="W23" s="54">
        <f>'历史数据 (2001-2022, 当年价) '!W23*W$77</f>
        <v>7272.1184742926107</v>
      </c>
      <c r="X23" s="100">
        <f>VLOOKUP($A23,情景假设!$A$174:$AP$219,COLUMN(情景假设!E$173),0)</f>
        <v>7543.5257631352833</v>
      </c>
      <c r="Y23" s="100">
        <f>VLOOKUP($A23,情景假设!$A$174:$AP$219,COLUMN(情景假设!F$173),0)</f>
        <v>7812.8609964683465</v>
      </c>
      <c r="Z23" s="101">
        <f>VLOOKUP($A23,情景假设!$A$174:$AP$219,COLUMN(情景假设!G$173),0)</f>
        <v>8076.2242899333432</v>
      </c>
      <c r="AA23" s="65">
        <f>VLOOKUP($A23,情景假设!$A$174:$AP$219,COLUMN(情景假设!H$173),0)</f>
        <v>8345.4386463231895</v>
      </c>
      <c r="AB23" s="100">
        <f>VLOOKUP($A23,情景假设!$A$174:$AP$219,COLUMN(情景假设!I$173),0)</f>
        <v>8615.6919416051023</v>
      </c>
      <c r="AC23" s="100">
        <f>VLOOKUP($A23,情景假设!$A$174:$AP$219,COLUMN(情景假设!J$173),0)</f>
        <v>8886.8432694946296</v>
      </c>
      <c r="AD23" s="100">
        <f>VLOOKUP($A23,情景假设!$A$174:$AP$219,COLUMN(情景假设!K$173),0)</f>
        <v>9158.2541217478811</v>
      </c>
      <c r="AE23" s="102">
        <f>VLOOKUP($A23,情景假设!$A$174:$AP$219,COLUMN(情景假设!L$173),0)</f>
        <v>9428.7668353841073</v>
      </c>
      <c r="AF23" s="100">
        <f>VLOOKUP($A23,情景假设!$A$174:$AP$219,COLUMN(情景假设!M$173),0)</f>
        <v>9694.9849711504103</v>
      </c>
      <c r="AG23" s="100">
        <f>VLOOKUP($A23,情景假设!$A$174:$AP$219,COLUMN(情景假设!N$173),0)</f>
        <v>9954.3420843987278</v>
      </c>
      <c r="AH23" s="100">
        <f>VLOOKUP($A23,情景假设!$A$174:$AP$219,COLUMN(情景假设!O$173),0)</f>
        <v>10206.873900065617</v>
      </c>
      <c r="AI23" s="100">
        <f>VLOOKUP($A23,情景假设!$A$174:$AP$219,COLUMN(情景假设!P$173),0)</f>
        <v>10454.13482504181</v>
      </c>
      <c r="AJ23" s="101">
        <f>VLOOKUP($A23,情景假设!$A$174:$AP$219,COLUMN(情景假设!Q$173),0)</f>
        <v>10699.595338485829</v>
      </c>
      <c r="AK23" s="65">
        <f>VLOOKUP($A23,情景假设!$A$174:$AP$219,COLUMN(情景假设!R$173),0)</f>
        <v>10937.440475650707</v>
      </c>
      <c r="AL23" s="100">
        <f>VLOOKUP($A23,情景假设!$A$174:$AP$219,COLUMN(情景假设!S$173),0)</f>
        <v>11162.232577180563</v>
      </c>
      <c r="AM23" s="100">
        <f>VLOOKUP($A23,情景假设!$A$174:$AP$219,COLUMN(情景假设!T$173),0)</f>
        <v>11379.647859293596</v>
      </c>
      <c r="AN23" s="100">
        <f>VLOOKUP($A23,情景假设!$A$174:$AP$219,COLUMN(情景假设!U$173),0)</f>
        <v>11595.853994233583</v>
      </c>
      <c r="AO23" s="66">
        <f>VLOOKUP($A23,情景假设!$A$174:$AP$219,COLUMN(情景假设!V$173),0)</f>
        <v>11817.48387126759</v>
      </c>
      <c r="AP23" s="100">
        <f>VLOOKUP($A23,情景假设!$A$174:$AP$219,COLUMN(情景假设!W$173),0)</f>
        <v>12045.006279935098</v>
      </c>
      <c r="AQ23" s="100">
        <f>VLOOKUP($A23,情景假设!$A$174:$AP$219,COLUMN(情景假设!X$173),0)</f>
        <v>12274.285652164883</v>
      </c>
      <c r="AR23" s="100">
        <f>VLOOKUP($A23,情景假设!$A$174:$AP$219,COLUMN(情景假设!Y$173),0)</f>
        <v>12505.375586614018</v>
      </c>
      <c r="AS23" s="100">
        <f>VLOOKUP($A23,情景假设!$A$174:$AP$219,COLUMN(情景假设!Z$173),0)</f>
        <v>12738.296287361994</v>
      </c>
      <c r="AT23" s="100">
        <f>VLOOKUP($A23,情景假设!$A$174:$AP$219,COLUMN(情景假设!AA$173),0)</f>
        <v>12973.032218851333</v>
      </c>
      <c r="AU23" s="65">
        <f>VLOOKUP($A23,情景假设!$A$174:$AP$219,COLUMN(情景假设!AB$173),0)</f>
        <v>13210.20298403778</v>
      </c>
      <c r="AV23" s="100">
        <f>VLOOKUP($A23,情景假设!$A$174:$AP$219,COLUMN(情景假设!AC$173),0)</f>
        <v>13449.885899271385</v>
      </c>
      <c r="AW23" s="100">
        <f>VLOOKUP($A23,情景假设!$A$174:$AP$219,COLUMN(情景假设!AD$173),0)</f>
        <v>13691.144834934401</v>
      </c>
      <c r="AX23" s="100">
        <f>VLOOKUP($A23,情景假设!$A$174:$AP$219,COLUMN(情景假设!AE$173),0)</f>
        <v>13932.933211583957</v>
      </c>
      <c r="AY23" s="102">
        <f>VLOOKUP($A23,情景假设!$A$174:$AP$219,COLUMN(情景假设!AF$173),0)</f>
        <v>14174.086630307182</v>
      </c>
      <c r="AZ23" s="65">
        <f>VLOOKUP($A23,情景假设!$A$174:$AP$219,COLUMN(情景假设!AG$173),0)</f>
        <v>14414.547068489546</v>
      </c>
      <c r="BA23" s="100">
        <f>VLOOKUP($A23,情景假设!$A$174:$AP$219,COLUMN(情景假设!AH$173),0)</f>
        <v>14654.953709466665</v>
      </c>
      <c r="BB23" s="100">
        <f>VLOOKUP($A23,情景假设!$A$174:$AP$219,COLUMN(情景假设!AI$173),0)</f>
        <v>14895.091409794035</v>
      </c>
      <c r="BC23" s="100">
        <f>VLOOKUP($A23,情景假设!$A$174:$AP$219,COLUMN(情景假设!AJ$173),0)</f>
        <v>15134.740115800238</v>
      </c>
      <c r="BD23" s="66">
        <f>VLOOKUP($A23,情景假设!$A$174:$AP$219,COLUMN(情景假设!AK$173),0)</f>
        <v>15373.674064466315</v>
      </c>
      <c r="BE23" s="100">
        <f>VLOOKUP($A23,情景假设!$A$174:$AP$219,COLUMN(情景假设!AL$173),0)</f>
        <v>15612.001499887274</v>
      </c>
      <c r="BF23" s="100">
        <f>VLOOKUP($A23,情景假设!$A$174:$AP$219,COLUMN(情景假设!AM$173),0)</f>
        <v>15849.895843630096</v>
      </c>
      <c r="BG23" s="100">
        <f>VLOOKUP($A23,情景假设!$A$174:$AP$219,COLUMN(情景假设!AN$173),0)</f>
        <v>16087.21920824203</v>
      </c>
      <c r="BH23" s="100">
        <f>VLOOKUP($A23,情景假设!$A$174:$AP$219,COLUMN(情景假设!AO$173),0)</f>
        <v>16323.82495808734</v>
      </c>
      <c r="BI23" s="102">
        <f>VLOOKUP($A23,情景假设!$A$174:$AP$219,COLUMN(情景假设!AP$173),0)</f>
        <v>16559.554630245442</v>
      </c>
    </row>
    <row r="24" spans="1:61" x14ac:dyDescent="0.2">
      <c r="A24" s="23" t="s">
        <v>113</v>
      </c>
      <c r="B24" s="53"/>
      <c r="C24" s="54"/>
      <c r="D24" s="54"/>
      <c r="E24" s="54"/>
      <c r="F24" s="55"/>
      <c r="G24" s="53"/>
      <c r="H24" s="54"/>
      <c r="I24" s="54">
        <f>'历史数据 (2001-2022, 当年价) '!I24*I$77</f>
        <v>5910.2529339903967</v>
      </c>
      <c r="J24" s="54">
        <f>'历史数据 (2001-2022, 当年价) '!J24*J$77</f>
        <v>6061.9868434906066</v>
      </c>
      <c r="K24" s="55">
        <f>'历史数据 (2001-2022, 当年价) '!K24*K$77</f>
        <v>6587.4237670059674</v>
      </c>
      <c r="L24" s="53">
        <f>'历史数据 (2001-2022, 当年价) '!L24*L$77</f>
        <v>7127.2733201323808</v>
      </c>
      <c r="M24" s="54">
        <f>'历史数据 (2001-2022, 当年价) '!M24*M$77</f>
        <v>7416.135483677398</v>
      </c>
      <c r="N24" s="54">
        <f>'历史数据 (2001-2022, 当年价) '!N24*N$77</f>
        <v>7552.2827148565511</v>
      </c>
      <c r="O24" s="54">
        <f>'历史数据 (2001-2022, 当年价) '!O24*O$77</f>
        <v>7834.3150298743867</v>
      </c>
      <c r="P24" s="54">
        <f>'历史数据 (2001-2022, 当年价) '!P24*P$77</f>
        <v>7685.1772861720265</v>
      </c>
      <c r="Q24" s="53">
        <f>'历史数据 (2001-2022, 当年价) '!Q24*Q$77</f>
        <v>6877.3623126955108</v>
      </c>
      <c r="R24" s="54">
        <f>'历史数据 (2001-2022, 当年价) '!R24*R$77</f>
        <v>7204.9831937381059</v>
      </c>
      <c r="S24" s="54">
        <f>'历史数据 (2001-2022, 当年价) '!S24*S$77</f>
        <v>7604.4308278526087</v>
      </c>
      <c r="T24" s="54">
        <f>'历史数据 (2001-2022, 当年价) '!T24*T$77</f>
        <v>7713.2012358029078</v>
      </c>
      <c r="U24" s="55">
        <f>'历史数据 (2001-2022, 当年价) '!U24*U$77</f>
        <v>7700.2442564631801</v>
      </c>
      <c r="V24" s="54">
        <f>'历史数据 (2001-2022, 当年价) '!V24*V$77</f>
        <v>8298.0213959945031</v>
      </c>
      <c r="W24" s="54">
        <f>'历史数据 (2001-2022, 当年价) '!W24*W$77</f>
        <v>9019.4531857153415</v>
      </c>
      <c r="X24" s="100">
        <f>VLOOKUP($A24,情景假设!$A$174:$AP$219,COLUMN(情景假设!E$173),0)</f>
        <v>9258.6788723854133</v>
      </c>
      <c r="Y24" s="100">
        <f>VLOOKUP($A24,情景假设!$A$174:$AP$219,COLUMN(情景假设!F$173),0)</f>
        <v>9492.3265966729195</v>
      </c>
      <c r="Z24" s="101">
        <f>VLOOKUP($A24,情景假设!$A$174:$AP$219,COLUMN(情景假设!G$173),0)</f>
        <v>9716.9988354317247</v>
      </c>
      <c r="AA24" s="65">
        <f>VLOOKUP($A24,情景假设!$A$174:$AP$219,COLUMN(情景假设!H$173),0)</f>
        <v>9946.8646424518538</v>
      </c>
      <c r="AB24" s="100">
        <f>VLOOKUP($A24,情景假设!$A$174:$AP$219,COLUMN(情景假设!I$173),0)</f>
        <v>10175.279933539328</v>
      </c>
      <c r="AC24" s="100">
        <f>VLOOKUP($A24,情景假设!$A$174:$AP$219,COLUMN(情景假设!J$173),0)</f>
        <v>10402.365613170654</v>
      </c>
      <c r="AD24" s="100">
        <f>VLOOKUP($A24,情景假设!$A$174:$AP$219,COLUMN(情景假设!K$173),0)</f>
        <v>10627.673837502882</v>
      </c>
      <c r="AE24" s="102">
        <f>VLOOKUP($A24,情景假设!$A$174:$AP$219,COLUMN(情景假设!L$173),0)</f>
        <v>10850.187013464429</v>
      </c>
      <c r="AF24" s="100">
        <f>VLOOKUP($A24,情景假设!$A$174:$AP$219,COLUMN(情景假设!M$173),0)</f>
        <v>11066.479401267146</v>
      </c>
      <c r="AG24" s="100">
        <f>VLOOKUP($A24,情景假设!$A$174:$AP$219,COLUMN(情景假设!N$173),0)</f>
        <v>11273.775605870323</v>
      </c>
      <c r="AH24" s="100">
        <f>VLOOKUP($A24,情景假设!$A$174:$AP$219,COLUMN(情景假设!O$173),0)</f>
        <v>11471.962667548805</v>
      </c>
      <c r="AI24" s="100">
        <f>VLOOKUP($A24,情景假设!$A$174:$AP$219,COLUMN(情景假设!P$173),0)</f>
        <v>11662.565105112135</v>
      </c>
      <c r="AJ24" s="101">
        <f>VLOOKUP($A24,情景假设!$A$174:$AP$219,COLUMN(情景假设!Q$173),0)</f>
        <v>11849.128148096999</v>
      </c>
      <c r="AK24" s="65">
        <f>VLOOKUP($A24,情景假设!$A$174:$AP$219,COLUMN(情景假设!R$173),0)</f>
        <v>12025.392457024693</v>
      </c>
      <c r="AL24" s="100">
        <f>VLOOKUP($A24,情景假设!$A$174:$AP$219,COLUMN(情景假设!S$173),0)</f>
        <v>12185.959100294824</v>
      </c>
      <c r="AM24" s="100">
        <f>VLOOKUP($A24,情景假设!$A$174:$AP$219,COLUMN(情景假设!T$173),0)</f>
        <v>12337.20899273272</v>
      </c>
      <c r="AN24" s="100">
        <f>VLOOKUP($A24,情景假设!$A$174:$AP$219,COLUMN(情景假设!U$173),0)</f>
        <v>12485.858855311035</v>
      </c>
      <c r="AO24" s="66">
        <f>VLOOKUP($A24,情景假设!$A$174:$AP$219,COLUMN(情景假设!V$173),0)</f>
        <v>12638.926748477639</v>
      </c>
      <c r="AP24" s="100">
        <f>VLOOKUP($A24,情景假设!$A$174:$AP$219,COLUMN(情景假设!W$173),0)</f>
        <v>12796.682479546831</v>
      </c>
      <c r="AQ24" s="100">
        <f>VLOOKUP($A24,情景假设!$A$174:$AP$219,COLUMN(情景假设!X$173),0)</f>
        <v>12954.517450340463</v>
      </c>
      <c r="AR24" s="100">
        <f>VLOOKUP($A24,情景假设!$A$174:$AP$219,COLUMN(情景假设!Y$173),0)</f>
        <v>13112.323291825669</v>
      </c>
      <c r="AS24" s="100">
        <f>VLOOKUP($A24,情景假设!$A$174:$AP$219,COLUMN(情景假设!Z$173),0)</f>
        <v>13269.946437772771</v>
      </c>
      <c r="AT24" s="100">
        <f>VLOOKUP($A24,情景假设!$A$174:$AP$219,COLUMN(情景假设!AA$173),0)</f>
        <v>13427.186881333257</v>
      </c>
      <c r="AU24" s="65">
        <f>VLOOKUP($A24,情景假设!$A$174:$AP$219,COLUMN(情景假设!AB$173),0)</f>
        <v>13584.489303629778</v>
      </c>
      <c r="AV24" s="100">
        <f>VLOOKUP($A24,情景假设!$A$174:$AP$219,COLUMN(情景假设!AC$173),0)</f>
        <v>13741.71908565177</v>
      </c>
      <c r="AW24" s="100">
        <f>VLOOKUP($A24,情景假设!$A$174:$AP$219,COLUMN(情景假设!AD$173),0)</f>
        <v>13897.702210463176</v>
      </c>
      <c r="AX24" s="100">
        <f>VLOOKUP($A24,情景假设!$A$174:$AP$219,COLUMN(情景假设!AE$173),0)</f>
        <v>14051.169413652748</v>
      </c>
      <c r="AY24" s="102">
        <f>VLOOKUP($A24,情景假设!$A$174:$AP$219,COLUMN(情景假设!AF$173),0)</f>
        <v>14200.752545723524</v>
      </c>
      <c r="AZ24" s="65">
        <f>VLOOKUP($A24,情景假设!$A$174:$AP$219,COLUMN(情景假设!AG$173),0)</f>
        <v>14347.017358412726</v>
      </c>
      <c r="BA24" s="100">
        <f>VLOOKUP($A24,情景假设!$A$174:$AP$219,COLUMN(情景假设!AH$173),0)</f>
        <v>14491.342364401971</v>
      </c>
      <c r="BB24" s="100">
        <f>VLOOKUP($A24,情景假设!$A$174:$AP$219,COLUMN(情景假设!AI$173),0)</f>
        <v>14633.50043649215</v>
      </c>
      <c r="BC24" s="100">
        <f>VLOOKUP($A24,情景假设!$A$174:$AP$219,COLUMN(情景假设!AJ$173),0)</f>
        <v>14773.261859877042</v>
      </c>
      <c r="BD24" s="66">
        <f>VLOOKUP($A24,情景假设!$A$174:$AP$219,COLUMN(情景假设!AK$173),0)</f>
        <v>14910.3936567612</v>
      </c>
      <c r="BE24" s="100">
        <f>VLOOKUP($A24,情景假设!$A$174:$AP$219,COLUMN(情景假设!AL$173),0)</f>
        <v>15044.987104256066</v>
      </c>
      <c r="BF24" s="100">
        <f>VLOOKUP($A24,情景假设!$A$174:$AP$219,COLUMN(情景假设!AM$173),0)</f>
        <v>15177.190068236267</v>
      </c>
      <c r="BG24" s="100">
        <f>VLOOKUP($A24,情景假设!$A$174:$AP$219,COLUMN(情景假设!AN$173),0)</f>
        <v>15306.846991421169</v>
      </c>
      <c r="BH24" s="100">
        <f>VLOOKUP($A24,情景假设!$A$174:$AP$219,COLUMN(情景假设!AO$173),0)</f>
        <v>15433.794530599311</v>
      </c>
      <c r="BI24" s="102">
        <f>VLOOKUP($A24,情景假设!$A$174:$AP$219,COLUMN(情景假设!AP$173),0)</f>
        <v>15557.858971451082</v>
      </c>
    </row>
    <row r="25" spans="1:61" x14ac:dyDescent="0.2">
      <c r="A25" s="23" t="s">
        <v>74</v>
      </c>
      <c r="B25" s="53"/>
      <c r="C25" s="54"/>
      <c r="D25" s="54"/>
      <c r="E25" s="54"/>
      <c r="F25" s="55"/>
      <c r="G25" s="53"/>
      <c r="H25" s="54"/>
      <c r="I25" s="54">
        <f>'历史数据 (2001-2022, 当年价) '!I25*I$77</f>
        <v>5647.7680515797283</v>
      </c>
      <c r="J25" s="54">
        <f>'历史数据 (2001-2022, 当年价) '!J25*J$77</f>
        <v>5808.8244530877719</v>
      </c>
      <c r="K25" s="55">
        <f>'历史数据 (2001-2022, 当年价) '!K25*K$77</f>
        <v>6295.3948284344315</v>
      </c>
      <c r="L25" s="53">
        <f>'历史数据 (2001-2022, 当年价) '!L25*L$77</f>
        <v>6551.1998829030117</v>
      </c>
      <c r="M25" s="54">
        <f>'历史数据 (2001-2022, 当年价) '!M25*M$77</f>
        <v>6997.5786247679334</v>
      </c>
      <c r="N25" s="54">
        <f>'历史数据 (2001-2022, 当年价) '!N25*N$77</f>
        <v>7225.7532936361977</v>
      </c>
      <c r="O25" s="54">
        <f>'历史数据 (2001-2022, 当年价) '!O25*O$77</f>
        <v>7391.6786908238228</v>
      </c>
      <c r="P25" s="54">
        <f>'历史数据 (2001-2022, 当年价) '!P25*P$77</f>
        <v>7503.4186514554003</v>
      </c>
      <c r="Q25" s="53">
        <f>'历史数据 (2001-2022, 当年价) '!Q25*Q$77</f>
        <v>7725.2103975749078</v>
      </c>
      <c r="R25" s="54">
        <f>'历史数据 (2001-2022, 当年价) '!R25*R$77</f>
        <v>8132.3183921548325</v>
      </c>
      <c r="S25" s="54">
        <f>'历史数据 (2001-2022, 当年价) '!S25*S$77</f>
        <v>8178.3110397253649</v>
      </c>
      <c r="T25" s="54">
        <f>'历史数据 (2001-2022, 当年价) '!T25*T$77</f>
        <v>7987.7649672471616</v>
      </c>
      <c r="U25" s="55">
        <f>'历史数据 (2001-2022, 当年价) '!U25*U$77</f>
        <v>7781.1697585795664</v>
      </c>
      <c r="V25" s="54">
        <f>'历史数据 (2001-2022, 当年价) '!V25*V$77</f>
        <v>8215.0941346473574</v>
      </c>
      <c r="W25" s="54">
        <f>'历史数据 (2001-2022, 当年价) '!W25*W$77</f>
        <v>8119.836142530613</v>
      </c>
      <c r="X25" s="100">
        <f>VLOOKUP($A25,情景假设!$A$174:$AP$219,COLUMN(情景假设!E$173),0)</f>
        <v>8196.1643109375309</v>
      </c>
      <c r="Y25" s="100">
        <f>VLOOKUP($A25,情景假设!$A$174:$AP$219,COLUMN(情景假设!F$173),0)</f>
        <v>8274.050775286958</v>
      </c>
      <c r="Z25" s="101">
        <f>VLOOKUP($A25,情景假设!$A$174:$AP$219,COLUMN(情景假设!G$173),0)</f>
        <v>8353.3088333778251</v>
      </c>
      <c r="AA25" s="65">
        <f>VLOOKUP($A25,情景假设!$A$174:$AP$219,COLUMN(情景假设!H$173),0)</f>
        <v>8450.7791813584226</v>
      </c>
      <c r="AB25" s="100">
        <f>VLOOKUP($A25,情景假设!$A$174:$AP$219,COLUMN(情景假设!I$173),0)</f>
        <v>8559.0439138045149</v>
      </c>
      <c r="AC25" s="100">
        <f>VLOOKUP($A25,情景假设!$A$174:$AP$219,COLUMN(情景假设!J$173),0)</f>
        <v>8671.0843598703741</v>
      </c>
      <c r="AD25" s="100">
        <f>VLOOKUP($A25,情景假设!$A$174:$AP$219,COLUMN(情景假设!K$173),0)</f>
        <v>8778.8199391910457</v>
      </c>
      <c r="AE25" s="102">
        <f>VLOOKUP($A25,情景假设!$A$174:$AP$219,COLUMN(情景假设!L$173),0)</f>
        <v>8873.0649769735173</v>
      </c>
      <c r="AF25" s="100">
        <f>VLOOKUP($A25,情景假设!$A$174:$AP$219,COLUMN(情景假设!M$173),0)</f>
        <v>8947.8052740506955</v>
      </c>
      <c r="AG25" s="100">
        <f>VLOOKUP($A25,情景假设!$A$174:$AP$219,COLUMN(情景假设!N$173),0)</f>
        <v>9007.3367894385574</v>
      </c>
      <c r="AH25" s="100">
        <f>VLOOKUP($A25,情景假设!$A$174:$AP$219,COLUMN(情景假设!O$173),0)</f>
        <v>9057.5883523537104</v>
      </c>
      <c r="AI25" s="100">
        <f>VLOOKUP($A25,情景假设!$A$174:$AP$219,COLUMN(情景假设!P$173),0)</f>
        <v>9105.9997387351705</v>
      </c>
      <c r="AJ25" s="101">
        <f>VLOOKUP($A25,情景假设!$A$174:$AP$219,COLUMN(情景假设!Q$173),0)</f>
        <v>9161.7228203475479</v>
      </c>
      <c r="AK25" s="65">
        <f>VLOOKUP($A25,情景假设!$A$174:$AP$219,COLUMN(情景假设!R$173),0)</f>
        <v>9220.1342768476115</v>
      </c>
      <c r="AL25" s="100">
        <f>VLOOKUP($A25,情景假设!$A$174:$AP$219,COLUMN(情景假设!S$173),0)</f>
        <v>9272.7559796432888</v>
      </c>
      <c r="AM25" s="100">
        <f>VLOOKUP($A25,情景假设!$A$174:$AP$219,COLUMN(情景假设!T$173),0)</f>
        <v>9324.0731110147117</v>
      </c>
      <c r="AN25" s="100">
        <f>VLOOKUP($A25,情景假设!$A$174:$AP$219,COLUMN(情景假设!U$173),0)</f>
        <v>9378.6471971362971</v>
      </c>
      <c r="AO25" s="66">
        <f>VLOOKUP($A25,情景假设!$A$174:$AP$219,COLUMN(情景假设!V$173),0)</f>
        <v>9441.1220396708213</v>
      </c>
      <c r="AP25" s="100">
        <f>VLOOKUP($A25,情景假设!$A$174:$AP$219,COLUMN(情景假设!W$173),0)</f>
        <v>9511.0097380350453</v>
      </c>
      <c r="AQ25" s="100">
        <f>VLOOKUP($A25,情景假设!$A$174:$AP$219,COLUMN(情景假设!X$173),0)</f>
        <v>9584.2126678539062</v>
      </c>
      <c r="AR25" s="100">
        <f>VLOOKUP($A25,情景假设!$A$174:$AP$219,COLUMN(情景假设!Y$173),0)</f>
        <v>9660.0055011316945</v>
      </c>
      <c r="AS25" s="100">
        <f>VLOOKUP($A25,情景假设!$A$174:$AP$219,COLUMN(情景假设!Z$173),0)</f>
        <v>9737.6203910089152</v>
      </c>
      <c r="AT25" s="100">
        <f>VLOOKUP($A25,情景假设!$A$174:$AP$219,COLUMN(情景假设!AA$173),0)</f>
        <v>9816.2459595027321</v>
      </c>
      <c r="AU25" s="65">
        <f>VLOOKUP($A25,情景假设!$A$174:$AP$219,COLUMN(情景假设!AB$173),0)</f>
        <v>9895.531216894211</v>
      </c>
      <c r="AV25" s="100">
        <f>VLOOKUP($A25,情景假设!$A$174:$AP$219,COLUMN(情景假设!AC$173),0)</f>
        <v>9974.689337987149</v>
      </c>
      <c r="AW25" s="100">
        <f>VLOOKUP($A25,情景假设!$A$174:$AP$219,COLUMN(情景假设!AD$173),0)</f>
        <v>10052.173621444625</v>
      </c>
      <c r="AX25" s="100">
        <f>VLOOKUP($A25,情景假设!$A$174:$AP$219,COLUMN(情景假设!AE$173),0)</f>
        <v>10126.373211414639</v>
      </c>
      <c r="AY25" s="102">
        <f>VLOOKUP($A25,情景假设!$A$174:$AP$219,COLUMN(情景假设!AF$173),0)</f>
        <v>10195.61516816016</v>
      </c>
      <c r="AZ25" s="65">
        <f>VLOOKUP($A25,情景假设!$A$174:$AP$219,COLUMN(情景假设!AG$173),0)</f>
        <v>10261.906492545901</v>
      </c>
      <c r="BA25" s="100">
        <f>VLOOKUP($A25,情景假设!$A$174:$AP$219,COLUMN(情景假设!AH$173),0)</f>
        <v>10328.32051417233</v>
      </c>
      <c r="BB25" s="100">
        <f>VLOOKUP($A25,情景假设!$A$174:$AP$219,COLUMN(情景假设!AI$173),0)</f>
        <v>10394.740816253732</v>
      </c>
      <c r="BC25" s="100">
        <f>VLOOKUP($A25,情景假设!$A$174:$AP$219,COLUMN(情景假设!AJ$173),0)</f>
        <v>10461.052486460261</v>
      </c>
      <c r="BD25" s="66">
        <f>VLOOKUP($A25,情景假设!$A$174:$AP$219,COLUMN(情景假设!AK$173),0)</f>
        <v>10527.141430589601</v>
      </c>
      <c r="BE25" s="100">
        <f>VLOOKUP($A25,情景假设!$A$174:$AP$219,COLUMN(情景假设!AL$173),0)</f>
        <v>10593.12479306674</v>
      </c>
      <c r="BF25" s="100">
        <f>VLOOKUP($A25,情景假设!$A$174:$AP$219,COLUMN(情景假设!AM$173),0)</f>
        <v>10659.159884709912</v>
      </c>
      <c r="BG25" s="100">
        <f>VLOOKUP($A25,情景假设!$A$174:$AP$219,COLUMN(情景假设!AN$173),0)</f>
        <v>10725.19176807174</v>
      </c>
      <c r="BH25" s="100">
        <f>VLOOKUP($A25,情景假设!$A$174:$AP$219,COLUMN(情景假设!AO$173),0)</f>
        <v>10791.162619630637</v>
      </c>
      <c r="BI25" s="102">
        <f>VLOOKUP($A25,情景假设!$A$174:$AP$219,COLUMN(情景假设!AP$173),0)</f>
        <v>10857.009945920991</v>
      </c>
    </row>
    <row r="26" spans="1:61" x14ac:dyDescent="0.2">
      <c r="A26" s="23" t="s">
        <v>75</v>
      </c>
      <c r="B26" s="53"/>
      <c r="C26" s="54"/>
      <c r="D26" s="54"/>
      <c r="E26" s="54"/>
      <c r="F26" s="55"/>
      <c r="G26" s="53"/>
      <c r="H26" s="54"/>
      <c r="I26" s="54">
        <f>'历史数据 (2001-2022, 当年价) '!I26*I$77</f>
        <v>3460.8916760455404</v>
      </c>
      <c r="J26" s="54">
        <f>'历史数据 (2001-2022, 当年价) '!J26*J$77</f>
        <v>3605.515444217865</v>
      </c>
      <c r="K26" s="55">
        <f>'历史数据 (2001-2022, 当年价) '!K26*K$77</f>
        <v>4026.5743894484108</v>
      </c>
      <c r="L26" s="53">
        <f>'历史数据 (2001-2022, 当年价) '!L26*L$77</f>
        <v>4472.6300956934492</v>
      </c>
      <c r="M26" s="54">
        <f>'历史数据 (2001-2022, 当年价) '!M26*M$77</f>
        <v>4564.4856573758252</v>
      </c>
      <c r="N26" s="54">
        <f>'历史数据 (2001-2022, 当年价) '!N26*N$77</f>
        <v>4648.2816027676581</v>
      </c>
      <c r="O26" s="54">
        <f>'历史数据 (2001-2022, 当年价) '!O26*O$77</f>
        <v>4777.3025609458309</v>
      </c>
      <c r="P26" s="54">
        <f>'历史数据 (2001-2022, 当年价) '!P26*P$77</f>
        <v>4731.6821855644102</v>
      </c>
      <c r="Q26" s="53">
        <f>'历史数据 (2001-2022, 当年价) '!Q26*Q$77</f>
        <v>4793.0460137299378</v>
      </c>
      <c r="R26" s="54">
        <f>'历史数据 (2001-2022, 当年价) '!R26*R$77</f>
        <v>5132.9612289534653</v>
      </c>
      <c r="S26" s="54">
        <f>'历史数据 (2001-2022, 当年价) '!S26*S$77</f>
        <v>5335.7608842140544</v>
      </c>
      <c r="T26" s="54">
        <f>'历史数据 (2001-2022, 当年价) '!T26*T$77</f>
        <v>5190.8649943427326</v>
      </c>
      <c r="U26" s="55">
        <f>'历史数据 (2001-2022, 当年价) '!U26*U$77</f>
        <v>4569.5272137342927</v>
      </c>
      <c r="V26" s="54">
        <f>'历史数据 (2001-2022, 当年价) '!V26*V$77</f>
        <v>5162.1510144134963</v>
      </c>
      <c r="W26" s="54">
        <f>'历史数据 (2001-2022, 当年价) '!W26*W$77</f>
        <v>5144.2443998897388</v>
      </c>
      <c r="X26" s="100">
        <f>VLOOKUP($A26,情景假设!$A$174:$AP$219,COLUMN(情景假设!E$173),0)</f>
        <v>5206.1263041436587</v>
      </c>
      <c r="Y26" s="100">
        <f>VLOOKUP($A26,情景假设!$A$174:$AP$219,COLUMN(情景假设!F$173),0)</f>
        <v>5268.8169633032076</v>
      </c>
      <c r="Z26" s="101">
        <f>VLOOKUP($A26,情景假设!$A$174:$AP$219,COLUMN(情景假设!G$173),0)</f>
        <v>5332.298312076241</v>
      </c>
      <c r="AA26" s="65">
        <f>VLOOKUP($A26,情景假设!$A$174:$AP$219,COLUMN(情景假设!H$173),0)</f>
        <v>5407.171430194182</v>
      </c>
      <c r="AB26" s="100">
        <f>VLOOKUP($A26,情景假设!$A$174:$AP$219,COLUMN(情景假设!I$173),0)</f>
        <v>5488.6121020209057</v>
      </c>
      <c r="AC26" s="100">
        <f>VLOOKUP($A26,情景假设!$A$174:$AP$219,COLUMN(情景假设!J$173),0)</f>
        <v>5572.3081012285165</v>
      </c>
      <c r="AD26" s="100">
        <f>VLOOKUP($A26,情景假设!$A$174:$AP$219,COLUMN(情景假设!K$173),0)</f>
        <v>5653.2333898801253</v>
      </c>
      <c r="AE26" s="102">
        <f>VLOOKUP($A26,情景假设!$A$174:$AP$219,COLUMN(情景假设!L$173),0)</f>
        <v>5725.616440868228</v>
      </c>
      <c r="AF26" s="100">
        <f>VLOOKUP($A26,情景假设!$A$174:$AP$219,COLUMN(情景假设!M$173),0)</f>
        <v>5785.3679272163099</v>
      </c>
      <c r="AG26" s="100">
        <f>VLOOKUP($A26,情景假设!$A$174:$AP$219,COLUMN(情景假设!N$173),0)</f>
        <v>5834.9200233887959</v>
      </c>
      <c r="AH26" s="100">
        <f>VLOOKUP($A26,情景假设!$A$174:$AP$219,COLUMN(情景假设!O$173),0)</f>
        <v>5878.0550562506323</v>
      </c>
      <c r="AI26" s="100">
        <f>VLOOKUP($A26,情景假设!$A$174:$AP$219,COLUMN(情景假设!P$173),0)</f>
        <v>5919.5695365188794</v>
      </c>
      <c r="AJ26" s="101">
        <f>VLOOKUP($A26,情景假设!$A$174:$AP$219,COLUMN(情景假设!Q$173),0)</f>
        <v>5965.4095206379725</v>
      </c>
      <c r="AK26" s="65">
        <f>VLOOKUP($A26,情景假设!$A$174:$AP$219,COLUMN(情景假设!R$173),0)</f>
        <v>6012.5865444762649</v>
      </c>
      <c r="AL26" s="100">
        <f>VLOOKUP($A26,情景假设!$A$174:$AP$219,COLUMN(情景假设!S$173),0)</f>
        <v>6055.606232538833</v>
      </c>
      <c r="AM26" s="100">
        <f>VLOOKUP($A26,情景假设!$A$174:$AP$219,COLUMN(情景假设!T$173),0)</f>
        <v>6097.4259482341649</v>
      </c>
      <c r="AN26" s="100">
        <f>VLOOKUP($A26,情景假设!$A$174:$AP$219,COLUMN(情景假设!U$173),0)</f>
        <v>6141.0713571742463</v>
      </c>
      <c r="AO26" s="66">
        <f>VLOOKUP($A26,情景假设!$A$174:$AP$219,COLUMN(情景假设!V$173),0)</f>
        <v>6189.6386270653393</v>
      </c>
      <c r="AP26" s="100">
        <f>VLOOKUP($A26,情景假设!$A$174:$AP$219,COLUMN(情景假设!W$173),0)</f>
        <v>6242.8708374463877</v>
      </c>
      <c r="AQ26" s="100">
        <f>VLOOKUP($A26,情景假设!$A$174:$AP$219,COLUMN(情景假设!X$173),0)</f>
        <v>6298.1377366202159</v>
      </c>
      <c r="AR26" s="100">
        <f>VLOOKUP($A26,情景假设!$A$174:$AP$219,COLUMN(情景假设!Y$173),0)</f>
        <v>6355.0162976926276</v>
      </c>
      <c r="AS26" s="100">
        <f>VLOOKUP($A26,情景假设!$A$174:$AP$219,COLUMN(情景假设!Z$173),0)</f>
        <v>6413.054883933356</v>
      </c>
      <c r="AT26" s="100">
        <f>VLOOKUP($A26,情景假设!$A$174:$AP$219,COLUMN(情景假设!AA$173),0)</f>
        <v>6471.7726801342651</v>
      </c>
      <c r="AU26" s="65">
        <f>VLOOKUP($A26,情景假设!$A$174:$AP$219,COLUMN(情景假设!AB$173),0)</f>
        <v>6530.9922996789073</v>
      </c>
      <c r="AV26" s="100">
        <f>VLOOKUP($A26,情景假设!$A$174:$AP$219,COLUMN(情景假设!AC$173),0)</f>
        <v>6590.2493662191546</v>
      </c>
      <c r="AW26" s="100">
        <f>VLOOKUP($A26,情景假设!$A$174:$AP$219,COLUMN(情景假设!AD$173),0)</f>
        <v>6648.5766853033283</v>
      </c>
      <c r="AX26" s="100">
        <f>VLOOKUP($A26,情景假设!$A$174:$AP$219,COLUMN(情景假设!AE$173),0)</f>
        <v>6704.962112946143</v>
      </c>
      <c r="AY26" s="102">
        <f>VLOOKUP($A26,情景假设!$A$174:$AP$219,COLUMN(情景假设!AF$173),0)</f>
        <v>6758.3494268820787</v>
      </c>
      <c r="AZ26" s="65">
        <f>VLOOKUP($A26,情景假设!$A$174:$AP$219,COLUMN(情景假设!AG$173),0)</f>
        <v>6809.9599978537271</v>
      </c>
      <c r="BA26" s="100">
        <f>VLOOKUP($A26,情景假设!$A$174:$AP$219,COLUMN(情景假设!AH$173),0)</f>
        <v>6861.6891675715606</v>
      </c>
      <c r="BB26" s="100">
        <f>VLOOKUP($A26,情景假设!$A$174:$AP$219,COLUMN(情景假设!AI$173),0)</f>
        <v>6913.4603823112338</v>
      </c>
      <c r="BC26" s="100">
        <f>VLOOKUP($A26,情景假设!$A$174:$AP$219,COLUMN(情景假设!AJ$173),0)</f>
        <v>6965.1978025396384</v>
      </c>
      <c r="BD26" s="66">
        <f>VLOOKUP($A26,情景假设!$A$174:$AP$219,COLUMN(情景假设!AK$173),0)</f>
        <v>7016.8258576581838</v>
      </c>
      <c r="BE26" s="100">
        <f>VLOOKUP($A26,情景假设!$A$174:$AP$219,COLUMN(情景假设!AL$173),0)</f>
        <v>7068.4230067886856</v>
      </c>
      <c r="BF26" s="100">
        <f>VLOOKUP($A26,情景假设!$A$174:$AP$219,COLUMN(情景假设!AM$173),0)</f>
        <v>7120.0949377058478</v>
      </c>
      <c r="BG26" s="100">
        <f>VLOOKUP($A26,情景假设!$A$174:$AP$219,COLUMN(情景假设!AN$173),0)</f>
        <v>7171.8059165514678</v>
      </c>
      <c r="BH26" s="100">
        <f>VLOOKUP($A26,情景假设!$A$174:$AP$219,COLUMN(情景假设!AO$173),0)</f>
        <v>7223.5181784374727</v>
      </c>
      <c r="BI26" s="102">
        <f>VLOOKUP($A26,情景假设!$A$174:$AP$219,COLUMN(情景假设!AP$173),0)</f>
        <v>7275.1907247739273</v>
      </c>
    </row>
    <row r="27" spans="1:61" x14ac:dyDescent="0.2">
      <c r="A27" s="23" t="s">
        <v>114</v>
      </c>
      <c r="B27" s="53"/>
      <c r="C27" s="54"/>
      <c r="D27" s="54"/>
      <c r="E27" s="54"/>
      <c r="F27" s="55"/>
      <c r="G27" s="53"/>
      <c r="H27" s="54"/>
      <c r="I27" s="54">
        <f>'历史数据 (2001-2022, 当年价) '!I27*I$77</f>
        <v>2304.2752500353404</v>
      </c>
      <c r="J27" s="54">
        <f>'历史数据 (2001-2022, 当年价) '!J27*J$77</f>
        <v>2387.4604094503197</v>
      </c>
      <c r="K27" s="55">
        <f>'历史数据 (2001-2022, 当年价) '!K27*K$77</f>
        <v>2701.0500413627724</v>
      </c>
      <c r="L27" s="53">
        <f>'历史数据 (2001-2022, 当年价) '!L27*L$77</f>
        <v>2935.3821972842488</v>
      </c>
      <c r="M27" s="54">
        <f>'历史数据 (2001-2022, 当年价) '!M27*M$77</f>
        <v>3009.6392280388595</v>
      </c>
      <c r="N27" s="54">
        <f>'历史数据 (2001-2022, 当年价) '!N27*N$77</f>
        <v>3090.6222823019139</v>
      </c>
      <c r="O27" s="54">
        <f>'历史数据 (2001-2022, 当年价) '!O27*O$77</f>
        <v>3146.7770885639497</v>
      </c>
      <c r="P27" s="54">
        <f>'历史数据 (2001-2022, 当年价) '!P27*P$77</f>
        <v>3131.6541085798658</v>
      </c>
      <c r="Q27" s="53">
        <f>'历史数据 (2001-2022, 当年价) '!Q27*Q$77</f>
        <v>3160.0430937785932</v>
      </c>
      <c r="R27" s="54">
        <f>'历史数据 (2001-2022, 当年价) '!R27*R$77</f>
        <v>3345.7647990286678</v>
      </c>
      <c r="S27" s="54">
        <f>'历史数据 (2001-2022, 当年价) '!S27*S$77</f>
        <v>3487.9477112441045</v>
      </c>
      <c r="T27" s="54">
        <f>'历史数据 (2001-2022, 当年价) '!T27*T$77</f>
        <v>3433.5858958672138</v>
      </c>
      <c r="U27" s="55">
        <f>'历史数据 (2001-2022, 当年价) '!U27*U$77</f>
        <v>2932.9101730437146</v>
      </c>
      <c r="V27" s="54">
        <f>'历史数据 (2001-2022, 当年价) '!V27*V$77</f>
        <v>3316.3341738898448</v>
      </c>
      <c r="W27" s="54">
        <f>'历史数据 (2001-2022, 当年价) '!W27*W$77</f>
        <v>3355.3629553285882</v>
      </c>
      <c r="X27" s="100">
        <f>VLOOKUP($A27,情景假设!$A$174:$AP$219,COLUMN(情景假设!E$173),0)</f>
        <v>3341.9932221163708</v>
      </c>
      <c r="Y27" s="100">
        <f>VLOOKUP($A27,情景假设!$A$174:$AP$219,COLUMN(情景假设!F$173),0)</f>
        <v>3327.3750967980154</v>
      </c>
      <c r="Z27" s="101">
        <f>VLOOKUP($A27,情景假设!$A$174:$AP$219,COLUMN(情景假设!G$173),0)</f>
        <v>3311.4985362214065</v>
      </c>
      <c r="AA27" s="65">
        <f>VLOOKUP($A27,情景假设!$A$174:$AP$219,COLUMN(情景假设!H$173),0)</f>
        <v>3298.8248633302601</v>
      </c>
      <c r="AB27" s="100">
        <f>VLOOKUP($A27,情景假设!$A$174:$AP$219,COLUMN(情景假设!I$173),0)</f>
        <v>3286.1431599528487</v>
      </c>
      <c r="AC27" s="100">
        <f>VLOOKUP($A27,情景假设!$A$174:$AP$219,COLUMN(情景假设!J$173),0)</f>
        <v>3273.8222132906571</v>
      </c>
      <c r="AD27" s="100">
        <f>VLOOKUP($A27,情景假设!$A$174:$AP$219,COLUMN(情景假设!K$173),0)</f>
        <v>3262.0396338906939</v>
      </c>
      <c r="AE27" s="102">
        <f>VLOOKUP($A27,情景假设!$A$174:$AP$219,COLUMN(情景假设!L$173),0)</f>
        <v>3250.8043102168072</v>
      </c>
      <c r="AF27" s="100">
        <f>VLOOKUP($A27,情景假设!$A$174:$AP$219,COLUMN(情景假设!M$173),0)</f>
        <v>3238.5402064168829</v>
      </c>
      <c r="AG27" s="100">
        <f>VLOOKUP($A27,情景假设!$A$174:$AP$219,COLUMN(情景假设!N$173),0)</f>
        <v>3224.084216723154</v>
      </c>
      <c r="AH27" s="100">
        <f>VLOOKUP($A27,情景假设!$A$174:$AP$219,COLUMN(情景假设!O$173),0)</f>
        <v>3208.0390195259033</v>
      </c>
      <c r="AI27" s="100">
        <f>VLOOKUP($A27,情景假设!$A$174:$AP$219,COLUMN(情景假设!P$173),0)</f>
        <v>3191.430942381679</v>
      </c>
      <c r="AJ27" s="101">
        <f>VLOOKUP($A27,情景假设!$A$174:$AP$219,COLUMN(情景假设!Q$173),0)</f>
        <v>3175.7662370296812</v>
      </c>
      <c r="AK27" s="65">
        <f>VLOOKUP($A27,情景假设!$A$174:$AP$219,COLUMN(情景假设!R$173),0)</f>
        <v>3158.4059412928623</v>
      </c>
      <c r="AL27" s="100">
        <f>VLOOKUP($A27,情景假设!$A$174:$AP$219,COLUMN(情景假设!S$173),0)</f>
        <v>3136.7988409117211</v>
      </c>
      <c r="AM27" s="100">
        <f>VLOOKUP($A27,情景假设!$A$174:$AP$219,COLUMN(情景假设!T$173),0)</f>
        <v>3112.8109698969397</v>
      </c>
      <c r="AN27" s="100">
        <f>VLOOKUP($A27,情景假设!$A$174:$AP$219,COLUMN(情景假设!U$173),0)</f>
        <v>3088.2513313701952</v>
      </c>
      <c r="AO27" s="66">
        <f>VLOOKUP($A27,情景假设!$A$174:$AP$219,COLUMN(情景假设!V$173),0)</f>
        <v>3064.8641095003118</v>
      </c>
      <c r="AP27" s="100">
        <f>VLOOKUP($A27,情景假设!$A$174:$AP$219,COLUMN(情景假设!W$173),0)</f>
        <v>3042.6539210065212</v>
      </c>
      <c r="AQ27" s="100">
        <f>VLOOKUP($A27,情景假设!$A$174:$AP$219,COLUMN(情景假设!X$173),0)</f>
        <v>3020.48561640463</v>
      </c>
      <c r="AR27" s="100">
        <f>VLOOKUP($A27,情景假设!$A$174:$AP$219,COLUMN(情景假设!Y$173),0)</f>
        <v>2998.3386636045993</v>
      </c>
      <c r="AS27" s="100">
        <f>VLOOKUP($A27,情景假设!$A$174:$AP$219,COLUMN(情景假设!Z$173),0)</f>
        <v>2976.1838344023131</v>
      </c>
      <c r="AT27" s="100">
        <f>VLOOKUP($A27,情景假设!$A$174:$AP$219,COLUMN(情景假设!AA$173),0)</f>
        <v>2953.9838137763222</v>
      </c>
      <c r="AU27" s="65">
        <f>VLOOKUP($A27,情景假设!$A$174:$AP$219,COLUMN(情景假设!AB$173),0)</f>
        <v>2931.8432062184675</v>
      </c>
      <c r="AV27" s="100">
        <f>VLOOKUP($A27,情景假设!$A$174:$AP$219,COLUMN(情景假设!AC$173),0)</f>
        <v>2909.736054202685</v>
      </c>
      <c r="AW27" s="100">
        <f>VLOOKUP($A27,情景假设!$A$174:$AP$219,COLUMN(情景假设!AD$173),0)</f>
        <v>2887.422248212325</v>
      </c>
      <c r="AX27" s="100">
        <f>VLOOKUP($A27,情景假设!$A$174:$AP$219,COLUMN(情景假设!AE$173),0)</f>
        <v>2864.6601246205264</v>
      </c>
      <c r="AY27" s="102">
        <f>VLOOKUP($A27,情景假设!$A$174:$AP$219,COLUMN(情景假设!AF$173),0)</f>
        <v>2841.2065164620085</v>
      </c>
      <c r="AZ27" s="65">
        <f>VLOOKUP($A27,情景假设!$A$174:$AP$219,COLUMN(情景假设!AG$173),0)</f>
        <v>2817.0169485879674</v>
      </c>
      <c r="BA27" s="100">
        <f>VLOOKUP($A27,情景假设!$A$174:$AP$219,COLUMN(情景假设!AH$173),0)</f>
        <v>2792.238595061348</v>
      </c>
      <c r="BB27" s="100">
        <f>VLOOKUP($A27,情景假设!$A$174:$AP$219,COLUMN(情景假设!AI$173),0)</f>
        <v>2766.9146712864563</v>
      </c>
      <c r="BC27" s="100">
        <f>VLOOKUP($A27,情景假设!$A$174:$AP$219,COLUMN(情景假设!AJ$173),0)</f>
        <v>2741.0882051969152</v>
      </c>
      <c r="BD27" s="66">
        <f>VLOOKUP($A27,情景假设!$A$174:$AP$219,COLUMN(情景假设!AK$173),0)</f>
        <v>2714.8017511243393</v>
      </c>
      <c r="BE27" s="100">
        <f>VLOOKUP($A27,情景假设!$A$174:$AP$219,COLUMN(情景假设!AL$173),0)</f>
        <v>2688.1557655530673</v>
      </c>
      <c r="BF27" s="100">
        <f>VLOOKUP($A27,情景假设!$A$174:$AP$219,COLUMN(情景假设!AM$173),0)</f>
        <v>2661.2560864199759</v>
      </c>
      <c r="BG27" s="100">
        <f>VLOOKUP($A27,情景假设!$A$174:$AP$219,COLUMN(情景假设!AN$173),0)</f>
        <v>2634.1511150296315</v>
      </c>
      <c r="BH27" s="100">
        <f>VLOOKUP($A27,情景假设!$A$174:$AP$219,COLUMN(情景假设!AO$173),0)</f>
        <v>2606.8866986830535</v>
      </c>
      <c r="BI27" s="102">
        <f>VLOOKUP($A27,情景假设!$A$174:$AP$219,COLUMN(情景假设!AP$173),0)</f>
        <v>2579.5057342877135</v>
      </c>
    </row>
    <row r="28" spans="1:61" x14ac:dyDescent="0.2">
      <c r="A28" s="23" t="s">
        <v>115</v>
      </c>
      <c r="B28" s="53"/>
      <c r="C28" s="54"/>
      <c r="D28" s="54"/>
      <c r="E28" s="54"/>
      <c r="F28" s="55"/>
      <c r="G28" s="53"/>
      <c r="H28" s="54"/>
      <c r="I28" s="54">
        <f>'历史数据 (2001-2022, 当年价) '!I28*I$77</f>
        <v>1328.9824036014877</v>
      </c>
      <c r="J28" s="54">
        <f>'历史数据 (2001-2022, 当年价) '!J28*J$77</f>
        <v>1482.7821695107011</v>
      </c>
      <c r="K28" s="55">
        <f>'历史数据 (2001-2022, 当年价) '!K28*K$77</f>
        <v>1762.5007041562442</v>
      </c>
      <c r="L28" s="53">
        <f>'历史数据 (2001-2022, 当年价) '!L28*L$77</f>
        <v>2049.1987875789623</v>
      </c>
      <c r="M28" s="54">
        <f>'历史数据 (2001-2022, 当年价) '!M28*M$77</f>
        <v>2192.7265800548553</v>
      </c>
      <c r="N28" s="54">
        <f>'历史数据 (2001-2022, 当年价) '!N28*N$77</f>
        <v>2326.7164094671548</v>
      </c>
      <c r="O28" s="54">
        <f>'历史数据 (2001-2022, 当年价) '!O28*O$77</f>
        <v>2442.6042210226533</v>
      </c>
      <c r="P28" s="54">
        <f>'历史数据 (2001-2022, 当年价) '!P28*P$77</f>
        <v>2463.3078356766532</v>
      </c>
      <c r="Q28" s="53">
        <f>'历史数据 (2001-2022, 当年价) '!Q28*Q$77</f>
        <v>2567.3709288969417</v>
      </c>
      <c r="R28" s="54">
        <f>'历史数据 (2001-2022, 当年价) '!R28*R$77</f>
        <v>2759.8396763201949</v>
      </c>
      <c r="S28" s="54">
        <f>'历史数据 (2001-2022, 当年价) '!S28*S$77</f>
        <v>2824.9114892595062</v>
      </c>
      <c r="T28" s="54">
        <f>'历史数据 (2001-2022, 当年价) '!T28*T$77</f>
        <v>2783.6071882539604</v>
      </c>
      <c r="U28" s="55">
        <f>'历史数据 (2001-2022, 当年价) '!U28*U$77</f>
        <v>2641.6002604003402</v>
      </c>
      <c r="V28" s="54">
        <f>'历史数据 (2001-2022, 当年价) '!V28*V$77</f>
        <v>3036.4481610921225</v>
      </c>
      <c r="W28" s="54">
        <f>'历史数据 (2001-2022, 当年价) '!W28*W$77</f>
        <v>3069.0985404160137</v>
      </c>
      <c r="X28" s="100">
        <f>VLOOKUP($A28,情景假设!$A$174:$AP$219,COLUMN(情景假设!E$173),0)</f>
        <v>3101.0301414022651</v>
      </c>
      <c r="Y28" s="100">
        <f>VLOOKUP($A28,情景假设!$A$174:$AP$219,COLUMN(情景假设!F$173),0)</f>
        <v>3130.543495234961</v>
      </c>
      <c r="Z28" s="101">
        <f>VLOOKUP($A28,情景假设!$A$174:$AP$219,COLUMN(情景假设!G$173),0)</f>
        <v>3157.0394953812583</v>
      </c>
      <c r="AA28" s="65">
        <f>VLOOKUP($A28,情景假设!$A$174:$AP$219,COLUMN(情景假设!H$173),0)</f>
        <v>3185.1510378862258</v>
      </c>
      <c r="AB28" s="100">
        <f>VLOOKUP($A28,情景假设!$A$174:$AP$219,COLUMN(情景假设!I$173),0)</f>
        <v>3212.3889633254398</v>
      </c>
      <c r="AC28" s="100">
        <f>VLOOKUP($A28,情景假设!$A$174:$AP$219,COLUMN(情景假设!J$173),0)</f>
        <v>3238.8007111334805</v>
      </c>
      <c r="AD28" s="100">
        <f>VLOOKUP($A28,情景假设!$A$174:$AP$219,COLUMN(情景假设!K$173),0)</f>
        <v>3264.2509459408143</v>
      </c>
      <c r="AE28" s="102">
        <f>VLOOKUP($A28,情景假设!$A$174:$AP$219,COLUMN(情景假设!L$173),0)</f>
        <v>3288.4333923725217</v>
      </c>
      <c r="AF28" s="100">
        <f>VLOOKUP($A28,情景假设!$A$174:$AP$219,COLUMN(情景假设!M$173),0)</f>
        <v>3311.2813106815966</v>
      </c>
      <c r="AG28" s="100">
        <f>VLOOKUP($A28,情景假设!$A$174:$AP$219,COLUMN(情景假设!N$173),0)</f>
        <v>3332.2510726822325</v>
      </c>
      <c r="AH28" s="100">
        <f>VLOOKUP($A28,情景假设!$A$174:$AP$219,COLUMN(情景假设!O$173),0)</f>
        <v>3350.2774037237491</v>
      </c>
      <c r="AI28" s="100">
        <f>VLOOKUP($A28,情景假设!$A$174:$AP$219,COLUMN(情景假设!P$173),0)</f>
        <v>3364.7347942103211</v>
      </c>
      <c r="AJ28" s="101">
        <f>VLOOKUP($A28,情景假设!$A$174:$AP$219,COLUMN(情景假设!Q$173),0)</f>
        <v>3375.5293751419222</v>
      </c>
      <c r="AK28" s="65">
        <f>VLOOKUP($A28,情景假设!$A$174:$AP$219,COLUMN(情景假设!R$173),0)</f>
        <v>3382.0189648471587</v>
      </c>
      <c r="AL28" s="100">
        <f>VLOOKUP($A28,情景假设!$A$174:$AP$219,COLUMN(情景假设!S$173),0)</f>
        <v>3384.6419389588818</v>
      </c>
      <c r="AM28" s="100">
        <f>VLOOKUP($A28,情景假设!$A$174:$AP$219,COLUMN(情景假设!T$173),0)</f>
        <v>3385.2399963028192</v>
      </c>
      <c r="AN28" s="100">
        <f>VLOOKUP($A28,情景假设!$A$174:$AP$219,COLUMN(情景假设!U$173),0)</f>
        <v>3385.6504678401793</v>
      </c>
      <c r="AO28" s="66">
        <f>VLOOKUP($A28,情景假设!$A$174:$AP$219,COLUMN(情景假设!V$173),0)</f>
        <v>3387.700614993701</v>
      </c>
      <c r="AP28" s="100">
        <f>VLOOKUP($A28,情景假设!$A$174:$AP$219,COLUMN(情景假设!W$173),0)</f>
        <v>3391.3425440352748</v>
      </c>
      <c r="AQ28" s="100">
        <f>VLOOKUP($A28,情景假设!$A$174:$AP$219,COLUMN(情景假设!X$173),0)</f>
        <v>3395.2487068234432</v>
      </c>
      <c r="AR28" s="100">
        <f>VLOOKUP($A28,情景假设!$A$174:$AP$219,COLUMN(情景假设!Y$173),0)</f>
        <v>3399.3124015836102</v>
      </c>
      <c r="AS28" s="100">
        <f>VLOOKUP($A28,情景假设!$A$174:$AP$219,COLUMN(情景假设!Z$173),0)</f>
        <v>3403.4157795559204</v>
      </c>
      <c r="AT28" s="100">
        <f>VLOOKUP($A28,情景假设!$A$174:$AP$219,COLUMN(情景假设!AA$173),0)</f>
        <v>3407.4300520800857</v>
      </c>
      <c r="AU28" s="65">
        <f>VLOOKUP($A28,情景假设!$A$174:$AP$219,COLUMN(情景假设!AB$173),0)</f>
        <v>3411.3895849657124</v>
      </c>
      <c r="AV28" s="100">
        <f>VLOOKUP($A28,情景假设!$A$174:$AP$219,COLUMN(情景假设!AC$173),0)</f>
        <v>3415.1792718243373</v>
      </c>
      <c r="AW28" s="100">
        <f>VLOOKUP($A28,情景假设!$A$174:$AP$219,COLUMN(情景假设!AD$173),0)</f>
        <v>3418.4290235721664</v>
      </c>
      <c r="AX28" s="100">
        <f>VLOOKUP($A28,情景假设!$A$174:$AP$219,COLUMN(情景假设!AE$173),0)</f>
        <v>3420.7567319564068</v>
      </c>
      <c r="AY28" s="102">
        <f>VLOOKUP($A28,情景假设!$A$174:$AP$219,COLUMN(情景假设!AF$173),0)</f>
        <v>3421.7683401835093</v>
      </c>
      <c r="AZ28" s="65">
        <f>VLOOKUP($A28,情景假设!$A$174:$AP$219,COLUMN(情景假设!AG$173),0)</f>
        <v>3421.1921410379223</v>
      </c>
      <c r="BA28" s="100">
        <f>VLOOKUP($A28,情景假设!$A$174:$AP$219,COLUMN(情景假设!AH$173),0)</f>
        <v>3419.0969205931024</v>
      </c>
      <c r="BB28" s="100">
        <f>VLOOKUP($A28,情景假设!$A$174:$AP$219,COLUMN(情景假设!AI$173),0)</f>
        <v>3415.5923348361534</v>
      </c>
      <c r="BC28" s="100">
        <f>VLOOKUP($A28,情景假设!$A$174:$AP$219,COLUMN(情景假设!AJ$173),0)</f>
        <v>3410.7899300968452</v>
      </c>
      <c r="BD28" s="66">
        <f>VLOOKUP($A28,情景假设!$A$174:$AP$219,COLUMN(情景假设!AK$173),0)</f>
        <v>3404.8024573306598</v>
      </c>
      <c r="BE28" s="100">
        <f>VLOOKUP($A28,情景假设!$A$174:$AP$219,COLUMN(情景假设!AL$173),0)</f>
        <v>3397.8173488596767</v>
      </c>
      <c r="BF28" s="100">
        <f>VLOOKUP($A28,情景假设!$A$174:$AP$219,COLUMN(情景假设!AM$173),0)</f>
        <v>3390.0324125760758</v>
      </c>
      <c r="BG28" s="100">
        <f>VLOOKUP($A28,情景假设!$A$174:$AP$219,COLUMN(情景假设!AN$173),0)</f>
        <v>3381.5752614528365</v>
      </c>
      <c r="BH28" s="100">
        <f>VLOOKUP($A28,情景假设!$A$174:$AP$219,COLUMN(情景假设!AO$173),0)</f>
        <v>3372.5713300006219</v>
      </c>
      <c r="BI28" s="102">
        <f>VLOOKUP($A28,情景假设!$A$174:$AP$219,COLUMN(情景假设!AP$173),0)</f>
        <v>3363.1431203874304</v>
      </c>
    </row>
    <row r="29" spans="1:61" x14ac:dyDescent="0.2">
      <c r="A29" s="23" t="s">
        <v>116</v>
      </c>
      <c r="B29" s="53"/>
      <c r="C29" s="54"/>
      <c r="D29" s="54"/>
      <c r="E29" s="54"/>
      <c r="F29" s="55"/>
      <c r="G29" s="53"/>
      <c r="H29" s="54"/>
      <c r="I29" s="54">
        <f>'历史数据 (2001-2022, 当年价) '!I29*I$77</f>
        <v>942.44830582196994</v>
      </c>
      <c r="J29" s="54">
        <f>'历史数据 (2001-2022, 当年价) '!J29*J$77</f>
        <v>972.00409563695905</v>
      </c>
      <c r="K29" s="55">
        <f>'历史数据 (2001-2022, 当年价) '!K29*K$77</f>
        <v>1129.8811717538965</v>
      </c>
      <c r="L29" s="53">
        <f>'历史数据 (2001-2022, 当年价) '!L29*L$77</f>
        <v>1250.7043821461339</v>
      </c>
      <c r="M29" s="54">
        <f>'历史数据 (2001-2022, 当年价) '!M29*M$77</f>
        <v>1324.0169299660911</v>
      </c>
      <c r="N29" s="54">
        <f>'历史数据 (2001-2022, 当年价) '!N29*N$77</f>
        <v>1386.0564923380959</v>
      </c>
      <c r="O29" s="54">
        <f>'历史数据 (2001-2022, 当年价) '!O29*O$77</f>
        <v>1444.4616196836896</v>
      </c>
      <c r="P29" s="54">
        <f>'历史数据 (2001-2022, 当年价) '!P29*P$77</f>
        <v>1464.9271654424824</v>
      </c>
      <c r="Q29" s="53">
        <f>'历史数据 (2001-2022, 当年价) '!Q29*Q$77</f>
        <v>1523.9542011748163</v>
      </c>
      <c r="R29" s="54">
        <f>'历史数据 (2001-2022, 当年价) '!R29*R$77</f>
        <v>1693.7330948132931</v>
      </c>
      <c r="S29" s="54">
        <f>'历史数据 (2001-2022, 当年价) '!S29*S$77</f>
        <v>1780.8886584549791</v>
      </c>
      <c r="T29" s="54">
        <f>'历史数据 (2001-2022, 当年价) '!T29*T$77</f>
        <v>1760.0007062456536</v>
      </c>
      <c r="U29" s="55">
        <f>'历史数据 (2001-2022, 当年价) '!U29*U$77</f>
        <v>1627.6494522571516</v>
      </c>
      <c r="V29" s="54">
        <f>'历史数据 (2001-2022, 当年价) '!V29*V$77</f>
        <v>1901.4435312506728</v>
      </c>
      <c r="W29" s="54">
        <f>'历史数据 (2001-2022, 当年价) '!W29*W$77</f>
        <v>1802.1334874675638</v>
      </c>
      <c r="X29" s="100">
        <f>VLOOKUP($A29,情景假设!$A$174:$AP$219,COLUMN(情景假设!E$173),0)</f>
        <v>1818.7353247368289</v>
      </c>
      <c r="Y29" s="100">
        <f>VLOOKUP($A29,情景假设!$A$174:$AP$219,COLUMN(情景假设!F$173),0)</f>
        <v>1833.9519986713574</v>
      </c>
      <c r="Z29" s="101">
        <f>VLOOKUP($A29,情景假设!$A$174:$AP$219,COLUMN(情景假设!G$173),0)</f>
        <v>1847.4634183286328</v>
      </c>
      <c r="AA29" s="65">
        <f>VLOOKUP($A29,情景假设!$A$174:$AP$219,COLUMN(情景假设!H$173),0)</f>
        <v>1861.9777448949242</v>
      </c>
      <c r="AB29" s="100">
        <f>VLOOKUP($A29,情景假设!$A$174:$AP$219,COLUMN(情景假设!I$173),0)</f>
        <v>1876.013172338937</v>
      </c>
      <c r="AC29" s="100">
        <f>VLOOKUP($A29,情景假设!$A$174:$AP$219,COLUMN(情景假设!J$173),0)</f>
        <v>1889.5957183579696</v>
      </c>
      <c r="AD29" s="100">
        <f>VLOOKUP($A29,情景假设!$A$174:$AP$219,COLUMN(情景假设!K$173),0)</f>
        <v>1902.6445262054217</v>
      </c>
      <c r="AE29" s="102">
        <f>VLOOKUP($A29,情景假设!$A$174:$AP$219,COLUMN(情景假设!L$173),0)</f>
        <v>1914.9792659004838</v>
      </c>
      <c r="AF29" s="100">
        <f>VLOOKUP($A29,情景假设!$A$174:$AP$219,COLUMN(情景假设!M$173),0)</f>
        <v>1926.7360793429373</v>
      </c>
      <c r="AG29" s="100">
        <f>VLOOKUP($A29,情景假设!$A$174:$AP$219,COLUMN(情景假设!N$173),0)</f>
        <v>1937.6158676861853</v>
      </c>
      <c r="AH29" s="100">
        <f>VLOOKUP($A29,情景假设!$A$174:$AP$219,COLUMN(情景假设!O$173),0)</f>
        <v>1946.7569772706049</v>
      </c>
      <c r="AI29" s="100">
        <f>VLOOKUP($A29,情景假设!$A$174:$AP$219,COLUMN(情景假设!P$173),0)</f>
        <v>1953.5499124686919</v>
      </c>
      <c r="AJ29" s="101">
        <f>VLOOKUP($A29,情景假设!$A$174:$AP$219,COLUMN(情景假设!Q$173),0)</f>
        <v>1957.692440209813</v>
      </c>
      <c r="AK29" s="65">
        <f>VLOOKUP($A29,情景假设!$A$174:$AP$219,COLUMN(情景假设!R$173),0)</f>
        <v>1959.0499461722836</v>
      </c>
      <c r="AL29" s="100">
        <f>VLOOKUP($A29,情景假设!$A$174:$AP$219,COLUMN(情景假设!S$173),0)</f>
        <v>1958.2890340315998</v>
      </c>
      <c r="AM29" s="100">
        <f>VLOOKUP($A29,情景假设!$A$174:$AP$219,COLUMN(情景假设!T$173),0)</f>
        <v>1956.4878349208091</v>
      </c>
      <c r="AN29" s="100">
        <f>VLOOKUP($A29,情景假设!$A$174:$AP$219,COLUMN(情景假设!U$173),0)</f>
        <v>1954.7166779617821</v>
      </c>
      <c r="AO29" s="66">
        <f>VLOOKUP($A29,情景假设!$A$174:$AP$219,COLUMN(情景假设!V$173),0)</f>
        <v>1954.0355406530023</v>
      </c>
      <c r="AP29" s="100">
        <f>VLOOKUP($A29,情景假设!$A$174:$AP$219,COLUMN(情景假设!W$173),0)</f>
        <v>1954.4200179008155</v>
      </c>
      <c r="AQ29" s="100">
        <f>VLOOKUP($A29,情景假设!$A$174:$AP$219,COLUMN(情景假设!X$173),0)</f>
        <v>1955.1093891546843</v>
      </c>
      <c r="AR29" s="100">
        <f>VLOOKUP($A29,情景假设!$A$174:$AP$219,COLUMN(情景假设!Y$173),0)</f>
        <v>1956.0481148750089</v>
      </c>
      <c r="AS29" s="100">
        <f>VLOOKUP($A29,情景假设!$A$174:$AP$219,COLUMN(情景假设!Z$173),0)</f>
        <v>1957.1745249310598</v>
      </c>
      <c r="AT29" s="100">
        <f>VLOOKUP($A29,情景假设!$A$174:$AP$219,COLUMN(情景假设!AA$173),0)</f>
        <v>1958.4209100073197</v>
      </c>
      <c r="AU29" s="65">
        <f>VLOOKUP($A29,情景假设!$A$174:$AP$219,COLUMN(情景假设!AB$173),0)</f>
        <v>1959.8134972200003</v>
      </c>
      <c r="AV29" s="100">
        <f>VLOOKUP($A29,情景假设!$A$174:$AP$219,COLUMN(情景假设!AC$173),0)</f>
        <v>1961.2926820277742</v>
      </c>
      <c r="AW29" s="100">
        <f>VLOOKUP($A29,情景假设!$A$174:$AP$219,COLUMN(情景假设!AD$173),0)</f>
        <v>1962.6525848630442</v>
      </c>
      <c r="AX29" s="100">
        <f>VLOOKUP($A29,情景假设!$A$174:$AP$219,COLUMN(情景假设!AE$173),0)</f>
        <v>1963.680577307623</v>
      </c>
      <c r="AY29" s="102">
        <f>VLOOKUP($A29,情景假设!$A$174:$AP$219,COLUMN(情景假设!AF$173),0)</f>
        <v>1964.1571067487343</v>
      </c>
      <c r="AZ29" s="65">
        <f>VLOOKUP($A29,情景假设!$A$174:$AP$219,COLUMN(情景假设!AG$173),0)</f>
        <v>1963.5797287788816</v>
      </c>
      <c r="BA29" s="100">
        <f>VLOOKUP($A29,情景假设!$A$174:$AP$219,COLUMN(情景假设!AH$173),0)</f>
        <v>1961.6903388410606</v>
      </c>
      <c r="BB29" s="100">
        <f>VLOOKUP($A29,情景假设!$A$174:$AP$219,COLUMN(情景假设!AI$173),0)</f>
        <v>1958.6324828046884</v>
      </c>
      <c r="BC29" s="100">
        <f>VLOOKUP($A29,情景假设!$A$174:$AP$219,COLUMN(情景假设!AJ$173),0)</f>
        <v>1954.5513820682982</v>
      </c>
      <c r="BD29" s="66">
        <f>VLOOKUP($A29,情景假设!$A$174:$AP$219,COLUMN(情景假设!AK$173),0)</f>
        <v>1949.5929910290529</v>
      </c>
      <c r="BE29" s="100">
        <f>VLOOKUP($A29,情景假设!$A$174:$AP$219,COLUMN(情景假设!AL$173),0)</f>
        <v>1943.9455686125355</v>
      </c>
      <c r="BF29" s="100">
        <f>VLOOKUP($A29,情景假设!$A$174:$AP$219,COLUMN(情景假设!AM$173),0)</f>
        <v>1937.8023556867558</v>
      </c>
      <c r="BG29" s="100">
        <f>VLOOKUP($A29,情景假设!$A$174:$AP$219,COLUMN(情景假设!AN$173),0)</f>
        <v>1931.315247569823</v>
      </c>
      <c r="BH29" s="100">
        <f>VLOOKUP($A29,情景假设!$A$174:$AP$219,COLUMN(情景假设!AO$173),0)</f>
        <v>1924.6336051894368</v>
      </c>
      <c r="BI29" s="102">
        <f>VLOOKUP($A29,情景假设!$A$174:$AP$219,COLUMN(情景假设!AP$173),0)</f>
        <v>1917.9037487482892</v>
      </c>
    </row>
    <row r="30" spans="1:61" x14ac:dyDescent="0.2">
      <c r="A30" s="23" t="s">
        <v>79</v>
      </c>
      <c r="B30" s="53"/>
      <c r="C30" s="54"/>
      <c r="D30" s="54"/>
      <c r="E30" s="54"/>
      <c r="F30" s="55"/>
      <c r="G30" s="53"/>
      <c r="H30" s="54"/>
      <c r="I30" s="54">
        <f>'历史数据 (2001-2022, 当年价) '!I30*I$77</f>
        <v>2399.4158408160433</v>
      </c>
      <c r="J30" s="54">
        <f>'历史数据 (2001-2022, 当年价) '!J30*J$77</f>
        <v>2517.8787005987151</v>
      </c>
      <c r="K30" s="55">
        <f>'历史数据 (2001-2022, 当年价) '!K30*K$77</f>
        <v>2841.2631481498397</v>
      </c>
      <c r="L30" s="53">
        <f>'历史数据 (2001-2022, 当年价) '!L30*L$77</f>
        <v>3123.251114962859</v>
      </c>
      <c r="M30" s="54">
        <f>'历史数据 (2001-2022, 当年价) '!M30*M$77</f>
        <v>3234.9671780680355</v>
      </c>
      <c r="N30" s="54">
        <f>'历史数据 (2001-2022, 当年价) '!N30*N$77</f>
        <v>3331.2326114407938</v>
      </c>
      <c r="O30" s="54">
        <f>'历史数据 (2001-2022, 当年价) '!O30*O$77</f>
        <v>3401.3404077881783</v>
      </c>
      <c r="P30" s="54">
        <f>'历史数据 (2001-2022, 当年价) '!P30*P$77</f>
        <v>3397.9015395567599</v>
      </c>
      <c r="Q30" s="53">
        <f>'历史数据 (2001-2022, 当年价) '!Q30*Q$77</f>
        <v>3511.6031390759331</v>
      </c>
      <c r="R30" s="54">
        <f>'历史数据 (2001-2022, 当年价) '!R30*R$77</f>
        <v>3703.7687703101592</v>
      </c>
      <c r="S30" s="54">
        <f>'历史数据 (2001-2022, 当年价) '!S30*S$77</f>
        <v>3724.7155807424642</v>
      </c>
      <c r="T30" s="54">
        <f>'历史数据 (2001-2022, 当年价) '!T30*T$77</f>
        <v>3742.079787486814</v>
      </c>
      <c r="U30" s="55">
        <f>'历史数据 (2001-2022, 当年价) '!U30*U$77</f>
        <v>3663.3945727849982</v>
      </c>
      <c r="V30" s="54">
        <f>'历史数据 (2001-2022, 当年价) '!V30*V$77</f>
        <v>4054.5873514850814</v>
      </c>
      <c r="W30" s="54">
        <f>'历史数据 (2001-2022, 当年价) '!W30*W$77</f>
        <v>4094.0668183633061</v>
      </c>
      <c r="X30" s="100">
        <f>VLOOKUP($A30,情景假设!$A$174:$AP$219,COLUMN(情景假设!E$173),0)</f>
        <v>4184.8923140355737</v>
      </c>
      <c r="Y30" s="100">
        <f>VLOOKUP($A30,情景假设!$A$174:$AP$219,COLUMN(情景假设!F$173),0)</f>
        <v>4276.3292295706897</v>
      </c>
      <c r="Z30" s="101">
        <f>VLOOKUP($A30,情景假设!$A$174:$AP$219,COLUMN(情景假设!G$173),0)</f>
        <v>4368.2303273445359</v>
      </c>
      <c r="AA30" s="65">
        <f>VLOOKUP($A30,情景假设!$A$174:$AP$219,COLUMN(情景假设!H$173),0)</f>
        <v>4469.1697182548978</v>
      </c>
      <c r="AB30" s="100">
        <f>VLOOKUP($A30,情景假设!$A$174:$AP$219,COLUMN(情景假设!I$173),0)</f>
        <v>4575.367293600706</v>
      </c>
      <c r="AC30" s="100">
        <f>VLOOKUP($A30,情景假设!$A$174:$AP$219,COLUMN(情景假设!J$173),0)</f>
        <v>4683.4919158410912</v>
      </c>
      <c r="AD30" s="100">
        <f>VLOOKUP($A30,情景假设!$A$174:$AP$219,COLUMN(情景假设!K$173),0)</f>
        <v>4789.5060496156902</v>
      </c>
      <c r="AE30" s="102">
        <f>VLOOKUP($A30,情景假设!$A$174:$AP$219,COLUMN(情景假设!L$173),0)</f>
        <v>4888.6231637984101</v>
      </c>
      <c r="AF30" s="100">
        <f>VLOOKUP($A30,情景假设!$A$174:$AP$219,COLUMN(情景假设!M$173),0)</f>
        <v>4977.1766402716376</v>
      </c>
      <c r="AG30" s="100">
        <f>VLOOKUP($A30,情景假设!$A$174:$AP$219,COLUMN(情景假设!N$173),0)</f>
        <v>5056.6391129811891</v>
      </c>
      <c r="AH30" s="100">
        <f>VLOOKUP($A30,情景假设!$A$174:$AP$219,COLUMN(情景假设!O$173),0)</f>
        <v>5129.7048592959936</v>
      </c>
      <c r="AI30" s="100">
        <f>VLOOKUP($A30,情景假设!$A$174:$AP$219,COLUMN(情景假设!P$173),0)</f>
        <v>5200.0402245566902</v>
      </c>
      <c r="AJ30" s="101">
        <f>VLOOKUP($A30,情景假设!$A$174:$AP$219,COLUMN(情景假设!Q$173),0)</f>
        <v>5272.424054779297</v>
      </c>
      <c r="AK30" s="65">
        <f>VLOOKUP($A30,情景假设!$A$174:$AP$219,COLUMN(情景假设!R$173),0)</f>
        <v>5344.5033195739297</v>
      </c>
      <c r="AL30" s="100">
        <f>VLOOKUP($A30,情景假设!$A$174:$AP$219,COLUMN(情景假设!S$173),0)</f>
        <v>5411.9933414537927</v>
      </c>
      <c r="AM30" s="100">
        <f>VLOOKUP($A30,情景假设!$A$174:$AP$219,COLUMN(情景假设!T$173),0)</f>
        <v>5477.5905387418316</v>
      </c>
      <c r="AN30" s="100">
        <f>VLOOKUP($A30,情景假设!$A$174:$AP$219,COLUMN(情景假设!U$173),0)</f>
        <v>5544.1181733454287</v>
      </c>
      <c r="AO30" s="66">
        <f>VLOOKUP($A30,情景假设!$A$174:$AP$219,COLUMN(情景假设!V$173),0)</f>
        <v>5614.5240699444548</v>
      </c>
      <c r="AP30" s="100">
        <f>VLOOKUP($A30,情景假设!$A$174:$AP$219,COLUMN(情景假设!W$173),0)</f>
        <v>5688.7578741059242</v>
      </c>
      <c r="AQ30" s="100">
        <f>VLOOKUP($A30,情景假设!$A$174:$AP$219,COLUMN(情景假设!X$173),0)</f>
        <v>5764.5968545382393</v>
      </c>
      <c r="AR30" s="100">
        <f>VLOOKUP($A30,情景假设!$A$174:$AP$219,COLUMN(情景假设!Y$173),0)</f>
        <v>5841.8108954159734</v>
      </c>
      <c r="AS30" s="100">
        <f>VLOOKUP($A30,情景假设!$A$174:$AP$219,COLUMN(情景假设!Z$173),0)</f>
        <v>5920.1442396437014</v>
      </c>
      <c r="AT30" s="100">
        <f>VLOOKUP($A30,情景假设!$A$174:$AP$219,COLUMN(情景假设!AA$173),0)</f>
        <v>5999.3150706387796</v>
      </c>
      <c r="AU30" s="65">
        <f>VLOOKUP($A30,情景假设!$A$174:$AP$219,COLUMN(情景假设!AB$173),0)</f>
        <v>6079.3250558474347</v>
      </c>
      <c r="AV30" s="100">
        <f>VLOOKUP($A30,情景假设!$A$174:$AP$219,COLUMN(情景假设!AC$173),0)</f>
        <v>6159.9136499582546</v>
      </c>
      <c r="AW30" s="100">
        <f>VLOOKUP($A30,情景假设!$A$174:$AP$219,COLUMN(情景假设!AD$173),0)</f>
        <v>6240.3501584739324</v>
      </c>
      <c r="AX30" s="100">
        <f>VLOOKUP($A30,情景假设!$A$174:$AP$219,COLUMN(情景假设!AE$173),0)</f>
        <v>6319.8553432708522</v>
      </c>
      <c r="AY30" s="102">
        <f>VLOOKUP($A30,情景假设!$A$174:$AP$219,COLUMN(情景假设!AF$173),0)</f>
        <v>6397.6006731532088</v>
      </c>
      <c r="AZ30" s="65">
        <f>VLOOKUP($A30,情景假设!$A$174:$AP$219,COLUMN(情景假设!AG$173),0)</f>
        <v>6474.4016068397768</v>
      </c>
      <c r="BA30" s="100">
        <f>VLOOKUP($A30,情景假设!$A$174:$AP$219,COLUMN(情景假设!AH$173),0)</f>
        <v>6551.6037713233945</v>
      </c>
      <c r="BB30" s="100">
        <f>VLOOKUP($A30,情景假设!$A$174:$AP$219,COLUMN(情景假设!AI$173),0)</f>
        <v>6629.1366323626416</v>
      </c>
      <c r="BC30" s="100">
        <f>VLOOKUP($A30,情景假设!$A$174:$AP$219,COLUMN(情景假设!AJ$173),0)</f>
        <v>6706.9293537074645</v>
      </c>
      <c r="BD30" s="66">
        <f>VLOOKUP($A30,情景假设!$A$174:$AP$219,COLUMN(情景假设!AK$173),0)</f>
        <v>6784.9103990868589</v>
      </c>
      <c r="BE30" s="100">
        <f>VLOOKUP($A30,情景假设!$A$174:$AP$219,COLUMN(情景假设!AL$173),0)</f>
        <v>6863.1568501487982</v>
      </c>
      <c r="BF30" s="100">
        <f>VLOOKUP($A30,情景假设!$A$174:$AP$219,COLUMN(情景假设!AM$173),0)</f>
        <v>6941.7738737413501</v>
      </c>
      <c r="BG30" s="100">
        <f>VLOOKUP($A30,情景假设!$A$174:$AP$219,COLUMN(情景假设!AN$173),0)</f>
        <v>7020.7301567203158</v>
      </c>
      <c r="BH30" s="100">
        <f>VLOOKUP($A30,情景假设!$A$174:$AP$219,COLUMN(情景假设!AO$173),0)</f>
        <v>7099.9920971923684</v>
      </c>
      <c r="BI30" s="102">
        <f>VLOOKUP($A30,情景假设!$A$174:$AP$219,COLUMN(情景假设!AP$173),0)</f>
        <v>7179.5225868094512</v>
      </c>
    </row>
    <row r="31" spans="1:61" x14ac:dyDescent="0.2">
      <c r="A31" s="23" t="s">
        <v>117</v>
      </c>
      <c r="B31" s="53"/>
      <c r="C31" s="54"/>
      <c r="D31" s="54"/>
      <c r="E31" s="54"/>
      <c r="F31" s="55"/>
      <c r="G31" s="53"/>
      <c r="H31" s="54"/>
      <c r="I31" s="54">
        <f>'历史数据 (2001-2022, 当年价) '!I31*I$77</f>
        <v>960.49923103428591</v>
      </c>
      <c r="J31" s="54">
        <f>'历史数据 (2001-2022, 当年价) '!J31*J$77</f>
        <v>990.62110956548941</v>
      </c>
      <c r="K31" s="55">
        <f>'历史数据 (2001-2022, 当年价) '!K31*K$77</f>
        <v>1105.3457185260063</v>
      </c>
      <c r="L31" s="53">
        <f>'历史数据 (2001-2022, 当年价) '!L31*L$77</f>
        <v>1209.7378757621632</v>
      </c>
      <c r="M31" s="54">
        <f>'历史数据 (2001-2022, 当年价) '!M31*M$77</f>
        <v>1267.9807982271564</v>
      </c>
      <c r="N31" s="54">
        <f>'历史数据 (2001-2022, 当年价) '!N31*N$77</f>
        <v>1347.8717215792374</v>
      </c>
      <c r="O31" s="54">
        <f>'历史数据 (2001-2022, 当年价) '!O31*O$77</f>
        <v>1421.466988732664</v>
      </c>
      <c r="P31" s="54">
        <f>'历史数据 (2001-2022, 当年价) '!P31*P$77</f>
        <v>1438.9096272736515</v>
      </c>
      <c r="Q31" s="53">
        <f>'历史数据 (2001-2022, 当年价) '!Q31*Q$77</f>
        <v>1489.8672732730606</v>
      </c>
      <c r="R31" s="54">
        <f>'历史数据 (2001-2022, 当年价) '!R31*R$77</f>
        <v>1658.8647683805762</v>
      </c>
      <c r="S31" s="54">
        <f>'历史数据 (2001-2022, 当年价) '!S31*S$77</f>
        <v>1760.7433815949707</v>
      </c>
      <c r="T31" s="54">
        <f>'历史数据 (2001-2022, 当年价) '!T31*T$77</f>
        <v>1740.091712310071</v>
      </c>
      <c r="U31" s="55">
        <f>'历史数据 (2001-2022, 当年价) '!U31*U$77</f>
        <v>1649.6368760600501</v>
      </c>
      <c r="V31" s="54">
        <f>'历史数据 (2001-2022, 当年价) '!V31*V$77</f>
        <v>1909.953713647637</v>
      </c>
      <c r="W31" s="54">
        <f>'历史数据 (2001-2022, 当年价) '!W31*W$77</f>
        <v>1947.9528299445335</v>
      </c>
      <c r="X31" s="100">
        <f>VLOOKUP($A31,情景假设!$A$174:$AP$219,COLUMN(情景假设!E$173),0)</f>
        <v>1989.9742429912644</v>
      </c>
      <c r="Y31" s="100">
        <f>VLOOKUP($A31,情景假设!$A$174:$AP$219,COLUMN(情景假设!F$173),0)</f>
        <v>2030.3671561945732</v>
      </c>
      <c r="Z31" s="101">
        <f>VLOOKUP($A31,情景假设!$A$174:$AP$219,COLUMN(情景假设!G$173),0)</f>
        <v>2068.4071042318319</v>
      </c>
      <c r="AA31" s="65">
        <f>VLOOKUP($A31,情景假设!$A$174:$AP$219,COLUMN(情景假设!H$173),0)</f>
        <v>2107.1689267065817</v>
      </c>
      <c r="AB31" s="100">
        <f>VLOOKUP($A31,情景假设!$A$174:$AP$219,COLUMN(情景假设!I$173),0)</f>
        <v>2145.2677951037958</v>
      </c>
      <c r="AC31" s="100">
        <f>VLOOKUP($A31,情景假设!$A$174:$AP$219,COLUMN(情景假设!J$173),0)</f>
        <v>2182.6902045060024</v>
      </c>
      <c r="AD31" s="100">
        <f>VLOOKUP($A31,情景假设!$A$174:$AP$219,COLUMN(情景假设!K$173),0)</f>
        <v>2219.2998696661552</v>
      </c>
      <c r="AE31" s="102">
        <f>VLOOKUP($A31,情景假设!$A$174:$AP$219,COLUMN(情景假设!L$173),0)</f>
        <v>2254.8405412753746</v>
      </c>
      <c r="AF31" s="100">
        <f>VLOOKUP($A31,情景假设!$A$174:$AP$219,COLUMN(情景假设!M$173),0)</f>
        <v>2288.8002343784356</v>
      </c>
      <c r="AG31" s="100">
        <f>VLOOKUP($A31,情景假设!$A$174:$AP$219,COLUMN(情景假设!N$173),0)</f>
        <v>2320.7381005388379</v>
      </c>
      <c r="AH31" s="100">
        <f>VLOOKUP($A31,情景假设!$A$174:$AP$219,COLUMN(情景假设!O$173),0)</f>
        <v>2350.48224430764</v>
      </c>
      <c r="AI31" s="100">
        <f>VLOOKUP($A31,情景假设!$A$174:$AP$219,COLUMN(情景假设!P$173),0)</f>
        <v>2378.184974204572</v>
      </c>
      <c r="AJ31" s="101">
        <f>VLOOKUP($A31,情景假设!$A$174:$AP$219,COLUMN(情景假设!Q$173),0)</f>
        <v>2404.3941948355014</v>
      </c>
      <c r="AK31" s="65">
        <f>VLOOKUP($A31,情景假设!$A$174:$AP$219,COLUMN(情景假设!R$173),0)</f>
        <v>2428.0717471290527</v>
      </c>
      <c r="AL31" s="100">
        <f>VLOOKUP($A31,情景假设!$A$174:$AP$219,COLUMN(情景假设!S$173),0)</f>
        <v>2448.4977954233559</v>
      </c>
      <c r="AM31" s="100">
        <f>VLOOKUP($A31,情景假设!$A$174:$AP$219,COLUMN(情景假设!T$173),0)</f>
        <v>2466.9739575826502</v>
      </c>
      <c r="AN31" s="100">
        <f>VLOOKUP($A31,情景假设!$A$174:$AP$219,COLUMN(情景假设!U$173),0)</f>
        <v>2484.8417745996076</v>
      </c>
      <c r="AO31" s="66">
        <f>VLOOKUP($A31,情景假设!$A$174:$AP$219,COLUMN(情景假设!V$173),0)</f>
        <v>2503.4755814974405</v>
      </c>
      <c r="AP31" s="100">
        <f>VLOOKUP($A31,情景假设!$A$174:$AP$219,COLUMN(情景假设!W$173),0)</f>
        <v>2522.8922700790013</v>
      </c>
      <c r="AQ31" s="100">
        <f>VLOOKUP($A31,情景假设!$A$174:$AP$219,COLUMN(情景假设!X$173),0)</f>
        <v>2542.1498212159663</v>
      </c>
      <c r="AR31" s="100">
        <f>VLOOKUP($A31,情景假设!$A$174:$AP$219,COLUMN(情景假设!Y$173),0)</f>
        <v>2561.2013140377708</v>
      </c>
      <c r="AS31" s="100">
        <f>VLOOKUP($A31,情景假设!$A$174:$AP$219,COLUMN(情景假设!Z$173),0)</f>
        <v>2579.9905491243189</v>
      </c>
      <c r="AT31" s="100">
        <f>VLOOKUP($A31,情景假设!$A$174:$AP$219,COLUMN(情景假设!AA$173),0)</f>
        <v>2598.4520315515301</v>
      </c>
      <c r="AU31" s="65">
        <f>VLOOKUP($A31,情景假设!$A$174:$AP$219,COLUMN(情景假设!AB$173),0)</f>
        <v>2616.6443327475204</v>
      </c>
      <c r="AV31" s="100">
        <f>VLOOKUP($A31,情景假设!$A$174:$AP$219,COLUMN(情景假设!AC$173),0)</f>
        <v>2634.5125567644791</v>
      </c>
      <c r="AW31" s="100">
        <f>VLOOKUP($A31,情景假设!$A$174:$AP$219,COLUMN(情景假设!AD$173),0)</f>
        <v>2651.8032016729353</v>
      </c>
      <c r="AX31" s="100">
        <f>VLOOKUP($A31,情景假设!$A$174:$AP$219,COLUMN(情景假设!AE$173),0)</f>
        <v>2668.2482403853114</v>
      </c>
      <c r="AY31" s="102">
        <f>VLOOKUP($A31,情景假设!$A$174:$AP$219,COLUMN(情景假设!AF$173),0)</f>
        <v>2683.5650073402217</v>
      </c>
      <c r="AZ31" s="65">
        <f>VLOOKUP($A31,情景假设!$A$174:$AP$219,COLUMN(情景假设!AG$173),0)</f>
        <v>2698.030064393708</v>
      </c>
      <c r="BA31" s="100">
        <f>VLOOKUP($A31,情景假设!$A$174:$AP$219,COLUMN(情景假设!AH$173),0)</f>
        <v>2712.076461351493</v>
      </c>
      <c r="BB31" s="100">
        <f>VLOOKUP($A31,情景假设!$A$174:$AP$219,COLUMN(情景假设!AI$173),0)</f>
        <v>2725.6449701997767</v>
      </c>
      <c r="BC31" s="100">
        <f>VLOOKUP($A31,情景假设!$A$174:$AP$219,COLUMN(情景假设!AJ$173),0)</f>
        <v>2738.6759588400555</v>
      </c>
      <c r="BD31" s="66">
        <f>VLOOKUP($A31,情景假设!$A$174:$AP$219,COLUMN(情景假设!AK$173),0)</f>
        <v>2751.109303419822</v>
      </c>
      <c r="BE31" s="100">
        <f>VLOOKUP($A31,情景假设!$A$174:$AP$219,COLUMN(情景假设!AL$173),0)</f>
        <v>2762.9445843729623</v>
      </c>
      <c r="BF31" s="100">
        <f>VLOOKUP($A31,情景假设!$A$174:$AP$219,COLUMN(情景假设!AM$173),0)</f>
        <v>2774.19081221443</v>
      </c>
      <c r="BG31" s="100">
        <f>VLOOKUP($A31,情景假设!$A$174:$AP$219,COLUMN(情景假设!AN$173),0)</f>
        <v>2784.8007524115555</v>
      </c>
      <c r="BH31" s="100">
        <f>VLOOKUP($A31,情景假设!$A$174:$AP$219,COLUMN(情景假设!AO$173),0)</f>
        <v>2794.7258166880179</v>
      </c>
      <c r="BI31" s="102">
        <f>VLOOKUP($A31,情景假设!$A$174:$AP$219,COLUMN(情景假设!AP$173),0)</f>
        <v>2803.9156892608316</v>
      </c>
    </row>
    <row r="32" spans="1:61" x14ac:dyDescent="0.2">
      <c r="A32" s="23" t="s">
        <v>118</v>
      </c>
      <c r="B32" s="53"/>
      <c r="C32" s="54"/>
      <c r="D32" s="54"/>
      <c r="E32" s="54"/>
      <c r="F32" s="55"/>
      <c r="G32" s="53"/>
      <c r="H32" s="54"/>
      <c r="I32" s="54">
        <f>'历史数据 (2001-2022, 当年价) '!I32*I$77</f>
        <v>1237.2348438757313</v>
      </c>
      <c r="J32" s="54">
        <f>'历史数据 (2001-2022, 当年价) '!J32*J$77</f>
        <v>1260.7885849418121</v>
      </c>
      <c r="K32" s="55">
        <f>'历史数据 (2001-2022, 当年价) '!K32*K$77</f>
        <v>1389.6603169510863</v>
      </c>
      <c r="L32" s="53">
        <f>'历史数据 (2001-2022, 当年价) '!L32*L$77</f>
        <v>1498.203935994324</v>
      </c>
      <c r="M32" s="54">
        <f>'历史数据 (2001-2022, 当年价) '!M32*M$77</f>
        <v>1581.7453247763906</v>
      </c>
      <c r="N32" s="54">
        <f>'历史数据 (2001-2022, 当年价) '!N32*N$77</f>
        <v>1705.4469690205001</v>
      </c>
      <c r="O32" s="54">
        <f>'历史数据 (2001-2022, 当年价) '!O32*O$77</f>
        <v>1857.428402654961</v>
      </c>
      <c r="P32" s="54">
        <f>'历史数据 (2001-2022, 当年价) '!P32*P$77</f>
        <v>1864.3612617991985</v>
      </c>
      <c r="Q32" s="53">
        <f>'历史数据 (2001-2022, 当年价) '!Q32*Q$77</f>
        <v>1877.6232138558726</v>
      </c>
      <c r="R32" s="54">
        <f>'历史数据 (2001-2022, 当年价) '!R32*R$77</f>
        <v>2073.499402210462</v>
      </c>
      <c r="S32" s="54">
        <f>'历史数据 (2001-2022, 当年价) '!S32*S$77</f>
        <v>2225.6176241314952</v>
      </c>
      <c r="T32" s="54">
        <f>'历史数据 (2001-2022, 当年价) '!T32*T$77</f>
        <v>2169.4713333944724</v>
      </c>
      <c r="U32" s="55">
        <f>'历史数据 (2001-2022, 当年价) '!U32*U$77</f>
        <v>1972.7493616245627</v>
      </c>
      <c r="V32" s="54">
        <f>'历史数据 (2001-2022, 当年价) '!V32*V$77</f>
        <v>2360.0523650119308</v>
      </c>
      <c r="W32" s="54">
        <f>'历史数据 (2001-2022, 当年价) '!W32*W$77</f>
        <v>2335.0838323778685</v>
      </c>
      <c r="X32" s="100">
        <f>VLOOKUP($A32,情景假设!$A$174:$AP$219,COLUMN(情景假设!E$173),0)</f>
        <v>2379.4906300309558</v>
      </c>
      <c r="Y32" s="100">
        <f>VLOOKUP($A32,情景假设!$A$174:$AP$219,COLUMN(情景假设!F$173),0)</f>
        <v>2422.2223403520225</v>
      </c>
      <c r="Z32" s="101">
        <f>VLOOKUP($A32,情景假设!$A$174:$AP$219,COLUMN(情景假设!G$173),0)</f>
        <v>2462.6476055141225</v>
      </c>
      <c r="AA32" s="65">
        <f>VLOOKUP($A32,情景假设!$A$174:$AP$219,COLUMN(情景假设!H$173),0)</f>
        <v>2504.3381953993721</v>
      </c>
      <c r="AB32" s="100">
        <f>VLOOKUP($A32,情景假设!$A$174:$AP$219,COLUMN(情景假设!I$173),0)</f>
        <v>2545.452652682563</v>
      </c>
      <c r="AC32" s="100">
        <f>VLOOKUP($A32,情景假设!$A$174:$AP$219,COLUMN(情景假设!J$173),0)</f>
        <v>2586.0659823127035</v>
      </c>
      <c r="AD32" s="100">
        <f>VLOOKUP($A32,情景假设!$A$174:$AP$219,COLUMN(情景假设!K$173),0)</f>
        <v>2626.1116199721123</v>
      </c>
      <c r="AE32" s="102">
        <f>VLOOKUP($A32,情景假设!$A$174:$AP$219,COLUMN(情景假设!L$173),0)</f>
        <v>2665.3853931782946</v>
      </c>
      <c r="AF32" s="100">
        <f>VLOOKUP($A32,情景假设!$A$174:$AP$219,COLUMN(情景假设!M$173),0)</f>
        <v>2703.1563658183195</v>
      </c>
      <c r="AG32" s="100">
        <f>VLOOKUP($A32,情景假设!$A$174:$AP$219,COLUMN(情景假设!N$173),0)</f>
        <v>2738.7741671120939</v>
      </c>
      <c r="AH32" s="100">
        <f>VLOOKUP($A32,情景假设!$A$174:$AP$219,COLUMN(情景假设!O$173),0)</f>
        <v>2772.1347754384083</v>
      </c>
      <c r="AI32" s="100">
        <f>VLOOKUP($A32,情景假设!$A$174:$AP$219,COLUMN(情景假设!P$173),0)</f>
        <v>2803.5189128313737</v>
      </c>
      <c r="AJ32" s="101">
        <f>VLOOKUP($A32,情景假设!$A$174:$AP$219,COLUMN(情景假设!Q$173),0)</f>
        <v>2833.6747128238922</v>
      </c>
      <c r="AK32" s="65">
        <f>VLOOKUP($A32,情景假设!$A$174:$AP$219,COLUMN(情景假设!R$173),0)</f>
        <v>2861.2029845940092</v>
      </c>
      <c r="AL32" s="100">
        <f>VLOOKUP($A32,情景假设!$A$174:$AP$219,COLUMN(情景假设!S$173),0)</f>
        <v>2885.00955157627</v>
      </c>
      <c r="AM32" s="100">
        <f>VLOOKUP($A32,情景假设!$A$174:$AP$219,COLUMN(情景假设!T$173),0)</f>
        <v>2906.6248794573353</v>
      </c>
      <c r="AN32" s="100">
        <f>VLOOKUP($A32,情景假设!$A$174:$AP$219,COLUMN(情景假设!U$173),0)</f>
        <v>2927.6252878626019</v>
      </c>
      <c r="AO32" s="66">
        <f>VLOOKUP($A32,情景假设!$A$174:$AP$219,COLUMN(情景假设!V$173),0)</f>
        <v>2949.6251536987215</v>
      </c>
      <c r="AP32" s="100">
        <f>VLOOKUP($A32,情景假设!$A$174:$AP$219,COLUMN(情景假设!W$173),0)</f>
        <v>2972.6393892544802</v>
      </c>
      <c r="AQ32" s="100">
        <f>VLOOKUP($A32,情景假设!$A$174:$AP$219,COLUMN(情景假设!X$173),0)</f>
        <v>2995.5529323517831</v>
      </c>
      <c r="AR32" s="100">
        <f>VLOOKUP($A32,情景假设!$A$174:$AP$219,COLUMN(情景假设!Y$173),0)</f>
        <v>3018.3050597039087</v>
      </c>
      <c r="AS32" s="100">
        <f>VLOOKUP($A32,情景假设!$A$174:$AP$219,COLUMN(情景假设!Z$173),0)</f>
        <v>3040.8238402461157</v>
      </c>
      <c r="AT32" s="100">
        <f>VLOOKUP($A32,情景假设!$A$174:$AP$219,COLUMN(情景假设!AA$173),0)</f>
        <v>3063.0260984595275</v>
      </c>
      <c r="AU32" s="65">
        <f>VLOOKUP($A32,情景假设!$A$174:$AP$219,COLUMN(情景假设!AB$173),0)</f>
        <v>3084.9746285207461</v>
      </c>
      <c r="AV32" s="100">
        <f>VLOOKUP($A32,情景假设!$A$174:$AP$219,COLUMN(情景假设!AC$173),0)</f>
        <v>3106.5982209761805</v>
      </c>
      <c r="AW32" s="100">
        <f>VLOOKUP($A32,情景假设!$A$174:$AP$219,COLUMN(情景假设!AD$173),0)</f>
        <v>3127.5911367947024</v>
      </c>
      <c r="AX32" s="100">
        <f>VLOOKUP($A32,情景假设!$A$174:$AP$219,COLUMN(情景假设!AE$173),0)</f>
        <v>3147.6300201699623</v>
      </c>
      <c r="AY32" s="102">
        <f>VLOOKUP($A32,情景假设!$A$174:$AP$219,COLUMN(情景假设!AF$173),0)</f>
        <v>3166.3737281230401</v>
      </c>
      <c r="AZ32" s="65">
        <f>VLOOKUP($A32,情景假设!$A$174:$AP$219,COLUMN(情景假设!AG$173),0)</f>
        <v>3184.1306501528552</v>
      </c>
      <c r="BA32" s="100">
        <f>VLOOKUP($A32,情景假设!$A$174:$AP$219,COLUMN(情景假设!AH$173),0)</f>
        <v>3201.4037184673543</v>
      </c>
      <c r="BB32" s="100">
        <f>VLOOKUP($A32,情景假设!$A$174:$AP$219,COLUMN(情景假设!AI$173),0)</f>
        <v>3218.1299441929559</v>
      </c>
      <c r="BC32" s="100">
        <f>VLOOKUP($A32,情景假设!$A$174:$AP$219,COLUMN(情景假设!AJ$173),0)</f>
        <v>3234.2459416911743</v>
      </c>
      <c r="BD32" s="66">
        <f>VLOOKUP($A32,情景假设!$A$174:$AP$219,COLUMN(情景假设!AK$173),0)</f>
        <v>3249.6878084684372</v>
      </c>
      <c r="BE32" s="100">
        <f>VLOOKUP($A32,情景假设!$A$174:$AP$219,COLUMN(情景假设!AL$173),0)</f>
        <v>3264.4622280222234</v>
      </c>
      <c r="BF32" s="100">
        <f>VLOOKUP($A32,情景假设!$A$174:$AP$219,COLUMN(情景假设!AM$173),0)</f>
        <v>3278.5871229159834</v>
      </c>
      <c r="BG32" s="100">
        <f>VLOOKUP($A32,情景假设!$A$174:$AP$219,COLUMN(情景假设!AN$173),0)</f>
        <v>3292.0140178864281</v>
      </c>
      <c r="BH32" s="100">
        <f>VLOOKUP($A32,情景假设!$A$174:$AP$219,COLUMN(情景假设!AO$173),0)</f>
        <v>3304.6928392490458</v>
      </c>
      <c r="BI32" s="102">
        <f>VLOOKUP($A32,情景假设!$A$174:$AP$219,COLUMN(情景假设!AP$173),0)</f>
        <v>3316.5714454465656</v>
      </c>
    </row>
    <row r="33" spans="1:61" x14ac:dyDescent="0.2">
      <c r="A33" s="23" t="s">
        <v>82</v>
      </c>
      <c r="B33" s="53"/>
      <c r="C33" s="54"/>
      <c r="D33" s="54"/>
      <c r="E33" s="54"/>
      <c r="F33" s="55"/>
      <c r="G33" s="53"/>
      <c r="H33" s="54"/>
      <c r="I33" s="54">
        <f>'历史数据 (2001-2022, 当年价) '!I33*I$77</f>
        <v>4625.6513765876116</v>
      </c>
      <c r="J33" s="54">
        <f>'历史数据 (2001-2022, 当年价) '!J33*J$77</f>
        <v>4612.8602684459884</v>
      </c>
      <c r="K33" s="55">
        <f>'历史数据 (2001-2022, 当年价) '!K33*K$77</f>
        <v>4909.6595710962438</v>
      </c>
      <c r="L33" s="53">
        <f>'历史数据 (2001-2022, 当年价) '!L33*L$77</f>
        <v>5076.1339274281618</v>
      </c>
      <c r="M33" s="54">
        <f>'历史数据 (2001-2022, 当年价) '!M33*M$77</f>
        <v>5136.8917752740663</v>
      </c>
      <c r="N33" s="54">
        <f>'历史数据 (2001-2022, 当年价) '!N33*N$77</f>
        <v>5177.5177742301576</v>
      </c>
      <c r="O33" s="54">
        <f>'历史数据 (2001-2022, 当年价) '!O33*O$77</f>
        <v>5231.8795946876407</v>
      </c>
      <c r="P33" s="54">
        <f>'历史数据 (2001-2022, 当年价) '!P33*P$77</f>
        <v>5330.8239788952933</v>
      </c>
      <c r="Q33" s="53">
        <f>'历史数据 (2001-2022, 当年价) '!Q33*Q$77</f>
        <v>5550.8237809702714</v>
      </c>
      <c r="R33" s="54">
        <f>'历史数据 (2001-2022, 当年价) '!R33*R$77</f>
        <v>5888.2933870137658</v>
      </c>
      <c r="S33" s="54">
        <f>'历史数据 (2001-2022, 当年价) '!S33*S$77</f>
        <v>6238.1949839855151</v>
      </c>
      <c r="T33" s="54">
        <f>'历史数据 (2001-2022, 当年价) '!T33*T$77</f>
        <v>6315.3940380225322</v>
      </c>
      <c r="U33" s="55">
        <f>'历史数据 (2001-2022, 当年价) '!U33*U$77</f>
        <v>6152.0529589530752</v>
      </c>
      <c r="V33" s="54">
        <f>'历史数据 (2001-2022, 当年价) '!V33*V$77</f>
        <v>6456.6953675432605</v>
      </c>
      <c r="W33" s="54">
        <f>'历史数据 (2001-2022, 当年价) '!W33*W$77</f>
        <v>6224.4128368227912</v>
      </c>
      <c r="X33" s="100">
        <f>VLOOKUP($A33,情景假设!$A$174:$AP$219,COLUMN(情景假设!E$173),0)</f>
        <v>6359.9499745583416</v>
      </c>
      <c r="Y33" s="100">
        <f>VLOOKUP($A33,情景假设!$A$174:$AP$219,COLUMN(情景假设!F$173),0)</f>
        <v>6472.1791872613467</v>
      </c>
      <c r="Z33" s="101">
        <f>VLOOKUP($A33,情景假设!$A$174:$AP$219,COLUMN(情景假设!G$173),0)</f>
        <v>6532.7257581377999</v>
      </c>
      <c r="AA33" s="65">
        <f>VLOOKUP($A33,情景假设!$A$174:$AP$219,COLUMN(情景假设!H$173),0)</f>
        <v>6559.2093897964423</v>
      </c>
      <c r="AB33" s="100">
        <f>VLOOKUP($A33,情景假设!$A$174:$AP$219,COLUMN(情景假设!I$173),0)</f>
        <v>6575.4404291376268</v>
      </c>
      <c r="AC33" s="100">
        <f>VLOOKUP($A33,情景假设!$A$174:$AP$219,COLUMN(情景假设!J$173),0)</f>
        <v>6585.2224952121305</v>
      </c>
      <c r="AD33" s="100">
        <f>VLOOKUP($A33,情景假设!$A$174:$AP$219,COLUMN(情景假设!K$173),0)</f>
        <v>6591.9960764661537</v>
      </c>
      <c r="AE33" s="102">
        <f>VLOOKUP($A33,情景假设!$A$174:$AP$219,COLUMN(情景假设!L$173),0)</f>
        <v>6598.8207621185302</v>
      </c>
      <c r="AF33" s="100">
        <f>VLOOKUP($A33,情景假设!$A$174:$AP$219,COLUMN(情景假设!M$173),0)</f>
        <v>6588.9199267367549</v>
      </c>
      <c r="AG33" s="100">
        <f>VLOOKUP($A33,情景假设!$A$174:$AP$219,COLUMN(情景假设!N$173),0)</f>
        <v>6552.1607726157808</v>
      </c>
      <c r="AH33" s="100">
        <f>VLOOKUP($A33,情景假设!$A$174:$AP$219,COLUMN(情景假设!O$173),0)</f>
        <v>6501.5062014525483</v>
      </c>
      <c r="AI33" s="100">
        <f>VLOOKUP($A33,情景假设!$A$174:$AP$219,COLUMN(情景假设!P$173),0)</f>
        <v>6450.5715693786833</v>
      </c>
      <c r="AJ33" s="101">
        <f>VLOOKUP($A33,情景假设!$A$174:$AP$219,COLUMN(情景假设!Q$173),0)</f>
        <v>6413.5813618424927</v>
      </c>
      <c r="AK33" s="65">
        <f>VLOOKUP($A33,情景假设!$A$174:$AP$219,COLUMN(情景假设!R$173),0)</f>
        <v>6383.9886050370405</v>
      </c>
      <c r="AL33" s="100">
        <f>VLOOKUP($A33,情景假设!$A$174:$AP$219,COLUMN(情景假设!S$173),0)</f>
        <v>6347.7934640429175</v>
      </c>
      <c r="AM33" s="100">
        <f>VLOOKUP($A33,情景假设!$A$174:$AP$219,COLUMN(情景假设!T$173),0)</f>
        <v>6308.2821204923475</v>
      </c>
      <c r="AN33" s="100">
        <f>VLOOKUP($A33,情景假设!$A$174:$AP$219,COLUMN(情景假设!U$173),0)</f>
        <v>6268.65240740432</v>
      </c>
      <c r="AO33" s="66">
        <f>VLOOKUP($A33,情景假设!$A$174:$AP$219,COLUMN(情景假设!V$173),0)</f>
        <v>6232.0056402799983</v>
      </c>
      <c r="AP33" s="100">
        <f>VLOOKUP($A33,情景假设!$A$174:$AP$219,COLUMN(情景假设!W$173),0)</f>
        <v>6197.9379588111433</v>
      </c>
      <c r="AQ33" s="100">
        <f>VLOOKUP($A33,情景假设!$A$174:$AP$219,COLUMN(情景假设!X$173),0)</f>
        <v>6163.7323599631518</v>
      </c>
      <c r="AR33" s="100">
        <f>VLOOKUP($A33,情景假设!$A$174:$AP$219,COLUMN(情景假设!Y$173),0)</f>
        <v>6128.9451311256043</v>
      </c>
      <c r="AS33" s="100">
        <f>VLOOKUP($A33,情景假设!$A$174:$AP$219,COLUMN(情景假设!Z$173),0)</f>
        <v>6093.1254966252664</v>
      </c>
      <c r="AT33" s="100">
        <f>VLOOKUP($A33,情景假设!$A$174:$AP$219,COLUMN(情景假设!AA$173),0)</f>
        <v>6055.8171219734531</v>
      </c>
      <c r="AU33" s="65">
        <f>VLOOKUP($A33,情景假设!$A$174:$AP$219,COLUMN(情景假设!AB$173),0)</f>
        <v>6016.8667161473613</v>
      </c>
      <c r="AV33" s="100">
        <f>VLOOKUP($A33,情景假设!$A$174:$AP$219,COLUMN(情景假设!AC$173),0)</f>
        <v>5975.8668104368298</v>
      </c>
      <c r="AW33" s="100">
        <f>VLOOKUP($A33,情景假设!$A$174:$AP$219,COLUMN(情景假设!AD$173),0)</f>
        <v>5931.9841629835209</v>
      </c>
      <c r="AX33" s="100">
        <f>VLOOKUP($A33,情景假设!$A$174:$AP$219,COLUMN(情景假设!AE$173),0)</f>
        <v>5884.3986254699421</v>
      </c>
      <c r="AY33" s="102">
        <f>VLOOKUP($A33,情景假设!$A$174:$AP$219,COLUMN(情景假设!AF$173),0)</f>
        <v>5832.3077954618539</v>
      </c>
      <c r="AZ33" s="65">
        <f>VLOOKUP($A33,情景假设!$A$174:$AP$219,COLUMN(情景假设!AG$173),0)</f>
        <v>5777.6080988551275</v>
      </c>
      <c r="BA33" s="100">
        <f>VLOOKUP($A33,情景假设!$A$174:$AP$219,COLUMN(情景假设!AH$173),0)</f>
        <v>5722.5521800309098</v>
      </c>
      <c r="BB33" s="100">
        <f>VLOOKUP($A33,情景假设!$A$174:$AP$219,COLUMN(情景假设!AI$173),0)</f>
        <v>5666.9078333437383</v>
      </c>
      <c r="BC33" s="100">
        <f>VLOOKUP($A33,情景假设!$A$174:$AP$219,COLUMN(情景假设!AJ$173),0)</f>
        <v>5610.4691049578569</v>
      </c>
      <c r="BD33" s="66">
        <f>VLOOKUP($A33,情景假设!$A$174:$AP$219,COLUMN(情景假设!AK$173),0)</f>
        <v>5553.0566566830312</v>
      </c>
      <c r="BE33" s="100">
        <f>VLOOKUP($A33,情景假设!$A$174:$AP$219,COLUMN(情景假设!AL$173),0)</f>
        <v>5494.6378066923153</v>
      </c>
      <c r="BF33" s="100">
        <f>VLOOKUP($A33,情景假设!$A$174:$AP$219,COLUMN(情景假设!AM$173),0)</f>
        <v>5435.2192291924648</v>
      </c>
      <c r="BG33" s="100">
        <f>VLOOKUP($A33,情景假设!$A$174:$AP$219,COLUMN(情景假设!AN$173),0)</f>
        <v>5374.7187098722707</v>
      </c>
      <c r="BH33" s="100">
        <f>VLOOKUP($A33,情景假设!$A$174:$AP$219,COLUMN(情景假设!AO$173),0)</f>
        <v>5313.0772232437439</v>
      </c>
      <c r="BI33" s="102">
        <f>VLOOKUP($A33,情景假设!$A$174:$AP$219,COLUMN(情景假设!AP$173),0)</f>
        <v>5250.2575473937504</v>
      </c>
    </row>
    <row r="34" spans="1:61" x14ac:dyDescent="0.2">
      <c r="A34" s="23" t="s">
        <v>119</v>
      </c>
      <c r="B34" s="53"/>
      <c r="C34" s="54"/>
      <c r="D34" s="54"/>
      <c r="E34" s="54"/>
      <c r="F34" s="55"/>
      <c r="G34" s="53"/>
      <c r="H34" s="54"/>
      <c r="I34" s="54">
        <f>'历史数据 (2001-2022, 当年价) '!I34*I$77</f>
        <v>10307.621181201201</v>
      </c>
      <c r="J34" s="54">
        <f>'历史数据 (2001-2022, 当年价) '!J34*J$77</f>
        <v>11197.59429543964</v>
      </c>
      <c r="K34" s="55">
        <f>'历史数据 (2001-2022, 当年价) '!K34*K$77</f>
        <v>12559.64137823792</v>
      </c>
      <c r="L34" s="53">
        <f>'历史数据 (2001-2022, 当年价) '!L34*L$77</f>
        <v>13842.358017782368</v>
      </c>
      <c r="M34" s="54">
        <f>'历史数据 (2001-2022, 当年价) '!M34*M$77</f>
        <v>14719.644806821092</v>
      </c>
      <c r="N34" s="54">
        <f>'历史数据 (2001-2022, 当年价) '!N34*N$77</f>
        <v>15675.043022632364</v>
      </c>
      <c r="O34" s="54">
        <f>'历史数据 (2001-2022, 当年价) '!O34*O$77</f>
        <v>16576.00180083466</v>
      </c>
      <c r="P34" s="54">
        <f>'历史数据 (2001-2022, 当年价) '!P34*P$77</f>
        <v>17219.725535205271</v>
      </c>
      <c r="Q34" s="53">
        <f>'历史数据 (2001-2022, 当年价) '!Q34*Q$77</f>
        <v>18098.41766921154</v>
      </c>
      <c r="R34" s="54">
        <f>'历史数据 (2001-2022, 当年价) '!R34*R$77</f>
        <v>19015.540655849214</v>
      </c>
      <c r="S34" s="54">
        <f>'历史数据 (2001-2022, 当年价) '!S34*S$77</f>
        <v>19615.361201046722</v>
      </c>
      <c r="T34" s="54">
        <f>'历史数据 (2001-2022, 当年价) '!T34*T$77</f>
        <v>19801.368225340564</v>
      </c>
      <c r="U34" s="55">
        <f>'历史数据 (2001-2022, 当年价) '!U34*U$77</f>
        <v>19806.415285139785</v>
      </c>
      <c r="V34" s="54">
        <f>'历史数据 (2001-2022, 当年价) '!V34*V$77</f>
        <v>22210.139333921907</v>
      </c>
      <c r="W34" s="54">
        <f>'历史数据 (2001-2022, 当年价) '!W34*W$77</f>
        <v>24050.846611769</v>
      </c>
      <c r="X34" s="100">
        <f>VLOOKUP($A34,情景假设!$A$174:$AP$219,COLUMN(情景假设!E$173),0)</f>
        <v>25134.439710456914</v>
      </c>
      <c r="Y34" s="100">
        <f>VLOOKUP($A34,情景假设!$A$174:$AP$219,COLUMN(情景假设!F$173),0)</f>
        <v>26213.185496075985</v>
      </c>
      <c r="Z34" s="101">
        <f>VLOOKUP($A34,情景假设!$A$174:$AP$219,COLUMN(情景假设!G$173),0)</f>
        <v>27267.349407963695</v>
      </c>
      <c r="AA34" s="65">
        <f>VLOOKUP($A34,情景假设!$A$174:$AP$219,COLUMN(情景假设!H$173),0)</f>
        <v>28356.803594498197</v>
      </c>
      <c r="AB34" s="100">
        <f>VLOOKUP($A34,情景假设!$A$174:$AP$219,COLUMN(情景假设!I$173),0)</f>
        <v>29472.270214218071</v>
      </c>
      <c r="AC34" s="100">
        <f>VLOOKUP($A34,情景假设!$A$174:$AP$219,COLUMN(情景假设!J$173),0)</f>
        <v>30582.309266118933</v>
      </c>
      <c r="AD34" s="100">
        <f>VLOOKUP($A34,情景假设!$A$174:$AP$219,COLUMN(情景假设!K$173),0)</f>
        <v>31648.365482830621</v>
      </c>
      <c r="AE34" s="102">
        <f>VLOOKUP($A34,情景假设!$A$174:$AP$219,COLUMN(情景假设!L$173),0)</f>
        <v>32624.650848657449</v>
      </c>
      <c r="AF34" s="100">
        <f>VLOOKUP($A34,情景假设!$A$174:$AP$219,COLUMN(情景假设!M$173),0)</f>
        <v>33493.108883861387</v>
      </c>
      <c r="AG34" s="100">
        <f>VLOOKUP($A34,情景假设!$A$174:$AP$219,COLUMN(情景假设!N$173),0)</f>
        <v>34278.303141298762</v>
      </c>
      <c r="AH34" s="100">
        <f>VLOOKUP($A34,情景假设!$A$174:$AP$219,COLUMN(情景假设!O$173),0)</f>
        <v>34996.19540243096</v>
      </c>
      <c r="AI34" s="100">
        <f>VLOOKUP($A34,情景假设!$A$174:$AP$219,COLUMN(情景假设!P$173),0)</f>
        <v>35670.295280419028</v>
      </c>
      <c r="AJ34" s="101">
        <f>VLOOKUP($A34,情景假设!$A$174:$AP$219,COLUMN(情景假设!Q$173),0)</f>
        <v>36332.612528384736</v>
      </c>
      <c r="AK34" s="65">
        <f>VLOOKUP($A34,情景假设!$A$174:$AP$219,COLUMN(情景假设!R$173),0)</f>
        <v>36972.8464365408</v>
      </c>
      <c r="AL34" s="100">
        <f>VLOOKUP($A34,情景假设!$A$174:$AP$219,COLUMN(情景假设!S$173),0)</f>
        <v>37568.017861739732</v>
      </c>
      <c r="AM34" s="100">
        <f>VLOOKUP($A34,情景假设!$A$174:$AP$219,COLUMN(情景假设!T$173),0)</f>
        <v>38137.681311045279</v>
      </c>
      <c r="AN34" s="100">
        <f>VLOOKUP($A34,情景假设!$A$174:$AP$219,COLUMN(情景假设!U$173),0)</f>
        <v>38702.680191560619</v>
      </c>
      <c r="AO34" s="66">
        <f>VLOOKUP($A34,情景假设!$A$174:$AP$219,COLUMN(情景假设!V$173),0)</f>
        <v>39285.062753828723</v>
      </c>
      <c r="AP34" s="100">
        <f>VLOOKUP($A34,情景假设!$A$174:$AP$219,COLUMN(情景假设!W$173),0)</f>
        <v>39886.133759393189</v>
      </c>
      <c r="AQ34" s="100">
        <f>VLOOKUP($A34,情景假设!$A$174:$AP$219,COLUMN(情景假设!X$173),0)</f>
        <v>40492.017674653565</v>
      </c>
      <c r="AR34" s="100">
        <f>VLOOKUP($A34,情景假设!$A$174:$AP$219,COLUMN(情景假设!Y$173),0)</f>
        <v>41102.846923829798</v>
      </c>
      <c r="AS34" s="100">
        <f>VLOOKUP($A34,情景假设!$A$174:$AP$219,COLUMN(情景假设!Z$173),0)</f>
        <v>41718.676753792155</v>
      </c>
      <c r="AT34" s="100">
        <f>VLOOKUP($A34,情景假设!$A$174:$AP$219,COLUMN(情景假设!AA$173),0)</f>
        <v>42339.485845029347</v>
      </c>
      <c r="AU34" s="65">
        <f>VLOOKUP($A34,情景假设!$A$174:$AP$219,COLUMN(情景假设!AB$173),0)</f>
        <v>42967.366939576488</v>
      </c>
      <c r="AV34" s="100">
        <f>VLOOKUP($A34,情景假设!$A$174:$AP$219,COLUMN(情景假设!AC$173),0)</f>
        <v>43602.682567632197</v>
      </c>
      <c r="AW34" s="100">
        <f>VLOOKUP($A34,情景假设!$A$174:$AP$219,COLUMN(情景假设!AD$173),0)</f>
        <v>44242.58016133769</v>
      </c>
      <c r="AX34" s="100">
        <f>VLOOKUP($A34,情景假设!$A$174:$AP$219,COLUMN(情景假设!AE$173),0)</f>
        <v>44883.960174908047</v>
      </c>
      <c r="AY34" s="102">
        <f>VLOOKUP($A34,情景假设!$A$174:$AP$219,COLUMN(情景假设!AF$173),0)</f>
        <v>45523.463231321264</v>
      </c>
      <c r="AZ34" s="65">
        <f>VLOOKUP($A34,情景假设!$A$174:$AP$219,COLUMN(情景假设!AG$173),0)</f>
        <v>46163.20998955323</v>
      </c>
      <c r="BA34" s="100">
        <f>VLOOKUP($A34,情景假设!$A$174:$AP$219,COLUMN(情景假设!AH$173),0)</f>
        <v>46807.370314142885</v>
      </c>
      <c r="BB34" s="100">
        <f>VLOOKUP($A34,情景假设!$A$174:$AP$219,COLUMN(情景假设!AI$173),0)</f>
        <v>47455.45225065569</v>
      </c>
      <c r="BC34" s="100">
        <f>VLOOKUP($A34,情景假设!$A$174:$AP$219,COLUMN(情景假设!AJ$173),0)</f>
        <v>48106.958581348066</v>
      </c>
      <c r="BD34" s="66">
        <f>VLOOKUP($A34,情景假设!$A$174:$AP$219,COLUMN(情景假设!AK$173),0)</f>
        <v>48761.384030576708</v>
      </c>
      <c r="BE34" s="100">
        <f>VLOOKUP($A34,情景假设!$A$174:$AP$219,COLUMN(情景假设!AL$173),0)</f>
        <v>49419.290487542596</v>
      </c>
      <c r="BF34" s="100">
        <f>VLOOKUP($A34,情景假设!$A$174:$AP$219,COLUMN(情景假设!AM$173),0)</f>
        <v>50081.447785177763</v>
      </c>
      <c r="BG34" s="100">
        <f>VLOOKUP($A34,情景假设!$A$174:$AP$219,COLUMN(情景假设!AN$173),0)</f>
        <v>50747.646062815336</v>
      </c>
      <c r="BH34" s="100">
        <f>VLOOKUP($A34,情景假设!$A$174:$AP$219,COLUMN(情景假设!AO$173),0)</f>
        <v>51417.658171674106</v>
      </c>
      <c r="BI34" s="102">
        <f>VLOOKUP($A34,情景假设!$A$174:$AP$219,COLUMN(情景假设!AP$173),0)</f>
        <v>52091.230729315372</v>
      </c>
    </row>
    <row r="35" spans="1:61" x14ac:dyDescent="0.2">
      <c r="A35" s="23" t="s">
        <v>84</v>
      </c>
      <c r="B35" s="53"/>
      <c r="C35" s="54"/>
      <c r="D35" s="54"/>
      <c r="E35" s="54"/>
      <c r="F35" s="55"/>
      <c r="G35" s="53"/>
      <c r="H35" s="54"/>
      <c r="I35" s="54">
        <f>'历史数据 (2001-2022, 当年价) '!I35*I$77</f>
        <v>3511.6514206275415</v>
      </c>
      <c r="J35" s="54">
        <f>'历史数据 (2001-2022, 当年价) '!J35*J$77</f>
        <v>3821.5095498952564</v>
      </c>
      <c r="K35" s="55">
        <f>'历史数据 (2001-2022, 当年价) '!K35*K$77</f>
        <v>4275.2149454151495</v>
      </c>
      <c r="L35" s="53">
        <f>'历史数据 (2001-2022, 当年价) '!L35*L$77</f>
        <v>4843.2978802049302</v>
      </c>
      <c r="M35" s="54">
        <f>'历史数据 (2001-2022, 当年价) '!M35*M$77</f>
        <v>5279.3535482292027</v>
      </c>
      <c r="N35" s="54">
        <f>'历史数据 (2001-2022, 当年价) '!N35*N$77</f>
        <v>5692.229568301681</v>
      </c>
      <c r="O35" s="54">
        <f>'历史数据 (2001-2022, 当年价) '!O35*O$77</f>
        <v>6128.5494472918117</v>
      </c>
      <c r="P35" s="54">
        <f>'历史数据 (2001-2022, 当年价) '!P35*P$77</f>
        <v>6389.8065097620865</v>
      </c>
      <c r="Q35" s="53">
        <f>'历史数据 (2001-2022, 当年价) '!Q35*Q$77</f>
        <v>6909.1742549297605</v>
      </c>
      <c r="R35" s="54">
        <f>'历史数据 (2001-2022, 当年价) '!R35*R$77</f>
        <v>7860.7353543383379</v>
      </c>
      <c r="S35" s="54">
        <f>'历史数据 (2001-2022, 当年价) '!S35*S$77</f>
        <v>8586.1343391029313</v>
      </c>
      <c r="T35" s="54">
        <f>'历史数据 (2001-2022, 当年价) '!T35*T$77</f>
        <v>8824.8451278281718</v>
      </c>
      <c r="U35" s="55">
        <f>'历史数据 (2001-2022, 当年价) '!U35*U$77</f>
        <v>9040.5154886877699</v>
      </c>
      <c r="V35" s="54">
        <f>'历史数据 (2001-2022, 当年价) '!V35*V$77</f>
        <v>11747.284288306733</v>
      </c>
      <c r="W35" s="54">
        <f>'历史数据 (2001-2022, 当年价) '!W35*W$77</f>
        <v>11527.535972617879</v>
      </c>
      <c r="X35" s="100">
        <f>VLOOKUP($A35,情景假设!$A$174:$AP$219,COLUMN(情景假设!E$173),0)</f>
        <v>11959.663446611765</v>
      </c>
      <c r="Y35" s="100">
        <f>VLOOKUP($A35,情景假设!$A$174:$AP$219,COLUMN(情景假设!F$173),0)</f>
        <v>12395.674462639246</v>
      </c>
      <c r="Z35" s="101">
        <f>VLOOKUP($A35,情景假设!$A$174:$AP$219,COLUMN(情景假设!G$173),0)</f>
        <v>12831.049636764357</v>
      </c>
      <c r="AA35" s="65">
        <f>VLOOKUP($A35,情景假设!$A$174:$AP$219,COLUMN(情景假设!H$173),0)</f>
        <v>13287.536126943809</v>
      </c>
      <c r="AB35" s="100">
        <f>VLOOKUP($A35,情景假设!$A$174:$AP$219,COLUMN(情景假设!I$173),0)</f>
        <v>13757.124388639733</v>
      </c>
      <c r="AC35" s="100">
        <f>VLOOKUP($A35,情景假设!$A$174:$AP$219,COLUMN(情景假设!J$173),0)</f>
        <v>14235.821871264761</v>
      </c>
      <c r="AD35" s="100">
        <f>VLOOKUP($A35,情景假设!$A$174:$AP$219,COLUMN(情景假设!K$173),0)</f>
        <v>14718.213634938833</v>
      </c>
      <c r="AE35" s="102">
        <f>VLOOKUP($A35,情景假设!$A$174:$AP$219,COLUMN(情景假设!L$173),0)</f>
        <v>15197.39413002609</v>
      </c>
      <c r="AF35" s="100">
        <f>VLOOKUP($A35,情景假设!$A$174:$AP$219,COLUMN(情景假设!M$173),0)</f>
        <v>15665.220819786349</v>
      </c>
      <c r="AG35" s="100">
        <f>VLOOKUP($A35,情景假设!$A$174:$AP$219,COLUMN(情景假设!N$173),0)</f>
        <v>16121.044345678823</v>
      </c>
      <c r="AH35" s="100">
        <f>VLOOKUP($A35,情景假设!$A$174:$AP$219,COLUMN(情景假设!O$173),0)</f>
        <v>16569.121523010024</v>
      </c>
      <c r="AI35" s="100">
        <f>VLOOKUP($A35,情景假设!$A$174:$AP$219,COLUMN(情景假设!P$173),0)</f>
        <v>17016.8360732029</v>
      </c>
      <c r="AJ35" s="101">
        <f>VLOOKUP($A35,情景假设!$A$174:$AP$219,COLUMN(情景假设!Q$173),0)</f>
        <v>17475.336062621318</v>
      </c>
      <c r="AK35" s="65">
        <f>VLOOKUP($A35,情景假设!$A$174:$AP$219,COLUMN(情景假设!R$173),0)</f>
        <v>17934.038533623261</v>
      </c>
      <c r="AL35" s="100">
        <f>VLOOKUP($A35,情景假设!$A$174:$AP$219,COLUMN(情景假设!S$173),0)</f>
        <v>18379.013548028048</v>
      </c>
      <c r="AM35" s="100">
        <f>VLOOKUP($A35,情景假设!$A$174:$AP$219,COLUMN(情景假设!T$173),0)</f>
        <v>18819.635003492273</v>
      </c>
      <c r="AN35" s="100">
        <f>VLOOKUP($A35,情景假设!$A$174:$AP$219,COLUMN(情景假设!U$173),0)</f>
        <v>19266.241678750532</v>
      </c>
      <c r="AO35" s="66">
        <f>VLOOKUP($A35,情景假设!$A$174:$AP$219,COLUMN(情景假设!V$173),0)</f>
        <v>19730.141985109538</v>
      </c>
      <c r="AP35" s="100">
        <f>VLOOKUP($A35,情景假设!$A$174:$AP$219,COLUMN(情景假设!W$173),0)</f>
        <v>20212.539938344162</v>
      </c>
      <c r="AQ35" s="100">
        <f>VLOOKUP($A35,情景假设!$A$174:$AP$219,COLUMN(情景假设!X$173),0)</f>
        <v>20706.92418091989</v>
      </c>
      <c r="AR35" s="100">
        <f>VLOOKUP($A35,情景假设!$A$174:$AP$219,COLUMN(情景假设!Y$173),0)</f>
        <v>21213.777330822712</v>
      </c>
      <c r="AS35" s="100">
        <f>VLOOKUP($A35,情景假设!$A$174:$AP$219,COLUMN(情景假设!Z$173),0)</f>
        <v>21733.564923130831</v>
      </c>
      <c r="AT35" s="100">
        <f>VLOOKUP($A35,情景假设!$A$174:$AP$219,COLUMN(情景假设!AA$173),0)</f>
        <v>22266.7361654208</v>
      </c>
      <c r="AU35" s="65">
        <f>VLOOKUP($A35,情景假设!$A$174:$AP$219,COLUMN(情景假设!AB$173),0)</f>
        <v>22814.887425545141</v>
      </c>
      <c r="AV35" s="100">
        <f>VLOOKUP($A35,情景假设!$A$174:$AP$219,COLUMN(情景假设!AC$173),0)</f>
        <v>23378.758037329502</v>
      </c>
      <c r="AW35" s="100">
        <f>VLOOKUP($A35,情景假设!$A$174:$AP$219,COLUMN(情景假设!AD$173),0)</f>
        <v>23957.384889971272</v>
      </c>
      <c r="AX35" s="100">
        <f>VLOOKUP($A35,情景假设!$A$174:$AP$219,COLUMN(情景假设!AE$173),0)</f>
        <v>24549.640614395543</v>
      </c>
      <c r="AY35" s="102">
        <f>VLOOKUP($A35,情景假设!$A$174:$AP$219,COLUMN(情景假设!AF$173),0)</f>
        <v>25154.21740797217</v>
      </c>
      <c r="AZ35" s="65">
        <f>VLOOKUP($A35,情景假设!$A$174:$AP$219,COLUMN(情景假设!AG$173),0)</f>
        <v>25772.120438060003</v>
      </c>
      <c r="BA35" s="100">
        <f>VLOOKUP($A35,情景假设!$A$174:$AP$219,COLUMN(情景假设!AH$173),0)</f>
        <v>26405.49935900787</v>
      </c>
      <c r="BB35" s="100">
        <f>VLOOKUP($A35,情景假设!$A$174:$AP$219,COLUMN(情景假设!AI$173),0)</f>
        <v>27054.61691664307</v>
      </c>
      <c r="BC35" s="100">
        <f>VLOOKUP($A35,情景假设!$A$174:$AP$219,COLUMN(情景假设!AJ$173),0)</f>
        <v>27719.734593389854</v>
      </c>
      <c r="BD35" s="66">
        <f>VLOOKUP($A35,情景假设!$A$174:$AP$219,COLUMN(情景假设!AK$173),0)</f>
        <v>28401.110119295496</v>
      </c>
      <c r="BE35" s="100">
        <f>VLOOKUP($A35,情景假设!$A$174:$AP$219,COLUMN(情景假设!AL$173),0)</f>
        <v>29099.629602319335</v>
      </c>
      <c r="BF35" s="100">
        <f>VLOOKUP($A35,情景假设!$A$174:$AP$219,COLUMN(情景假设!AM$173),0)</f>
        <v>29816.330022554626</v>
      </c>
      <c r="BG35" s="100">
        <f>VLOOKUP($A35,情景假设!$A$174:$AP$219,COLUMN(情景假设!AN$173),0)</f>
        <v>30551.69196067494</v>
      </c>
      <c r="BH35" s="100">
        <f>VLOOKUP($A35,情景假设!$A$174:$AP$219,COLUMN(情景假设!AO$173),0)</f>
        <v>31306.193290263822</v>
      </c>
      <c r="BI35" s="102">
        <f>VLOOKUP($A35,情景假设!$A$174:$AP$219,COLUMN(情景假设!AP$173),0)</f>
        <v>32080.302771081922</v>
      </c>
    </row>
    <row r="36" spans="1:61" x14ac:dyDescent="0.2">
      <c r="A36" s="23" t="s">
        <v>85</v>
      </c>
      <c r="B36" s="53"/>
      <c r="C36" s="54"/>
      <c r="D36" s="54"/>
      <c r="E36" s="54"/>
      <c r="F36" s="55"/>
      <c r="G36" s="53"/>
      <c r="H36" s="54"/>
      <c r="I36" s="54">
        <f>'历史数据 (2001-2022, 当年价) '!I36*I$77</f>
        <v>859.11546311248117</v>
      </c>
      <c r="J36" s="54">
        <f>'历史数据 (2001-2022, 当年价) '!J36*J$77</f>
        <v>897.45936104525651</v>
      </c>
      <c r="K36" s="55">
        <f>'历史数据 (2001-2022, 当年价) '!K36*K$77</f>
        <v>968.27646768736281</v>
      </c>
      <c r="L36" s="53">
        <f>'历史数据 (2001-2022, 当年价) '!L36*L$77</f>
        <v>1032.7418508640769</v>
      </c>
      <c r="M36" s="54">
        <f>'历史数据 (2001-2022, 当年价) '!M36*M$77</f>
        <v>1111.9581986161706</v>
      </c>
      <c r="N36" s="54">
        <f>'历史数据 (2001-2022, 当年价) '!N36*N$77</f>
        <v>1165.1176258004402</v>
      </c>
      <c r="O36" s="54">
        <f>'历史数据 (2001-2022, 当年价) '!O36*O$77</f>
        <v>1211.9788518565749</v>
      </c>
      <c r="P36" s="54">
        <f>'历史数据 (2001-2022, 当年价) '!P36*P$77</f>
        <v>1278.5924910259603</v>
      </c>
      <c r="Q36" s="53">
        <f>'历史数据 (2001-2022, 当年价) '!Q36*Q$77</f>
        <v>1323.8726547695678</v>
      </c>
      <c r="R36" s="54">
        <f>'历史数据 (2001-2022, 当年价) '!R36*R$77</f>
        <v>1417.7596020439064</v>
      </c>
      <c r="S36" s="54">
        <f>'历史数据 (2001-2022, 当年价) '!S36*S$77</f>
        <v>1518.9474356656292</v>
      </c>
      <c r="T36" s="54">
        <f>'历史数据 (2001-2022, 当年价) '!T36*T$77</f>
        <v>1638.7965466907137</v>
      </c>
      <c r="U36" s="55">
        <f>'历史数据 (2001-2022, 当年价) '!U36*U$77</f>
        <v>1620.1904872999933</v>
      </c>
      <c r="V36" s="54">
        <f>'历史数据 (2001-2022, 当年价) '!V36*V$77</f>
        <v>1808.38361047637</v>
      </c>
      <c r="W36" s="54">
        <f>'历史数据 (2001-2022, 当年价) '!W36*W$77</f>
        <v>1857.221055664822</v>
      </c>
      <c r="X36" s="100">
        <f>VLOOKUP($A36,情景假设!$A$174:$AP$219,COLUMN(情景假设!E$173),0)</f>
        <v>1956.0108044700685</v>
      </c>
      <c r="Y36" s="100">
        <f>VLOOKUP($A36,情景假设!$A$174:$AP$219,COLUMN(情景假设!F$173),0)</f>
        <v>2054.94240179088</v>
      </c>
      <c r="Z36" s="101">
        <f>VLOOKUP($A36,情景假设!$A$174:$AP$219,COLUMN(情景假设!G$173),0)</f>
        <v>2151.978436329377</v>
      </c>
      <c r="AA36" s="65">
        <f>VLOOKUP($A36,情景假设!$A$174:$AP$219,COLUMN(情景假设!H$173),0)</f>
        <v>2251.9187549672288</v>
      </c>
      <c r="AB36" s="100">
        <f>VLOOKUP($A36,情景假设!$A$174:$AP$219,COLUMN(情景假设!I$173),0)</f>
        <v>2354.3771046317252</v>
      </c>
      <c r="AC36" s="100">
        <f>VLOOKUP($A36,情景假设!$A$174:$AP$219,COLUMN(情景假设!J$173),0)</f>
        <v>2456.6565298096743</v>
      </c>
      <c r="AD36" s="100">
        <f>VLOOKUP($A36,情景假设!$A$174:$AP$219,COLUMN(情景假设!K$173),0)</f>
        <v>2555.40719234773</v>
      </c>
      <c r="AE36" s="102">
        <f>VLOOKUP($A36,情景假设!$A$174:$AP$219,COLUMN(情景假设!L$173),0)</f>
        <v>2646.6132957523319</v>
      </c>
      <c r="AF36" s="100">
        <f>VLOOKUP($A36,情景假设!$A$174:$AP$219,COLUMN(情景假设!M$173),0)</f>
        <v>2728.8303074534724</v>
      </c>
      <c r="AG36" s="100">
        <f>VLOOKUP($A36,情景假设!$A$174:$AP$219,COLUMN(情景假设!N$173),0)</f>
        <v>2804.1443952658856</v>
      </c>
      <c r="AH36" s="100">
        <f>VLOOKUP($A36,情景假设!$A$174:$AP$219,COLUMN(情景假设!O$173),0)</f>
        <v>2873.6153123307308</v>
      </c>
      <c r="AI36" s="100">
        <f>VLOOKUP($A36,情景假设!$A$174:$AP$219,COLUMN(情景假设!P$173),0)</f>
        <v>2938.9432394914675</v>
      </c>
      <c r="AJ36" s="101">
        <f>VLOOKUP($A36,情景假设!$A$174:$AP$219,COLUMN(情景假设!Q$173),0)</f>
        <v>3002.5551199469223</v>
      </c>
      <c r="AK36" s="65">
        <f>VLOOKUP($A36,情景假设!$A$174:$AP$219,COLUMN(情景假设!R$173),0)</f>
        <v>3063.7882349678521</v>
      </c>
      <c r="AL36" s="100">
        <f>VLOOKUP($A36,情景假设!$A$174:$AP$219,COLUMN(情景假设!S$173),0)</f>
        <v>3121.0586657817962</v>
      </c>
      <c r="AM36" s="100">
        <f>VLOOKUP($A36,情景假设!$A$174:$AP$219,COLUMN(情景假设!T$173),0)</f>
        <v>3175.9931209487345</v>
      </c>
      <c r="AN36" s="100">
        <f>VLOOKUP($A36,情景假设!$A$174:$AP$219,COLUMN(情景假设!U$173),0)</f>
        <v>3230.3477518450964</v>
      </c>
      <c r="AO36" s="66">
        <f>VLOOKUP($A36,情景假设!$A$174:$AP$219,COLUMN(情景假设!V$173),0)</f>
        <v>3285.9998025698424</v>
      </c>
      <c r="AP36" s="100">
        <f>VLOOKUP($A36,情景假设!$A$174:$AP$219,COLUMN(情景假设!W$173),0)</f>
        <v>3343.106970512787</v>
      </c>
      <c r="AQ36" s="100">
        <f>VLOOKUP($A36,情景假设!$A$174:$AP$219,COLUMN(情景假设!X$173),0)</f>
        <v>3400.5559931801367</v>
      </c>
      <c r="AR36" s="100">
        <f>VLOOKUP($A36,情景假设!$A$174:$AP$219,COLUMN(情景假设!Y$173),0)</f>
        <v>3458.4066251386412</v>
      </c>
      <c r="AS36" s="100">
        <f>VLOOKUP($A36,情景假设!$A$174:$AP$219,COLUMN(情景假设!Z$173),0)</f>
        <v>3516.7160069843326</v>
      </c>
      <c r="AT36" s="100">
        <f>VLOOKUP($A36,情景假设!$A$174:$AP$219,COLUMN(情景假设!AA$173),0)</f>
        <v>3575.5387282065817</v>
      </c>
      <c r="AU36" s="65">
        <f>VLOOKUP($A36,情景假设!$A$174:$AP$219,COLUMN(情景假设!AB$173),0)</f>
        <v>3635.1121831416854</v>
      </c>
      <c r="AV36" s="100">
        <f>VLOOKUP($A36,情景假设!$A$174:$AP$219,COLUMN(情景假设!AC$173),0)</f>
        <v>3695.5324623697311</v>
      </c>
      <c r="AW36" s="100">
        <f>VLOOKUP($A36,情景假设!$A$174:$AP$219,COLUMN(情景假设!AD$173),0)</f>
        <v>3756.627077945453</v>
      </c>
      <c r="AX36" s="100">
        <f>VLOOKUP($A36,情景假设!$A$174:$AP$219,COLUMN(情景假设!AE$173),0)</f>
        <v>3818.2050680127977</v>
      </c>
      <c r="AY36" s="102">
        <f>VLOOKUP($A36,情景假设!$A$174:$AP$219,COLUMN(情景假设!AF$173),0)</f>
        <v>3880.0557230430031</v>
      </c>
      <c r="AZ36" s="65">
        <f>VLOOKUP($A36,情景假设!$A$174:$AP$219,COLUMN(情景假设!AG$173),0)</f>
        <v>3942.2480928633763</v>
      </c>
      <c r="BA36" s="100">
        <f>VLOOKUP($A36,情景假设!$A$174:$AP$219,COLUMN(情景假设!AH$173),0)</f>
        <v>4004.9753453972803</v>
      </c>
      <c r="BB36" s="100">
        <f>VLOOKUP($A36,情景假设!$A$174:$AP$219,COLUMN(情景假设!AI$173),0)</f>
        <v>4068.196807126315</v>
      </c>
      <c r="BC36" s="100">
        <f>VLOOKUP($A36,情景假设!$A$174:$AP$219,COLUMN(情景假设!AJ$173),0)</f>
        <v>4131.8711066241531</v>
      </c>
      <c r="BD36" s="66">
        <f>VLOOKUP($A36,情景假设!$A$174:$AP$219,COLUMN(情景假设!AK$173),0)</f>
        <v>4195.9559375723738</v>
      </c>
      <c r="BE36" s="100">
        <f>VLOOKUP($A36,情景假设!$A$174:$AP$219,COLUMN(情景假设!AL$173),0)</f>
        <v>4260.5007561011789</v>
      </c>
      <c r="BF36" s="100">
        <f>VLOOKUP($A36,情景假设!$A$174:$AP$219,COLUMN(情景假设!AM$173),0)</f>
        <v>4325.5734273889266</v>
      </c>
      <c r="BG36" s="100">
        <f>VLOOKUP($A36,情景假设!$A$174:$AP$219,COLUMN(情景假设!AN$173),0)</f>
        <v>4391.1576215383166</v>
      </c>
      <c r="BH36" s="100">
        <f>VLOOKUP($A36,情景假设!$A$174:$AP$219,COLUMN(情景假设!AO$173),0)</f>
        <v>4457.2354645462428</v>
      </c>
      <c r="BI36" s="102">
        <f>VLOOKUP($A36,情景假设!$A$174:$AP$219,COLUMN(情景假设!AP$173),0)</f>
        <v>4523.7867522225406</v>
      </c>
    </row>
    <row r="37" spans="1:61" x14ac:dyDescent="0.2">
      <c r="A37" s="23" t="s">
        <v>86</v>
      </c>
      <c r="B37" s="53"/>
      <c r="C37" s="54"/>
      <c r="D37" s="54"/>
      <c r="E37" s="54"/>
      <c r="F37" s="55"/>
      <c r="G37" s="53"/>
      <c r="H37" s="54"/>
      <c r="I37" s="54">
        <f>'历史数据 (2001-2022, 当年价) '!I37*I$77</f>
        <v>3912.843412564428</v>
      </c>
      <c r="J37" s="54">
        <f>'历史数据 (2001-2022, 当年价) '!J37*J$77</f>
        <v>4156.1000193668242</v>
      </c>
      <c r="K37" s="55">
        <f>'历史数据 (2001-2022, 当年价) '!K37*K$77</f>
        <v>4742.3585227380972</v>
      </c>
      <c r="L37" s="53">
        <f>'历史数据 (2001-2022, 当年价) '!L37*L$77</f>
        <v>5142.3942297148078</v>
      </c>
      <c r="M37" s="54">
        <f>'历史数据 (2001-2022, 当年价) '!M37*M$77</f>
        <v>5389.9751928362684</v>
      </c>
      <c r="N37" s="54">
        <f>'历史数据 (2001-2022, 当年价) '!N37*N$77</f>
        <v>5668.1350044047631</v>
      </c>
      <c r="O37" s="54">
        <f>'历史数据 (2001-2022, 当年价) '!O37*O$77</f>
        <v>5901.5425448805636</v>
      </c>
      <c r="P37" s="54">
        <f>'历史数据 (2001-2022, 当年价) '!P37*P$77</f>
        <v>6041.1456642093499</v>
      </c>
      <c r="Q37" s="53">
        <f>'历史数据 (2001-2022, 当年价) '!Q37*Q$77</f>
        <v>6343.5191773229117</v>
      </c>
      <c r="R37" s="54">
        <f>'历史数据 (2001-2022, 当年价) '!R37*R$77</f>
        <v>6825.4963629283529</v>
      </c>
      <c r="S37" s="54">
        <f>'历史数据 (2001-2022, 当年价) '!S37*S$77</f>
        <v>7013.6132378289603</v>
      </c>
      <c r="T37" s="54">
        <f>'历史数据 (2001-2022, 当年价) '!T37*T$77</f>
        <v>7086.8836785019421</v>
      </c>
      <c r="U37" s="55">
        <f>'历史数据 (2001-2022, 当年价) '!U37*U$77</f>
        <v>6979.0004205387331</v>
      </c>
      <c r="V37" s="54">
        <f>'历史数据 (2001-2022, 当年价) '!V37*V$77</f>
        <v>7724.2476257787857</v>
      </c>
      <c r="W37" s="54">
        <f>'历史数据 (2001-2022, 当年价) '!W37*W$77</f>
        <v>7705.3000762763377</v>
      </c>
      <c r="X37" s="100">
        <f>VLOOKUP($A37,情景假设!$A$174:$AP$219,COLUMN(情景假设!E$173),0)</f>
        <v>7948.2648910843691</v>
      </c>
      <c r="Y37" s="100">
        <f>VLOOKUP($A37,情景假设!$A$174:$AP$219,COLUMN(情景假设!F$173),0)</f>
        <v>8188.2269666873999</v>
      </c>
      <c r="Z37" s="101">
        <f>VLOOKUP($A37,情景假设!$A$174:$AP$219,COLUMN(情景假设!G$173),0)</f>
        <v>8422.0544781686731</v>
      </c>
      <c r="AA37" s="65">
        <f>VLOOKUP($A37,情景假设!$A$174:$AP$219,COLUMN(情景假设!H$173),0)</f>
        <v>8667.6210789521247</v>
      </c>
      <c r="AB37" s="100">
        <f>VLOOKUP($A37,情景假设!$A$174:$AP$219,COLUMN(情景假设!I$173),0)</f>
        <v>8919.8136323226845</v>
      </c>
      <c r="AC37" s="100">
        <f>VLOOKUP($A37,情景假设!$A$174:$AP$219,COLUMN(情景假设!J$173),0)</f>
        <v>9170.1604417105045</v>
      </c>
      <c r="AD37" s="100">
        <f>VLOOKUP($A37,情景假设!$A$174:$AP$219,COLUMN(情景假设!K$173),0)</f>
        <v>9408.4963852533929</v>
      </c>
      <c r="AE37" s="102">
        <f>VLOOKUP($A37,情景假设!$A$174:$AP$219,COLUMN(情景假设!L$173),0)</f>
        <v>9622.9402565943474</v>
      </c>
      <c r="AF37" s="100">
        <f>VLOOKUP($A37,情景假设!$A$174:$AP$219,COLUMN(情景假设!M$173),0)</f>
        <v>9807.9698778448419</v>
      </c>
      <c r="AG37" s="100">
        <f>VLOOKUP($A37,情景假设!$A$174:$AP$219,COLUMN(情景假设!N$173),0)</f>
        <v>9970.2338311454841</v>
      </c>
      <c r="AH37" s="100">
        <f>VLOOKUP($A37,情景假设!$A$174:$AP$219,COLUMN(情景假设!O$173),0)</f>
        <v>10115.64148884279</v>
      </c>
      <c r="AI37" s="100">
        <f>VLOOKUP($A37,情景假设!$A$174:$AP$219,COLUMN(情景假设!P$173),0)</f>
        <v>10252.119226485842</v>
      </c>
      <c r="AJ37" s="101">
        <f>VLOOKUP($A37,情景假设!$A$174:$AP$219,COLUMN(情景假设!Q$173),0)</f>
        <v>10389.849998800591</v>
      </c>
      <c r="AK37" s="65">
        <f>VLOOKUP($A37,情景假设!$A$174:$AP$219,COLUMN(情景假设!R$173),0)</f>
        <v>10524.764444456881</v>
      </c>
      <c r="AL37" s="100">
        <f>VLOOKUP($A37,情景假设!$A$174:$AP$219,COLUMN(情景假设!S$173),0)</f>
        <v>10648.567606495259</v>
      </c>
      <c r="AM37" s="100">
        <f>VLOOKUP($A37,情景假设!$A$174:$AP$219,COLUMN(情景假设!T$173),0)</f>
        <v>10766.73983729865</v>
      </c>
      <c r="AN37" s="100">
        <f>VLOOKUP($A37,情景假设!$A$174:$AP$219,COLUMN(情景假设!U$173),0)</f>
        <v>10885.005474082132</v>
      </c>
      <c r="AO37" s="66">
        <f>VLOOKUP($A37,情景假设!$A$174:$AP$219,COLUMN(情景假设!V$173),0)</f>
        <v>11009.318505859172</v>
      </c>
      <c r="AP37" s="100">
        <f>VLOOKUP($A37,情景假设!$A$174:$AP$219,COLUMN(情景假设!W$173),0)</f>
        <v>11139.739699478501</v>
      </c>
      <c r="AQ37" s="100">
        <f>VLOOKUP($A37,情景假设!$A$174:$AP$219,COLUMN(情景假设!X$173),0)</f>
        <v>11272.089324241888</v>
      </c>
      <c r="AR37" s="100">
        <f>VLOOKUP($A37,情景假设!$A$174:$AP$219,COLUMN(情景假设!Y$173),0)</f>
        <v>11406.112211915046</v>
      </c>
      <c r="AS37" s="100">
        <f>VLOOKUP($A37,情景假设!$A$174:$AP$219,COLUMN(情景假设!Z$173),0)</f>
        <v>11541.516247679436</v>
      </c>
      <c r="AT37" s="100">
        <f>VLOOKUP($A37,情景假设!$A$174:$AP$219,COLUMN(情景假设!AA$173),0)</f>
        <v>11677.972452296617</v>
      </c>
      <c r="AU37" s="65">
        <f>VLOOKUP($A37,情景假设!$A$174:$AP$219,COLUMN(情景假设!AB$173),0)</f>
        <v>11815.717354533697</v>
      </c>
      <c r="AV37" s="100">
        <f>VLOOKUP($A37,情景假设!$A$174:$AP$219,COLUMN(情景假设!AC$173),0)</f>
        <v>11954.490035492692</v>
      </c>
      <c r="AW37" s="100">
        <f>VLOOKUP($A37,情景假设!$A$174:$AP$219,COLUMN(情景假设!AD$173),0)</f>
        <v>12093.133131178791</v>
      </c>
      <c r="AX37" s="100">
        <f>VLOOKUP($A37,情景假设!$A$174:$AP$219,COLUMN(情景假设!AE$173),0)</f>
        <v>12230.414962406685</v>
      </c>
      <c r="AY37" s="102">
        <f>VLOOKUP($A37,情景假设!$A$174:$AP$219,COLUMN(情景假设!AF$173),0)</f>
        <v>12365.027668972331</v>
      </c>
      <c r="AZ37" s="65">
        <f>VLOOKUP($A37,情景假设!$A$174:$AP$219,COLUMN(情景假设!AG$173),0)</f>
        <v>12498.181338013883</v>
      </c>
      <c r="BA37" s="100">
        <f>VLOOKUP($A37,情景假设!$A$174:$AP$219,COLUMN(情景假设!AH$173),0)</f>
        <v>12631.904870796121</v>
      </c>
      <c r="BB37" s="100">
        <f>VLOOKUP($A37,情景假设!$A$174:$AP$219,COLUMN(情景假设!AI$173),0)</f>
        <v>12766.060763935542</v>
      </c>
      <c r="BC37" s="100">
        <f>VLOOKUP($A37,情景假设!$A$174:$AP$219,COLUMN(情景假设!AJ$173),0)</f>
        <v>12900.511451911641</v>
      </c>
      <c r="BD37" s="66">
        <f>VLOOKUP($A37,情景假设!$A$174:$AP$219,COLUMN(情景假设!AK$173),0)</f>
        <v>13035.118528384852</v>
      </c>
      <c r="BE37" s="100">
        <f>VLOOKUP($A37,情景假设!$A$174:$AP$219,COLUMN(情景假设!AL$173),0)</f>
        <v>13170.02927058881</v>
      </c>
      <c r="BF37" s="100">
        <f>VLOOKUP($A37,情景假设!$A$174:$AP$219,COLUMN(情景假设!AM$173),0)</f>
        <v>13305.443942389868</v>
      </c>
      <c r="BG37" s="100">
        <f>VLOOKUP($A37,情景假设!$A$174:$AP$219,COLUMN(情景假设!AN$173),0)</f>
        <v>13441.300437202854</v>
      </c>
      <c r="BH37" s="100">
        <f>VLOOKUP($A37,情景假设!$A$174:$AP$219,COLUMN(情景假设!AO$173),0)</f>
        <v>13577.532407072355</v>
      </c>
      <c r="BI37" s="102">
        <f>VLOOKUP($A37,情景假设!$A$174:$AP$219,COLUMN(情景假设!AP$173),0)</f>
        <v>13714.066953958371</v>
      </c>
    </row>
    <row r="38" spans="1:61" x14ac:dyDescent="0.2">
      <c r="A38" s="23" t="s">
        <v>87</v>
      </c>
      <c r="B38" s="53"/>
      <c r="C38" s="54"/>
      <c r="D38" s="54"/>
      <c r="E38" s="54"/>
      <c r="F38" s="55"/>
      <c r="G38" s="53"/>
      <c r="H38" s="54"/>
      <c r="I38" s="54">
        <f>'历史数据 (2001-2022, 当年价) '!I38*I$77</f>
        <v>7040.9466027408052</v>
      </c>
      <c r="J38" s="54">
        <f>'历史数据 (2001-2022, 当年价) '!J38*J$77</f>
        <v>7655.5452891847908</v>
      </c>
      <c r="K38" s="55">
        <f>'历史数据 (2001-2022, 当年价) '!K38*K$77</f>
        <v>8943.5982804812429</v>
      </c>
      <c r="L38" s="53">
        <f>'历史数据 (2001-2022, 当年价) '!L38*L$77</f>
        <v>10174.976314224867</v>
      </c>
      <c r="M38" s="54">
        <f>'历史数据 (2001-2022, 当年价) '!M38*M$77</f>
        <v>10771.402974474928</v>
      </c>
      <c r="N38" s="54">
        <f>'历史数据 (2001-2022, 当年价) '!N38*N$77</f>
        <v>11409.140798552264</v>
      </c>
      <c r="O38" s="54">
        <f>'历史数据 (2001-2022, 当年价) '!O38*O$77</f>
        <v>11955.524478496358</v>
      </c>
      <c r="P38" s="54">
        <f>'历史数据 (2001-2022, 当年价) '!P38*P$77</f>
        <v>12079.54459046289</v>
      </c>
      <c r="Q38" s="53">
        <f>'历史数据 (2001-2022, 当年价) '!Q38*Q$77</f>
        <v>12554.483415290128</v>
      </c>
      <c r="R38" s="54">
        <f>'历史数据 (2001-2022, 当年价) '!R38*R$77</f>
        <v>13177.964146395359</v>
      </c>
      <c r="S38" s="54">
        <f>'历史数据 (2001-2022, 当年价) '!S38*S$77</f>
        <v>13724.858717022513</v>
      </c>
      <c r="T38" s="54">
        <f>'历史数据 (2001-2022, 当年价) '!T38*T$77</f>
        <v>14410.796017860417</v>
      </c>
      <c r="U38" s="55">
        <f>'历史数据 (2001-2022, 当年价) '!U38*U$77</f>
        <v>14330.826150726112</v>
      </c>
      <c r="V38" s="54">
        <f>'历史数据 (2001-2022, 当年价) '!V38*V$77</f>
        <v>16114.79117583528</v>
      </c>
      <c r="W38" s="54">
        <f>'历史数据 (2001-2022, 当年价) '!W38*W$77</f>
        <v>16124.371416167727</v>
      </c>
      <c r="X38" s="100">
        <f>VLOOKUP($A38,情景假设!$A$174:$AP$219,COLUMN(情景假设!E$173),0)</f>
        <v>16422.899975062817</v>
      </c>
      <c r="Y38" s="100">
        <f>VLOOKUP($A38,情景假设!$A$174:$AP$219,COLUMN(情景假设!F$173),0)</f>
        <v>16696.824147648033</v>
      </c>
      <c r="Z38" s="101">
        <f>VLOOKUP($A38,情景假设!$A$174:$AP$219,COLUMN(情景假设!G$173),0)</f>
        <v>16933.766749481507</v>
      </c>
      <c r="AA38" s="65">
        <f>VLOOKUP($A38,情景假设!$A$174:$AP$219,COLUMN(情景假设!H$173),0)</f>
        <v>17181.608065219803</v>
      </c>
      <c r="AB38" s="100">
        <f>VLOOKUP($A38,情景假设!$A$174:$AP$219,COLUMN(情景假设!I$173),0)</f>
        <v>17436.647774966044</v>
      </c>
      <c r="AC38" s="100">
        <f>VLOOKUP($A38,情景假设!$A$174:$AP$219,COLUMN(情景假设!J$173),0)</f>
        <v>17667.892657844899</v>
      </c>
      <c r="AD38" s="100">
        <f>VLOOKUP($A38,情景假设!$A$174:$AP$219,COLUMN(情景假设!K$173),0)</f>
        <v>17841.371833785935</v>
      </c>
      <c r="AE38" s="102">
        <f>VLOOKUP($A38,情景假设!$A$174:$AP$219,COLUMN(情景假设!L$173),0)</f>
        <v>17920.822454656125</v>
      </c>
      <c r="AF38" s="100">
        <f>VLOOKUP($A38,情景假设!$A$174:$AP$219,COLUMN(情景假设!M$173),0)</f>
        <v>17896.101542709912</v>
      </c>
      <c r="AG38" s="100">
        <f>VLOOKUP($A38,情景假设!$A$174:$AP$219,COLUMN(情景假设!N$173),0)</f>
        <v>17799.576748018248</v>
      </c>
      <c r="AH38" s="100">
        <f>VLOOKUP($A38,情景假设!$A$174:$AP$219,COLUMN(情景假设!O$173),0)</f>
        <v>17658.609608890671</v>
      </c>
      <c r="AI38" s="100">
        <f>VLOOKUP($A38,情景假设!$A$174:$AP$219,COLUMN(情景假设!P$173),0)</f>
        <v>17502.781231753899</v>
      </c>
      <c r="AJ38" s="101">
        <f>VLOOKUP($A38,情景假设!$A$174:$AP$219,COLUMN(情景假设!Q$173),0)</f>
        <v>17363.709002836702</v>
      </c>
      <c r="AK38" s="65">
        <f>VLOOKUP($A38,情景假设!$A$174:$AP$219,COLUMN(情景假设!R$173),0)</f>
        <v>17232.432376542853</v>
      </c>
      <c r="AL38" s="100">
        <f>VLOOKUP($A38,情景假设!$A$174:$AP$219,COLUMN(情景假设!S$173),0)</f>
        <v>17084.633315003433</v>
      </c>
      <c r="AM38" s="100">
        <f>VLOOKUP($A38,情景假设!$A$174:$AP$219,COLUMN(情景假设!T$173),0)</f>
        <v>16929.562963611526</v>
      </c>
      <c r="AN38" s="100">
        <f>VLOOKUP($A38,情景假设!$A$174:$AP$219,COLUMN(情景假设!U$173),0)</f>
        <v>16776.119765772932</v>
      </c>
      <c r="AO38" s="66">
        <f>VLOOKUP($A38,情景假设!$A$174:$AP$219,COLUMN(情景假设!V$173),0)</f>
        <v>16632.840137473904</v>
      </c>
      <c r="AP38" s="100">
        <f>VLOOKUP($A38,情景假设!$A$174:$AP$219,COLUMN(情景假设!W$173),0)</f>
        <v>16498.839452588196</v>
      </c>
      <c r="AQ38" s="100">
        <f>VLOOKUP($A38,情景假设!$A$174:$AP$219,COLUMN(情景假设!X$173),0)</f>
        <v>16367.106566143559</v>
      </c>
      <c r="AR38" s="100">
        <f>VLOOKUP($A38,情景假设!$A$174:$AP$219,COLUMN(情景假设!Y$173),0)</f>
        <v>16236.7279581445</v>
      </c>
      <c r="AS38" s="100">
        <f>VLOOKUP($A38,情景假设!$A$174:$AP$219,COLUMN(情景假设!Z$173),0)</f>
        <v>16106.785373100771</v>
      </c>
      <c r="AT38" s="100">
        <f>VLOOKUP($A38,情景假设!$A$174:$AP$219,COLUMN(情景假设!AA$173),0)</f>
        <v>15976.359240751412</v>
      </c>
      <c r="AU38" s="65">
        <f>VLOOKUP($A38,情景假设!$A$174:$AP$219,COLUMN(情景假设!AB$173),0)</f>
        <v>15845.339937541718</v>
      </c>
      <c r="AV38" s="100">
        <f>VLOOKUP($A38,情景假设!$A$174:$AP$219,COLUMN(情景假设!AC$173),0)</f>
        <v>15712.954032428175</v>
      </c>
      <c r="AW38" s="100">
        <f>VLOOKUP($A38,情景假设!$A$174:$AP$219,COLUMN(情景假设!AD$173),0)</f>
        <v>15577.316832267916</v>
      </c>
      <c r="AX38" s="100">
        <f>VLOOKUP($A38,情景假设!$A$174:$AP$219,COLUMN(情景假设!AE$173),0)</f>
        <v>15436.585872517895</v>
      </c>
      <c r="AY38" s="102">
        <f>VLOOKUP($A38,情景假设!$A$174:$AP$219,COLUMN(情景假设!AF$173),0)</f>
        <v>15288.96532534928</v>
      </c>
      <c r="AZ38" s="65">
        <f>VLOOKUP($A38,情景假设!$A$174:$AP$219,COLUMN(情景假设!AG$173),0)</f>
        <v>15135.740634284095</v>
      </c>
      <c r="BA38" s="100">
        <f>VLOOKUP($A38,情景假设!$A$174:$AP$219,COLUMN(情景假设!AH$173),0)</f>
        <v>14979.548410371712</v>
      </c>
      <c r="BB38" s="100">
        <f>VLOOKUP($A38,情景假设!$A$174:$AP$219,COLUMN(情景假设!AI$173),0)</f>
        <v>14820.659574024443</v>
      </c>
      <c r="BC38" s="100">
        <f>VLOOKUP($A38,情景假设!$A$174:$AP$219,COLUMN(情景假设!AJ$173),0)</f>
        <v>14659.346104336506</v>
      </c>
      <c r="BD38" s="66">
        <f>VLOOKUP($A38,情景假设!$A$174:$AP$219,COLUMN(情景假设!AK$173),0)</f>
        <v>14495.87914638015</v>
      </c>
      <c r="BE38" s="100">
        <f>VLOOKUP($A38,情景假设!$A$174:$AP$219,COLUMN(情景假设!AL$173),0)</f>
        <v>14330.839900553394</v>
      </c>
      <c r="BF38" s="100">
        <f>VLOOKUP($A38,情景假设!$A$174:$AP$219,COLUMN(情景假设!AM$173),0)</f>
        <v>14164.837312228105</v>
      </c>
      <c r="BG38" s="100">
        <f>VLOOKUP($A38,情景假设!$A$174:$AP$219,COLUMN(情景假设!AN$173),0)</f>
        <v>13998.173741549721</v>
      </c>
      <c r="BH38" s="100">
        <f>VLOOKUP($A38,情景假设!$A$174:$AP$219,COLUMN(情景假设!AO$173),0)</f>
        <v>13831.138358181111</v>
      </c>
      <c r="BI38" s="102">
        <f>VLOOKUP($A38,情景假设!$A$174:$AP$219,COLUMN(情景假设!AP$173),0)</f>
        <v>13664.004956228941</v>
      </c>
    </row>
    <row r="39" spans="1:61" x14ac:dyDescent="0.2">
      <c r="A39" s="23" t="s">
        <v>88</v>
      </c>
      <c r="B39" s="53"/>
      <c r="C39" s="54"/>
      <c r="D39" s="54"/>
      <c r="E39" s="54"/>
      <c r="F39" s="55"/>
      <c r="G39" s="53"/>
      <c r="H39" s="54"/>
      <c r="I39" s="54">
        <f>'历史数据 (2001-2022, 当年价) '!I39*I$77</f>
        <v>13264.987048692667</v>
      </c>
      <c r="J39" s="54">
        <f>'历史数据 (2001-2022, 当年价) '!J39*J$77</f>
        <v>13819.304430255745</v>
      </c>
      <c r="K39" s="55">
        <f>'历史数据 (2001-2022, 当年价) '!K39*K$77</f>
        <v>14976.864655730458</v>
      </c>
      <c r="L39" s="53">
        <f>'历史数据 (2001-2022, 当年价) '!L39*L$77</f>
        <v>15786.903470652162</v>
      </c>
      <c r="M39" s="54">
        <f>'历史数据 (2001-2022, 当年价) '!M39*M$77</f>
        <v>16456.790947555692</v>
      </c>
      <c r="N39" s="54">
        <f>'历史数据 (2001-2022, 当年价) '!N39*N$77</f>
        <v>17181.008126219454</v>
      </c>
      <c r="O39" s="54">
        <f>'历史数据 (2001-2022, 当年价) '!O39*O$77</f>
        <v>17493.177034157219</v>
      </c>
      <c r="P39" s="54">
        <f>'历史数据 (2001-2022, 当年价) '!P39*P$77</f>
        <v>17492.086758347235</v>
      </c>
      <c r="Q39" s="53">
        <f>'历史数据 (2001-2022, 当年价) '!Q39*Q$77</f>
        <v>16780.071954247866</v>
      </c>
      <c r="R39" s="54">
        <f>'历史数据 (2001-2022, 当年价) '!R39*R$77</f>
        <v>17035.915204217312</v>
      </c>
      <c r="S39" s="54">
        <f>'历史数据 (2001-2022, 当年价) '!S39*S$77</f>
        <v>18150.020662910723</v>
      </c>
      <c r="T39" s="54">
        <f>'历史数据 (2001-2022, 当年价) '!T39*T$77</f>
        <v>19232.114006129876</v>
      </c>
      <c r="U39" s="55">
        <f>'历史数据 (2001-2022, 当年价) '!U39*U$77</f>
        <v>19850.963290163178</v>
      </c>
      <c r="V39" s="54">
        <f>'历史数据 (2001-2022, 当年价) '!V39*V$77</f>
        <v>20916.634028655993</v>
      </c>
      <c r="W39" s="54">
        <f>'历史数据 (2001-2022, 当年价) '!W39*W$77</f>
        <v>21502.759178911721</v>
      </c>
      <c r="X39" s="100">
        <f>VLOOKUP($A39,情景假设!$A$174:$AP$219,COLUMN(情景假设!E$173),0)</f>
        <v>21871.034098505883</v>
      </c>
      <c r="Y39" s="100">
        <f>VLOOKUP($A39,情景假设!$A$174:$AP$219,COLUMN(情景假设!F$173),0)</f>
        <v>22229.269792704115</v>
      </c>
      <c r="Z39" s="101">
        <f>VLOOKUP($A39,情景假设!$A$174:$AP$219,COLUMN(情景假设!G$173),0)</f>
        <v>22574.227537681716</v>
      </c>
      <c r="AA39" s="65">
        <f>VLOOKUP($A39,情景假设!$A$174:$AP$219,COLUMN(情景假设!H$173),0)</f>
        <v>22987.794099298208</v>
      </c>
      <c r="AB39" s="100">
        <f>VLOOKUP($A39,情景假设!$A$174:$AP$219,COLUMN(情景假设!I$173),0)</f>
        <v>23453.81351124341</v>
      </c>
      <c r="AC39" s="100">
        <f>VLOOKUP($A39,情景假设!$A$174:$AP$219,COLUMN(情景假设!J$173),0)</f>
        <v>23898.318347284428</v>
      </c>
      <c r="AD39" s="100">
        <f>VLOOKUP($A39,情景假设!$A$174:$AP$219,COLUMN(情景假设!K$173),0)</f>
        <v>24239.876608875271</v>
      </c>
      <c r="AE39" s="102">
        <f>VLOOKUP($A39,情景假设!$A$174:$AP$219,COLUMN(情景假设!L$173),0)</f>
        <v>24391.552243305487</v>
      </c>
      <c r="AF39" s="100">
        <f>VLOOKUP($A39,情景假设!$A$174:$AP$219,COLUMN(情景假设!M$173),0)</f>
        <v>24396.554108378547</v>
      </c>
      <c r="AG39" s="100">
        <f>VLOOKUP($A39,情景假设!$A$174:$AP$219,COLUMN(情景假设!N$173),0)</f>
        <v>24363.106995144521</v>
      </c>
      <c r="AH39" s="100">
        <f>VLOOKUP($A39,情景假设!$A$174:$AP$219,COLUMN(情景假设!O$173),0)</f>
        <v>24301.202888478016</v>
      </c>
      <c r="AI39" s="100">
        <f>VLOOKUP($A39,情景假设!$A$174:$AP$219,COLUMN(情景假设!P$173),0)</f>
        <v>24224.390448325703</v>
      </c>
      <c r="AJ39" s="101">
        <f>VLOOKUP($A39,情景假设!$A$174:$AP$219,COLUMN(情景假设!Q$173),0)</f>
        <v>24150.159939514087</v>
      </c>
      <c r="AK39" s="65">
        <f>VLOOKUP($A39,情景假设!$A$174:$AP$219,COLUMN(情景假设!R$173),0)</f>
        <v>24054.811716523633</v>
      </c>
      <c r="AL39" s="100">
        <f>VLOOKUP($A39,情景假设!$A$174:$AP$219,COLUMN(情景假设!S$173),0)</f>
        <v>23912.112722241633</v>
      </c>
      <c r="AM39" s="100">
        <f>VLOOKUP($A39,情景假设!$A$174:$AP$219,COLUMN(情景假设!T$173),0)</f>
        <v>23737.819599482227</v>
      </c>
      <c r="AN39" s="100">
        <f>VLOOKUP($A39,情景假设!$A$174:$AP$219,COLUMN(情景假设!U$173),0)</f>
        <v>23547.353852787823</v>
      </c>
      <c r="AO39" s="66">
        <f>VLOOKUP($A39,情景假设!$A$174:$AP$219,COLUMN(情景假设!V$173),0)</f>
        <v>23355.656750385722</v>
      </c>
      <c r="AP39" s="100">
        <f>VLOOKUP($A39,情景假设!$A$174:$AP$219,COLUMN(情景假设!W$173),0)</f>
        <v>23164.373051773211</v>
      </c>
      <c r="AQ39" s="100">
        <f>VLOOKUP($A39,情景假设!$A$174:$AP$219,COLUMN(情景假设!X$173),0)</f>
        <v>22966.445942110367</v>
      </c>
      <c r="AR39" s="100">
        <f>VLOOKUP($A39,情景假设!$A$174:$AP$219,COLUMN(情景假设!Y$173),0)</f>
        <v>22763.29955154705</v>
      </c>
      <c r="AS39" s="100">
        <f>VLOOKUP($A39,情景假设!$A$174:$AP$219,COLUMN(情景假设!Z$173),0)</f>
        <v>22556.271558107619</v>
      </c>
      <c r="AT39" s="100">
        <f>VLOOKUP($A39,情景假设!$A$174:$AP$219,COLUMN(情景假设!AA$173),0)</f>
        <v>22346.616312931143</v>
      </c>
      <c r="AU39" s="65">
        <f>VLOOKUP($A39,情景假设!$A$174:$AP$219,COLUMN(情景假设!AB$173),0)</f>
        <v>22136.636667267554</v>
      </c>
      <c r="AV39" s="100">
        <f>VLOOKUP($A39,情景假设!$A$174:$AP$219,COLUMN(情景假设!AC$173),0)</f>
        <v>21927.619560071566</v>
      </c>
      <c r="AW39" s="100">
        <f>VLOOKUP($A39,情景假设!$A$174:$AP$219,COLUMN(情景假设!AD$173),0)</f>
        <v>21719.216946147866</v>
      </c>
      <c r="AX39" s="100">
        <f>VLOOKUP($A39,情景假设!$A$174:$AP$219,COLUMN(情景假设!AE$173),0)</f>
        <v>21511.057322314289</v>
      </c>
      <c r="AY39" s="102">
        <f>VLOOKUP($A39,情景假设!$A$174:$AP$219,COLUMN(情景假设!AF$173),0)</f>
        <v>21302.744912639679</v>
      </c>
      <c r="AZ39" s="65">
        <f>VLOOKUP($A39,情景假设!$A$174:$AP$219,COLUMN(情景假设!AG$173),0)</f>
        <v>21092.021322425739</v>
      </c>
      <c r="BA39" s="100">
        <f>VLOOKUP($A39,情景假设!$A$174:$AP$219,COLUMN(情景假设!AH$173),0)</f>
        <v>20877.151531868316</v>
      </c>
      <c r="BB39" s="100">
        <f>VLOOKUP($A39,情景假设!$A$174:$AP$219,COLUMN(情景假设!AI$173),0)</f>
        <v>20658.508084309989</v>
      </c>
      <c r="BC39" s="100">
        <f>VLOOKUP($A39,情景假设!$A$174:$AP$219,COLUMN(情景假设!AJ$173),0)</f>
        <v>20436.465239335921</v>
      </c>
      <c r="BD39" s="66">
        <f>VLOOKUP($A39,情景假设!$A$174:$AP$219,COLUMN(情景假设!AK$173),0)</f>
        <v>20211.396346028701</v>
      </c>
      <c r="BE39" s="100">
        <f>VLOOKUP($A39,情景假设!$A$174:$AP$219,COLUMN(情景假设!AL$173),0)</f>
        <v>19984.107382440405</v>
      </c>
      <c r="BF39" s="100">
        <f>VLOOKUP($A39,情景假设!$A$174:$AP$219,COLUMN(情景假设!AM$173),0)</f>
        <v>19755.443541235451</v>
      </c>
      <c r="BG39" s="100">
        <f>VLOOKUP($A39,情景假设!$A$174:$AP$219,COLUMN(情景假设!AN$173),0)</f>
        <v>19525.822921919967</v>
      </c>
      <c r="BH39" s="100">
        <f>VLOOKUP($A39,情景假设!$A$174:$AP$219,COLUMN(情景假设!AO$173),0)</f>
        <v>19295.645544840732</v>
      </c>
      <c r="BI39" s="102">
        <f>VLOOKUP($A39,情景假设!$A$174:$AP$219,COLUMN(情景假设!AP$173),0)</f>
        <v>19065.29029609904</v>
      </c>
    </row>
    <row r="40" spans="1:61" x14ac:dyDescent="0.2">
      <c r="A40" s="23" t="s">
        <v>89</v>
      </c>
      <c r="B40" s="53"/>
      <c r="C40" s="54"/>
      <c r="D40" s="54"/>
      <c r="E40" s="54"/>
      <c r="F40" s="55"/>
      <c r="G40" s="53"/>
      <c r="H40" s="54"/>
      <c r="I40" s="54">
        <f>'历史数据 (2001-2022, 当年价) '!I40*I$77</f>
        <v>5588.8650324658547</v>
      </c>
      <c r="J40" s="54">
        <f>'历史数据 (2001-2022, 当年价) '!J40*J$77</f>
        <v>5976.0522078381691</v>
      </c>
      <c r="K40" s="55">
        <f>'历史数据 (2001-2022, 当年价) '!K40*K$77</f>
        <v>6569.4851629081804</v>
      </c>
      <c r="L40" s="53">
        <f>'历史数据 (2001-2022, 当年价) '!L40*L$77</f>
        <v>7170.989527532277</v>
      </c>
      <c r="M40" s="54">
        <f>'历史数据 (2001-2022, 当年价) '!M40*M$77</f>
        <v>7727.8662112813054</v>
      </c>
      <c r="N40" s="54">
        <f>'历史数据 (2001-2022, 当年价) '!N40*N$77</f>
        <v>8412.9829917239895</v>
      </c>
      <c r="O40" s="54">
        <f>'历史数据 (2001-2022, 当年价) '!O40*O$77</f>
        <v>9065.9193956357976</v>
      </c>
      <c r="P40" s="54">
        <f>'历史数据 (2001-2022, 当年价) '!P40*P$77</f>
        <v>9572.8077773458172</v>
      </c>
      <c r="Q40" s="53">
        <f>'历史数据 (2001-2022, 当年价) '!Q40*Q$77</f>
        <v>9921.1618205924387</v>
      </c>
      <c r="R40" s="54">
        <f>'历史数据 (2001-2022, 当年价) '!R40*R$77</f>
        <v>10192.935909207006</v>
      </c>
      <c r="S40" s="54">
        <f>'历史数据 (2001-2022, 当年价) '!S40*S$77</f>
        <v>10940.720685518332</v>
      </c>
      <c r="T40" s="54">
        <f>'历史数据 (2001-2022, 当年价) '!T40*T$77</f>
        <v>11519.159125520338</v>
      </c>
      <c r="U40" s="55">
        <f>'历史数据 (2001-2022, 当年价) '!U40*U$77</f>
        <v>11421.806149839256</v>
      </c>
      <c r="V40" s="54">
        <f>'历史数据 (2001-2022, 当年价) '!V40*V$77</f>
        <v>12356.060657958777</v>
      </c>
      <c r="W40" s="54">
        <f>'历史数据 (2001-2022, 当年价) '!W40*W$77</f>
        <v>13204.368998026079</v>
      </c>
      <c r="X40" s="100">
        <f>VLOOKUP($A40,情景假设!$A$174:$AP$219,COLUMN(情景假设!E$173),0)</f>
        <v>13782.351055807585</v>
      </c>
      <c r="Y40" s="100">
        <f>VLOOKUP($A40,情景假设!$A$174:$AP$219,COLUMN(情景假设!F$173),0)</f>
        <v>14373.152375123913</v>
      </c>
      <c r="Z40" s="101">
        <f>VLOOKUP($A40,情景假设!$A$174:$AP$219,COLUMN(情景假设!G$173),0)</f>
        <v>14974.133599021077</v>
      </c>
      <c r="AA40" s="65">
        <f>VLOOKUP($A40,情景假设!$A$174:$AP$219,COLUMN(情景假设!H$173),0)</f>
        <v>15615.079758671311</v>
      </c>
      <c r="AB40" s="100">
        <f>VLOOKUP($A40,情景假设!$A$174:$AP$219,COLUMN(情景假设!I$173),0)</f>
        <v>16285.817038105852</v>
      </c>
      <c r="AC40" s="100">
        <f>VLOOKUP($A40,情景假设!$A$174:$AP$219,COLUMN(情景假设!J$173),0)</f>
        <v>16975.493221891888</v>
      </c>
      <c r="AD40" s="100">
        <f>VLOOKUP($A40,情景假设!$A$174:$AP$219,COLUMN(情景假设!K$173),0)</f>
        <v>17669.854275921669</v>
      </c>
      <c r="AE40" s="102">
        <f>VLOOKUP($A40,情景假设!$A$174:$AP$219,COLUMN(情景假设!L$173),0)</f>
        <v>18350.874343582527</v>
      </c>
      <c r="AF40" s="100">
        <f>VLOOKUP($A40,情景假设!$A$174:$AP$219,COLUMN(情景假设!M$173),0)</f>
        <v>19012.61128414817</v>
      </c>
      <c r="AG40" s="100">
        <f>VLOOKUP($A40,情景假设!$A$174:$AP$219,COLUMN(情景假设!N$173),0)</f>
        <v>19658.143374158044</v>
      </c>
      <c r="AH40" s="100">
        <f>VLOOKUP($A40,情景假设!$A$174:$AP$219,COLUMN(情景假设!O$173),0)</f>
        <v>20280.171621246122</v>
      </c>
      <c r="AI40" s="100">
        <f>VLOOKUP($A40,情景假设!$A$174:$AP$219,COLUMN(情景假设!P$173),0)</f>
        <v>20873.973163297018</v>
      </c>
      <c r="AJ40" s="101">
        <f>VLOOKUP($A40,情景假设!$A$174:$AP$219,COLUMN(情景假设!Q$173),0)</f>
        <v>21438.379684287338</v>
      </c>
      <c r="AK40" s="65">
        <f>VLOOKUP($A40,情景假设!$A$174:$AP$219,COLUMN(情景假设!R$173),0)</f>
        <v>21969.770137161817</v>
      </c>
      <c r="AL40" s="100">
        <f>VLOOKUP($A40,情景假设!$A$174:$AP$219,COLUMN(情景假设!S$173),0)</f>
        <v>22470.857584307512</v>
      </c>
      <c r="AM40" s="100">
        <f>VLOOKUP($A40,情景假设!$A$174:$AP$219,COLUMN(情景假设!T$173),0)</f>
        <v>22953.296934535345</v>
      </c>
      <c r="AN40" s="100">
        <f>VLOOKUP($A40,情景假设!$A$174:$AP$219,COLUMN(情景假设!U$173),0)</f>
        <v>23429.94017997956</v>
      </c>
      <c r="AO40" s="66">
        <f>VLOOKUP($A40,情景假设!$A$174:$AP$219,COLUMN(情景假设!V$173),0)</f>
        <v>23914.764230428111</v>
      </c>
      <c r="AP40" s="100">
        <f>VLOOKUP($A40,情景假设!$A$174:$AP$219,COLUMN(情景假设!W$173),0)</f>
        <v>24409.422970349096</v>
      </c>
      <c r="AQ40" s="100">
        <f>VLOOKUP($A40,情景假设!$A$174:$AP$219,COLUMN(情景假设!X$173),0)</f>
        <v>24906.319454379143</v>
      </c>
      <c r="AR40" s="100">
        <f>VLOOKUP($A40,情景假设!$A$174:$AP$219,COLUMN(情景假设!Y$173),0)</f>
        <v>25406.421016966229</v>
      </c>
      <c r="AS40" s="100">
        <f>VLOOKUP($A40,情景假设!$A$174:$AP$219,COLUMN(情景假设!Z$173),0)</f>
        <v>25910.732366133452</v>
      </c>
      <c r="AT40" s="100">
        <f>VLOOKUP($A40,情景假设!$A$174:$AP$219,COLUMN(情景假设!AA$173),0)</f>
        <v>26420.29644813644</v>
      </c>
      <c r="AU40" s="65">
        <f>VLOOKUP($A40,情景假设!$A$174:$AP$219,COLUMN(情景假设!AB$173),0)</f>
        <v>26937.568795001192</v>
      </c>
      <c r="AV40" s="100">
        <f>VLOOKUP($A40,情景假设!$A$174:$AP$219,COLUMN(情景假设!AC$173),0)</f>
        <v>27464.029776853673</v>
      </c>
      <c r="AW40" s="100">
        <f>VLOOKUP($A40,情景假设!$A$174:$AP$219,COLUMN(情景假设!AD$173),0)</f>
        <v>27999.223144630476</v>
      </c>
      <c r="AX40" s="100">
        <f>VLOOKUP($A40,情景假设!$A$174:$AP$219,COLUMN(情景假设!AE$173),0)</f>
        <v>28542.598871450617</v>
      </c>
      <c r="AY40" s="102">
        <f>VLOOKUP($A40,情景假设!$A$174:$AP$219,COLUMN(情景假设!AF$173),0)</f>
        <v>29093.50314009369</v>
      </c>
      <c r="AZ40" s="65">
        <f>VLOOKUP($A40,情景假设!$A$174:$AP$219,COLUMN(情景假设!AG$173),0)</f>
        <v>29651.199705470804</v>
      </c>
      <c r="BA40" s="100">
        <f>VLOOKUP($A40,情景假设!$A$174:$AP$219,COLUMN(情景假设!AH$173),0)</f>
        <v>30215.261940129349</v>
      </c>
      <c r="BB40" s="100">
        <f>VLOOKUP($A40,情景假设!$A$174:$AP$219,COLUMN(情景假设!AI$173),0)</f>
        <v>30785.409792316081</v>
      </c>
      <c r="BC40" s="100">
        <f>VLOOKUP($A40,情景假设!$A$174:$AP$219,COLUMN(情景假设!AJ$173),0)</f>
        <v>31361.355130534725</v>
      </c>
      <c r="BD40" s="66">
        <f>VLOOKUP($A40,情景假设!$A$174:$AP$219,COLUMN(情景假设!AK$173),0)</f>
        <v>31942.799954545866</v>
      </c>
      <c r="BE40" s="100">
        <f>VLOOKUP($A40,情景假设!$A$174:$AP$219,COLUMN(情景假设!AL$173),0)</f>
        <v>32530.144152651657</v>
      </c>
      <c r="BF40" s="100">
        <f>VLOOKUP($A40,情景假设!$A$174:$AP$219,COLUMN(情景假设!AM$173),0)</f>
        <v>33123.93415568526</v>
      </c>
      <c r="BG40" s="100">
        <f>VLOOKUP($A40,情景假设!$A$174:$AP$219,COLUMN(情景假设!AN$173),0)</f>
        <v>33724.076973383439</v>
      </c>
      <c r="BH40" s="100">
        <f>VLOOKUP($A40,情景假设!$A$174:$AP$219,COLUMN(情景假设!AO$173),0)</f>
        <v>34330.467413812294</v>
      </c>
      <c r="BI40" s="102">
        <f>VLOOKUP($A40,情景假设!$A$174:$AP$219,COLUMN(情景假设!AP$173),0)</f>
        <v>34942.981902379674</v>
      </c>
    </row>
    <row r="41" spans="1:61" x14ac:dyDescent="0.2">
      <c r="A41" s="23" t="s">
        <v>90</v>
      </c>
      <c r="B41" s="53"/>
      <c r="C41" s="54"/>
      <c r="D41" s="54"/>
      <c r="E41" s="54"/>
      <c r="F41" s="55"/>
      <c r="G41" s="53"/>
      <c r="H41" s="54"/>
      <c r="I41" s="54">
        <f>'历史数据 (2001-2022, 当年价) '!I41*I$77</f>
        <v>5991.8214005513137</v>
      </c>
      <c r="J41" s="54">
        <f>'历史数据 (2001-2022, 当年价) '!J41*J$77</f>
        <v>6247.8875774577018</v>
      </c>
      <c r="K41" s="55">
        <f>'历史数据 (2001-2022, 当年价) '!K41*K$77</f>
        <v>7220.2243795774129</v>
      </c>
      <c r="L41" s="53">
        <f>'历史数据 (2001-2022, 当年价) '!L41*L$77</f>
        <v>8172.6971404983933</v>
      </c>
      <c r="M41" s="54">
        <f>'历史数据 (2001-2022, 当年价) '!M41*M$77</f>
        <v>8729.5597507721814</v>
      </c>
      <c r="N41" s="54">
        <f>'历史数据 (2001-2022, 当年价) '!N41*N$77</f>
        <v>9321.04171678905</v>
      </c>
      <c r="O41" s="54">
        <f>'历史数据 (2001-2022, 当年价) '!O41*O$77</f>
        <v>9972.9623065646138</v>
      </c>
      <c r="P41" s="54">
        <f>'历史数据 (2001-2022, 当年价) '!P41*P$77</f>
        <v>10161.569210888461</v>
      </c>
      <c r="Q41" s="53">
        <f>'历史数据 (2001-2022, 当年价) '!Q41*Q$77</f>
        <v>10729.678731779901</v>
      </c>
      <c r="R41" s="54">
        <f>'历史数据 (2001-2022, 当年价) '!R41*R$77</f>
        <v>11577.496039816844</v>
      </c>
      <c r="S41" s="54">
        <f>'历史数据 (2001-2022, 当年价) '!S41*S$77</f>
        <v>11965.7485153379</v>
      </c>
      <c r="T41" s="54">
        <f>'历史数据 (2001-2022, 当年价) '!T41*T$77</f>
        <v>12206.123148775057</v>
      </c>
      <c r="U41" s="55">
        <f>'历史数据 (2001-2022, 当年价) '!U41*U$77</f>
        <v>12421.774161186662</v>
      </c>
      <c r="V41" s="54">
        <f>'历史数据 (2001-2022, 当年价) '!V41*V$77</f>
        <v>15002.765371424184</v>
      </c>
      <c r="W41" s="54">
        <f>'历史数据 (2001-2022, 当年价) '!W41*W$77</f>
        <v>15179.327689922766</v>
      </c>
      <c r="X41" s="100">
        <f>VLOOKUP($A41,情景假设!$A$174:$AP$219,COLUMN(情景假设!E$173),0)</f>
        <v>15560.414139327831</v>
      </c>
      <c r="Y41" s="100">
        <f>VLOOKUP($A41,情景假设!$A$174:$AP$219,COLUMN(情景假设!F$173),0)</f>
        <v>15937.226520975875</v>
      </c>
      <c r="Z41" s="101">
        <f>VLOOKUP($A41,情景假设!$A$174:$AP$219,COLUMN(情景假设!G$173),0)</f>
        <v>16306.17794983706</v>
      </c>
      <c r="AA41" s="65">
        <f>VLOOKUP($A41,情景假设!$A$174:$AP$219,COLUMN(情景假设!H$173),0)</f>
        <v>16696.086394681708</v>
      </c>
      <c r="AB41" s="100">
        <f>VLOOKUP($A41,情景假设!$A$174:$AP$219,COLUMN(情景假设!I$173),0)</f>
        <v>17094.864599235767</v>
      </c>
      <c r="AC41" s="100">
        <f>VLOOKUP($A41,情景假设!$A$174:$AP$219,COLUMN(情景假设!J$173),0)</f>
        <v>17495.424802211335</v>
      </c>
      <c r="AD41" s="100">
        <f>VLOOKUP($A41,情景假设!$A$174:$AP$219,COLUMN(情景假设!K$173),0)</f>
        <v>17888.990945749832</v>
      </c>
      <c r="AE41" s="102">
        <f>VLOOKUP($A41,情景假设!$A$174:$AP$219,COLUMN(情景假设!L$173),0)</f>
        <v>18265.107445081088</v>
      </c>
      <c r="AF41" s="100">
        <f>VLOOKUP($A41,情景假设!$A$174:$AP$219,COLUMN(情景假设!M$173),0)</f>
        <v>18616.559791108983</v>
      </c>
      <c r="AG41" s="100">
        <f>VLOOKUP($A41,情景假设!$A$174:$AP$219,COLUMN(情景假设!N$173),0)</f>
        <v>18945.432404237796</v>
      </c>
      <c r="AH41" s="100">
        <f>VLOOKUP($A41,情景假设!$A$174:$AP$219,COLUMN(情景假设!O$173),0)</f>
        <v>19255.220330392418</v>
      </c>
      <c r="AI41" s="100">
        <f>VLOOKUP($A41,情景假设!$A$174:$AP$219,COLUMN(情景假设!P$173),0)</f>
        <v>19552.979970035623</v>
      </c>
      <c r="AJ41" s="101">
        <f>VLOOKUP($A41,情景假设!$A$174:$AP$219,COLUMN(情景假设!Q$173),0)</f>
        <v>19849.869739816681</v>
      </c>
      <c r="AK41" s="65">
        <f>VLOOKUP($A41,情景假设!$A$174:$AP$219,COLUMN(情景假设!R$173),0)</f>
        <v>20135.160484035558</v>
      </c>
      <c r="AL41" s="100">
        <f>VLOOKUP($A41,情景假设!$A$174:$AP$219,COLUMN(情景假设!S$173),0)</f>
        <v>20396.010789064519</v>
      </c>
      <c r="AM41" s="100">
        <f>VLOOKUP($A41,情景假设!$A$174:$AP$219,COLUMN(情景假设!T$173),0)</f>
        <v>20643.40002310224</v>
      </c>
      <c r="AN41" s="100">
        <f>VLOOKUP($A41,情景假设!$A$174:$AP$219,COLUMN(情景假设!U$173),0)</f>
        <v>20888.818158351824</v>
      </c>
      <c r="AO41" s="66">
        <f>VLOOKUP($A41,情景假设!$A$174:$AP$219,COLUMN(情景假设!V$173),0)</f>
        <v>21144.224256399106</v>
      </c>
      <c r="AP41" s="100">
        <f>VLOOKUP($A41,情景假设!$A$174:$AP$219,COLUMN(情景假设!W$173),0)</f>
        <v>21410.270396547236</v>
      </c>
      <c r="AQ41" s="100">
        <f>VLOOKUP($A41,情景假设!$A$174:$AP$219,COLUMN(情景假设!X$173),0)</f>
        <v>21679.437688290724</v>
      </c>
      <c r="AR41" s="100">
        <f>VLOOKUP($A41,情景假设!$A$174:$AP$219,COLUMN(情景假设!Y$173),0)</f>
        <v>21951.727088066025</v>
      </c>
      <c r="AS41" s="100">
        <f>VLOOKUP($A41,情景假设!$A$174:$AP$219,COLUMN(情景假设!Z$173),0)</f>
        <v>22227.058415651747</v>
      </c>
      <c r="AT41" s="100">
        <f>VLOOKUP($A41,情景假设!$A$174:$AP$219,COLUMN(情景假设!AA$173),0)</f>
        <v>22505.271312301844</v>
      </c>
      <c r="AU41" s="65">
        <f>VLOOKUP($A41,情景假设!$A$174:$AP$219,COLUMN(情景假设!AB$173),0)</f>
        <v>22787.287097998891</v>
      </c>
      <c r="AV41" s="100">
        <f>VLOOKUP($A41,情景假设!$A$174:$AP$219,COLUMN(情景假设!AC$173),0)</f>
        <v>23073.061137974601</v>
      </c>
      <c r="AW41" s="100">
        <f>VLOOKUP($A41,情景假设!$A$174:$AP$219,COLUMN(情景假设!AD$173),0)</f>
        <v>23360.80764237445</v>
      </c>
      <c r="AX41" s="100">
        <f>VLOOKUP($A41,情景假设!$A$174:$AP$219,COLUMN(情景假设!AE$173),0)</f>
        <v>23648.579342992343</v>
      </c>
      <c r="AY41" s="102">
        <f>VLOOKUP($A41,情景假设!$A$174:$AP$219,COLUMN(情景假设!AF$173),0)</f>
        <v>23934.258628216074</v>
      </c>
      <c r="AZ41" s="65">
        <f>VLOOKUP($A41,情景假设!$A$174:$AP$219,COLUMN(情景假设!AG$173),0)</f>
        <v>24218.942970504148</v>
      </c>
      <c r="BA41" s="100">
        <f>VLOOKUP($A41,情景假设!$A$174:$AP$219,COLUMN(情景假设!AH$173),0)</f>
        <v>24505.17338847266</v>
      </c>
      <c r="BB41" s="100">
        <f>VLOOKUP($A41,情景假设!$A$174:$AP$219,COLUMN(情景假设!AI$173),0)</f>
        <v>24792.862369302988</v>
      </c>
      <c r="BC41" s="100">
        <f>VLOOKUP($A41,情景假设!$A$174:$AP$219,COLUMN(情景假设!AJ$173),0)</f>
        <v>25081.919251479434</v>
      </c>
      <c r="BD41" s="66">
        <f>VLOOKUP($A41,情景假设!$A$174:$AP$219,COLUMN(情景假设!AK$173),0)</f>
        <v>25372.248313347864</v>
      </c>
      <c r="BE41" s="100">
        <f>VLOOKUP($A41,情景假设!$A$174:$AP$219,COLUMN(情景假设!AL$173),0)</f>
        <v>25664.306723545596</v>
      </c>
      <c r="BF41" s="100">
        <f>VLOOKUP($A41,情景假设!$A$174:$AP$219,COLUMN(情景假设!AM$173),0)</f>
        <v>25958.653446939403</v>
      </c>
      <c r="BG41" s="100">
        <f>VLOOKUP($A41,情景假设!$A$174:$AP$219,COLUMN(情景假设!AN$173),0)</f>
        <v>26255.333686015052</v>
      </c>
      <c r="BH41" s="100">
        <f>VLOOKUP($A41,情景假设!$A$174:$AP$219,COLUMN(情景假设!AO$173),0)</f>
        <v>26554.380461160916</v>
      </c>
      <c r="BI41" s="102">
        <f>VLOOKUP($A41,情景假设!$A$174:$AP$219,COLUMN(情景假设!AP$173),0)</f>
        <v>26855.809820510738</v>
      </c>
    </row>
    <row r="42" spans="1:61" x14ac:dyDescent="0.2">
      <c r="A42" s="23" t="s">
        <v>91</v>
      </c>
      <c r="B42" s="53"/>
      <c r="C42" s="54"/>
      <c r="D42" s="54"/>
      <c r="E42" s="54"/>
      <c r="F42" s="55"/>
      <c r="G42" s="53"/>
      <c r="H42" s="54"/>
      <c r="I42" s="54">
        <f>'历史数据 (2001-2022, 当年价) '!I42*I$77</f>
        <v>6951.0991404058195</v>
      </c>
      <c r="J42" s="54">
        <f>'历史数据 (2001-2022, 当年价) '!J42*J$77</f>
        <v>7314.0533347634755</v>
      </c>
      <c r="K42" s="55">
        <f>'历史数据 (2001-2022, 当年价) '!K42*K$77</f>
        <v>8644.0889558594426</v>
      </c>
      <c r="L42" s="53">
        <f>'历史数据 (2001-2022, 当年价) '!L42*L$77</f>
        <v>9751.1703884161016</v>
      </c>
      <c r="M42" s="54">
        <f>'历史数据 (2001-2022, 当年价) '!M42*M$77</f>
        <v>10062.829332726689</v>
      </c>
      <c r="N42" s="54">
        <f>'历史数据 (2001-2022, 当年价) '!N42*N$77</f>
        <v>10438.751135915945</v>
      </c>
      <c r="O42" s="54">
        <f>'历史数据 (2001-2022, 当年价) '!O42*O$77</f>
        <v>10918.647009586733</v>
      </c>
      <c r="P42" s="54">
        <f>'历史数据 (2001-2022, 当年价) '!P42*P$77</f>
        <v>10659.001446727452</v>
      </c>
      <c r="Q42" s="53">
        <f>'历史数据 (2001-2022, 当年价) '!Q42*Q$77</f>
        <v>11015.676147174541</v>
      </c>
      <c r="R42" s="54">
        <f>'历史数据 (2001-2022, 当年价) '!R42*R$77</f>
        <v>12320.948873046076</v>
      </c>
      <c r="S42" s="54">
        <f>'历史数据 (2001-2022, 当年价) '!S42*S$77</f>
        <v>13151.243446087199</v>
      </c>
      <c r="T42" s="54">
        <f>'历史数据 (2001-2022, 当年价) '!T42*T$77</f>
        <v>13225.233063001493</v>
      </c>
      <c r="U42" s="55">
        <f>'历史数据 (2001-2022, 当年价) '!U42*U$77</f>
        <v>13446.095523164235</v>
      </c>
      <c r="V42" s="54">
        <f>'历史数据 (2001-2022, 当年价) '!V42*V$77</f>
        <v>15735.922300230004</v>
      </c>
      <c r="W42" s="54">
        <f>'历史数据 (2001-2022, 当年价) '!W42*W$77</f>
        <v>15793.232462385689</v>
      </c>
      <c r="X42" s="100">
        <f>VLOOKUP($A42,情景假设!$A$174:$AP$219,COLUMN(情景假设!E$173),0)</f>
        <v>16218.357957336209</v>
      </c>
      <c r="Y42" s="100">
        <f>VLOOKUP($A42,情景假设!$A$174:$AP$219,COLUMN(情景假设!F$173),0)</f>
        <v>16639.621591679879</v>
      </c>
      <c r="Z42" s="101">
        <f>VLOOKUP($A42,情景假设!$A$174:$AP$219,COLUMN(情景假设!G$173),0)</f>
        <v>17052.94474837535</v>
      </c>
      <c r="AA42" s="65">
        <f>VLOOKUP($A42,情景假设!$A$174:$AP$219,COLUMN(情景假设!H$173),0)</f>
        <v>17488.500331104751</v>
      </c>
      <c r="AB42" s="100">
        <f>VLOOKUP($A42,情景假设!$A$174:$AP$219,COLUMN(情景假设!I$173),0)</f>
        <v>17933.927999607105</v>
      </c>
      <c r="AC42" s="100">
        <f>VLOOKUP($A42,情景假设!$A$174:$AP$219,COLUMN(情景假设!J$173),0)</f>
        <v>18381.785537507101</v>
      </c>
      <c r="AD42" s="100">
        <f>VLOOKUP($A42,情景假设!$A$174:$AP$219,COLUMN(情景假设!K$173),0)</f>
        <v>18822.809808615388</v>
      </c>
      <c r="AE42" s="102">
        <f>VLOOKUP($A42,情景假设!$A$174:$AP$219,COLUMN(情景假设!L$173),0)</f>
        <v>19245.916311721809</v>
      </c>
      <c r="AF42" s="100">
        <f>VLOOKUP($A42,情景假设!$A$174:$AP$219,COLUMN(情景假设!M$173),0)</f>
        <v>19643.249573858622</v>
      </c>
      <c r="AG42" s="100">
        <f>VLOOKUP($A42,情景假设!$A$174:$AP$219,COLUMN(情景假设!N$173),0)</f>
        <v>20016.834244659356</v>
      </c>
      <c r="AH42" s="100">
        <f>VLOOKUP($A42,情景假设!$A$174:$AP$219,COLUMN(情景假设!O$173),0)</f>
        <v>20370.393274356742</v>
      </c>
      <c r="AI42" s="100">
        <f>VLOOKUP($A42,情景假设!$A$174:$AP$219,COLUMN(情景假设!P$173),0)</f>
        <v>20711.458013261959</v>
      </c>
      <c r="AJ42" s="101">
        <f>VLOOKUP($A42,情景假设!$A$174:$AP$219,COLUMN(情景假设!Q$173),0)</f>
        <v>21051.962240403798</v>
      </c>
      <c r="AK42" s="65">
        <f>VLOOKUP($A42,情景假设!$A$174:$AP$219,COLUMN(情景假设!R$173),0)</f>
        <v>21380.543383876164</v>
      </c>
      <c r="AL42" s="100">
        <f>VLOOKUP($A42,情景假设!$A$174:$AP$219,COLUMN(情景假设!S$173),0)</f>
        <v>21683.449475901867</v>
      </c>
      <c r="AM42" s="100">
        <f>VLOOKUP($A42,情景假设!$A$174:$AP$219,COLUMN(情景假设!T$173),0)</f>
        <v>21972.299936245905</v>
      </c>
      <c r="AN42" s="100">
        <f>VLOOKUP($A42,情景假设!$A$174:$AP$219,COLUMN(情景假设!U$173),0)</f>
        <v>22259.317611968949</v>
      </c>
      <c r="AO42" s="66">
        <f>VLOOKUP($A42,情景假设!$A$174:$AP$219,COLUMN(情景假设!V$173),0)</f>
        <v>22557.285480719816</v>
      </c>
      <c r="AP42" s="100">
        <f>VLOOKUP($A42,情景假设!$A$174:$AP$219,COLUMN(情景假设!W$173),0)</f>
        <v>22866.970470228145</v>
      </c>
      <c r="AQ42" s="100">
        <f>VLOOKUP($A42,情景假设!$A$174:$AP$219,COLUMN(情景假设!X$173),0)</f>
        <v>23180.407612345298</v>
      </c>
      <c r="AR42" s="100">
        <f>VLOOKUP($A42,情景假设!$A$174:$AP$219,COLUMN(情景假设!Y$173),0)</f>
        <v>23497.647457383136</v>
      </c>
      <c r="AS42" s="100">
        <f>VLOOKUP($A42,情景假设!$A$174:$AP$219,COLUMN(情景假设!Z$173),0)</f>
        <v>23818.65598497435</v>
      </c>
      <c r="AT42" s="100">
        <f>VLOOKUP($A42,情景假设!$A$174:$AP$219,COLUMN(情景假设!AA$173),0)</f>
        <v>24143.315230752596</v>
      </c>
      <c r="AU42" s="65">
        <f>VLOOKUP($A42,情景假设!$A$174:$AP$219,COLUMN(情景假设!AB$173),0)</f>
        <v>24472.670684414665</v>
      </c>
      <c r="AV42" s="100">
        <f>VLOOKUP($A42,情景假设!$A$174:$AP$219,COLUMN(情景假设!AC$173),0)</f>
        <v>24806.736242741441</v>
      </c>
      <c r="AW42" s="100">
        <f>VLOOKUP($A42,情景假设!$A$174:$AP$219,COLUMN(情景假设!AD$173),0)</f>
        <v>25143.654249619769</v>
      </c>
      <c r="AX42" s="100">
        <f>VLOOKUP($A42,情景假设!$A$174:$AP$219,COLUMN(情景假设!AE$173),0)</f>
        <v>25481.387388324005</v>
      </c>
      <c r="AY42" s="102">
        <f>VLOOKUP($A42,情景假设!$A$174:$AP$219,COLUMN(情景假设!AF$173),0)</f>
        <v>25817.708133489374</v>
      </c>
      <c r="AZ42" s="65">
        <f>VLOOKUP($A42,情景假设!$A$174:$AP$219,COLUMN(情景假设!AG$173),0)</f>
        <v>26153.692962875219</v>
      </c>
      <c r="BA42" s="100">
        <f>VLOOKUP($A42,情景假设!$A$174:$AP$219,COLUMN(情景假设!AH$173),0)</f>
        <v>26491.945838389962</v>
      </c>
      <c r="BB42" s="100">
        <f>VLOOKUP($A42,情景假设!$A$174:$AP$219,COLUMN(情景假设!AI$173),0)</f>
        <v>26832.378908828825</v>
      </c>
      <c r="BC42" s="100">
        <f>VLOOKUP($A42,情景假设!$A$174:$AP$219,COLUMN(情景假设!AJ$173),0)</f>
        <v>27174.900684931676</v>
      </c>
      <c r="BD42" s="66">
        <f>VLOOKUP($A42,情景假设!$A$174:$AP$219,COLUMN(情景假设!AK$173),0)</f>
        <v>27519.413953832969</v>
      </c>
      <c r="BE42" s="100">
        <f>VLOOKUP($A42,情景假设!$A$174:$AP$219,COLUMN(情景假设!AL$173),0)</f>
        <v>27866.42158042232</v>
      </c>
      <c r="BF42" s="100">
        <f>VLOOKUP($A42,情景假设!$A$174:$AP$219,COLUMN(情景假设!AM$173),0)</f>
        <v>28216.539432604884</v>
      </c>
      <c r="BG42" s="100">
        <f>VLOOKUP($A42,情景假设!$A$174:$AP$219,COLUMN(情景假设!AN$173),0)</f>
        <v>28569.827148934168</v>
      </c>
      <c r="BH42" s="100">
        <f>VLOOKUP($A42,情景假设!$A$174:$AP$219,COLUMN(情景假设!AO$173),0)</f>
        <v>28926.331506117618</v>
      </c>
      <c r="BI42" s="102">
        <f>VLOOKUP($A42,情景假设!$A$174:$AP$219,COLUMN(情景假设!AP$173),0)</f>
        <v>29286.081128416627</v>
      </c>
    </row>
    <row r="43" spans="1:61" x14ac:dyDescent="0.2">
      <c r="A43" s="23" t="s">
        <v>92</v>
      </c>
      <c r="B43" s="53"/>
      <c r="C43" s="54"/>
      <c r="D43" s="54"/>
      <c r="E43" s="54"/>
      <c r="F43" s="55"/>
      <c r="G43" s="53"/>
      <c r="H43" s="54"/>
      <c r="I43" s="54">
        <f>'历史数据 (2001-2022, 当年价) '!I43*I$77</f>
        <v>4623.3441154702477</v>
      </c>
      <c r="J43" s="54">
        <f>'历史数据 (2001-2022, 当年价) '!J43*J$77</f>
        <v>4952.4069466441206</v>
      </c>
      <c r="K43" s="55">
        <f>'历史数据 (2001-2022, 当年价) '!K43*K$77</f>
        <v>5800.0823303648003</v>
      </c>
      <c r="L43" s="53">
        <f>'历史数据 (2001-2022, 当年价) '!L43*L$77</f>
        <v>6676.677466975384</v>
      </c>
      <c r="M43" s="54">
        <f>'历史数据 (2001-2022, 当年价) '!M43*M$77</f>
        <v>6921.8527542389438</v>
      </c>
      <c r="N43" s="54">
        <f>'历史数据 (2001-2022, 当年价) '!N43*N$77</f>
        <v>7134.4071986105519</v>
      </c>
      <c r="O43" s="54">
        <f>'历史数据 (2001-2022, 当年价) '!O43*O$77</f>
        <v>7311.9149257243444</v>
      </c>
      <c r="P43" s="54">
        <f>'历史数据 (2001-2022, 当年价) '!P43*P$77</f>
        <v>7172.7218386442528</v>
      </c>
      <c r="Q43" s="53">
        <f>'历史数据 (2001-2022, 当年价) '!Q43*Q$77</f>
        <v>7468.7356239592245</v>
      </c>
      <c r="R43" s="54">
        <f>'历史数据 (2001-2022, 当年价) '!R43*R$77</f>
        <v>8452.0023308915206</v>
      </c>
      <c r="S43" s="54">
        <f>'历史数据 (2001-2022, 当年价) '!S43*S$77</f>
        <v>9332.9519669544279</v>
      </c>
      <c r="T43" s="54">
        <f>'历史数据 (2001-2022, 当年价) '!T43*T$77</f>
        <v>9619.4212690179938</v>
      </c>
      <c r="U43" s="55">
        <f>'历史数据 (2001-2022, 当年价) '!U43*U$77</f>
        <v>9891.7322198258898</v>
      </c>
      <c r="V43" s="54">
        <f>'历史数据 (2001-2022, 当年价) '!V43*V$77</f>
        <v>11596.860701442663</v>
      </c>
      <c r="W43" s="54">
        <f>'历史数据 (2001-2022, 当年价) '!W43*W$77</f>
        <v>12204.55859303716</v>
      </c>
      <c r="X43" s="100">
        <f>VLOOKUP($A43,情景假设!$A$174:$AP$219,COLUMN(情景假设!E$173),0)</f>
        <v>12764.089343718821</v>
      </c>
      <c r="Y43" s="100">
        <f>VLOOKUP($A43,情景假设!$A$174:$AP$219,COLUMN(情景假设!F$173),0)</f>
        <v>13329.995632321017</v>
      </c>
      <c r="Z43" s="101">
        <f>VLOOKUP($A43,情景假设!$A$174:$AP$219,COLUMN(情景假设!G$173),0)</f>
        <v>13896.16446475619</v>
      </c>
      <c r="AA43" s="65">
        <f>VLOOKUP($A43,情景假设!$A$174:$AP$219,COLUMN(情景假设!H$173),0)</f>
        <v>14487.525769871576</v>
      </c>
      <c r="AB43" s="100">
        <f>VLOOKUP($A43,情景假设!$A$174:$AP$219,COLUMN(情景假设!I$173),0)</f>
        <v>15096.470069801522</v>
      </c>
      <c r="AC43" s="100">
        <f>VLOOKUP($A43,情景假设!$A$174:$AP$219,COLUMN(情景假设!J$173),0)</f>
        <v>15716.546848619566</v>
      </c>
      <c r="AD43" s="100">
        <f>VLOOKUP($A43,情景假设!$A$174:$AP$219,COLUMN(情景假设!K$173),0)</f>
        <v>16339.295106552967</v>
      </c>
      <c r="AE43" s="102">
        <f>VLOOKUP($A43,情景假设!$A$174:$AP$219,COLUMN(情景假设!L$173),0)</f>
        <v>16954.13847847889</v>
      </c>
      <c r="AF43" s="100">
        <f>VLOOKUP($A43,情景假设!$A$174:$AP$219,COLUMN(情景假设!M$173),0)</f>
        <v>17552.237037989355</v>
      </c>
      <c r="AG43" s="100">
        <f>VLOOKUP($A43,情景假设!$A$174:$AP$219,COLUMN(情景假设!N$173),0)</f>
        <v>18134.109136414303</v>
      </c>
      <c r="AH43" s="100">
        <f>VLOOKUP($A43,情景假设!$A$174:$AP$219,COLUMN(情景假设!O$173),0)</f>
        <v>18703.034194124419</v>
      </c>
      <c r="AI43" s="100">
        <f>VLOOKUP($A43,情景假设!$A$174:$AP$219,COLUMN(情景假设!P$173),0)</f>
        <v>19266.185000829322</v>
      </c>
      <c r="AJ43" s="101">
        <f>VLOOKUP($A43,情景假设!$A$174:$AP$219,COLUMN(情景假设!Q$173),0)</f>
        <v>19835.404393057863</v>
      </c>
      <c r="AK43" s="65">
        <f>VLOOKUP($A43,情景假设!$A$174:$AP$219,COLUMN(情景假设!R$173),0)</f>
        <v>20400.34773312254</v>
      </c>
      <c r="AL43" s="100">
        <f>VLOOKUP($A43,情景假设!$A$174:$AP$219,COLUMN(情景假设!S$173),0)</f>
        <v>20947.195613822772</v>
      </c>
      <c r="AM43" s="100">
        <f>VLOOKUP($A43,情景假设!$A$174:$AP$219,COLUMN(情景假设!T$173),0)</f>
        <v>21486.650988074445</v>
      </c>
      <c r="AN43" s="100">
        <f>VLOOKUP($A43,情景假设!$A$174:$AP$219,COLUMN(情景假设!U$173),0)</f>
        <v>22030.606005308815</v>
      </c>
      <c r="AO43" s="66">
        <f>VLOOKUP($A43,情景假设!$A$174:$AP$219,COLUMN(情景假设!V$173),0)</f>
        <v>22592.13074435986</v>
      </c>
      <c r="AP43" s="100">
        <f>VLOOKUP($A43,情景假设!$A$174:$AP$219,COLUMN(情景假设!W$173),0)</f>
        <v>23172.762012588249</v>
      </c>
      <c r="AQ43" s="100">
        <f>VLOOKUP($A43,情景假设!$A$174:$AP$219,COLUMN(情景假设!X$173),0)</f>
        <v>23765.16248928124</v>
      </c>
      <c r="AR43" s="100">
        <f>VLOOKUP($A43,情景假设!$A$174:$AP$219,COLUMN(情景假设!Y$173),0)</f>
        <v>24369.974174591371</v>
      </c>
      <c r="AS43" s="100">
        <f>VLOOKUP($A43,情景假设!$A$174:$AP$219,COLUMN(情景假设!Z$173),0)</f>
        <v>24987.798824809161</v>
      </c>
      <c r="AT43" s="100">
        <f>VLOOKUP($A43,情景假设!$A$174:$AP$219,COLUMN(情景假设!AA$173),0)</f>
        <v>25619.19601020114</v>
      </c>
      <c r="AU43" s="65">
        <f>VLOOKUP($A43,情景假设!$A$174:$AP$219,COLUMN(情景假设!AB$173),0)</f>
        <v>26266.019406637806</v>
      </c>
      <c r="AV43" s="100">
        <f>VLOOKUP($A43,情景假设!$A$174:$AP$219,COLUMN(情景假设!AC$173),0)</f>
        <v>26929.108011112345</v>
      </c>
      <c r="AW43" s="100">
        <f>VLOOKUP($A43,情景假设!$A$174:$AP$219,COLUMN(情景假设!AD$173),0)</f>
        <v>27607.304323471923</v>
      </c>
      <c r="AX43" s="100">
        <f>VLOOKUP($A43,情景假设!$A$174:$AP$219,COLUMN(情景假设!AE$173),0)</f>
        <v>28299.218886712191</v>
      </c>
      <c r="AY43" s="102">
        <f>VLOOKUP($A43,情景假设!$A$174:$AP$219,COLUMN(情景假设!AF$173),0)</f>
        <v>29003.206942277684</v>
      </c>
      <c r="AZ43" s="65">
        <f>VLOOKUP($A43,情景假设!$A$174:$AP$219,COLUMN(情景假设!AG$173),0)</f>
        <v>29719.53444227732</v>
      </c>
      <c r="BA43" s="100">
        <f>VLOOKUP($A43,情景假设!$A$174:$AP$219,COLUMN(情景假设!AH$173),0)</f>
        <v>30449.794399893639</v>
      </c>
      <c r="BB43" s="100">
        <f>VLOOKUP($A43,情景假设!$A$174:$AP$219,COLUMN(情景假设!AI$173),0)</f>
        <v>31194.124098934259</v>
      </c>
      <c r="BC43" s="100">
        <f>VLOOKUP($A43,情景假设!$A$174:$AP$219,COLUMN(情景假设!AJ$173),0)</f>
        <v>31952.657784471907</v>
      </c>
      <c r="BD43" s="66">
        <f>VLOOKUP($A43,情景假设!$A$174:$AP$219,COLUMN(情景假设!AK$173),0)</f>
        <v>32725.524057718638</v>
      </c>
      <c r="BE43" s="100">
        <f>VLOOKUP($A43,情景假设!$A$174:$AP$219,COLUMN(情景假设!AL$173),0)</f>
        <v>33513.574175091097</v>
      </c>
      <c r="BF43" s="100">
        <f>VLOOKUP($A43,情景假设!$A$174:$AP$219,COLUMN(情景假设!AM$173),0)</f>
        <v>34317.830512321663</v>
      </c>
      <c r="BG43" s="100">
        <f>VLOOKUP($A43,情景假设!$A$174:$AP$219,COLUMN(情景假设!AN$173),0)</f>
        <v>35138.671979798732</v>
      </c>
      <c r="BH43" s="100">
        <f>VLOOKUP($A43,情景假设!$A$174:$AP$219,COLUMN(情景假设!AO$173),0)</f>
        <v>35976.472372044736</v>
      </c>
      <c r="BI43" s="102">
        <f>VLOOKUP($A43,情景假设!$A$174:$AP$219,COLUMN(情景假设!AP$173),0)</f>
        <v>36831.593153339891</v>
      </c>
    </row>
    <row r="44" spans="1:61" x14ac:dyDescent="0.2">
      <c r="A44" s="23" t="s">
        <v>93</v>
      </c>
      <c r="B44" s="53"/>
      <c r="C44" s="54"/>
      <c r="D44" s="54"/>
      <c r="E44" s="54"/>
      <c r="F44" s="55"/>
      <c r="G44" s="53"/>
      <c r="H44" s="54"/>
      <c r="I44" s="54">
        <f>'历史数据 (2001-2022, 当年价) '!I44*I$77</f>
        <v>8600.1122331098704</v>
      </c>
      <c r="J44" s="54">
        <f>'历史数据 (2001-2022, 当年价) '!J44*J$77</f>
        <v>9652.4482684707364</v>
      </c>
      <c r="K44" s="55">
        <f>'历史数据 (2001-2022, 当年价) '!K44*K$77</f>
        <v>11473.328463091299</v>
      </c>
      <c r="L44" s="53">
        <f>'历史数据 (2001-2022, 当年价) '!L44*L$77</f>
        <v>12347.438461432741</v>
      </c>
      <c r="M44" s="54">
        <f>'历史数据 (2001-2022, 当年价) '!M44*M$77</f>
        <v>12742.077205557398</v>
      </c>
      <c r="N44" s="54">
        <f>'历史数据 (2001-2022, 当年价) '!N44*N$77</f>
        <v>13908.044110531482</v>
      </c>
      <c r="O44" s="54">
        <f>'历史数据 (2001-2022, 当年价) '!O44*O$77</f>
        <v>14907.451129099412</v>
      </c>
      <c r="P44" s="54">
        <f>'历史数据 (2001-2022, 当年价) '!P44*P$77</f>
        <v>15090.378543997835</v>
      </c>
      <c r="Q44" s="53">
        <f>'历史数据 (2001-2022, 当年价) '!Q44*Q$77</f>
        <v>17009.078938849983</v>
      </c>
      <c r="R44" s="54">
        <f>'历史数据 (2001-2022, 当年价) '!R44*R$77</f>
        <v>19317.208684583806</v>
      </c>
      <c r="S44" s="54">
        <f>'历史数据 (2001-2022, 当年价) '!S44*S$77</f>
        <v>20176.588473930504</v>
      </c>
      <c r="T44" s="54">
        <f>'历史数据 (2001-2022, 当年价) '!T44*T$77</f>
        <v>19803.763108812167</v>
      </c>
      <c r="U44" s="55">
        <f>'历史数据 (2001-2022, 当年价) '!U44*U$77</f>
        <v>20421.849410489154</v>
      </c>
      <c r="V44" s="54">
        <f>'历史数据 (2001-2022, 当年价) '!V44*V$77</f>
        <v>22432.47684124767</v>
      </c>
      <c r="W44" s="54">
        <f>'历史数据 (2001-2022, 当年价) '!W44*W$77</f>
        <v>24223.247878201622</v>
      </c>
      <c r="X44" s="100">
        <f>VLOOKUP($A44,情景假设!$A$174:$AP$219,COLUMN(情景假设!E$173),0)</f>
        <v>24852.792350703767</v>
      </c>
      <c r="Y44" s="100">
        <f>VLOOKUP($A44,情景假设!$A$174:$AP$219,COLUMN(情景假设!F$173),0)</f>
        <v>25475.934458345451</v>
      </c>
      <c r="Z44" s="101">
        <f>VLOOKUP($A44,情景假设!$A$174:$AP$219,COLUMN(情景假设!G$173),0)</f>
        <v>26086.692322584651</v>
      </c>
      <c r="AA44" s="65">
        <f>VLOOKUP($A44,情景假设!$A$174:$AP$219,COLUMN(情景假设!H$173),0)</f>
        <v>26731.19499484585</v>
      </c>
      <c r="AB44" s="100">
        <f>VLOOKUP($A44,情景假设!$A$174:$AP$219,COLUMN(情景假设!I$173),0)</f>
        <v>27390.314077032912</v>
      </c>
      <c r="AC44" s="100">
        <f>VLOOKUP($A44,情景假设!$A$174:$AP$219,COLUMN(情景假设!J$173),0)</f>
        <v>28052.689561736501</v>
      </c>
      <c r="AD44" s="100">
        <f>VLOOKUP($A44,情景假设!$A$174:$AP$219,COLUMN(情景假设!K$173),0)</f>
        <v>28704.219459678363</v>
      </c>
      <c r="AE44" s="102">
        <f>VLOOKUP($A44,情景假设!$A$174:$AP$219,COLUMN(情景假设!L$173),0)</f>
        <v>29328.066737288558</v>
      </c>
      <c r="AF44" s="100">
        <f>VLOOKUP($A44,情景假设!$A$174:$AP$219,COLUMN(情景假设!M$173),0)</f>
        <v>29912.456231507251</v>
      </c>
      <c r="AG44" s="100">
        <f>VLOOKUP($A44,情景假设!$A$174:$AP$219,COLUMN(情景假设!N$173),0)</f>
        <v>30460.605308921073</v>
      </c>
      <c r="AH44" s="100">
        <f>VLOOKUP($A44,情景假设!$A$174:$AP$219,COLUMN(情景假设!O$173),0)</f>
        <v>30978.158206347332</v>
      </c>
      <c r="AI44" s="100">
        <f>VLOOKUP($A44,情景假设!$A$174:$AP$219,COLUMN(情景假设!P$173),0)</f>
        <v>31476.518937564349</v>
      </c>
      <c r="AJ44" s="101">
        <f>VLOOKUP($A44,情景假设!$A$174:$AP$219,COLUMN(情景假设!Q$173),0)</f>
        <v>31973.737399245951</v>
      </c>
      <c r="AK44" s="65">
        <f>VLOOKUP($A44,情景假设!$A$174:$AP$219,COLUMN(情景假设!R$173),0)</f>
        <v>32452.54224202922</v>
      </c>
      <c r="AL44" s="100">
        <f>VLOOKUP($A44,情景假设!$A$174:$AP$219,COLUMN(情景假设!S$173),0)</f>
        <v>32892.147828340996</v>
      </c>
      <c r="AM44" s="100">
        <f>VLOOKUP($A44,情景假设!$A$174:$AP$219,COLUMN(情景假设!T$173),0)</f>
        <v>33310.221296426098</v>
      </c>
      <c r="AN44" s="100">
        <f>VLOOKUP($A44,情景假设!$A$174:$AP$219,COLUMN(情景假设!U$173),0)</f>
        <v>33725.298048577861</v>
      </c>
      <c r="AO44" s="66">
        <f>VLOOKUP($A44,情景假设!$A$174:$AP$219,COLUMN(情景假设!V$173),0)</f>
        <v>34156.715347231941</v>
      </c>
      <c r="AP44" s="100">
        <f>VLOOKUP($A44,情景假设!$A$174:$AP$219,COLUMN(情景假设!W$173),0)</f>
        <v>34605.579308144333</v>
      </c>
      <c r="AQ44" s="100">
        <f>VLOOKUP($A44,情景假设!$A$174:$AP$219,COLUMN(情景假设!X$173),0)</f>
        <v>35059.785474159704</v>
      </c>
      <c r="AR44" s="100">
        <f>VLOOKUP($A44,情景假设!$A$174:$AP$219,COLUMN(情景假设!Y$173),0)</f>
        <v>35519.37191803116</v>
      </c>
      <c r="AS44" s="100">
        <f>VLOOKUP($A44,情景假设!$A$174:$AP$219,COLUMN(情景假设!Z$173),0)</f>
        <v>35984.247038739821</v>
      </c>
      <c r="AT44" s="100">
        <f>VLOOKUP($A44,情景假设!$A$174:$AP$219,COLUMN(情景假设!AA$173),0)</f>
        <v>36454.190814687681</v>
      </c>
      <c r="AU44" s="65">
        <f>VLOOKUP($A44,情景假设!$A$174:$AP$219,COLUMN(情景假设!AB$173),0)</f>
        <v>36930.737502325101</v>
      </c>
      <c r="AV44" s="100">
        <f>VLOOKUP($A44,情景假设!$A$174:$AP$219,COLUMN(情景假设!AC$173),0)</f>
        <v>37413.860055309786</v>
      </c>
      <c r="AW44" s="100">
        <f>VLOOKUP($A44,情景假设!$A$174:$AP$219,COLUMN(情景假设!AD$173),0)</f>
        <v>37900.708310129463</v>
      </c>
      <c r="AX44" s="100">
        <f>VLOOKUP($A44,情景假设!$A$174:$AP$219,COLUMN(情景假设!AE$173),0)</f>
        <v>38388.165727718813</v>
      </c>
      <c r="AY44" s="102">
        <f>VLOOKUP($A44,情景假设!$A$174:$AP$219,COLUMN(情景假设!AF$173),0)</f>
        <v>38872.83427410468</v>
      </c>
      <c r="AZ44" s="65">
        <f>VLOOKUP($A44,情景假设!$A$174:$AP$219,COLUMN(情景假设!AG$173),0)</f>
        <v>39356.416687960402</v>
      </c>
      <c r="BA44" s="100">
        <f>VLOOKUP($A44,情景假设!$A$174:$AP$219,COLUMN(情景假设!AH$173),0)</f>
        <v>39842.938563814343</v>
      </c>
      <c r="BB44" s="100">
        <f>VLOOKUP($A44,情景假设!$A$174:$AP$219,COLUMN(情景假设!AI$173),0)</f>
        <v>40332.262286450117</v>
      </c>
      <c r="BC44" s="100">
        <f>VLOOKUP($A44,情景假设!$A$174:$AP$219,COLUMN(情景假设!AJ$173),0)</f>
        <v>40824.244944227918</v>
      </c>
      <c r="BD44" s="66">
        <f>VLOOKUP($A44,情景假设!$A$174:$AP$219,COLUMN(情景假设!AK$173),0)</f>
        <v>41318.735207366124</v>
      </c>
      <c r="BE44" s="100">
        <f>VLOOKUP($A44,情景假设!$A$174:$AP$219,COLUMN(情景假设!AL$173),0)</f>
        <v>41816.482414675804</v>
      </c>
      <c r="BF44" s="100">
        <f>VLOOKUP($A44,情景假设!$A$174:$AP$219,COLUMN(情景假设!AM$173),0)</f>
        <v>42318.403571206087</v>
      </c>
      <c r="BG44" s="100">
        <f>VLOOKUP($A44,情景假设!$A$174:$AP$219,COLUMN(情景假设!AN$173),0)</f>
        <v>42824.579750873985</v>
      </c>
      <c r="BH44" s="100">
        <f>VLOOKUP($A44,情景假设!$A$174:$AP$219,COLUMN(情景假设!AO$173),0)</f>
        <v>43335.07243684899</v>
      </c>
      <c r="BI44" s="102">
        <f>VLOOKUP($A44,情景假设!$A$174:$AP$219,COLUMN(情景假设!AP$173),0)</f>
        <v>43849.915650797164</v>
      </c>
    </row>
    <row r="45" spans="1:61" x14ac:dyDescent="0.2">
      <c r="A45" s="23" t="s">
        <v>94</v>
      </c>
      <c r="B45" s="53"/>
      <c r="C45" s="54"/>
      <c r="D45" s="54"/>
      <c r="E45" s="54"/>
      <c r="F45" s="55"/>
      <c r="G45" s="53"/>
      <c r="H45" s="54"/>
      <c r="I45" s="54">
        <f>'历史数据 (2001-2022, 当年价) '!I45*I$77</f>
        <v>3188.2277004700304</v>
      </c>
      <c r="J45" s="54">
        <f>'历史数据 (2001-2022, 当年价) '!J45*J$77</f>
        <v>3578.3489927507817</v>
      </c>
      <c r="K45" s="55">
        <f>'历史数据 (2001-2022, 当年价) '!K45*K$77</f>
        <v>4253.3844479133541</v>
      </c>
      <c r="L45" s="53">
        <f>'历史数据 (2001-2022, 当年价) '!L45*L$77</f>
        <v>4577.4339061565579</v>
      </c>
      <c r="M45" s="54">
        <f>'历史数据 (2001-2022, 当年价) '!M45*M$77</f>
        <v>4558.1419551796325</v>
      </c>
      <c r="N45" s="54">
        <f>'历史数据 (2001-2022, 当年价) '!N45*N$77</f>
        <v>4537.9000657809465</v>
      </c>
      <c r="O45" s="54">
        <f>'历史数据 (2001-2022, 当年价) '!O45*O$77</f>
        <v>4903.1409148629937</v>
      </c>
      <c r="P45" s="54">
        <f>'历史数据 (2001-2022, 当年价) '!P45*P$77</f>
        <v>4967.9583726357478</v>
      </c>
      <c r="Q45" s="53">
        <f>'历史数据 (2001-2022, 当年价) '!Q45*Q$77</f>
        <v>5003.297460133128</v>
      </c>
      <c r="R45" s="54">
        <f>'历史数据 (2001-2022, 当年价) '!R45*R$77</f>
        <v>5378.3809294904404</v>
      </c>
      <c r="S45" s="54">
        <f>'历史数据 (2001-2022, 当年价) '!S45*S$77</f>
        <v>5639.0741579686864</v>
      </c>
      <c r="T45" s="54">
        <f>'历史数据 (2001-2022, 当年价) '!T45*T$77</f>
        <v>5839.3471629389132</v>
      </c>
      <c r="U45" s="55">
        <f>'历史数据 (2001-2022, 当年价) '!U45*U$77</f>
        <v>5631.8307687185261</v>
      </c>
      <c r="V45" s="54">
        <f>'历史数据 (2001-2022, 当年价) '!V45*V$77</f>
        <v>6356.3613377239653</v>
      </c>
      <c r="W45" s="54">
        <f>'历史数据 (2001-2022, 当年价) '!W45*W$77</f>
        <v>6611.9630030332355</v>
      </c>
      <c r="X45" s="100">
        <f>VLOOKUP($A45,情景假设!$A$174:$AP$219,COLUMN(情景假设!E$173),0)</f>
        <v>6713.4724864916998</v>
      </c>
      <c r="Y45" s="100">
        <f>VLOOKUP($A45,情景假设!$A$174:$AP$219,COLUMN(情景假设!F$173),0)</f>
        <v>6812.5246006796588</v>
      </c>
      <c r="Z45" s="101">
        <f>VLOOKUP($A45,情景假设!$A$174:$AP$219,COLUMN(情景假设!G$173),0)</f>
        <v>6908.2664947330459</v>
      </c>
      <c r="AA45" s="65">
        <f>VLOOKUP($A45,情景假设!$A$174:$AP$219,COLUMN(情景假设!H$173),0)</f>
        <v>7012.8601946804602</v>
      </c>
      <c r="AB45" s="100">
        <f>VLOOKUP($A45,情景假设!$A$174:$AP$219,COLUMN(情景假设!I$173),0)</f>
        <v>7120.5972649487539</v>
      </c>
      <c r="AC45" s="100">
        <f>VLOOKUP($A45,情景假设!$A$174:$AP$219,COLUMN(情景假设!J$173),0)</f>
        <v>7228.4592426569861</v>
      </c>
      <c r="AD45" s="100">
        <f>VLOOKUP($A45,情景假设!$A$174:$AP$219,COLUMN(情景假设!K$173),0)</f>
        <v>7332.8256945871808</v>
      </c>
      <c r="AE45" s="102">
        <f>VLOOKUP($A45,情景假设!$A$174:$AP$219,COLUMN(情景假设!L$173),0)</f>
        <v>7429.4962301048108</v>
      </c>
      <c r="AF45" s="100">
        <f>VLOOKUP($A45,情景假设!$A$174:$AP$219,COLUMN(情景假设!M$173),0)</f>
        <v>7516.2223951815959</v>
      </c>
      <c r="AG45" s="100">
        <f>VLOOKUP($A45,情景假设!$A$174:$AP$219,COLUMN(情景假设!N$173),0)</f>
        <v>7594.3348992019546</v>
      </c>
      <c r="AH45" s="100">
        <f>VLOOKUP($A45,情景假设!$A$174:$AP$219,COLUMN(情景假设!O$173),0)</f>
        <v>7665.0314401359174</v>
      </c>
      <c r="AI45" s="100">
        <f>VLOOKUP($A45,情景假设!$A$174:$AP$219,COLUMN(情景假设!P$173),0)</f>
        <v>7730.8463773586873</v>
      </c>
      <c r="AJ45" s="101">
        <f>VLOOKUP($A45,情景假设!$A$174:$AP$219,COLUMN(情景假设!Q$173),0)</f>
        <v>7795.82397071372</v>
      </c>
      <c r="AK45" s="65">
        <f>VLOOKUP($A45,情景假设!$A$174:$AP$219,COLUMN(情景假设!R$173),0)</f>
        <v>7855.7956224677964</v>
      </c>
      <c r="AL45" s="100">
        <f>VLOOKUP($A45,情景假设!$A$174:$AP$219,COLUMN(情景假设!S$173),0)</f>
        <v>7906.1431187039716</v>
      </c>
      <c r="AM45" s="100">
        <f>VLOOKUP($A45,情景假设!$A$174:$AP$219,COLUMN(情景假设!T$173),0)</f>
        <v>7951.2145230284641</v>
      </c>
      <c r="AN45" s="100">
        <f>VLOOKUP($A45,情景假设!$A$174:$AP$219,COLUMN(情景假设!U$173),0)</f>
        <v>7995.4362931351934</v>
      </c>
      <c r="AO45" s="66">
        <f>VLOOKUP($A45,情景假设!$A$174:$AP$219,COLUMN(情景假设!V$173),0)</f>
        <v>8043.2981398374177</v>
      </c>
      <c r="AP45" s="100">
        <f>VLOOKUP($A45,情景假设!$A$174:$AP$219,COLUMN(情景假设!W$173),0)</f>
        <v>8094.900941130074</v>
      </c>
      <c r="AQ45" s="100">
        <f>VLOOKUP($A45,情景假设!$A$174:$AP$219,COLUMN(情景假设!X$173),0)</f>
        <v>8147.2687880792064</v>
      </c>
      <c r="AR45" s="100">
        <f>VLOOKUP($A45,情景假设!$A$174:$AP$219,COLUMN(情景假设!Y$173),0)</f>
        <v>8200.3019609534022</v>
      </c>
      <c r="AS45" s="100">
        <f>VLOOKUP($A45,情景假设!$A$174:$AP$219,COLUMN(情景假设!Z$173),0)</f>
        <v>8253.8683999697714</v>
      </c>
      <c r="AT45" s="100">
        <f>VLOOKUP($A45,情景假设!$A$174:$AP$219,COLUMN(情景假设!AA$173),0)</f>
        <v>8307.8048702313845</v>
      </c>
      <c r="AU45" s="65">
        <f>VLOOKUP($A45,情景假设!$A$174:$AP$219,COLUMN(情景假设!AB$173),0)</f>
        <v>8362.3441242713288</v>
      </c>
      <c r="AV45" s="100">
        <f>VLOOKUP($A45,情景假设!$A$174:$AP$219,COLUMN(情景假设!AC$173),0)</f>
        <v>8417.3561396414389</v>
      </c>
      <c r="AW45" s="100">
        <f>VLOOKUP($A45,情景假设!$A$174:$AP$219,COLUMN(情景假设!AD$173),0)</f>
        <v>8472.0774353935776</v>
      </c>
      <c r="AX45" s="100">
        <f>VLOOKUP($A45,情景假设!$A$174:$AP$219,COLUMN(情景假设!AE$173),0)</f>
        <v>8525.6991951728742</v>
      </c>
      <c r="AY45" s="102">
        <f>VLOOKUP($A45,情景假设!$A$174:$AP$219,COLUMN(情景假设!AF$173),0)</f>
        <v>8577.3657639891535</v>
      </c>
      <c r="AZ45" s="65">
        <f>VLOOKUP($A45,情景假设!$A$174:$AP$219,COLUMN(情景假设!AG$173),0)</f>
        <v>8627.6980126201743</v>
      </c>
      <c r="BA45" s="100">
        <f>VLOOKUP($A45,情景假设!$A$174:$AP$219,COLUMN(情景假设!AH$173),0)</f>
        <v>8677.8864394167122</v>
      </c>
      <c r="BB45" s="100">
        <f>VLOOKUP($A45,情景假设!$A$174:$AP$219,COLUMN(情景假设!AI$173),0)</f>
        <v>8727.893567386287</v>
      </c>
      <c r="BC45" s="100">
        <f>VLOOKUP($A45,情景假设!$A$174:$AP$219,COLUMN(情景假设!AJ$173),0)</f>
        <v>8777.6813302652099</v>
      </c>
      <c r="BD45" s="66">
        <f>VLOOKUP($A45,情景假设!$A$174:$AP$219,COLUMN(情景假设!AK$173),0)</f>
        <v>8827.2104240097324</v>
      </c>
      <c r="BE45" s="100">
        <f>VLOOKUP($A45,情景假设!$A$174:$AP$219,COLUMN(情景假设!AL$173),0)</f>
        <v>8876.6333238202133</v>
      </c>
      <c r="BF45" s="100">
        <f>VLOOKUP($A45,情景假设!$A$174:$AP$219,COLUMN(情景假设!AM$173),0)</f>
        <v>8926.1335855204325</v>
      </c>
      <c r="BG45" s="100">
        <f>VLOOKUP($A45,情景假设!$A$174:$AP$219,COLUMN(情景假设!AN$173),0)</f>
        <v>8975.7144773479013</v>
      </c>
      <c r="BH45" s="100">
        <f>VLOOKUP($A45,情景假设!$A$174:$AP$219,COLUMN(情景假设!AO$173),0)</f>
        <v>9025.3746415646201</v>
      </c>
      <c r="BI45" s="102">
        <f>VLOOKUP($A45,情景假设!$A$174:$AP$219,COLUMN(情景假设!AP$173),0)</f>
        <v>9075.106600589319</v>
      </c>
    </row>
    <row r="46" spans="1:61" x14ac:dyDescent="0.2">
      <c r="A46" s="23" t="s">
        <v>95</v>
      </c>
      <c r="B46" s="53"/>
      <c r="C46" s="54"/>
      <c r="D46" s="54"/>
      <c r="E46" s="54"/>
      <c r="F46" s="55"/>
      <c r="G46" s="53"/>
      <c r="H46" s="54"/>
      <c r="I46" s="54">
        <f>'历史数据 (2001-2022, 当年价) '!I46*I$77</f>
        <v>8838.8458981359108</v>
      </c>
      <c r="J46" s="54">
        <f>'历史数据 (2001-2022, 当年价) '!J46*J$77</f>
        <v>9384.156595166769</v>
      </c>
      <c r="K46" s="55">
        <f>'历史数据 (2001-2022, 当年价) '!K46*K$77</f>
        <v>10817.240653312754</v>
      </c>
      <c r="L46" s="53">
        <f>'历史数据 (2001-2022, 当年价) '!L46*L$77</f>
        <v>11901.217689061259</v>
      </c>
      <c r="M46" s="54">
        <f>'历史数据 (2001-2022, 当年价) '!M46*M$77</f>
        <v>12428.8831864778</v>
      </c>
      <c r="N46" s="54">
        <f>'历史数据 (2001-2022, 当年价) '!N46*N$77</f>
        <v>13093.912999248869</v>
      </c>
      <c r="O46" s="54">
        <f>'历史数据 (2001-2022, 当年价) '!O46*O$77</f>
        <v>13733.533913610911</v>
      </c>
      <c r="P46" s="54">
        <f>'历史数据 (2001-2022, 当年价) '!P46*P$77</f>
        <v>13980.230978733629</v>
      </c>
      <c r="Q46" s="53">
        <f>'历史数据 (2001-2022, 当年价) '!Q46*Q$77</f>
        <v>14802.762226490715</v>
      </c>
      <c r="R46" s="54">
        <f>'历史数据 (2001-2022, 当年价) '!R46*R$77</f>
        <v>16571.758972982709</v>
      </c>
      <c r="S46" s="54">
        <f>'历史数据 (2001-2022, 当年价) '!S46*S$77</f>
        <v>17705.011225836581</v>
      </c>
      <c r="T46" s="54">
        <f>'历史数据 (2001-2022, 当年价) '!T46*T$77</f>
        <v>18897.138056727734</v>
      </c>
      <c r="U46" s="55">
        <f>'历史数据 (2001-2022, 当年价) '!U46*U$77</f>
        <v>19907.377761640477</v>
      </c>
      <c r="V46" s="54">
        <f>'历史数据 (2001-2022, 当年价) '!V46*V$77</f>
        <v>24209.543450590434</v>
      </c>
      <c r="W46" s="54">
        <f>'历史数据 (2001-2022, 当年价) '!W46*W$77</f>
        <v>27519.375031440293</v>
      </c>
      <c r="X46" s="100">
        <f>VLOOKUP($A46,情景假设!$A$174:$AP$219,COLUMN(情景假设!E$173),0)</f>
        <v>29311.756281212452</v>
      </c>
      <c r="Y46" s="100">
        <f>VLOOKUP($A46,情景假设!$A$174:$AP$219,COLUMN(情景假设!F$173),0)</f>
        <v>31159.65005146297</v>
      </c>
      <c r="Z46" s="101">
        <f>VLOOKUP($A46,情景假设!$A$174:$AP$219,COLUMN(情景假设!G$173),0)</f>
        <v>33042.72975312105</v>
      </c>
      <c r="AA46" s="65">
        <f>VLOOKUP($A46,情景假设!$A$174:$AP$219,COLUMN(情景假设!H$173),0)</f>
        <v>35021.607819639998</v>
      </c>
      <c r="AB46" s="100">
        <f>VLOOKUP($A46,情景假设!$A$174:$AP$219,COLUMN(情景假设!I$173),0)</f>
        <v>37084.872095553277</v>
      </c>
      <c r="AC46" s="100">
        <f>VLOOKUP($A46,情景假设!$A$174:$AP$219,COLUMN(情景假设!J$173),0)</f>
        <v>39216.76332220417</v>
      </c>
      <c r="AD46" s="100">
        <f>VLOOKUP($A46,情景假设!$A$174:$AP$219,COLUMN(情景假设!K$173),0)</f>
        <v>41395.200578232616</v>
      </c>
      <c r="AE46" s="102">
        <f>VLOOKUP($A46,情景假设!$A$174:$AP$219,COLUMN(情景假设!L$173),0)</f>
        <v>43591.154542152988</v>
      </c>
      <c r="AF46" s="100">
        <f>VLOOKUP($A46,情景假设!$A$174:$AP$219,COLUMN(情景假设!M$173),0)</f>
        <v>45824.247944677212</v>
      </c>
      <c r="AG46" s="100">
        <f>VLOOKUP($A46,情景假设!$A$174:$AP$219,COLUMN(情景假设!N$173),0)</f>
        <v>48100.145977454173</v>
      </c>
      <c r="AH46" s="100">
        <f>VLOOKUP($A46,情景假设!$A$174:$AP$219,COLUMN(情景假设!O$173),0)</f>
        <v>50357.645791578048</v>
      </c>
      <c r="AI46" s="100">
        <f>VLOOKUP($A46,情景假设!$A$174:$AP$219,COLUMN(情景假设!P$173),0)</f>
        <v>52533.574458073126</v>
      </c>
      <c r="AJ46" s="101">
        <f>VLOOKUP($A46,情景假设!$A$174:$AP$219,COLUMN(情景假设!Q$173),0)</f>
        <v>54566.193962583951</v>
      </c>
      <c r="AK46" s="65">
        <f>VLOOKUP($A46,情景假设!$A$174:$AP$219,COLUMN(情景假设!R$173),0)</f>
        <v>56448.523750327695</v>
      </c>
      <c r="AL46" s="100">
        <f>VLOOKUP($A46,情景假设!$A$174:$AP$219,COLUMN(情景假设!S$173),0)</f>
        <v>58231.722817278634</v>
      </c>
      <c r="AM46" s="100">
        <f>VLOOKUP($A46,情景假设!$A$174:$AP$219,COLUMN(情景假设!T$173),0)</f>
        <v>59946.379488210958</v>
      </c>
      <c r="AN46" s="100">
        <f>VLOOKUP($A46,情景假设!$A$174:$AP$219,COLUMN(情景假设!U$173),0)</f>
        <v>61628.035732242912</v>
      </c>
      <c r="AO46" s="66">
        <f>VLOOKUP($A46,情景假设!$A$174:$AP$219,COLUMN(情景假设!V$173),0)</f>
        <v>63316.854436719572</v>
      </c>
      <c r="AP46" s="100">
        <f>VLOOKUP($A46,情景假设!$A$174:$AP$219,COLUMN(情景假设!W$173),0)</f>
        <v>65021.686250308383</v>
      </c>
      <c r="AQ46" s="100">
        <f>VLOOKUP($A46,情景假设!$A$174:$AP$219,COLUMN(情景假设!X$173),0)</f>
        <v>66727.209602133575</v>
      </c>
      <c r="AR46" s="100">
        <f>VLOOKUP($A46,情景假设!$A$174:$AP$219,COLUMN(情景假设!Y$173),0)</f>
        <v>68441.24220511115</v>
      </c>
      <c r="AS46" s="100">
        <f>VLOOKUP($A46,情景假设!$A$174:$AP$219,COLUMN(情景假设!Z$173),0)</f>
        <v>70172.30977271295</v>
      </c>
      <c r="AT46" s="100">
        <f>VLOOKUP($A46,情景假设!$A$174:$AP$219,COLUMN(情景假设!AA$173),0)</f>
        <v>71929.653961121017</v>
      </c>
      <c r="AU46" s="65">
        <f>VLOOKUP($A46,情景假设!$A$174:$AP$219,COLUMN(情景假设!AB$173),0)</f>
        <v>73727.008794168214</v>
      </c>
      <c r="AV46" s="100">
        <f>VLOOKUP($A46,情景假设!$A$174:$AP$219,COLUMN(情景假设!AC$173),0)</f>
        <v>75576.157074143761</v>
      </c>
      <c r="AW46" s="100">
        <f>VLOOKUP($A46,情景假设!$A$174:$AP$219,COLUMN(情景假设!AD$173),0)</f>
        <v>77484.236034853893</v>
      </c>
      <c r="AX46" s="100">
        <f>VLOOKUP($A46,情景假设!$A$174:$AP$219,COLUMN(情景假设!AE$173),0)</f>
        <v>79458.759158440764</v>
      </c>
      <c r="AY46" s="102">
        <f>VLOOKUP($A46,情景假设!$A$174:$AP$219,COLUMN(情景假设!AF$173),0)</f>
        <v>81507.621440599862</v>
      </c>
      <c r="AZ46" s="65">
        <f>VLOOKUP($A46,情景假设!$A$174:$AP$219,COLUMN(情景假设!AG$173),0)</f>
        <v>83616.447207829464</v>
      </c>
      <c r="BA46" s="100">
        <f>VLOOKUP($A46,情景假设!$A$174:$AP$219,COLUMN(情景假设!AH$173),0)</f>
        <v>85765.636966493825</v>
      </c>
      <c r="BB46" s="100">
        <f>VLOOKUP($A46,情景假设!$A$174:$AP$219,COLUMN(情景假设!AI$173),0)</f>
        <v>87955.532447758771</v>
      </c>
      <c r="BC46" s="100">
        <f>VLOOKUP($A46,情景假设!$A$174:$AP$219,COLUMN(情景假设!AJ$173),0)</f>
        <v>90186.467029148946</v>
      </c>
      <c r="BD46" s="66">
        <f>VLOOKUP($A46,情景假设!$A$174:$AP$219,COLUMN(情景假设!AK$173),0)</f>
        <v>92458.758590375772</v>
      </c>
      <c r="BE46" s="100">
        <f>VLOOKUP($A46,情景假设!$A$174:$AP$219,COLUMN(情景假设!AL$173),0)</f>
        <v>94774.769301928231</v>
      </c>
      <c r="BF46" s="100">
        <f>VLOOKUP($A46,情景假设!$A$174:$AP$219,COLUMN(情景假设!AM$173),0)</f>
        <v>97137.354058941724</v>
      </c>
      <c r="BG46" s="100">
        <f>VLOOKUP($A46,情景假设!$A$174:$AP$219,COLUMN(情景假设!AN$173),0)</f>
        <v>99547.554452724653</v>
      </c>
      <c r="BH46" s="100">
        <f>VLOOKUP($A46,情景假设!$A$174:$AP$219,COLUMN(情景假设!AO$173),0)</f>
        <v>102006.40053791246</v>
      </c>
      <c r="BI46" s="102">
        <f>VLOOKUP($A46,情景假设!$A$174:$AP$219,COLUMN(情景假设!AP$173),0)</f>
        <v>104514.89041283229</v>
      </c>
    </row>
    <row r="47" spans="1:61" x14ac:dyDescent="0.2">
      <c r="A47" s="23" t="s">
        <v>120</v>
      </c>
      <c r="B47" s="53"/>
      <c r="C47" s="54"/>
      <c r="D47" s="54"/>
      <c r="E47" s="54"/>
      <c r="F47" s="55"/>
      <c r="G47" s="53"/>
      <c r="H47" s="54"/>
      <c r="I47" s="54">
        <f>'历史数据 (2001-2022, 当年价) '!I47*I$77</f>
        <v>12389.44931527424</v>
      </c>
      <c r="J47" s="54">
        <f>'历史数据 (2001-2022, 当年价) '!J47*J$77</f>
        <v>12366.933798334967</v>
      </c>
      <c r="K47" s="55">
        <f>'历史数据 (2001-2022, 当年价) '!K47*K$77</f>
        <v>14039.352340459805</v>
      </c>
      <c r="L47" s="53">
        <f>'历史数据 (2001-2022, 当年价) '!L47*L$77</f>
        <v>15635.073609400111</v>
      </c>
      <c r="M47" s="54">
        <f>'历史数据 (2001-2022, 当年价) '!M47*M$77</f>
        <v>16685.515258118838</v>
      </c>
      <c r="N47" s="54">
        <f>'历史数据 (2001-2022, 当年价) '!N47*N$77</f>
        <v>17641.706205868722</v>
      </c>
      <c r="O47" s="54">
        <f>'历史数据 (2001-2022, 当年价) '!O47*O$77</f>
        <v>18977.06187241953</v>
      </c>
      <c r="P47" s="54">
        <f>'历史数据 (2001-2022, 当年价) '!P47*P$77</f>
        <v>19894.066811321558</v>
      </c>
      <c r="Q47" s="53">
        <f>'历史数据 (2001-2022, 当年价) '!Q47*Q$77</f>
        <v>21355.755278544293</v>
      </c>
      <c r="R47" s="54">
        <f>'历史数据 (2001-2022, 当年价) '!R47*R$77</f>
        <v>24599.592644385197</v>
      </c>
      <c r="S47" s="54">
        <f>'历史数据 (2001-2022, 当年价) '!S47*S$77</f>
        <v>27702.463848883261</v>
      </c>
      <c r="T47" s="54">
        <f>'历史数据 (2001-2022, 当年价) '!T47*T$77</f>
        <v>29193.809335406564</v>
      </c>
      <c r="U47" s="55">
        <f>'历史数据 (2001-2022, 当年价) '!U47*U$77</f>
        <v>30415.615726595752</v>
      </c>
      <c r="V47" s="54">
        <f>'历史数据 (2001-2022, 当年价) '!V47*V$77</f>
        <v>36640.354816724648</v>
      </c>
      <c r="W47" s="54">
        <f>'历史数据 (2001-2022, 当年价) '!W47*W$77</f>
        <v>40049.197919647981</v>
      </c>
      <c r="X47" s="100">
        <f>VLOOKUP($A47,情景假设!$A$174:$AP$219,COLUMN(情景假设!E$173),0)</f>
        <v>42236.560621446966</v>
      </c>
      <c r="Y47" s="100">
        <f>VLOOKUP($A47,情景假设!$A$174:$AP$219,COLUMN(情景假设!F$173),0)</f>
        <v>44478.556698740846</v>
      </c>
      <c r="Z47" s="101">
        <f>VLOOKUP($A47,情景假设!$A$174:$AP$219,COLUMN(情景假设!G$173),0)</f>
        <v>46751.415070326206</v>
      </c>
      <c r="AA47" s="65">
        <f>VLOOKUP($A47,情景假设!$A$174:$AP$219,COLUMN(情景假设!H$173),0)</f>
        <v>49136.065824432197</v>
      </c>
      <c r="AB47" s="100">
        <f>VLOOKUP($A47,情景假设!$A$174:$AP$219,COLUMN(情景假设!I$173),0)</f>
        <v>51611.142894685792</v>
      </c>
      <c r="AC47" s="100">
        <f>VLOOKUP($A47,情景假设!$A$174:$AP$219,COLUMN(情景假设!J$173),0)</f>
        <v>54161.392132386616</v>
      </c>
      <c r="AD47" s="100">
        <f>VLOOKUP($A47,情景假设!$A$174:$AP$219,COLUMN(情景假设!K$173),0)</f>
        <v>56764.973263089611</v>
      </c>
      <c r="AE47" s="102">
        <f>VLOOKUP($A47,情景假设!$A$174:$AP$219,COLUMN(情景假设!L$173),0)</f>
        <v>59392.848256035519</v>
      </c>
      <c r="AF47" s="100">
        <f>VLOOKUP($A47,情景假设!$A$174:$AP$219,COLUMN(情景假设!M$173),0)</f>
        <v>62070.755553429852</v>
      </c>
      <c r="AG47" s="100">
        <f>VLOOKUP($A47,情景假设!$A$174:$AP$219,COLUMN(情景假设!N$173),0)</f>
        <v>64802.125424313948</v>
      </c>
      <c r="AH47" s="100">
        <f>VLOOKUP($A47,情景假设!$A$174:$AP$219,COLUMN(情景假设!O$173),0)</f>
        <v>67512.070499899317</v>
      </c>
      <c r="AI47" s="100">
        <f>VLOOKUP($A47,情景假设!$A$174:$AP$219,COLUMN(情景假设!P$173),0)</f>
        <v>70124.074416473479</v>
      </c>
      <c r="AJ47" s="101">
        <f>VLOOKUP($A47,情景假设!$A$174:$AP$219,COLUMN(情景假设!Q$173),0)</f>
        <v>72563.960521635978</v>
      </c>
      <c r="AK47" s="65">
        <f>VLOOKUP($A47,情景假设!$A$174:$AP$219,COLUMN(情景假设!R$173),0)</f>
        <v>74814.984213722477</v>
      </c>
      <c r="AL47" s="100">
        <f>VLOOKUP($A47,情景假设!$A$174:$AP$219,COLUMN(情景假设!S$173),0)</f>
        <v>76933.343012411438</v>
      </c>
      <c r="AM47" s="100">
        <f>VLOOKUP($A47,情景假设!$A$174:$AP$219,COLUMN(情景假设!T$173),0)</f>
        <v>78960.557960898514</v>
      </c>
      <c r="AN47" s="100">
        <f>VLOOKUP($A47,情景假设!$A$174:$AP$219,COLUMN(情景假设!U$173),0)</f>
        <v>80944.087605280263</v>
      </c>
      <c r="AO47" s="66">
        <f>VLOOKUP($A47,情景假设!$A$174:$AP$219,COLUMN(情景假设!V$173),0)</f>
        <v>82936.897631187458</v>
      </c>
      <c r="AP47" s="100">
        <f>VLOOKUP($A47,情景假设!$A$174:$AP$219,COLUMN(情景假设!W$173),0)</f>
        <v>84950.52466531175</v>
      </c>
      <c r="AQ47" s="100">
        <f>VLOOKUP($A47,情景假设!$A$174:$AP$219,COLUMN(情景假设!X$173),0)</f>
        <v>86964.967639625975</v>
      </c>
      <c r="AR47" s="100">
        <f>VLOOKUP($A47,情景假设!$A$174:$AP$219,COLUMN(情景假设!Y$173),0)</f>
        <v>88990.596545949651</v>
      </c>
      <c r="AS47" s="100">
        <f>VLOOKUP($A47,情景假设!$A$174:$AP$219,COLUMN(情景假设!Z$173),0)</f>
        <v>91038.702869812376</v>
      </c>
      <c r="AT47" s="100">
        <f>VLOOKUP($A47,情景假设!$A$174:$AP$219,COLUMN(情景假设!AA$173),0)</f>
        <v>93121.523274604697</v>
      </c>
      <c r="AU47" s="65">
        <f>VLOOKUP($A47,情景假设!$A$174:$AP$219,COLUMN(情景假设!AB$173),0)</f>
        <v>95257.133983286127</v>
      </c>
      <c r="AV47" s="100">
        <f>VLOOKUP($A47,情景假设!$A$174:$AP$219,COLUMN(情景假设!AC$173),0)</f>
        <v>97461.112887431693</v>
      </c>
      <c r="AW47" s="100">
        <f>VLOOKUP($A47,情景假设!$A$174:$AP$219,COLUMN(情景假设!AD$173),0)</f>
        <v>99743.128924921941</v>
      </c>
      <c r="AX47" s="100">
        <f>VLOOKUP($A47,情景假设!$A$174:$AP$219,COLUMN(情景假设!AE$173),0)</f>
        <v>102113.48144957222</v>
      </c>
      <c r="AY47" s="102">
        <f>VLOOKUP($A47,情景假设!$A$174:$AP$219,COLUMN(情景假设!AF$173),0)</f>
        <v>104583.1362387603</v>
      </c>
      <c r="AZ47" s="65">
        <f>VLOOKUP($A47,情景假设!$A$174:$AP$219,COLUMN(情景假设!AG$173),0)</f>
        <v>107135.44815310462</v>
      </c>
      <c r="BA47" s="100">
        <f>VLOOKUP($A47,情景假设!$A$174:$AP$219,COLUMN(情景假设!AH$173),0)</f>
        <v>109746.71644739779</v>
      </c>
      <c r="BB47" s="100">
        <f>VLOOKUP($A47,情景假设!$A$174:$AP$219,COLUMN(情景假设!AI$173),0)</f>
        <v>112417.84394046316</v>
      </c>
      <c r="BC47" s="100">
        <f>VLOOKUP($A47,情景假设!$A$174:$AP$219,COLUMN(情景假设!AJ$173),0)</f>
        <v>115149.72879655063</v>
      </c>
      <c r="BD47" s="66">
        <f>VLOOKUP($A47,情景假设!$A$174:$AP$219,COLUMN(情景假设!AK$173),0)</f>
        <v>117943.25478772637</v>
      </c>
      <c r="BE47" s="100">
        <f>VLOOKUP($A47,情景假设!$A$174:$AP$219,COLUMN(情景假设!AL$173),0)</f>
        <v>120801.91611950619</v>
      </c>
      <c r="BF47" s="100">
        <f>VLOOKUP($A47,情景假设!$A$174:$AP$219,COLUMN(情景假设!AM$173),0)</f>
        <v>123729.83157831398</v>
      </c>
      <c r="BG47" s="100">
        <f>VLOOKUP($A47,情景假设!$A$174:$AP$219,COLUMN(情景假设!AN$173),0)</f>
        <v>126728.80931087924</v>
      </c>
      <c r="BH47" s="100">
        <f>VLOOKUP($A47,情景假设!$A$174:$AP$219,COLUMN(情景假设!AO$173),0)</f>
        <v>129800.64743431356</v>
      </c>
      <c r="BI47" s="102">
        <f>VLOOKUP($A47,情景假设!$A$174:$AP$219,COLUMN(情景假设!AP$173),0)</f>
        <v>132947.1080820006</v>
      </c>
    </row>
    <row r="48" spans="1:61" x14ac:dyDescent="0.2">
      <c r="A48" s="23" t="s">
        <v>38</v>
      </c>
      <c r="B48" s="53"/>
      <c r="C48" s="54"/>
      <c r="D48" s="54"/>
      <c r="E48" s="54"/>
      <c r="F48" s="55"/>
      <c r="G48" s="53"/>
      <c r="H48" s="54"/>
      <c r="I48" s="54">
        <f>'历史数据 (2001-2022, 当年价) '!I48*I$77</f>
        <v>1270.0793844876139</v>
      </c>
      <c r="J48" s="54">
        <f>'历史数据 (2001-2022, 当年价) '!J48*J$77</f>
        <v>1228.0405287348781</v>
      </c>
      <c r="K48" s="55">
        <f>'历史数据 (2001-2022, 当年价) '!K48*K$77</f>
        <v>1426.3115727722129</v>
      </c>
      <c r="L48" s="53">
        <f>'历史数据 (2001-2022, 当年价) '!L48*L$77</f>
        <v>1593.909068268578</v>
      </c>
      <c r="M48" s="54">
        <f>'历史数据 (2001-2022, 当年价) '!M48*M$77</f>
        <v>1708.5827273955535</v>
      </c>
      <c r="N48" s="54">
        <f>'历史数据 (2001-2022, 当年价) '!N48*N$77</f>
        <v>1811.3651372659692</v>
      </c>
      <c r="O48" s="54">
        <f>'历史数据 (2001-2022, 当年价) '!O48*O$77</f>
        <v>1899.8480090712155</v>
      </c>
      <c r="P48" s="54">
        <f>'历史数据 (2001-2022, 当年价) '!P48*P$77</f>
        <v>1899.7295995723066</v>
      </c>
      <c r="Q48" s="53">
        <f>'历史数据 (2001-2022, 当年价) '!Q48*Q$77</f>
        <v>2028.186042724089</v>
      </c>
      <c r="R48" s="54">
        <f>'历史数据 (2001-2022, 当年价) '!R48*R$77</f>
        <v>2309.5694704099037</v>
      </c>
      <c r="S48" s="54">
        <f>'历史数据 (2001-2022, 当年价) '!S48*S$77</f>
        <v>2442.2123507432102</v>
      </c>
      <c r="T48" s="54">
        <f>'历史数据 (2001-2022, 当年价) '!T48*T$77</f>
        <v>2601.9437875043291</v>
      </c>
      <c r="U48" s="55">
        <f>'历史数据 (2001-2022, 当年价) '!U48*U$77</f>
        <v>2602.606982377547</v>
      </c>
      <c r="V48" s="54">
        <f>'历史数据 (2001-2022, 当年价) '!V48*V$77</f>
        <v>3034.983345987991</v>
      </c>
      <c r="W48" s="54">
        <f>'历史数据 (2001-2022, 当年价) '!W48*W$77</f>
        <v>3224.8526645654251</v>
      </c>
      <c r="X48" s="100">
        <f>VLOOKUP($A48,情景假设!$A$174:$AP$219,COLUMN(情景假设!E$173),0)</f>
        <v>3323.3240704614936</v>
      </c>
      <c r="Y48" s="100">
        <f>VLOOKUP($A48,情景假设!$A$174:$AP$219,COLUMN(情景假设!F$173),0)</f>
        <v>3422.0605268780887</v>
      </c>
      <c r="Z48" s="101">
        <f>VLOOKUP($A48,情景假设!$A$174:$AP$219,COLUMN(情景假设!G$173),0)</f>
        <v>3520.0567032447775</v>
      </c>
      <c r="AA48" s="65">
        <f>VLOOKUP($A48,情景假设!$A$174:$AP$219,COLUMN(情景假设!H$173),0)</f>
        <v>3623.2349183488859</v>
      </c>
      <c r="AB48" s="100">
        <f>VLOOKUP($A48,情景假设!$A$174:$AP$219,COLUMN(情景假设!I$173),0)</f>
        <v>3729.1781277951191</v>
      </c>
      <c r="AC48" s="100">
        <f>VLOOKUP($A48,情景假设!$A$174:$AP$219,COLUMN(情景假设!J$173),0)</f>
        <v>3836.8227151474644</v>
      </c>
      <c r="AD48" s="100">
        <f>VLOOKUP($A48,情景假设!$A$174:$AP$219,COLUMN(情景假设!K$173),0)</f>
        <v>3944.7522393792228</v>
      </c>
      <c r="AE48" s="102">
        <f>VLOOKUP($A48,情景假设!$A$174:$AP$219,COLUMN(情景假设!L$173),0)</f>
        <v>4051.1874650881468</v>
      </c>
      <c r="AF48" s="100">
        <f>VLOOKUP($A48,情景假设!$A$174:$AP$219,COLUMN(情景假设!M$173),0)</f>
        <v>4154.0590254269136</v>
      </c>
      <c r="AG48" s="100">
        <f>VLOOKUP($A48,情景假设!$A$174:$AP$219,COLUMN(情景假设!N$173),0)</f>
        <v>4253.2535914352329</v>
      </c>
      <c r="AH48" s="100">
        <f>VLOOKUP($A48,情景假设!$A$174:$AP$219,COLUMN(情景假设!O$173),0)</f>
        <v>4349.9097305148171</v>
      </c>
      <c r="AI48" s="100">
        <f>VLOOKUP($A48,情景假设!$A$174:$AP$219,COLUMN(情景假设!P$173),0)</f>
        <v>4445.9501260090874</v>
      </c>
      <c r="AJ48" s="101">
        <f>VLOOKUP($A48,情景假设!$A$174:$AP$219,COLUMN(情景假设!Q$173),0)</f>
        <v>4544.2302717759521</v>
      </c>
      <c r="AK48" s="65">
        <f>VLOOKUP($A48,情景假设!$A$174:$AP$219,COLUMN(情景假设!R$173),0)</f>
        <v>4641.927588622405</v>
      </c>
      <c r="AL48" s="100">
        <f>VLOOKUP($A48,情景假设!$A$174:$AP$219,COLUMN(情景假设!S$173),0)</f>
        <v>4735.4399291200607</v>
      </c>
      <c r="AM48" s="100">
        <f>VLOOKUP($A48,情景假设!$A$174:$AP$219,COLUMN(情景假设!T$173),0)</f>
        <v>4827.2139557248302</v>
      </c>
      <c r="AN48" s="100">
        <f>VLOOKUP($A48,情景假设!$A$174:$AP$219,COLUMN(情景假设!U$173),0)</f>
        <v>4919.8953641411917</v>
      </c>
      <c r="AO48" s="66">
        <f>VLOOKUP($A48,情景假设!$A$174:$AP$219,COLUMN(情景假设!V$173),0)</f>
        <v>5016.3267840055869</v>
      </c>
      <c r="AP48" s="100">
        <f>VLOOKUP($A48,情景假设!$A$174:$AP$219,COLUMN(情景假设!W$173),0)</f>
        <v>5116.7409509200888</v>
      </c>
      <c r="AQ48" s="100">
        <f>VLOOKUP($A48,情景假设!$A$174:$AP$219,COLUMN(情景假设!X$173),0)</f>
        <v>5219.4193166115165</v>
      </c>
      <c r="AR48" s="100">
        <f>VLOOKUP($A48,情景假设!$A$174:$AP$219,COLUMN(情景假设!Y$173),0)</f>
        <v>5324.4251840953966</v>
      </c>
      <c r="AS48" s="100">
        <f>VLOOKUP($A48,情景假设!$A$174:$AP$219,COLUMN(情景假设!Z$173),0)</f>
        <v>5431.8133246071984</v>
      </c>
      <c r="AT48" s="100">
        <f>VLOOKUP($A48,情景假设!$A$174:$AP$219,COLUMN(情景假设!AA$173),0)</f>
        <v>5541.6301360361012</v>
      </c>
      <c r="AU48" s="65">
        <f>VLOOKUP($A48,情景假设!$A$174:$AP$219,COLUMN(情景假设!AB$173),0)</f>
        <v>5654.2019427374917</v>
      </c>
      <c r="AV48" s="100">
        <f>VLOOKUP($A48,情景假设!$A$174:$AP$219,COLUMN(情景假设!AC$173),0)</f>
        <v>5769.6342735501357</v>
      </c>
      <c r="AW48" s="100">
        <f>VLOOKUP($A48,情景假设!$A$174:$AP$219,COLUMN(情景假设!AD$173),0)</f>
        <v>5887.6084300752245</v>
      </c>
      <c r="AX48" s="100">
        <f>VLOOKUP($A48,情景假设!$A$174:$AP$219,COLUMN(情景假设!AE$173),0)</f>
        <v>6007.7665401735294</v>
      </c>
      <c r="AY48" s="102">
        <f>VLOOKUP($A48,情景假设!$A$174:$AP$219,COLUMN(情景假设!AF$173),0)</f>
        <v>6129.7082707033724</v>
      </c>
      <c r="AZ48" s="65">
        <f>VLOOKUP($A48,情景假设!$A$174:$AP$219,COLUMN(情景假设!AG$173),0)</f>
        <v>6253.7318071674608</v>
      </c>
      <c r="BA48" s="100">
        <f>VLOOKUP($A48,情景假设!$A$174:$AP$219,COLUMN(情景假设!AH$173),0)</f>
        <v>6380.4422707799968</v>
      </c>
      <c r="BB48" s="100">
        <f>VLOOKUP($A48,情景假设!$A$174:$AP$219,COLUMN(情景假设!AI$173),0)</f>
        <v>6509.8651102984868</v>
      </c>
      <c r="BC48" s="100">
        <f>VLOOKUP($A48,情景假设!$A$174:$AP$219,COLUMN(情景假设!AJ$173),0)</f>
        <v>6642.0246744088136</v>
      </c>
      <c r="BD48" s="66">
        <f>VLOOKUP($A48,情景假设!$A$174:$AP$219,COLUMN(情景假设!AK$173),0)</f>
        <v>6776.9436185606128</v>
      </c>
      <c r="BE48" s="100">
        <f>VLOOKUP($A48,情景假设!$A$174:$AP$219,COLUMN(情景假设!AL$173),0)</f>
        <v>6914.7931271581674</v>
      </c>
      <c r="BF48" s="100">
        <f>VLOOKUP($A48,情景假设!$A$174:$AP$219,COLUMN(情景假设!AM$173),0)</f>
        <v>7055.7768191086407</v>
      </c>
      <c r="BG48" s="100">
        <f>VLOOKUP($A48,情景假设!$A$174:$AP$219,COLUMN(情景假设!AN$173),0)</f>
        <v>7199.9633687855958</v>
      </c>
      <c r="BH48" s="100">
        <f>VLOOKUP($A48,情景假设!$A$174:$AP$219,COLUMN(情景假设!AO$173),0)</f>
        <v>7347.4191962231944</v>
      </c>
      <c r="BI48" s="102">
        <f>VLOOKUP($A48,情景假设!$A$174:$AP$219,COLUMN(情景假设!AP$173),0)</f>
        <v>7498.206986034952</v>
      </c>
    </row>
    <row r="49" spans="1:61" x14ac:dyDescent="0.2">
      <c r="A49" s="23" t="s">
        <v>97</v>
      </c>
      <c r="B49" s="53"/>
      <c r="C49" s="54"/>
      <c r="D49" s="54"/>
      <c r="E49" s="54"/>
      <c r="F49" s="55"/>
      <c r="G49" s="53"/>
      <c r="H49" s="54"/>
      <c r="I49" s="54">
        <f>'历史数据 (2001-2022, 当年价) '!I49*I$77</f>
        <v>531.34866320463868</v>
      </c>
      <c r="J49" s="54">
        <f>'历史数据 (2001-2022, 当年价) '!J49*J$77</f>
        <v>533.40516151922805</v>
      </c>
      <c r="K49" s="55">
        <f>'历史数据 (2001-2022, 当年价) '!K49*K$77</f>
        <v>607.09317693241007</v>
      </c>
      <c r="L49" s="53">
        <f>'历史数据 (2001-2022, 当年价) '!L49*L$77</f>
        <v>691.26269950561482</v>
      </c>
      <c r="M49" s="54">
        <f>'历史数据 (2001-2022, 当年价) '!M49*M$77</f>
        <v>704.14318496130761</v>
      </c>
      <c r="N49" s="54">
        <f>'历史数据 (2001-2022, 当年价) '!N49*N$77</f>
        <v>684.29349662864342</v>
      </c>
      <c r="O49" s="54">
        <f>'历史数据 (2001-2022, 当年价) '!O49*O$77</f>
        <v>690.16619562307301</v>
      </c>
      <c r="P49" s="54">
        <f>'历史数据 (2001-2022, 当年价) '!P49*P$77</f>
        <v>694.70654126146223</v>
      </c>
      <c r="Q49" s="53">
        <f>'历史数据 (2001-2022, 当年价) '!Q49*Q$77</f>
        <v>714.56325097556112</v>
      </c>
      <c r="R49" s="54">
        <f>'历史数据 (2001-2022, 当年价) '!R49*R$77</f>
        <v>765.96223072374698</v>
      </c>
      <c r="S49" s="54">
        <f>'历史数据 (2001-2022, 当年价) '!S49*S$77</f>
        <v>787.83551251096753</v>
      </c>
      <c r="T49" s="54">
        <f>'历史数据 (2001-2022, 当年价) '!T49*T$77</f>
        <v>780.11423979679637</v>
      </c>
      <c r="U49" s="55">
        <f>'历史数据 (2001-2022, 当年价) '!U49*U$77</f>
        <v>726.7325868770115</v>
      </c>
      <c r="V49" s="54">
        <f>'历史数据 (2001-2022, 当年价) '!V49*V$77</f>
        <v>826.27948832290463</v>
      </c>
      <c r="W49" s="54">
        <f>'历史数据 (2001-2022, 当年价) '!W49*W$77</f>
        <v>907.3493796355416</v>
      </c>
      <c r="X49" s="100">
        <f>VLOOKUP($A49,情景假设!$A$174:$AP$219,COLUMN(情景假设!E$173),0)</f>
        <v>927.2697161911741</v>
      </c>
      <c r="Y49" s="100">
        <f>VLOOKUP($A49,情景假设!$A$174:$AP$219,COLUMN(情景假设!F$173),0)</f>
        <v>946.56250310140604</v>
      </c>
      <c r="Z49" s="101">
        <f>VLOOKUP($A49,情景假设!$A$174:$AP$219,COLUMN(情景假设!G$173),0)</f>
        <v>964.9452514659431</v>
      </c>
      <c r="AA49" s="65">
        <f>VLOOKUP($A49,情景假设!$A$174:$AP$219,COLUMN(情景假设!H$173),0)</f>
        <v>983.8208971321086</v>
      </c>
      <c r="AB49" s="100">
        <f>VLOOKUP($A49,情景假设!$A$174:$AP$219,COLUMN(情景假设!I$173),0)</f>
        <v>1002.4924708538578</v>
      </c>
      <c r="AC49" s="100">
        <f>VLOOKUP($A49,情景假设!$A$174:$AP$219,COLUMN(情景假设!J$173),0)</f>
        <v>1020.9830477070467</v>
      </c>
      <c r="AD49" s="100">
        <f>VLOOKUP($A49,情景假设!$A$174:$AP$219,COLUMN(情景假设!K$173),0)</f>
        <v>1039.2599292477228</v>
      </c>
      <c r="AE49" s="102">
        <f>VLOOKUP($A49,情景假设!$A$174:$AP$219,COLUMN(情景假设!L$173),0)</f>
        <v>1057.2355537530957</v>
      </c>
      <c r="AF49" s="100">
        <f>VLOOKUP($A49,情景假设!$A$174:$AP$219,COLUMN(情景假设!M$173),0)</f>
        <v>1074.6006900271886</v>
      </c>
      <c r="AG49" s="100">
        <f>VLOOKUP($A49,情景假设!$A$174:$AP$219,COLUMN(情景假设!N$173),0)</f>
        <v>1091.0923051557584</v>
      </c>
      <c r="AH49" s="100">
        <f>VLOOKUP($A49,情景假设!$A$174:$AP$219,COLUMN(情景假设!O$173),0)</f>
        <v>1106.6844859179557</v>
      </c>
      <c r="AI49" s="100">
        <f>VLOOKUP($A49,情景假设!$A$174:$AP$219,COLUMN(情景假设!P$173),0)</f>
        <v>1121.5065988509446</v>
      </c>
      <c r="AJ49" s="101">
        <f>VLOOKUP($A49,情景假设!$A$174:$AP$219,COLUMN(情景假设!Q$173),0)</f>
        <v>1135.877809968069</v>
      </c>
      <c r="AK49" s="65">
        <f>VLOOKUP($A49,情景假设!$A$174:$AP$219,COLUMN(情景假设!R$173),0)</f>
        <v>1149.2167324382226</v>
      </c>
      <c r="AL49" s="100">
        <f>VLOOKUP($A49,情景假设!$A$174:$AP$219,COLUMN(情景假设!S$173),0)</f>
        <v>1161.046870581064</v>
      </c>
      <c r="AM49" s="100">
        <f>VLOOKUP($A49,情景假设!$A$174:$AP$219,COLUMN(情景假设!T$173),0)</f>
        <v>1171.9819330340144</v>
      </c>
      <c r="AN49" s="100">
        <f>VLOOKUP($A49,情景假设!$A$174:$AP$219,COLUMN(情景假设!U$173),0)</f>
        <v>1182.6594142450886</v>
      </c>
      <c r="AO49" s="66">
        <f>VLOOKUP($A49,情景假设!$A$174:$AP$219,COLUMN(情景假设!V$173),0)</f>
        <v>1193.7373358764726</v>
      </c>
      <c r="AP49" s="100">
        <f>VLOOKUP($A49,情景假设!$A$174:$AP$219,COLUMN(情景假设!W$173),0)</f>
        <v>1205.2302617839625</v>
      </c>
      <c r="AQ49" s="100">
        <f>VLOOKUP($A49,情景假设!$A$174:$AP$219,COLUMN(情景假设!X$173),0)</f>
        <v>1216.6940530430893</v>
      </c>
      <c r="AR49" s="100">
        <f>VLOOKUP($A49,情景假设!$A$174:$AP$219,COLUMN(情景假设!Y$173),0)</f>
        <v>1228.1105896075408</v>
      </c>
      <c r="AS49" s="100">
        <f>VLOOKUP($A49,情景假设!$A$174:$AP$219,COLUMN(情景假设!Z$173),0)</f>
        <v>1239.4572869813576</v>
      </c>
      <c r="AT49" s="100">
        <f>VLOOKUP($A49,情景假设!$A$174:$AP$219,COLUMN(情景假设!AA$173),0)</f>
        <v>1250.707039886727</v>
      </c>
      <c r="AU49" s="65">
        <f>VLOOKUP($A49,情景假设!$A$174:$AP$219,COLUMN(情景假设!AB$173),0)</f>
        <v>1261.8924853671945</v>
      </c>
      <c r="AV49" s="100">
        <f>VLOOKUP($A49,情景假设!$A$174:$AP$219,COLUMN(情景假设!AC$173),0)</f>
        <v>1272.9917999161205</v>
      </c>
      <c r="AW49" s="100">
        <f>VLOOKUP($A49,情景假设!$A$174:$AP$219,COLUMN(情景假设!AD$173),0)</f>
        <v>1283.8869414474786</v>
      </c>
      <c r="AX49" s="100">
        <f>VLOOKUP($A49,情景假设!$A$174:$AP$219,COLUMN(情景假设!AE$173),0)</f>
        <v>1294.4519721747283</v>
      </c>
      <c r="AY49" s="102">
        <f>VLOOKUP($A49,情景假设!$A$174:$AP$219,COLUMN(情景假设!AF$173),0)</f>
        <v>1304.5528789227542</v>
      </c>
      <c r="AZ49" s="65">
        <f>VLOOKUP($A49,情景假设!$A$174:$AP$219,COLUMN(情景假设!AG$173),0)</f>
        <v>1314.2803016415044</v>
      </c>
      <c r="BA49" s="100">
        <f>VLOOKUP($A49,情景假设!$A$174:$AP$219,COLUMN(情景假设!AH$173),0)</f>
        <v>1323.8032000300796</v>
      </c>
      <c r="BB49" s="100">
        <f>VLOOKUP($A49,情景假设!$A$174:$AP$219,COLUMN(情景假设!AI$173),0)</f>
        <v>1333.0987638352708</v>
      </c>
      <c r="BC49" s="100">
        <f>VLOOKUP($A49,情景假设!$A$174:$AP$219,COLUMN(情景假设!AJ$173),0)</f>
        <v>1342.143998927239</v>
      </c>
      <c r="BD49" s="66">
        <f>VLOOKUP($A49,情景假设!$A$174:$AP$219,COLUMN(情景假设!AK$173),0)</f>
        <v>1350.9156719065243</v>
      </c>
      <c r="BE49" s="100">
        <f>VLOOKUP($A49,情景假设!$A$174:$AP$219,COLUMN(情景假设!AL$173),0)</f>
        <v>1359.4199116983843</v>
      </c>
      <c r="BF49" s="100">
        <f>VLOOKUP($A49,情景假设!$A$174:$AP$219,COLUMN(情景假设!AM$173),0)</f>
        <v>1367.6676997728737</v>
      </c>
      <c r="BG49" s="100">
        <f>VLOOKUP($A49,情景假设!$A$174:$AP$219,COLUMN(情景假设!AN$173),0)</f>
        <v>1375.6424582426951</v>
      </c>
      <c r="BH49" s="100">
        <f>VLOOKUP($A49,情景假设!$A$174:$AP$219,COLUMN(情景假设!AO$173),0)</f>
        <v>1383.3269251326103</v>
      </c>
      <c r="BI49" s="102">
        <f>VLOOKUP($A49,情景假设!$A$174:$AP$219,COLUMN(情景假设!AP$173),0)</f>
        <v>1390.7029409463562</v>
      </c>
    </row>
    <row r="50" spans="1:61" x14ac:dyDescent="0.2">
      <c r="A50" s="23" t="s">
        <v>98</v>
      </c>
      <c r="B50" s="53"/>
      <c r="C50" s="54"/>
      <c r="D50" s="54"/>
      <c r="E50" s="54"/>
      <c r="F50" s="55"/>
      <c r="G50" s="53"/>
      <c r="H50" s="54"/>
      <c r="I50" s="54">
        <f>'历史数据 (2001-2022, 当年价) '!I50*I$77</f>
        <v>277.82138277902817</v>
      </c>
      <c r="J50" s="54">
        <f>'历史数据 (2001-2022, 当年价) '!J50*J$77</f>
        <v>339.99581571765185</v>
      </c>
      <c r="K50" s="55">
        <f>'历史数据 (2001-2022, 当年价) '!K50*K$77</f>
        <v>419.65234009725702</v>
      </c>
      <c r="L50" s="53">
        <f>'历史数据 (2001-2022, 当年价) '!L50*L$77</f>
        <v>470.17292912503825</v>
      </c>
      <c r="M50" s="54">
        <f>'历史数据 (2001-2022, 当年价) '!M50*M$77</f>
        <v>515.18952431708408</v>
      </c>
      <c r="N50" s="54">
        <f>'历史数据 (2001-2022, 当年价) '!N50*N$77</f>
        <v>564.77911820922452</v>
      </c>
      <c r="O50" s="54">
        <f>'历史数据 (2001-2022, 当年价) '!O50*O$77</f>
        <v>630.81220526617665</v>
      </c>
      <c r="P50" s="54">
        <f>'历史数据 (2001-2022, 当年价) '!P50*P$77</f>
        <v>720.54132717818436</v>
      </c>
      <c r="Q50" s="53">
        <f>'历史数据 (2001-2022, 当年价) '!Q50*Q$77</f>
        <v>760.82510418843708</v>
      </c>
      <c r="R50" s="54">
        <f>'历史数据 (2001-2022, 当年价) '!R50*R$77</f>
        <v>780.89655528325477</v>
      </c>
      <c r="S50" s="54">
        <f>'历史数据 (2001-2022, 当年价) '!S50*S$77</f>
        <v>810.97168640436632</v>
      </c>
      <c r="T50" s="54">
        <f>'历史数据 (2001-2022, 当年价) '!T50*T$77</f>
        <v>884.34251709928117</v>
      </c>
      <c r="U50" s="55">
        <f>'历史数据 (2001-2022, 当年价) '!U50*U$77</f>
        <v>878.57955136179089</v>
      </c>
      <c r="V50" s="54">
        <f>'历史数据 (2001-2022, 当年价) '!V50*V$77</f>
        <v>1191.0274591227624</v>
      </c>
      <c r="W50" s="54">
        <f>'历史数据 (2001-2022, 当年价) '!W50*W$77</f>
        <v>1483.3175160522719</v>
      </c>
      <c r="X50" s="100">
        <f>VLOOKUP($A50,情景假设!$A$174:$AP$219,COLUMN(情景假设!E$173),0)</f>
        <v>1611.9310521629595</v>
      </c>
      <c r="Y50" s="100">
        <f>VLOOKUP($A50,情景假设!$A$174:$AP$219,COLUMN(情景假设!F$173),0)</f>
        <v>1746.6488926710872</v>
      </c>
      <c r="Z50" s="101">
        <f>VLOOKUP($A50,情景假设!$A$174:$AP$219,COLUMN(情景假设!G$173),0)</f>
        <v>1885.7152302363218</v>
      </c>
      <c r="AA50" s="65">
        <f>VLOOKUP($A50,情景假设!$A$174:$AP$219,COLUMN(情景假设!H$173),0)</f>
        <v>2032.0384145461314</v>
      </c>
      <c r="AB50" s="100">
        <f>VLOOKUP($A50,情景假设!$A$174:$AP$219,COLUMN(情景假设!I$173),0)</f>
        <v>2185.394622373416</v>
      </c>
      <c r="AC50" s="100">
        <f>VLOOKUP($A50,情景假设!$A$174:$AP$219,COLUMN(情景假设!J$173),0)</f>
        <v>2345.6767812784597</v>
      </c>
      <c r="AD50" s="100">
        <f>VLOOKUP($A50,情景假设!$A$174:$AP$219,COLUMN(情景假设!K$173),0)</f>
        <v>2512.5821968515129</v>
      </c>
      <c r="AE50" s="102">
        <f>VLOOKUP($A50,情景假设!$A$174:$AP$219,COLUMN(情景假设!L$173),0)</f>
        <v>2685.5759972666769</v>
      </c>
      <c r="AF50" s="100">
        <f>VLOOKUP($A50,情景假设!$A$174:$AP$219,COLUMN(情景假设!M$173),0)</f>
        <v>2863.3924634914142</v>
      </c>
      <c r="AG50" s="100">
        <f>VLOOKUP($A50,情景假设!$A$174:$AP$219,COLUMN(情景假设!N$173),0)</f>
        <v>3045.2119739535124</v>
      </c>
      <c r="AH50" s="100">
        <f>VLOOKUP($A50,情景假设!$A$174:$AP$219,COLUMN(情景假设!O$173),0)</f>
        <v>3231.1300448145753</v>
      </c>
      <c r="AI50" s="100">
        <f>VLOOKUP($A50,情景假设!$A$174:$AP$219,COLUMN(情景假设!P$173),0)</f>
        <v>3421.8222359742854</v>
      </c>
      <c r="AJ50" s="101">
        <f>VLOOKUP($A50,情景假设!$A$174:$AP$219,COLUMN(情景假设!Q$173),0)</f>
        <v>3618.768030932144</v>
      </c>
      <c r="AK50" s="65">
        <f>VLOOKUP($A50,情景假设!$A$174:$AP$219,COLUMN(情景假设!R$173),0)</f>
        <v>3820.2178224766394</v>
      </c>
      <c r="AL50" s="100">
        <f>VLOOKUP($A50,情景假设!$A$174:$AP$219,COLUMN(情景假设!S$173),0)</f>
        <v>4024.0889043341776</v>
      </c>
      <c r="AM50" s="100">
        <f>VLOOKUP($A50,情景假设!$A$174:$AP$219,COLUMN(情景假设!T$173),0)</f>
        <v>4232.3061402351022</v>
      </c>
      <c r="AN50" s="100">
        <f>VLOOKUP($A50,情景假设!$A$174:$AP$219,COLUMN(情景假设!U$173),0)</f>
        <v>4447.265409881119</v>
      </c>
      <c r="AO50" s="66">
        <f>VLOOKUP($A50,情景假设!$A$174:$AP$219,COLUMN(情景假设!V$173),0)</f>
        <v>4671.8654446547134</v>
      </c>
      <c r="AP50" s="100">
        <f>VLOOKUP($A50,情景假设!$A$174:$AP$219,COLUMN(情景假设!W$173),0)</f>
        <v>4906.8514073194692</v>
      </c>
      <c r="AQ50" s="100">
        <f>VLOOKUP($A50,情景假设!$A$174:$AP$219,COLUMN(情景假设!X$173),0)</f>
        <v>5151.1105649418241</v>
      </c>
      <c r="AR50" s="100">
        <f>VLOOKUP($A50,情景假设!$A$174:$AP$219,COLUMN(情景假设!Y$173),0)</f>
        <v>5405.1903010691985</v>
      </c>
      <c r="AS50" s="100">
        <f>VLOOKUP($A50,情景假设!$A$174:$AP$219,COLUMN(情景假设!Z$173),0)</f>
        <v>5669.681509220165</v>
      </c>
      <c r="AT50" s="100">
        <f>VLOOKUP($A50,情景假设!$A$174:$AP$219,COLUMN(情景假设!AA$173),0)</f>
        <v>5945.2206641041939</v>
      </c>
      <c r="AU50" s="65">
        <f>VLOOKUP($A50,情景假设!$A$174:$AP$219,COLUMN(情景假设!AB$173),0)</f>
        <v>6232.8096778568179</v>
      </c>
      <c r="AV50" s="100">
        <f>VLOOKUP($A50,情景假设!$A$174:$AP$219,COLUMN(情景假设!AC$173),0)</f>
        <v>6533.294380159251</v>
      </c>
      <c r="AW50" s="100">
        <f>VLOOKUP($A50,情景假设!$A$174:$AP$219,COLUMN(情景假设!AD$173),0)</f>
        <v>6847.0994464947989</v>
      </c>
      <c r="AX50" s="100">
        <f>VLOOKUP($A50,情景假设!$A$174:$AP$219,COLUMN(情景假设!AE$173),0)</f>
        <v>7174.6264185718028</v>
      </c>
      <c r="AY50" s="102">
        <f>VLOOKUP($A50,情景假设!$A$174:$AP$219,COLUMN(情景假设!AF$173),0)</f>
        <v>7516.2452150059235</v>
      </c>
      <c r="AZ50" s="65">
        <f>VLOOKUP($A50,情景假设!$A$174:$AP$219,COLUMN(情景假设!AG$173),0)</f>
        <v>7871.6157490981677</v>
      </c>
      <c r="BA50" s="100">
        <f>VLOOKUP($A50,情景假设!$A$174:$AP$219,COLUMN(情景假设!AH$173),0)</f>
        <v>8240.3936823990371</v>
      </c>
      <c r="BB50" s="100">
        <f>VLOOKUP($A50,情景假设!$A$174:$AP$219,COLUMN(情景假设!AI$173),0)</f>
        <v>8622.9146714696726</v>
      </c>
      <c r="BC50" s="100">
        <f>VLOOKUP($A50,情景假设!$A$174:$AP$219,COLUMN(情景假设!AJ$173),0)</f>
        <v>9019.5165067690887</v>
      </c>
      <c r="BD50" s="66">
        <f>VLOOKUP($A50,情景假设!$A$174:$AP$219,COLUMN(情景假设!AK$173),0)</f>
        <v>9430.5383764535491</v>
      </c>
      <c r="BE50" s="100">
        <f>VLOOKUP($A50,情景假设!$A$174:$AP$219,COLUMN(情景假设!AL$173),0)</f>
        <v>9856.5349995720971</v>
      </c>
      <c r="BF50" s="100">
        <f>VLOOKUP($A50,情景假设!$A$174:$AP$219,COLUMN(情景假设!AM$173),0)</f>
        <v>10298.132808025333</v>
      </c>
      <c r="BG50" s="100">
        <f>VLOOKUP($A50,情景假设!$A$174:$AP$219,COLUMN(情景假设!AN$173),0)</f>
        <v>10755.786119321972</v>
      </c>
      <c r="BH50" s="100">
        <f>VLOOKUP($A50,情景假设!$A$174:$AP$219,COLUMN(情景假设!AO$173),0)</f>
        <v>11229.957319537076</v>
      </c>
      <c r="BI50" s="102">
        <f>VLOOKUP($A50,情景假设!$A$174:$AP$219,COLUMN(情景假设!AP$173),0)</f>
        <v>11721.114525422541</v>
      </c>
    </row>
    <row r="51" spans="1:61" x14ac:dyDescent="0.2">
      <c r="A51" s="23" t="s">
        <v>99</v>
      </c>
      <c r="B51" s="53"/>
      <c r="C51" s="54"/>
      <c r="D51" s="54"/>
      <c r="E51" s="54"/>
      <c r="F51" s="55"/>
      <c r="G51" s="53"/>
      <c r="H51" s="54"/>
      <c r="I51" s="54">
        <f>'历史数据 (2001-2022, 当年价) '!I51*I$77</f>
        <v>163.00121187963498</v>
      </c>
      <c r="J51" s="54">
        <f>'历史数据 (2001-2022, 当年价) '!J51*J$77</f>
        <v>169.9672234422103</v>
      </c>
      <c r="K51" s="55">
        <f>'历史数据 (2001-2022, 当年价) '!K51*K$77</f>
        <v>196.4186255294118</v>
      </c>
      <c r="L51" s="53">
        <f>'历史数据 (2001-2022, 当年价) '!L51*L$77</f>
        <v>222.32964722611601</v>
      </c>
      <c r="M51" s="54">
        <f>'历史数据 (2001-2022, 当年价) '!M51*M$77</f>
        <v>236.20857147082742</v>
      </c>
      <c r="N51" s="54">
        <f>'历史数据 (2001-2022, 当年价) '!N51*N$77</f>
        <v>259.16922848586364</v>
      </c>
      <c r="O51" s="54">
        <f>'历史数据 (2001-2022, 当年价) '!O51*O$77</f>
        <v>278.53808139535778</v>
      </c>
      <c r="P51" s="54">
        <f>'历史数据 (2001-2022, 当年价) '!P51*P$77</f>
        <v>287.50526069023118</v>
      </c>
      <c r="Q51" s="53">
        <f>'历史数据 (2001-2022, 当年价) '!Q51*Q$77</f>
        <v>298.80928044207468</v>
      </c>
      <c r="R51" s="54">
        <f>'历史数据 (2001-2022, 当年价) '!R51*R$77</f>
        <v>332.09867260573429</v>
      </c>
      <c r="S51" s="54">
        <f>'历史数据 (2001-2022, 当年价) '!S51*S$77</f>
        <v>369.0279075690683</v>
      </c>
      <c r="T51" s="54">
        <f>'历史数据 (2001-2022, 当年价) '!T51*T$77</f>
        <v>405.26130946507971</v>
      </c>
      <c r="U51" s="55">
        <f>'历史数据 (2001-2022, 当年价) '!U51*U$77</f>
        <v>379.09823240746709</v>
      </c>
      <c r="V51" s="54">
        <f>'历史数据 (2001-2022, 当年价) '!V51*V$77</f>
        <v>416.42224208501489</v>
      </c>
      <c r="W51" s="54">
        <f>'历史数据 (2001-2022, 当年价) '!W51*W$77</f>
        <v>474.62286420659473</v>
      </c>
      <c r="X51" s="100">
        <f>VLOOKUP($A51,情景假设!$A$174:$AP$219,COLUMN(情景假设!E$173),0)</f>
        <v>500.51131959795754</v>
      </c>
      <c r="Y51" s="100">
        <f>VLOOKUP($A51,情景假设!$A$174:$AP$219,COLUMN(情景假设!F$173),0)</f>
        <v>526.73860220345682</v>
      </c>
      <c r="Z51" s="101">
        <f>VLOOKUP($A51,情景假设!$A$174:$AP$219,COLUMN(情景假设!G$173),0)</f>
        <v>552.92908449233585</v>
      </c>
      <c r="AA51" s="65">
        <f>VLOOKUP($A51,情景假设!$A$174:$AP$219,COLUMN(情景假设!H$173),0)</f>
        <v>579.89618391392003</v>
      </c>
      <c r="AB51" s="100">
        <f>VLOOKUP($A51,情景假设!$A$174:$AP$219,COLUMN(情景假设!I$173),0)</f>
        <v>607.38898826177433</v>
      </c>
      <c r="AC51" s="100">
        <f>VLOOKUP($A51,情景假设!$A$174:$AP$219,COLUMN(情景假设!J$173),0)</f>
        <v>635.37419660155592</v>
      </c>
      <c r="AD51" s="100">
        <f>VLOOKUP($A51,情景假设!$A$174:$AP$219,COLUMN(情景假设!K$173),0)</f>
        <v>663.77922343552461</v>
      </c>
      <c r="AE51" s="102">
        <f>VLOOKUP($A51,情景假设!$A$174:$AP$219,COLUMN(情景假设!L$173),0)</f>
        <v>692.48817874124302</v>
      </c>
      <c r="AF51" s="100">
        <f>VLOOKUP($A51,情景假设!$A$174:$AP$219,COLUMN(情景假设!M$173),0)</f>
        <v>721.21176987744479</v>
      </c>
      <c r="AG51" s="100">
        <f>VLOOKUP($A51,情景假设!$A$174:$AP$219,COLUMN(情景假设!N$173),0)</f>
        <v>749.74448330037831</v>
      </c>
      <c r="AH51" s="100">
        <f>VLOOKUP($A51,情景假设!$A$174:$AP$219,COLUMN(情景假设!O$173),0)</f>
        <v>778.09198198269439</v>
      </c>
      <c r="AI51" s="100">
        <f>VLOOKUP($A51,情景假设!$A$174:$AP$219,COLUMN(情景假设!P$173),0)</f>
        <v>806.3837145907745</v>
      </c>
      <c r="AJ51" s="101">
        <f>VLOOKUP($A51,情景假设!$A$174:$AP$219,COLUMN(情景假设!Q$173),0)</f>
        <v>834.91068558796178</v>
      </c>
      <c r="AK51" s="65">
        <f>VLOOKUP($A51,情景假设!$A$174:$AP$219,COLUMN(情景假设!R$173),0)</f>
        <v>863.22059021186431</v>
      </c>
      <c r="AL51" s="100">
        <f>VLOOKUP($A51,情景假设!$A$174:$AP$219,COLUMN(情景假设!S$173),0)</f>
        <v>890.84964616646403</v>
      </c>
      <c r="AM51" s="100">
        <f>VLOOKUP($A51,情景假设!$A$174:$AP$219,COLUMN(情景假设!T$173),0)</f>
        <v>918.23044135206317</v>
      </c>
      <c r="AN51" s="100">
        <f>VLOOKUP($A51,情景假设!$A$174:$AP$219,COLUMN(情景假设!U$173),0)</f>
        <v>945.85771742408861</v>
      </c>
      <c r="AO51" s="66">
        <f>VLOOKUP($A51,情景假设!$A$174:$AP$219,COLUMN(情景假设!V$173),0)</f>
        <v>974.28815120826403</v>
      </c>
      <c r="AP51" s="100">
        <f>VLOOKUP($A51,情景假设!$A$174:$AP$219,COLUMN(情景假设!W$173),0)</f>
        <v>1003.5899666315565</v>
      </c>
      <c r="AQ51" s="100">
        <f>VLOOKUP($A51,情景假设!$A$174:$AP$219,COLUMN(情景假设!X$173),0)</f>
        <v>1033.4473595134616</v>
      </c>
      <c r="AR51" s="100">
        <f>VLOOKUP($A51,情景假设!$A$174:$AP$219,COLUMN(情景假设!Y$173),0)</f>
        <v>1063.8885436650032</v>
      </c>
      <c r="AS51" s="100">
        <f>VLOOKUP($A51,情景假设!$A$174:$AP$219,COLUMN(情景假设!Z$173),0)</f>
        <v>1094.9412829237344</v>
      </c>
      <c r="AT51" s="100">
        <f>VLOOKUP($A51,情景假设!$A$174:$AP$219,COLUMN(情景假设!AA$173),0)</f>
        <v>1126.6326537334037</v>
      </c>
      <c r="AU51" s="65">
        <f>VLOOKUP($A51,情景假设!$A$174:$AP$219,COLUMN(情景假设!AB$173),0)</f>
        <v>1159.0478676844029</v>
      </c>
      <c r="AV51" s="100">
        <f>VLOOKUP($A51,情景假设!$A$174:$AP$219,COLUMN(情景假设!AC$173),0)</f>
        <v>1192.2288962009618</v>
      </c>
      <c r="AW51" s="100">
        <f>VLOOKUP($A51,情景假设!$A$174:$AP$219,COLUMN(情景假设!AD$173),0)</f>
        <v>1226.1299971867904</v>
      </c>
      <c r="AX51" s="100">
        <f>VLOOKUP($A51,情景假设!$A$174:$AP$219,COLUMN(情景假设!AE$173),0)</f>
        <v>1260.6948904468125</v>
      </c>
      <c r="AY51" s="102">
        <f>VLOOKUP($A51,情景假设!$A$174:$AP$219,COLUMN(情景假设!AF$173),0)</f>
        <v>1295.8555961701372</v>
      </c>
      <c r="AZ51" s="65">
        <f>VLOOKUP($A51,情景假设!$A$174:$AP$219,COLUMN(情景假设!AG$173),0)</f>
        <v>1331.5564196278674</v>
      </c>
      <c r="BA51" s="100">
        <f>VLOOKUP($A51,情景假设!$A$174:$AP$219,COLUMN(情景假设!AH$173),0)</f>
        <v>1367.7853873810222</v>
      </c>
      <c r="BB51" s="100">
        <f>VLOOKUP($A51,情景假设!$A$174:$AP$219,COLUMN(情景假设!AI$173),0)</f>
        <v>1404.5299486170954</v>
      </c>
      <c r="BC51" s="100">
        <f>VLOOKUP($A51,情景假设!$A$174:$AP$219,COLUMN(情景假设!AJ$173),0)</f>
        <v>1441.7767023666818</v>
      </c>
      <c r="BD51" s="66">
        <f>VLOOKUP($A51,情景假设!$A$174:$AP$219,COLUMN(情景假设!AK$173),0)</f>
        <v>1479.5113009491106</v>
      </c>
      <c r="BE51" s="100">
        <f>VLOOKUP($A51,情景假设!$A$174:$AP$219,COLUMN(情景假设!AL$173),0)</f>
        <v>1517.7514511870452</v>
      </c>
      <c r="BF51" s="100">
        <f>VLOOKUP($A51,情景假设!$A$174:$AP$219,COLUMN(情景假设!AM$173),0)</f>
        <v>1556.5221641060173</v>
      </c>
      <c r="BG51" s="100">
        <f>VLOOKUP($A51,情景假设!$A$174:$AP$219,COLUMN(情景假设!AN$173),0)</f>
        <v>1595.8187560185368</v>
      </c>
      <c r="BH51" s="100">
        <f>VLOOKUP($A51,情景假设!$A$174:$AP$219,COLUMN(情景假设!AO$173),0)</f>
        <v>1635.6356360115176</v>
      </c>
      <c r="BI51" s="102">
        <f>VLOOKUP($A51,情景假设!$A$174:$AP$219,COLUMN(情景假设!AP$173),0)</f>
        <v>1675.9659575339542</v>
      </c>
    </row>
    <row r="52" spans="1:61" x14ac:dyDescent="0.2">
      <c r="A52" s="23" t="s">
        <v>100</v>
      </c>
      <c r="B52" s="53"/>
      <c r="C52" s="54"/>
      <c r="D52" s="54"/>
      <c r="E52" s="54"/>
      <c r="F52" s="55"/>
      <c r="G52" s="53"/>
      <c r="H52" s="54"/>
      <c r="I52" s="54">
        <f>'历史数据 (2001-2022, 当年价) '!I52*I$77</f>
        <v>10649.638711539816</v>
      </c>
      <c r="J52" s="54">
        <f>'历史数据 (2001-2022, 当年价) '!J52*J$77</f>
        <v>10700.951638142691</v>
      </c>
      <c r="K52" s="55">
        <f>'历史数据 (2001-2022, 当年价) '!K52*K$77</f>
        <v>11534.955049889852</v>
      </c>
      <c r="L52" s="53">
        <f>'历史数据 (2001-2022, 当年价) '!L52*L$77</f>
        <v>12203.169573535575</v>
      </c>
      <c r="M52" s="54">
        <f>'历史数据 (2001-2022, 当年价) '!M52*M$77</f>
        <v>12198.207729660531</v>
      </c>
      <c r="N52" s="54">
        <f>'历史数据 (2001-2022, 当年价) '!N52*N$77</f>
        <v>12306.267191958539</v>
      </c>
      <c r="O52" s="54">
        <f>'历史数据 (2001-2022, 当年价) '!O52*O$77</f>
        <v>12057.930249434579</v>
      </c>
      <c r="P52" s="54">
        <f>'历史数据 (2001-2022, 当年价) '!P52*P$77</f>
        <v>11496.645752598572</v>
      </c>
      <c r="Q52" s="53">
        <f>'历史数据 (2001-2022, 当年价) '!Q52*Q$77</f>
        <v>11757.936502161634</v>
      </c>
      <c r="R52" s="54">
        <f>'历史数据 (2001-2022, 当年价) '!R52*R$77</f>
        <v>12829.820765210363</v>
      </c>
      <c r="S52" s="54">
        <f>'历史数据 (2001-2022, 当年价) '!S52*S$77</f>
        <v>14000.998845353402</v>
      </c>
      <c r="T52" s="54">
        <f>'历史数据 (2001-2022, 当年价) '!T52*T$77</f>
        <v>14376.753818674912</v>
      </c>
      <c r="U52" s="55">
        <f>'历史数据 (2001-2022, 当年价) '!U52*U$77</f>
        <v>14171.804811655176</v>
      </c>
      <c r="V52" s="54">
        <f>'历史数据 (2001-2022, 当年价) '!V52*V$77</f>
        <v>16363.884569742619</v>
      </c>
      <c r="W52" s="54">
        <f>'历史数据 (2001-2022, 当年价) '!W52*W$77</f>
        <v>17470.728074872739</v>
      </c>
      <c r="X52" s="100">
        <f>VLOOKUP($A52,情景假设!$A$174:$AP$219,COLUMN(情景假设!E$173),0)+情景假设!E66</f>
        <v>18909.226002957166</v>
      </c>
      <c r="Y52" s="100">
        <f>VLOOKUP($A52,情景假设!$A$174:$AP$219,COLUMN(情景假设!F$173),0)+情景假设!F66</f>
        <v>20599.029154856435</v>
      </c>
      <c r="Z52" s="101">
        <f>VLOOKUP($A52,情景假设!$A$174:$AP$219,COLUMN(情景假设!G$173),0)+情景假设!G66</f>
        <v>22700.246975995222</v>
      </c>
      <c r="AA52" s="65">
        <f>VLOOKUP($A52,情景假设!$A$174:$AP$219,COLUMN(情景假设!H$173),0)+情景假设!H66</f>
        <v>24671.139423566707</v>
      </c>
      <c r="AB52" s="100">
        <f>VLOOKUP($A52,情景假设!$A$174:$AP$219,COLUMN(情景假设!I$173),0)+情景假设!I66</f>
        <v>26737.885402280237</v>
      </c>
      <c r="AC52" s="100">
        <f>VLOOKUP($A52,情景假设!$A$174:$AP$219,COLUMN(情景假设!J$173),0)+情景假设!J66</f>
        <v>28809.183795878729</v>
      </c>
      <c r="AD52" s="100">
        <f>VLOOKUP($A52,情景假设!$A$174:$AP$219,COLUMN(情景假设!K$173),0)+情景假设!K66</f>
        <v>30818.719074744011</v>
      </c>
      <c r="AE52" s="102">
        <f>VLOOKUP($A52,情景假设!$A$174:$AP$219,COLUMN(情景假设!L$173),0)+情景假设!L66</f>
        <v>32726.557764143065</v>
      </c>
      <c r="AF52" s="100">
        <f>VLOOKUP($A52,情景假设!$A$174:$AP$219,COLUMN(情景假设!M$173),0)+情景假设!M66</f>
        <v>34582.267236503067</v>
      </c>
      <c r="AG52" s="100">
        <f>VLOOKUP($A52,情景假设!$A$174:$AP$219,COLUMN(情景假设!N$173),0)+情景假设!N66</f>
        <v>36473.01254332003</v>
      </c>
      <c r="AH52" s="100">
        <f>VLOOKUP($A52,情景假设!$A$174:$AP$219,COLUMN(情景假设!O$173),0)+情景假设!O66</f>
        <v>38427.85318471177</v>
      </c>
      <c r="AI52" s="100">
        <f>VLOOKUP($A52,情景假设!$A$174:$AP$219,COLUMN(情景假设!P$173),0)+情景假设!P66</f>
        <v>40418.702945562807</v>
      </c>
      <c r="AJ52" s="101">
        <f>VLOOKUP($A52,情景假设!$A$174:$AP$219,COLUMN(情景假设!Q$173),0)+情景假设!Q66</f>
        <v>42342.625394852112</v>
      </c>
      <c r="AK52" s="65">
        <f>VLOOKUP($A52,情景假设!$A$174:$AP$219,COLUMN(情景假设!R$173),0)+情景假设!R66</f>
        <v>44184.927945697927</v>
      </c>
      <c r="AL52" s="100">
        <f>VLOOKUP($A52,情景假设!$A$174:$AP$219,COLUMN(情景假设!S$173),0)+情景假设!S66</f>
        <v>46037.898104459731</v>
      </c>
      <c r="AM52" s="100">
        <f>VLOOKUP($A52,情景假设!$A$174:$AP$219,COLUMN(情景假设!T$173),0)+情景假设!T66</f>
        <v>47915.051290935626</v>
      </c>
      <c r="AN52" s="100">
        <f>VLOOKUP($A52,情景假设!$A$174:$AP$219,COLUMN(情景假设!U$173),0)+情景假设!U66</f>
        <v>49833.860307491923</v>
      </c>
      <c r="AO52" s="66">
        <f>VLOOKUP($A52,情景假设!$A$174:$AP$219,COLUMN(情景假设!V$173),0)+情景假设!V66</f>
        <v>51816.07961642895</v>
      </c>
      <c r="AP52" s="100">
        <f>VLOOKUP($A52,情景假设!$A$174:$AP$219,COLUMN(情景假设!W$173),0)+情景假设!W66</f>
        <v>53858.426887411406</v>
      </c>
      <c r="AQ52" s="100">
        <f>VLOOKUP($A52,情景假设!$A$174:$AP$219,COLUMN(情景假设!X$173),0)+情景假设!X66</f>
        <v>55937.068515809828</v>
      </c>
      <c r="AR52" s="100">
        <f>VLOOKUP($A52,情景假设!$A$174:$AP$219,COLUMN(情景假设!Y$173),0)+情景假设!Y66</f>
        <v>58046.512693024561</v>
      </c>
      <c r="AS52" s="100">
        <f>VLOOKUP($A52,情景假设!$A$174:$AP$219,COLUMN(情景假设!Z$173),0)+情景假设!Z66</f>
        <v>60181.472129742353</v>
      </c>
      <c r="AT52" s="100">
        <f>VLOOKUP($A52,情景假设!$A$174:$AP$219,COLUMN(情景假设!AA$173),0)+情景假设!AA66</f>
        <v>62336.845523413722</v>
      </c>
      <c r="AU52" s="65">
        <f>VLOOKUP($A52,情景假设!$A$174:$AP$219,COLUMN(情景假设!AB$173),0)+情景假设!AB66</f>
        <v>64510.97520383371</v>
      </c>
      <c r="AV52" s="100">
        <f>VLOOKUP($A52,情景假设!$A$174:$AP$219,COLUMN(情景假设!AC$173),0)+情景假设!AC66</f>
        <v>66700.040792733314</v>
      </c>
      <c r="AW52" s="100">
        <f>VLOOKUP($A52,情景假设!$A$174:$AP$219,COLUMN(情景假设!AD$173),0)+情景假设!AD66</f>
        <v>68895.469018918855</v>
      </c>
      <c r="AX52" s="100">
        <f>VLOOKUP($A52,情景假设!$A$174:$AP$219,COLUMN(情景假设!AE$173),0)+情景假设!AE66</f>
        <v>71088.19107579843</v>
      </c>
      <c r="AY52" s="102">
        <f>VLOOKUP($A52,情景假设!$A$174:$AP$219,COLUMN(情景假设!AF$173),0)+情景假设!AF66</f>
        <v>73268.625013067503</v>
      </c>
      <c r="AZ52" s="65">
        <f>VLOOKUP($A52,情景假设!$A$174:$AP$219,COLUMN(情景假设!AG$173),0)+情景假设!AG66</f>
        <v>75447.123045649365</v>
      </c>
      <c r="BA52" s="100">
        <f>VLOOKUP($A52,情景假设!$A$174:$AP$219,COLUMN(情景假设!AH$173),0)+情景假设!AH66</f>
        <v>77636.331089347543</v>
      </c>
      <c r="BB52" s="100">
        <f>VLOOKUP($A52,情景假设!$A$174:$AP$219,COLUMN(情景假设!AI$173),0)+情景假设!AI66</f>
        <v>79829.254153732589</v>
      </c>
      <c r="BC52" s="100">
        <f>VLOOKUP($A52,情景假设!$A$174:$AP$219,COLUMN(情景假设!AJ$173),0)+情景假设!AJ66</f>
        <v>82018.280545584552</v>
      </c>
      <c r="BD52" s="66">
        <f>VLOOKUP($A52,情景假设!$A$174:$AP$219,COLUMN(情景假设!AK$173),0)+情景假设!AK66</f>
        <v>84195.212825950526</v>
      </c>
      <c r="BE52" s="100">
        <f>VLOOKUP($A52,情景假设!$A$174:$AP$219,COLUMN(情景假设!AL$173),0)+情景假设!AL66</f>
        <v>86353.201991216469</v>
      </c>
      <c r="BF52" s="100">
        <f>VLOOKUP($A52,情景假设!$A$174:$AP$219,COLUMN(情景假设!AM$173),0)+情景假设!AM66</f>
        <v>88485.411009110103</v>
      </c>
      <c r="BG52" s="100">
        <f>VLOOKUP($A52,情景假设!$A$174:$AP$219,COLUMN(情景假设!AN$173),0)+情景假设!AN66</f>
        <v>90582.999799168174</v>
      </c>
      <c r="BH52" s="100">
        <f>VLOOKUP($A52,情景假设!$A$174:$AP$219,COLUMN(情景假设!AO$173),0)+情景假设!AO66</f>
        <v>92636.880679469672</v>
      </c>
      <c r="BI52" s="102">
        <f>VLOOKUP($A52,情景假设!$A$174:$AP$219,COLUMN(情景假设!AP$173),0)+情景假设!AP66</f>
        <v>94637.838911748899</v>
      </c>
    </row>
    <row r="53" spans="1:61" x14ac:dyDescent="0.2">
      <c r="A53" s="23" t="s">
        <v>101</v>
      </c>
      <c r="B53" s="53"/>
      <c r="C53" s="54"/>
      <c r="D53" s="54"/>
      <c r="E53" s="54"/>
      <c r="F53" s="55"/>
      <c r="G53" s="53"/>
      <c r="H53" s="54"/>
      <c r="I53" s="54">
        <f>'历史数据 (2001-2022, 当年价) '!I53*I$77</f>
        <v>635.44685597040052</v>
      </c>
      <c r="J53" s="54">
        <f>'历史数据 (2001-2022, 当年价) '!J53*J$77</f>
        <v>690.31214519662922</v>
      </c>
      <c r="K53" s="55">
        <f>'历史数据 (2001-2022, 当年价) '!K53*K$77</f>
        <v>790.36890513133335</v>
      </c>
      <c r="L53" s="53">
        <f>'历史数据 (2001-2022, 当年价) '!L53*L$77</f>
        <v>858.93810846948372</v>
      </c>
      <c r="M53" s="54">
        <f>'历史数据 (2001-2022, 当年价) '!M53*M$77</f>
        <v>913.37500817935734</v>
      </c>
      <c r="N53" s="54">
        <f>'历史数据 (2001-2022, 当年价) '!N53*N$77</f>
        <v>1018.6453797166182</v>
      </c>
      <c r="O53" s="54">
        <f>'历史数据 (2001-2022, 当年价) '!O53*O$77</f>
        <v>1137.7437969036205</v>
      </c>
      <c r="P53" s="54">
        <f>'历史数据 (2001-2022, 当年价) '!P53*P$77</f>
        <v>1199.1978904190339</v>
      </c>
      <c r="Q53" s="53">
        <f>'历史数据 (2001-2022, 当年价) '!Q53*Q$77</f>
        <v>1337.6292732244519</v>
      </c>
      <c r="R53" s="54">
        <f>'历史数据 (2001-2022, 当年价) '!R53*R$77</f>
        <v>1523.2072734394874</v>
      </c>
      <c r="S53" s="54">
        <f>'历史数据 (2001-2022, 当年价) '!S53*S$77</f>
        <v>1785.1032639547602</v>
      </c>
      <c r="T53" s="54">
        <f>'历史数据 (2001-2022, 当年价) '!T53*T$77</f>
        <v>1919.0682487030381</v>
      </c>
      <c r="U53" s="55">
        <f>'历史数据 (2001-2022, 当年价) '!U53*U$77</f>
        <v>1856.4384809055559</v>
      </c>
      <c r="V53" s="54">
        <f>'历史数据 (2001-2022, 当年价) '!V53*V$77</f>
        <v>2282.7594992660579</v>
      </c>
      <c r="W53" s="54">
        <f>'历史数据 (2001-2022, 当年价) '!W53*W$77</f>
        <v>2464.9908072284757</v>
      </c>
      <c r="X53" s="100">
        <f>VLOOKUP($A53,情景假设!$A$174:$AP$219,COLUMN(情景假设!E$173),0)</f>
        <v>2707.7514571530605</v>
      </c>
      <c r="Y53" s="100">
        <f>VLOOKUP($A53,情景假设!$A$174:$AP$219,COLUMN(情景假设!F$173),0)</f>
        <v>2960.8163134110764</v>
      </c>
      <c r="Z53" s="101">
        <f>VLOOKUP($A53,情景假设!$A$174:$AP$219,COLUMN(情景假设!G$173),0)</f>
        <v>3219.7873246691365</v>
      </c>
      <c r="AA53" s="65">
        <f>VLOOKUP($A53,情景假设!$A$174:$AP$219,COLUMN(情景假设!H$173),0)</f>
        <v>3487.4913558119215</v>
      </c>
      <c r="AB53" s="100">
        <f>VLOOKUP($A53,情景假设!$A$174:$AP$219,COLUMN(情景假设!I$173),0)</f>
        <v>3762.5964959384964</v>
      </c>
      <c r="AC53" s="100">
        <f>VLOOKUP($A53,情景假设!$A$174:$AP$219,COLUMN(情景假设!J$173),0)</f>
        <v>4045.2115365434765</v>
      </c>
      <c r="AD53" s="100">
        <f>VLOOKUP($A53,情景假设!$A$174:$AP$219,COLUMN(情景假设!K$173),0)</f>
        <v>4335.4791426388138</v>
      </c>
      <c r="AE53" s="102">
        <f>VLOOKUP($A53,情景假设!$A$174:$AP$219,COLUMN(情景假设!L$173),0)</f>
        <v>4633.5283408496334</v>
      </c>
      <c r="AF53" s="100">
        <f>VLOOKUP($A53,情景假设!$A$174:$AP$219,COLUMN(情景假设!M$173),0)</f>
        <v>4934.8261869642783</v>
      </c>
      <c r="AG53" s="100">
        <f>VLOOKUP($A53,情景假设!$A$174:$AP$219,COLUMN(情景假设!N$173),0)</f>
        <v>5235.6385962056211</v>
      </c>
      <c r="AH53" s="100">
        <f>VLOOKUP($A53,情景假设!$A$174:$AP$219,COLUMN(情景假设!O$173),0)</f>
        <v>5538.0007227497135</v>
      </c>
      <c r="AI53" s="100">
        <f>VLOOKUP($A53,情景假设!$A$174:$AP$219,COLUMN(情景假设!P$173),0)</f>
        <v>5845.5939729858283</v>
      </c>
      <c r="AJ53" s="101">
        <f>VLOOKUP($A53,情景假设!$A$174:$AP$219,COLUMN(情景假设!Q$173),0)</f>
        <v>6164.1198010340213</v>
      </c>
      <c r="AK53" s="65">
        <f>VLOOKUP($A53,情景假设!$A$174:$AP$219,COLUMN(情景假设!R$173),0)</f>
        <v>6490.7786582776635</v>
      </c>
      <c r="AL53" s="100">
        <f>VLOOKUP($A53,情景假设!$A$174:$AP$219,COLUMN(情景假设!S$173),0)</f>
        <v>6819.4885447418474</v>
      </c>
      <c r="AM53" s="100">
        <f>VLOOKUP($A53,情景假设!$A$174:$AP$219,COLUMN(情景假设!T$173),0)</f>
        <v>7153.0451859678624</v>
      </c>
      <c r="AN53" s="100">
        <f>VLOOKUP($A53,情景假设!$A$174:$AP$219,COLUMN(情景假设!U$173),0)</f>
        <v>7494.9347681089521</v>
      </c>
      <c r="AO53" s="66">
        <f>VLOOKUP($A53,情景假设!$A$174:$AP$219,COLUMN(情景假设!V$173),0)</f>
        <v>7849.3684391536663</v>
      </c>
      <c r="AP53" s="100">
        <f>VLOOKUP($A53,情景假设!$A$174:$AP$219,COLUMN(情景假设!W$173),0)</f>
        <v>8216.8082197080366</v>
      </c>
      <c r="AQ53" s="100">
        <f>VLOOKUP($A53,情景假设!$A$174:$AP$219,COLUMN(情景假设!X$173),0)</f>
        <v>8594.508119397975</v>
      </c>
      <c r="AR53" s="100">
        <f>VLOOKUP($A53,情景假设!$A$174:$AP$219,COLUMN(情景假设!Y$173),0)</f>
        <v>8982.413252231936</v>
      </c>
      <c r="AS53" s="100">
        <f>VLOOKUP($A53,情景假设!$A$174:$AP$219,COLUMN(情景假设!Z$173),0)</f>
        <v>9380.4272988505909</v>
      </c>
      <c r="AT53" s="100">
        <f>VLOOKUP($A53,情景假设!$A$174:$AP$219,COLUMN(情景假设!AA$173),0)</f>
        <v>9788.4075878240037</v>
      </c>
      <c r="AU53" s="65">
        <f>VLOOKUP($A53,情景假设!$A$174:$AP$219,COLUMN(情景假设!AB$173),0)</f>
        <v>10206.680311542288</v>
      </c>
      <c r="AV53" s="100">
        <f>VLOOKUP($A53,情景假设!$A$174:$AP$219,COLUMN(情景假设!AC$173),0)</f>
        <v>10635.167378113809</v>
      </c>
      <c r="AW53" s="100">
        <f>VLOOKUP($A53,情景假设!$A$174:$AP$219,COLUMN(情景假设!AD$173),0)</f>
        <v>11072.956953965437</v>
      </c>
      <c r="AX53" s="100">
        <f>VLOOKUP($A53,情景假设!$A$174:$AP$219,COLUMN(情景假设!AE$173),0)</f>
        <v>11518.960031309245</v>
      </c>
      <c r="AY53" s="102">
        <f>VLOOKUP($A53,情景假设!$A$174:$AP$219,COLUMN(情景假设!AF$173),0)</f>
        <v>11971.896835207064</v>
      </c>
      <c r="AZ53" s="65">
        <f>VLOOKUP($A53,情景假设!$A$174:$AP$219,COLUMN(情景假设!AG$173),0)</f>
        <v>12435.412682532058</v>
      </c>
      <c r="BA53" s="100">
        <f>VLOOKUP($A53,情景假设!$A$174:$AP$219,COLUMN(情景假设!AH$173),0)</f>
        <v>12913.625107760074</v>
      </c>
      <c r="BB53" s="100">
        <f>VLOOKUP($A53,情景假设!$A$174:$AP$219,COLUMN(情景假设!AI$173),0)</f>
        <v>13405.714735411309</v>
      </c>
      <c r="BC53" s="100">
        <f>VLOOKUP($A53,情景假设!$A$174:$AP$219,COLUMN(情景假设!AJ$173),0)</f>
        <v>13910.731065040329</v>
      </c>
      <c r="BD53" s="66">
        <f>VLOOKUP($A53,情景假设!$A$174:$AP$219,COLUMN(情景假设!AK$173),0)</f>
        <v>14427.590432136043</v>
      </c>
      <c r="BE53" s="100">
        <f>VLOOKUP($A53,情景假设!$A$174:$AP$219,COLUMN(情景假设!AL$173),0)</f>
        <v>14955.401644676025</v>
      </c>
      <c r="BF53" s="100">
        <f>VLOOKUP($A53,情景假设!$A$174:$AP$219,COLUMN(情景假设!AM$173),0)</f>
        <v>15493.238236210838</v>
      </c>
      <c r="BG53" s="100">
        <f>VLOOKUP($A53,情景假设!$A$174:$AP$219,COLUMN(情景假设!AN$173),0)</f>
        <v>16039.773432211368</v>
      </c>
      <c r="BH53" s="100">
        <f>VLOOKUP($A53,情景假设!$A$174:$AP$219,COLUMN(情景假设!AO$173),0)</f>
        <v>16593.562334371887</v>
      </c>
      <c r="BI53" s="102">
        <f>VLOOKUP($A53,情景假设!$A$174:$AP$219,COLUMN(情景假设!AP$173),0)</f>
        <v>17153.044096204088</v>
      </c>
    </row>
    <row r="54" spans="1:61" x14ac:dyDescent="0.2">
      <c r="A54" s="24" t="s">
        <v>102</v>
      </c>
      <c r="B54" s="53"/>
      <c r="C54" s="54"/>
      <c r="D54" s="54"/>
      <c r="E54" s="54"/>
      <c r="F54" s="55"/>
      <c r="G54" s="53"/>
      <c r="H54" s="54"/>
      <c r="I54" s="54">
        <f>'历史数据 (2001-2022, 当年价) '!I54*I$77</f>
        <v>772.52531059024352</v>
      </c>
      <c r="J54" s="54">
        <f>'历史数据 (2001-2022, 当年价) '!J54*J$77</f>
        <v>769.65677167553315</v>
      </c>
      <c r="K54" s="55">
        <f>'历史数据 (2001-2022, 当年价) '!K54*K$77</f>
        <v>789.2808019013371</v>
      </c>
      <c r="L54" s="58">
        <f>'历史数据 (2001-2022, 当年价) '!L54*L$77</f>
        <v>813.7681388479034</v>
      </c>
      <c r="M54" s="59">
        <f>'历史数据 (2001-2022, 当年价) '!M54*M$77</f>
        <v>809.56374762604992</v>
      </c>
      <c r="N54" s="59">
        <f>'历史数据 (2001-2022, 当年价) '!N54*N$77</f>
        <v>820.58064700482055</v>
      </c>
      <c r="O54" s="59">
        <f>'历史数据 (2001-2022, 当年价) '!O54*O$77</f>
        <v>844.93068560736822</v>
      </c>
      <c r="P54" s="59">
        <f>'历史数据 (2001-2022, 当年价) '!P54*P$77</f>
        <v>846.48120875534187</v>
      </c>
      <c r="Q54" s="58">
        <f>'历史数据 (2001-2022, 当年价) '!Q54*Q$77</f>
        <v>883.89316881893217</v>
      </c>
      <c r="R54" s="59">
        <f>'历史数据 (2001-2022, 当年价) '!R54*R$77</f>
        <v>972.5233546006923</v>
      </c>
      <c r="S54" s="59">
        <f>'历史数据 (2001-2022, 当年价) '!S54*S$77</f>
        <v>1034.1872244828596</v>
      </c>
      <c r="T54" s="59">
        <f>'历史数据 (2001-2022, 当年价) '!T54*T$77</f>
        <v>1075.902264997181</v>
      </c>
      <c r="U54" s="60">
        <f>'历史数据 (2001-2022, 当年价) '!U54*U$77</f>
        <v>1091.7883404123318</v>
      </c>
      <c r="V54" s="59">
        <f>'历史数据 (2001-2022, 当年价) '!V54*V$77</f>
        <v>1244.7503877019715</v>
      </c>
      <c r="W54" s="59">
        <f>'历史数据 (2001-2022, 当年价) '!W54*W$77</f>
        <v>1298.5975960878834</v>
      </c>
      <c r="X54" s="104">
        <f>VLOOKUP($A54,情景假设!$A$174:$AP$219,COLUMN(情景假设!E$173),0)</f>
        <v>1376.9144695772002</v>
      </c>
      <c r="Y54" s="104">
        <f>VLOOKUP($A54,情景假设!$A$174:$AP$219,COLUMN(情景假设!F$173),0)</f>
        <v>1454.5771684170707</v>
      </c>
      <c r="Z54" s="105">
        <f>VLOOKUP($A54,情景假设!$A$174:$AP$219,COLUMN(情景假设!G$173),0)</f>
        <v>1529.8507481248578</v>
      </c>
      <c r="AA54" s="68">
        <f>VLOOKUP($A54,情景假设!$A$174:$AP$219,COLUMN(情景假设!H$173),0)</f>
        <v>1604.2690929745042</v>
      </c>
      <c r="AB54" s="104">
        <f>VLOOKUP($A54,情景假设!$A$174:$AP$219,COLUMN(情景假设!I$173),0)</f>
        <v>1677.055926692414</v>
      </c>
      <c r="AC54" s="104">
        <f>VLOOKUP($A54,情景假设!$A$174:$AP$219,COLUMN(情景假设!J$173),0)</f>
        <v>1748.3544281559475</v>
      </c>
      <c r="AD54" s="104">
        <f>VLOOKUP($A54,情景假设!$A$174:$AP$219,COLUMN(情景假设!K$173),0)</f>
        <v>1818.2981643172675</v>
      </c>
      <c r="AE54" s="106">
        <f>VLOOKUP($A54,情景假设!$A$174:$AP$219,COLUMN(情景假设!L$173),0)</f>
        <v>1886.9912879035162</v>
      </c>
      <c r="AF54" s="104">
        <f>VLOOKUP($A54,情景假设!$A$174:$AP$219,COLUMN(情景假设!M$173),0)</f>
        <v>1952.5853359644857</v>
      </c>
      <c r="AG54" s="104">
        <f>VLOOKUP($A54,情景假设!$A$174:$AP$219,COLUMN(情景假设!N$173),0)</f>
        <v>2014.0177599417996</v>
      </c>
      <c r="AH54" s="104">
        <f>VLOOKUP($A54,情景假设!$A$174:$AP$219,COLUMN(情景假设!O$173),0)</f>
        <v>2072.7879726959736</v>
      </c>
      <c r="AI54" s="104">
        <f>VLOOKUP($A54,情景假设!$A$174:$AP$219,COLUMN(情景假设!P$173),0)</f>
        <v>2130.9286175087409</v>
      </c>
      <c r="AJ54" s="105">
        <f>VLOOKUP($A54,情景假设!$A$174:$AP$219,COLUMN(情景假设!Q$173),0)</f>
        <v>2191.0749761838824</v>
      </c>
      <c r="AK54" s="68">
        <f>VLOOKUP($A54,情景假设!$A$174:$AP$219,COLUMN(情景假设!R$173),0)</f>
        <v>2251.8964938799436</v>
      </c>
      <c r="AL54" s="104">
        <f>VLOOKUP($A54,情景假设!$A$174:$AP$219,COLUMN(情景假设!S$173),0)</f>
        <v>2310.6447369320449</v>
      </c>
      <c r="AM54" s="104">
        <f>VLOOKUP($A54,情景假设!$A$174:$AP$219,COLUMN(情景假设!T$173),0)</f>
        <v>2368.3335235209893</v>
      </c>
      <c r="AN54" s="104">
        <f>VLOOKUP($A54,情景假设!$A$174:$AP$219,COLUMN(情景假设!U$173),0)</f>
        <v>2426.0934508829491</v>
      </c>
      <c r="AO54" s="69">
        <f>VLOOKUP($A54,情景假设!$A$174:$AP$219,COLUMN(情景假设!V$173),0)</f>
        <v>2485.1687969435461</v>
      </c>
      <c r="AP54" s="104">
        <f>VLOOKUP($A54,情景假设!$A$174:$AP$219,COLUMN(情景假设!W$173),0)</f>
        <v>2545.517302531267</v>
      </c>
      <c r="AQ54" s="104">
        <f>VLOOKUP($A54,情景假设!$A$174:$AP$219,COLUMN(情景假设!X$173),0)</f>
        <v>2606.1076548378023</v>
      </c>
      <c r="AR54" s="104">
        <f>VLOOKUP($A54,情景假设!$A$174:$AP$219,COLUMN(情景假设!Y$173),0)</f>
        <v>2666.7724453414321</v>
      </c>
      <c r="AS54" s="104">
        <f>VLOOKUP($A54,情景假设!$A$174:$AP$219,COLUMN(情景假设!Z$173),0)</f>
        <v>2727.3244827801191</v>
      </c>
      <c r="AT54" s="104">
        <f>VLOOKUP($A54,情景假设!$A$174:$AP$219,COLUMN(情景假设!AA$173),0)</f>
        <v>2787.5562348576336</v>
      </c>
      <c r="AU54" s="68">
        <f>VLOOKUP($A54,情景假设!$A$174:$AP$219,COLUMN(情景假设!AB$173),0)</f>
        <v>2847.3845908057319</v>
      </c>
      <c r="AV54" s="104">
        <f>VLOOKUP($A54,情景假设!$A$174:$AP$219,COLUMN(情景假设!AC$173),0)</f>
        <v>2906.5987151721088</v>
      </c>
      <c r="AW54" s="104">
        <f>VLOOKUP($A54,情景假设!$A$174:$AP$219,COLUMN(情景假设!AD$173),0)</f>
        <v>2964.7568045073681</v>
      </c>
      <c r="AX54" s="104">
        <f>VLOOKUP($A54,情景假设!$A$174:$AP$219,COLUMN(情景假设!AE$173),0)</f>
        <v>3021.3811521976927</v>
      </c>
      <c r="AY54" s="106">
        <f>VLOOKUP($A54,情景假设!$A$174:$AP$219,COLUMN(情景假设!AF$173),0)</f>
        <v>3075.958978213589</v>
      </c>
      <c r="AZ54" s="68">
        <f>VLOOKUP($A54,情景假设!$A$174:$AP$219,COLUMN(情景假设!AG$173),0)</f>
        <v>3129.8653705981092</v>
      </c>
      <c r="BA54" s="104">
        <f>VLOOKUP($A54,情景假设!$A$174:$AP$219,COLUMN(情景假设!AH$173),0)</f>
        <v>3184.6365804903444</v>
      </c>
      <c r="BB54" s="104">
        <f>VLOOKUP($A54,情景假设!$A$174:$AP$219,COLUMN(情景假设!AI$173),0)</f>
        <v>3239.966347648131</v>
      </c>
      <c r="BC54" s="104">
        <f>VLOOKUP($A54,情景假设!$A$174:$AP$219,COLUMN(情景假设!AJ$173),0)</f>
        <v>3295.5360932715271</v>
      </c>
      <c r="BD54" s="69">
        <f>VLOOKUP($A54,情景假设!$A$174:$AP$219,COLUMN(情景假设!AK$173),0)</f>
        <v>3351.0158961046809</v>
      </c>
      <c r="BE54" s="104">
        <f>VLOOKUP($A54,情景假设!$A$174:$AP$219,COLUMN(情景假设!AL$173),0)</f>
        <v>3406.1400631654351</v>
      </c>
      <c r="BF54" s="104">
        <f>VLOOKUP($A54,情景假设!$A$174:$AP$219,COLUMN(情景假设!AM$173),0)</f>
        <v>3460.6504450725761</v>
      </c>
      <c r="BG54" s="104">
        <f>VLOOKUP($A54,情景假设!$A$174:$AP$219,COLUMN(情景假设!AN$173),0)</f>
        <v>3514.2160198934794</v>
      </c>
      <c r="BH54" s="104">
        <f>VLOOKUP($A54,情景假设!$A$174:$AP$219,COLUMN(情景假设!AO$173),0)</f>
        <v>3566.5007750099489</v>
      </c>
      <c r="BI54" s="106">
        <f>VLOOKUP($A54,情景假设!$A$174:$AP$219,COLUMN(情景假设!AP$173),0)</f>
        <v>3617.165174432645</v>
      </c>
    </row>
    <row r="55" spans="1:61" x14ac:dyDescent="0.2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">
      <c r="A56" s="33" t="s">
        <v>12</v>
      </c>
      <c r="B56" s="34">
        <f>B2-B3-B4-B5</f>
        <v>85159.972603165224</v>
      </c>
      <c r="C56" s="35">
        <f t="shared" ref="C56:W56" si="9">C2-C3-C4-C5</f>
        <v>95166.703516711757</v>
      </c>
      <c r="D56" s="35">
        <f t="shared" si="9"/>
        <v>104088.24150810447</v>
      </c>
      <c r="E56" s="35">
        <f t="shared" si="9"/>
        <v>112231.0158089881</v>
      </c>
      <c r="F56" s="5">
        <f t="shared" si="9"/>
        <v>125401.69192976059</v>
      </c>
      <c r="G56" s="34">
        <f t="shared" si="9"/>
        <v>142978.37226587938</v>
      </c>
      <c r="H56" s="35">
        <f t="shared" si="9"/>
        <v>167541.49267001179</v>
      </c>
      <c r="I56" s="35">
        <f t="shared" si="9"/>
        <v>183610.20739593869</v>
      </c>
      <c r="J56" s="35">
        <f t="shared" si="9"/>
        <v>208205.9118021396</v>
      </c>
      <c r="K56" s="5">
        <f t="shared" si="9"/>
        <v>229127.61075000683</v>
      </c>
      <c r="L56" s="34">
        <f t="shared" si="9"/>
        <v>251708.3636572689</v>
      </c>
      <c r="M56" s="35">
        <f t="shared" si="9"/>
        <v>278805.76639792533</v>
      </c>
      <c r="N56" s="35">
        <f t="shared" si="9"/>
        <v>310001.39344416757</v>
      </c>
      <c r="O56" s="35">
        <f t="shared" si="9"/>
        <v>342958.0095287055</v>
      </c>
      <c r="P56" s="5">
        <f t="shared" si="9"/>
        <v>386077.17871781316</v>
      </c>
      <c r="Q56" s="34">
        <f t="shared" si="9"/>
        <v>425343.01125934906</v>
      </c>
      <c r="R56" s="35">
        <f t="shared" si="9"/>
        <v>457751.78044071991</v>
      </c>
      <c r="S56" s="35">
        <f t="shared" si="9"/>
        <v>493758.45247992256</v>
      </c>
      <c r="T56" s="35">
        <f t="shared" si="9"/>
        <v>533245.36875375663</v>
      </c>
      <c r="U56" s="5">
        <f t="shared" si="9"/>
        <v>546822.9</v>
      </c>
      <c r="V56" s="34">
        <f>V2-V3-V4-V5</f>
        <v>582938.40935426694</v>
      </c>
      <c r="W56" s="35">
        <f t="shared" si="9"/>
        <v>591543.43563865288</v>
      </c>
      <c r="X56" s="107">
        <f>情景假设!E30</f>
        <v>631204.48628739244</v>
      </c>
      <c r="Y56" s="107">
        <f>情景假设!F30</f>
        <v>672926.43220132985</v>
      </c>
      <c r="Z56" s="108">
        <f>情景假设!G30</f>
        <v>716675.92025568138</v>
      </c>
      <c r="AA56" s="109">
        <f>情景假设!H30</f>
        <v>763480.56073497923</v>
      </c>
      <c r="AB56" s="107">
        <f>情景假设!I30</f>
        <v>813672.45731688046</v>
      </c>
      <c r="AC56" s="107">
        <f>情景假设!J30</f>
        <v>865907.62142430036</v>
      </c>
      <c r="AD56" s="107">
        <f>情景假设!K30</f>
        <v>918484.9855282706</v>
      </c>
      <c r="AE56" s="108">
        <f>情景假设!L30</f>
        <v>969332.68107382057</v>
      </c>
      <c r="AF56" s="109">
        <f>情景假设!M30</f>
        <v>1017948.5243647204</v>
      </c>
      <c r="AG56" s="107">
        <f>情景假设!N30</f>
        <v>1065573.6701982256</v>
      </c>
      <c r="AH56" s="107">
        <f>情景假设!O30</f>
        <v>1112562.074897801</v>
      </c>
      <c r="AI56" s="107">
        <f>情景假设!P30</f>
        <v>1159372.4087475231</v>
      </c>
      <c r="AJ56" s="110">
        <f>情景假设!Q30</f>
        <v>1206566.4150856957</v>
      </c>
      <c r="AK56" s="109">
        <f>情景假设!R30</f>
        <v>1253836.395899612</v>
      </c>
      <c r="AL56" s="107">
        <f>情景假设!S30</f>
        <v>1300785.0271940853</v>
      </c>
      <c r="AM56" s="107">
        <f>情景假设!T30</f>
        <v>1347991.9401017982</v>
      </c>
      <c r="AN56" s="107">
        <f>情景假设!U30</f>
        <v>1396137.8272938386</v>
      </c>
      <c r="AO56" s="110">
        <f>情景假设!V30</f>
        <v>1446007.9634463426</v>
      </c>
      <c r="AP56" s="109">
        <f>情景假设!W30</f>
        <v>1497674.1806202491</v>
      </c>
      <c r="AQ56" s="107">
        <f>情景假设!X30</f>
        <v>1550631.9477817016</v>
      </c>
      <c r="AR56" s="107">
        <f>情景假设!Y30</f>
        <v>1604883.2064127091</v>
      </c>
      <c r="AS56" s="107">
        <f>情景假设!Z30</f>
        <v>1660428.1583678511</v>
      </c>
      <c r="AT56" s="110">
        <f>情景假设!AA30</f>
        <v>1717265.1876663705</v>
      </c>
      <c r="AU56" s="109">
        <f>情景假设!AB30</f>
        <v>1775481.3148795792</v>
      </c>
      <c r="AV56" s="107">
        <f>情景假设!AC30</f>
        <v>1835098.7849404893</v>
      </c>
      <c r="AW56" s="107">
        <f>情景假设!AD30</f>
        <v>1896005.2447789835</v>
      </c>
      <c r="AX56" s="107">
        <f>情景假设!AE30</f>
        <v>1958071.3929956157</v>
      </c>
      <c r="AY56" s="108">
        <f>情景假设!AF30</f>
        <v>2021150.1243579404</v>
      </c>
      <c r="AZ56" s="109">
        <f>情景假设!AG30</f>
        <v>2085239.2628977902</v>
      </c>
      <c r="BA56" s="107">
        <f>情景假设!AH30</f>
        <v>2150422.4853940508</v>
      </c>
      <c r="BB56" s="107">
        <f>情景假设!AI30</f>
        <v>2216664.7743577729</v>
      </c>
      <c r="BC56" s="107">
        <f>情景假设!AJ30</f>
        <v>2283927.1895104679</v>
      </c>
      <c r="BD56" s="110">
        <f>情景假设!AK30</f>
        <v>2352166.7528747525</v>
      </c>
      <c r="BE56" s="109">
        <f>情景假设!AL30</f>
        <v>2421389.2175775254</v>
      </c>
      <c r="BF56" s="107">
        <f>情景假设!AM30</f>
        <v>2491610.54971684</v>
      </c>
      <c r="BG56" s="107">
        <f>情景假设!AN30</f>
        <v>2562797.9811329446</v>
      </c>
      <c r="BH56" s="107">
        <f>情景假设!AO30</f>
        <v>2634916.0125373895</v>
      </c>
      <c r="BI56" s="108">
        <f>情景假设!AP30</f>
        <v>2707926.364141488</v>
      </c>
    </row>
    <row r="57" spans="1:61" x14ac:dyDescent="0.2">
      <c r="A57" s="36" t="s">
        <v>57</v>
      </c>
      <c r="B57" s="50">
        <f>B$77*'历史数据 (2001-2022, 当年价) '!B57</f>
        <v>12922.19691913198</v>
      </c>
      <c r="C57" s="51">
        <f>C$77*'历史数据 (2001-2022, 当年价) '!C57</f>
        <v>14005.145364926902</v>
      </c>
      <c r="D57" s="51">
        <f>D$77*'历史数据 (2001-2022, 当年价) '!D57</f>
        <v>14410.716652702284</v>
      </c>
      <c r="E57" s="51">
        <f>E$77*'历史数据 (2001-2022, 当年价) '!E57</f>
        <v>15841.240702858573</v>
      </c>
      <c r="F57" s="52">
        <f>F$77*'历史数据 (2001-2022, 当年价) '!F57</f>
        <v>17478.670029358709</v>
      </c>
      <c r="G57" s="50">
        <f>G$77*'历史数据 (2001-2022, 当年价) '!G57</f>
        <v>19206.903926131014</v>
      </c>
      <c r="H57" s="51">
        <f>H$77*'历史数据 (2001-2022, 当年价) '!H57</f>
        <v>21357.812046410043</v>
      </c>
      <c r="I57" s="51">
        <f>I$77*'历史数据 (2001-2022, 当年价) '!I57</f>
        <v>22214.293173693201</v>
      </c>
      <c r="J57" s="51">
        <f>J$77*'历史数据 (2001-2022, 当年价) '!J57</f>
        <v>22471.738420302012</v>
      </c>
      <c r="K57" s="52">
        <f>K$77*'历史数据 (2001-2022, 当年价) '!K57</f>
        <v>23894.578991226455</v>
      </c>
      <c r="L57" s="50">
        <f>L$77*'历史数据 (2001-2022, 当年价) '!L57</f>
        <v>25720.526961160911</v>
      </c>
      <c r="M57" s="51">
        <f>M$77*'历史数据 (2001-2022, 当年价) '!M57</f>
        <v>27354.589707269035</v>
      </c>
      <c r="N57" s="51">
        <f>N$77*'历史数据 (2001-2022, 当年价) '!N57</f>
        <v>29353.002496532965</v>
      </c>
      <c r="O57" s="51">
        <f>O$77*'历史数据 (2001-2022, 当年价) '!O57</f>
        <v>31825.567469102905</v>
      </c>
      <c r="P57" s="52">
        <f>P$77*'历史数据 (2001-2022, 当年价) '!P57</f>
        <v>34027.489263973992</v>
      </c>
      <c r="Q57" s="50">
        <f>Q$77*'历史数据 (2001-2022, 当年价) '!Q57</f>
        <v>36297.463499736106</v>
      </c>
      <c r="R57" s="51">
        <f>R$77*'历史数据 (2001-2022, 当年价) '!R57</f>
        <v>39121.852645308427</v>
      </c>
      <c r="S57" s="51">
        <f>S$77*'历史数据 (2001-2022, 当年价) '!S57</f>
        <v>41053.77693860625</v>
      </c>
      <c r="T57" s="51">
        <f>T$77*'历史数据 (2001-2022, 当年价) '!T57</f>
        <v>42691.5780889854</v>
      </c>
      <c r="U57" s="51">
        <f>U$77*'历史数据 (2001-2022, 当年价) '!U57</f>
        <v>40582.9</v>
      </c>
      <c r="V57" s="50">
        <f>V$77*'历史数据 (2001-2022, 当年价) '!V57</f>
        <v>44991.98369146973</v>
      </c>
      <c r="W57" s="51">
        <f>W$77*'历史数据 (2001-2022, 当年价) '!W57</f>
        <v>46450.003049149032</v>
      </c>
      <c r="X57" s="95">
        <f>VLOOKUP($A57,情景假设!$A$222:$AP$237,COLUMN(情景假设!E$173),0)</f>
        <v>49494.866405339242</v>
      </c>
      <c r="Y57" s="95">
        <f>VLOOKUP($A57,情景假设!$A$222:$AP$237,COLUMN(情景假设!F$173),0)</f>
        <v>52653.187985679695</v>
      </c>
      <c r="Z57" s="98">
        <f>VLOOKUP($A57,情景假设!$A$222:$AP$237,COLUMN(情景假设!G$173),0)</f>
        <v>55900.721779943146</v>
      </c>
      <c r="AA57" s="95">
        <f>VLOOKUP($A57,情景假设!$A$222:$AP$237,COLUMN(情景假设!H$173),0)</f>
        <v>59319.393752837263</v>
      </c>
      <c r="AB57" s="95">
        <f>VLOOKUP($A57,情景假设!$A$222:$AP$237,COLUMN(情景假设!I$173),0)</f>
        <v>62942.04426922019</v>
      </c>
      <c r="AC57" s="95">
        <f>VLOOKUP($A57,情景假设!$A$222:$AP$237,COLUMN(情景假设!J$173),0)</f>
        <v>66646.257423661969</v>
      </c>
      <c r="AD57" s="95">
        <f>VLOOKUP($A57,情景假设!$A$222:$AP$237,COLUMN(情景假设!K$173),0)</f>
        <v>70281.421949150201</v>
      </c>
      <c r="AE57" s="96">
        <f>VLOOKUP($A57,情景假设!$A$222:$AP$237,COLUMN(情景假设!L$173),0)</f>
        <v>73669.283761610364</v>
      </c>
      <c r="AF57" s="97">
        <f>VLOOKUP($A57,情景假设!$A$222:$AP$237,COLUMN(情景假设!M$173),0)</f>
        <v>76785.161812578575</v>
      </c>
      <c r="AG57" s="95">
        <f>VLOOKUP($A57,情景假设!$A$222:$AP$237,COLUMN(情景假设!N$173),0)</f>
        <v>79751.11060376656</v>
      </c>
      <c r="AH57" s="95">
        <f>VLOOKUP($A57,情景假设!$A$222:$AP$237,COLUMN(情景假设!O$173),0)</f>
        <v>82596.354381169498</v>
      </c>
      <c r="AI57" s="95">
        <f>VLOOKUP($A57,情景假设!$A$222:$AP$237,COLUMN(情景假设!P$173),0)</f>
        <v>85357.766652017381</v>
      </c>
      <c r="AJ57" s="98">
        <f>VLOOKUP($A57,情景假设!$A$222:$AP$237,COLUMN(情景假设!Q$173),0)</f>
        <v>88079.348301255784</v>
      </c>
      <c r="AK57" s="95">
        <f>VLOOKUP($A57,情景假设!$A$222:$AP$237,COLUMN(情景假设!R$173),0)</f>
        <v>90737.532556565071</v>
      </c>
      <c r="AL57" s="95">
        <f>VLOOKUP($A57,情景假设!$A$222:$AP$237,COLUMN(情景假设!S$173),0)</f>
        <v>93302.78780084294</v>
      </c>
      <c r="AM57" s="95">
        <f>VLOOKUP($A57,情景假设!$A$222:$AP$237,COLUMN(情景假设!T$173),0)</f>
        <v>95820.017720597651</v>
      </c>
      <c r="AN57" s="95">
        <f>VLOOKUP($A57,情景假设!$A$222:$AP$237,COLUMN(情景假设!U$173),0)</f>
        <v>98340.222303849077</v>
      </c>
      <c r="AO57" s="95">
        <f>VLOOKUP($A57,情景假设!$A$222:$AP$237,COLUMN(情景假设!V$173),0)</f>
        <v>100920.39290900549</v>
      </c>
      <c r="AP57" s="97">
        <f>VLOOKUP($A57,情景假设!$A$222:$AP$237,COLUMN(情景假设!W$173),0)</f>
        <v>103566.62318833088</v>
      </c>
      <c r="AQ57" s="95">
        <f>VLOOKUP($A57,情景假设!$A$222:$AP$237,COLUMN(情景假设!X$173),0)</f>
        <v>106245.82208309941</v>
      </c>
      <c r="AR57" s="95">
        <f>VLOOKUP($A57,情景假设!$A$222:$AP$237,COLUMN(情景假设!Y$173),0)</f>
        <v>108961.06381922952</v>
      </c>
      <c r="AS57" s="95">
        <f>VLOOKUP($A57,情景假设!$A$222:$AP$237,COLUMN(情景假设!Z$173),0)</f>
        <v>111715.81112270837</v>
      </c>
      <c r="AT57" s="99">
        <f>VLOOKUP($A57,情景假设!$A$222:$AP$237,COLUMN(情景假设!AA$173),0)</f>
        <v>114513.93057864605</v>
      </c>
      <c r="AU57" s="95">
        <f>VLOOKUP($A57,情景假设!$A$222:$AP$237,COLUMN(情景假设!AB$173),0)</f>
        <v>117365.69324188575</v>
      </c>
      <c r="AV57" s="95">
        <f>VLOOKUP($A57,情景假设!$A$222:$AP$237,COLUMN(情景假设!AC$173),0)</f>
        <v>120277.48783895893</v>
      </c>
      <c r="AW57" s="95">
        <f>VLOOKUP($A57,情景假设!$A$222:$AP$237,COLUMN(情景假设!AD$173),0)</f>
        <v>123247.49423292093</v>
      </c>
      <c r="AX57" s="95">
        <f>VLOOKUP($A57,情景假设!$A$222:$AP$237,COLUMN(情景假设!AE$173),0)</f>
        <v>126273.64498917607</v>
      </c>
      <c r="AY57" s="96">
        <f>VLOOKUP($A57,情景假设!$A$222:$AP$237,COLUMN(情景假设!AF$173),0)</f>
        <v>129353.60795890819</v>
      </c>
      <c r="AZ57" s="97">
        <f>VLOOKUP($A57,情景假设!$A$222:$AP$237,COLUMN(情景假设!AG$173),0)</f>
        <v>132481.40384309023</v>
      </c>
      <c r="BA57" s="95">
        <f>VLOOKUP($A57,情景假设!$A$222:$AP$237,COLUMN(情景假设!AH$173),0)</f>
        <v>135651.97650256642</v>
      </c>
      <c r="BB57" s="95">
        <f>VLOOKUP($A57,情景假设!$A$222:$AP$237,COLUMN(情景假设!AI$173),0)</f>
        <v>138864.06363497445</v>
      </c>
      <c r="BC57" s="95">
        <f>VLOOKUP($A57,情景假设!$A$222:$AP$237,COLUMN(情景假设!AJ$173),0)</f>
        <v>142116.25809945044</v>
      </c>
      <c r="BD57" s="99">
        <f>VLOOKUP($A57,情景假设!$A$222:$AP$237,COLUMN(情景假设!AK$173),0)</f>
        <v>145407.00263386132</v>
      </c>
      <c r="BE57" s="95">
        <f>VLOOKUP($A57,情景假设!$A$222:$AP$237,COLUMN(情景假设!AL$173),0)</f>
        <v>148737.83270794243</v>
      </c>
      <c r="BF57" s="95">
        <f>VLOOKUP($A57,情景假设!$A$222:$AP$237,COLUMN(情景假设!AM$173),0)</f>
        <v>152110.92628030185</v>
      </c>
      <c r="BG57" s="95">
        <f>VLOOKUP($A57,情景假设!$A$222:$AP$237,COLUMN(情景假设!AN$173),0)</f>
        <v>155525.50828737367</v>
      </c>
      <c r="BH57" s="95">
        <f>VLOOKUP($A57,情景假设!$A$222:$AP$237,COLUMN(情景假设!AO$173),0)</f>
        <v>158980.71322004151</v>
      </c>
      <c r="BI57" s="98">
        <f>VLOOKUP($A57,情景假设!$A$222:$AP$237,COLUMN(情景假设!AP$173),0)</f>
        <v>162475.58184848927</v>
      </c>
    </row>
    <row r="58" spans="1:61" x14ac:dyDescent="0.2">
      <c r="A58" s="40" t="s">
        <v>58</v>
      </c>
      <c r="B58" s="53">
        <f>B$77*'历史数据 (2001-2022, 当年价) '!B58</f>
        <v>17152.616485966111</v>
      </c>
      <c r="C58" s="54">
        <f>C$77*'历史数据 (2001-2022, 当年价) '!C58</f>
        <v>18681.749754360146</v>
      </c>
      <c r="D58" s="54">
        <f>D$77*'历史数据 (2001-2022, 当年价) '!D58</f>
        <v>20339.742996748846</v>
      </c>
      <c r="E58" s="54">
        <f>E$77*'历史数据 (2001-2022, 当年价) '!E58</f>
        <v>21201.883194183185</v>
      </c>
      <c r="F58" s="55">
        <f>F$77*'历史数据 (2001-2022, 当年价) '!F58</f>
        <v>22884.560803942069</v>
      </c>
      <c r="G58" s="53">
        <f>G$77*'历史数据 (2001-2022, 当年价) '!G58</f>
        <v>26058.395523850108</v>
      </c>
      <c r="H58" s="54">
        <f>H$77*'历史数据 (2001-2022, 当年价) '!H58</f>
        <v>30623.280761177761</v>
      </c>
      <c r="I58" s="54">
        <f>I$77*'历史数据 (2001-2022, 当年价) '!I58</f>
        <v>35540.208943581521</v>
      </c>
      <c r="J58" s="54">
        <f>J$77*'历史数据 (2001-2022, 当年价) '!J58</f>
        <v>39448.493208340893</v>
      </c>
      <c r="K58" s="55">
        <f>K$77*'历史数据 (2001-2022, 当年价) '!K58</f>
        <v>45678.365859529622</v>
      </c>
      <c r="L58" s="53">
        <f>L$77*'历史数据 (2001-2022, 当年价) '!L58</f>
        <v>51500.521306789298</v>
      </c>
      <c r="M58" s="54">
        <f>M$77*'历史数据 (2001-2022, 当年价) '!M58</f>
        <v>57367.259264602661</v>
      </c>
      <c r="N58" s="54">
        <f>N$77*'历史数据 (2001-2022, 当年价) '!N58</f>
        <v>63443.814282969681</v>
      </c>
      <c r="O58" s="54">
        <f>O$77*'历史数据 (2001-2022, 当年价) '!O58</f>
        <v>70456.495572018976</v>
      </c>
      <c r="P58" s="55">
        <f>P$77*'历史数据 (2001-2022, 当年价) '!P58</f>
        <v>75503.463751392177</v>
      </c>
      <c r="Q58" s="53">
        <f>Q$77*'历史数据 (2001-2022, 当年价) '!Q58</f>
        <v>81020.819704871668</v>
      </c>
      <c r="R58" s="54">
        <f>R$77*'历史数据 (2001-2022, 当年价) '!R58</f>
        <v>85528.934305470306</v>
      </c>
      <c r="S58" s="54">
        <f>S$77*'历史数据 (2001-2022, 当年价) '!S58</f>
        <v>90483.044653986115</v>
      </c>
      <c r="T58" s="54">
        <f>T$77*'历史数据 (2001-2022, 当年价) '!T58</f>
        <v>96158.315337849839</v>
      </c>
      <c r="U58" s="54">
        <f>U$77*'历史数据 (2001-2022, 当年价) '!U58</f>
        <v>96086.1</v>
      </c>
      <c r="V58" s="53">
        <f>V$77*'历史数据 (2001-2022, 当年价) '!V58</f>
        <v>105634.48778242921</v>
      </c>
      <c r="W58" s="54">
        <f>W$77*'历史数据 (2001-2022, 当年价) '!W58</f>
        <v>107085.79216328831</v>
      </c>
      <c r="X58" s="100">
        <f>VLOOKUP($A58,情景假设!$A$222:$AP$237,COLUMN(情景假设!E$173),0)</f>
        <v>113770.95596998044</v>
      </c>
      <c r="Y58" s="100">
        <f>VLOOKUP($A58,情景假设!$A$222:$AP$237,COLUMN(情景假设!F$173),0)</f>
        <v>120805.51073305539</v>
      </c>
      <c r="Z58" s="102">
        <f>VLOOKUP($A58,情景假设!$A$222:$AP$237,COLUMN(情景假设!G$173),0)</f>
        <v>128202.46588856782</v>
      </c>
      <c r="AA58" s="100">
        <f>VLOOKUP($A58,情景假设!$A$222:$AP$237,COLUMN(情景假设!H$173),0)</f>
        <v>136185.23117452237</v>
      </c>
      <c r="AB58" s="100">
        <f>VLOOKUP($A58,情景假设!$A$222:$AP$237,COLUMN(情景假设!I$173),0)</f>
        <v>144806.95553220579</v>
      </c>
      <c r="AC58" s="100">
        <f>VLOOKUP($A58,情景假设!$A$222:$AP$237,COLUMN(情景假设!J$173),0)</f>
        <v>153772.65545253878</v>
      </c>
      <c r="AD58" s="100">
        <f>VLOOKUP($A58,情景假设!$A$222:$AP$237,COLUMN(情景假设!K$173),0)</f>
        <v>162710.78645352556</v>
      </c>
      <c r="AE58" s="101">
        <f>VLOOKUP($A58,情景假设!$A$222:$AP$237,COLUMN(情景假设!L$173),0)</f>
        <v>171171.01790998832</v>
      </c>
      <c r="AF58" s="65">
        <f>VLOOKUP($A58,情景假设!$A$222:$AP$237,COLUMN(情景假设!M$173),0)</f>
        <v>179039.59511603927</v>
      </c>
      <c r="AG58" s="100">
        <f>VLOOKUP($A58,情景假设!$A$222:$AP$237,COLUMN(情景假设!N$173),0)</f>
        <v>186598.34115892911</v>
      </c>
      <c r="AH58" s="100">
        <f>VLOOKUP($A58,情景假设!$A$222:$AP$237,COLUMN(情景假设!O$173),0)</f>
        <v>193954.38138132147</v>
      </c>
      <c r="AI58" s="100">
        <f>VLOOKUP($A58,情景假设!$A$222:$AP$237,COLUMN(情景假设!P$173),0)</f>
        <v>201240.018367857</v>
      </c>
      <c r="AJ58" s="102">
        <f>VLOOKUP($A58,情景假设!$A$222:$AP$237,COLUMN(情景假设!Q$173),0)</f>
        <v>208611.75704345512</v>
      </c>
      <c r="AK58" s="100">
        <f>VLOOKUP($A58,情景假设!$A$222:$AP$237,COLUMN(情景假设!R$173),0)</f>
        <v>215991.54857269858</v>
      </c>
      <c r="AL58" s="100">
        <f>VLOOKUP($A58,情景假设!$A$222:$AP$237,COLUMN(情景假设!S$173),0)</f>
        <v>223246.90661872126</v>
      </c>
      <c r="AM58" s="100">
        <f>VLOOKUP($A58,情景假设!$A$222:$AP$237,COLUMN(情景假设!T$173),0)</f>
        <v>230483.25248287577</v>
      </c>
      <c r="AN58" s="100">
        <f>VLOOKUP($A58,情景假设!$A$222:$AP$237,COLUMN(情景假设!U$173),0)</f>
        <v>237822.60755088445</v>
      </c>
      <c r="AO58" s="100">
        <f>VLOOKUP($A58,情景假设!$A$222:$AP$237,COLUMN(情景假设!V$173),0)</f>
        <v>245403.88812252064</v>
      </c>
      <c r="AP58" s="65">
        <f>VLOOKUP($A58,情景假设!$A$222:$AP$237,COLUMN(情景假设!W$173),0)</f>
        <v>253244.34701482329</v>
      </c>
      <c r="AQ58" s="100">
        <f>VLOOKUP($A58,情景假设!$A$222:$AP$237,COLUMN(情景假设!X$173),0)</f>
        <v>261264.99018905638</v>
      </c>
      <c r="AR58" s="100">
        <f>VLOOKUP($A58,情景假设!$A$222:$AP$237,COLUMN(情景假设!Y$173),0)</f>
        <v>269474.1581169953</v>
      </c>
      <c r="AS58" s="100">
        <f>VLOOKUP($A58,情景假设!$A$222:$AP$237,COLUMN(情景假设!Z$173),0)</f>
        <v>277881.01663660142</v>
      </c>
      <c r="AT58" s="66">
        <f>VLOOKUP($A58,情景假设!$A$222:$AP$237,COLUMN(情景假设!AA$173),0)</f>
        <v>286495.606625746</v>
      </c>
      <c r="AU58" s="100">
        <f>VLOOKUP($A58,情景假设!$A$222:$AP$237,COLUMN(情景假设!AB$173),0)</f>
        <v>295343.95519507106</v>
      </c>
      <c r="AV58" s="100">
        <f>VLOOKUP($A58,情景假设!$A$222:$AP$237,COLUMN(情景假设!AC$173),0)</f>
        <v>304442.48912945658</v>
      </c>
      <c r="AW58" s="100">
        <f>VLOOKUP($A58,情景假设!$A$222:$AP$237,COLUMN(情景假设!AD$173),0)</f>
        <v>313786.71466445382</v>
      </c>
      <c r="AX58" s="100">
        <f>VLOOKUP($A58,情景假设!$A$222:$AP$237,COLUMN(情景假设!AE$173),0)</f>
        <v>323370.96859387768</v>
      </c>
      <c r="AY58" s="101">
        <f>VLOOKUP($A58,情景假设!$A$222:$AP$237,COLUMN(情景假设!AF$173),0)</f>
        <v>333188.32110059942</v>
      </c>
      <c r="AZ58" s="65">
        <f>VLOOKUP($A58,情景假设!$A$222:$AP$237,COLUMN(情景假设!AG$173),0)</f>
        <v>343232.8806312696</v>
      </c>
      <c r="BA58" s="100">
        <f>VLOOKUP($A58,情景假设!$A$222:$AP$237,COLUMN(情景假设!AH$173),0)</f>
        <v>353504.64622632321</v>
      </c>
      <c r="BB58" s="100">
        <f>VLOOKUP($A58,情景假设!$A$222:$AP$237,COLUMN(情景假设!AI$173),0)</f>
        <v>364004.24749043095</v>
      </c>
      <c r="BC58" s="100">
        <f>VLOOKUP($A58,情景假设!$A$222:$AP$237,COLUMN(情景假设!AJ$173),0)</f>
        <v>374731.9386072121</v>
      </c>
      <c r="BD58" s="66">
        <f>VLOOKUP($A58,情景假设!$A$222:$AP$237,COLUMN(情景假设!AK$173),0)</f>
        <v>385687.57248712925</v>
      </c>
      <c r="BE58" s="100">
        <f>VLOOKUP($A58,情景假设!$A$222:$AP$237,COLUMN(情景假设!AL$173),0)</f>
        <v>396879.24102456891</v>
      </c>
      <c r="BF58" s="100">
        <f>VLOOKUP($A58,情景假设!$A$222:$AP$237,COLUMN(情景假设!AM$173),0)</f>
        <v>408316.94445839128</v>
      </c>
      <c r="BG58" s="100">
        <f>VLOOKUP($A58,情景假设!$A$222:$AP$237,COLUMN(情景假设!AN$173),0)</f>
        <v>420002.93799621746</v>
      </c>
      <c r="BH58" s="100">
        <f>VLOOKUP($A58,情景假设!$A$222:$AP$237,COLUMN(情景假设!AO$173),0)</f>
        <v>431939.27296771039</v>
      </c>
      <c r="BI58" s="102">
        <f>VLOOKUP($A58,情景假设!$A$222:$AP$237,COLUMN(情景假设!AP$173),0)</f>
        <v>444127.78071759117</v>
      </c>
    </row>
    <row r="59" spans="1:61" x14ac:dyDescent="0.2">
      <c r="A59" s="40" t="s">
        <v>59</v>
      </c>
      <c r="B59" s="53">
        <f>B$77*'历史数据 (2001-2022, 当年价) '!B59</f>
        <v>4513.6385874010248</v>
      </c>
      <c r="C59" s="54">
        <f>C$77*'历史数据 (2001-2022, 当年价) '!C59</f>
        <v>5092.0326235075754</v>
      </c>
      <c r="D59" s="54">
        <f>D$77*'历史数据 (2001-2022, 当年价) '!D59</f>
        <v>5691.7851781488607</v>
      </c>
      <c r="E59" s="54">
        <f>E$77*'历史数据 (2001-2022, 当年价) '!E59</f>
        <v>6238.1108824838657</v>
      </c>
      <c r="F59" s="55">
        <f>F$77*'历史数据 (2001-2022, 当年价) '!F59</f>
        <v>6873.8054741095848</v>
      </c>
      <c r="G59" s="53">
        <f>G$77*'历史数据 (2001-2022, 当年价) '!G59</f>
        <v>7553.6469442222424</v>
      </c>
      <c r="H59" s="54">
        <f>H$77*'历史数据 (2001-2022, 当年价) '!H59</f>
        <v>8113.2807727908448</v>
      </c>
      <c r="I59" s="54">
        <f>I$77*'历史数据 (2001-2022, 当年价) '!I59</f>
        <v>8979.4462881834588</v>
      </c>
      <c r="J59" s="54">
        <f>J$77*'历史数据 (2001-2022, 当年价) '!J59</f>
        <v>9462.0566134484743</v>
      </c>
      <c r="K59" s="55">
        <f>K$77*'历史数据 (2001-2022, 当年价) '!K59</f>
        <v>9810.4193647830252</v>
      </c>
      <c r="L59" s="53">
        <f>L$77*'历史数据 (2001-2022, 当年价) '!L59</f>
        <v>10086.374948865838</v>
      </c>
      <c r="M59" s="54">
        <f>M$77*'历史数据 (2001-2022, 当年价) '!M59</f>
        <v>10978.23468974103</v>
      </c>
      <c r="N59" s="54">
        <f>N$77*'历史数据 (2001-2022, 当年价) '!N59</f>
        <v>11528.425064808491</v>
      </c>
      <c r="O59" s="54">
        <f>O$77*'历史数据 (2001-2022, 当年价) '!O59</f>
        <v>12523.822103857652</v>
      </c>
      <c r="P59" s="55">
        <f>P$77*'历史数据 (2001-2022, 当年价) '!P59</f>
        <v>13720.594558606477</v>
      </c>
      <c r="Q59" s="53">
        <f>Q$77*'历史数据 (2001-2022, 当年价) '!Q59</f>
        <v>14954.528147087502</v>
      </c>
      <c r="R59" s="54">
        <f>R$77*'历史数据 (2001-2022, 当年价) '!R59</f>
        <v>15867.146170529086</v>
      </c>
      <c r="S59" s="54">
        <f>S$77*'历史数据 (2001-2022, 当年价) '!S59</f>
        <v>16814.082962921035</v>
      </c>
      <c r="T59" s="54">
        <f>T$77*'历史数据 (2001-2022, 当年价) '!T59</f>
        <v>17998.073570923636</v>
      </c>
      <c r="U59" s="54">
        <f>U$77*'历史数据 (2001-2022, 当年价) '!U59</f>
        <v>15285.4</v>
      </c>
      <c r="V59" s="53">
        <f>V$77*'历史数据 (2001-2022, 当年价) '!V59</f>
        <v>17067.645704961466</v>
      </c>
      <c r="W59" s="54">
        <f>W$77*'历史数据 (2001-2022, 当年价) '!W59</f>
        <v>16696.536385320014</v>
      </c>
      <c r="X59" s="100">
        <f>VLOOKUP($A59,情景假设!$A$222:$AP$237,COLUMN(情景假设!E$173),0)</f>
        <v>17341.495958726733</v>
      </c>
      <c r="Y59" s="100">
        <f>VLOOKUP($A59,情景假设!$A$222:$AP$237,COLUMN(情景假设!F$173),0)</f>
        <v>18013.303346616896</v>
      </c>
      <c r="Z59" s="102">
        <f>VLOOKUP($A59,情景假设!$A$222:$AP$237,COLUMN(情景假设!G$173),0)</f>
        <v>18716.097763846858</v>
      </c>
      <c r="AA59" s="100">
        <f>VLOOKUP($A59,情景假设!$A$222:$AP$237,COLUMN(情景假设!H$173),0)</f>
        <v>19481.077221726711</v>
      </c>
      <c r="AB59" s="100">
        <f>VLOOKUP($A59,情景假设!$A$222:$AP$237,COLUMN(情景假设!I$173),0)</f>
        <v>20309.947354098676</v>
      </c>
      <c r="AC59" s="100">
        <f>VLOOKUP($A59,情景假设!$A$222:$AP$237,COLUMN(情景假设!J$173),0)</f>
        <v>21157.872135334015</v>
      </c>
      <c r="AD59" s="100">
        <f>VLOOKUP($A59,情景假设!$A$222:$AP$237,COLUMN(情景假设!K$173),0)</f>
        <v>21972.753692483348</v>
      </c>
      <c r="AE59" s="101">
        <f>VLOOKUP($A59,情景假设!$A$222:$AP$237,COLUMN(情景假设!L$173),0)</f>
        <v>22695.518304775793</v>
      </c>
      <c r="AF59" s="65">
        <f>VLOOKUP($A59,情景假设!$A$222:$AP$237,COLUMN(情景假设!M$173),0)</f>
        <v>23322.244579155729</v>
      </c>
      <c r="AG59" s="100">
        <f>VLOOKUP($A59,情景假设!$A$222:$AP$237,COLUMN(情景假设!N$173),0)</f>
        <v>23898.895207752048</v>
      </c>
      <c r="AH59" s="100">
        <f>VLOOKUP($A59,情景假设!$A$222:$AP$237,COLUMN(情景假设!O$173),0)</f>
        <v>24438.094469047854</v>
      </c>
      <c r="AI59" s="100">
        <f>VLOOKUP($A59,情景假设!$A$222:$AP$237,COLUMN(情景假设!P$173),0)</f>
        <v>24954.002273930062</v>
      </c>
      <c r="AJ59" s="102">
        <f>VLOOKUP($A59,情景假设!$A$222:$AP$237,COLUMN(情景假设!Q$173),0)</f>
        <v>25462.127483169814</v>
      </c>
      <c r="AK59" s="100">
        <f>VLOOKUP($A59,情景假设!$A$222:$AP$237,COLUMN(情景假设!R$173),0)</f>
        <v>25952.623962267407</v>
      </c>
      <c r="AL59" s="100">
        <f>VLOOKUP($A59,情景假设!$A$222:$AP$237,COLUMN(情景假设!S$173),0)</f>
        <v>26412.976765947886</v>
      </c>
      <c r="AM59" s="100">
        <f>VLOOKUP($A59,情景假设!$A$222:$AP$237,COLUMN(情景假设!T$173),0)</f>
        <v>26856.493229220312</v>
      </c>
      <c r="AN59" s="100">
        <f>VLOOKUP($A59,情景假设!$A$222:$AP$237,COLUMN(情景假设!U$173),0)</f>
        <v>27297.546708770144</v>
      </c>
      <c r="AO59" s="100">
        <f>VLOOKUP($A59,情景假设!$A$222:$AP$237,COLUMN(情景假设!V$173),0)</f>
        <v>27751.525669547627</v>
      </c>
      <c r="AP59" s="65">
        <f>VLOOKUP($A59,情景假设!$A$222:$AP$237,COLUMN(情景假设!W$173),0)</f>
        <v>28219.310143827206</v>
      </c>
      <c r="AQ59" s="100">
        <f>VLOOKUP($A59,情景假设!$A$222:$AP$237,COLUMN(情景假设!X$173),0)</f>
        <v>28691.099827600301</v>
      </c>
      <c r="AR59" s="100">
        <f>VLOOKUP($A59,情景假设!$A$222:$AP$237,COLUMN(情景假设!Y$173),0)</f>
        <v>29167.046813540204</v>
      </c>
      <c r="AS59" s="100">
        <f>VLOOKUP($A59,情景假设!$A$222:$AP$237,COLUMN(情景假设!Z$173),0)</f>
        <v>29647.320795416734</v>
      </c>
      <c r="AT59" s="66">
        <f>VLOOKUP($A59,情景假设!$A$222:$AP$237,COLUMN(情景假设!AA$173),0)</f>
        <v>30132.109283064401</v>
      </c>
      <c r="AU59" s="100">
        <f>VLOOKUP($A59,情景假设!$A$222:$AP$237,COLUMN(情景假设!AB$173),0)</f>
        <v>30623.17917899333</v>
      </c>
      <c r="AV59" s="100">
        <f>VLOOKUP($A59,情景假设!$A$222:$AP$237,COLUMN(情景假设!AC$173),0)</f>
        <v>31121.14555134391</v>
      </c>
      <c r="AW59" s="100">
        <f>VLOOKUP($A59,情景假设!$A$222:$AP$237,COLUMN(情景假设!AD$173),0)</f>
        <v>31624.404576027515</v>
      </c>
      <c r="AX59" s="100">
        <f>VLOOKUP($A59,情景假设!$A$222:$AP$237,COLUMN(情景假设!AE$173),0)</f>
        <v>32131.24640231692</v>
      </c>
      <c r="AY59" s="101">
        <f>VLOOKUP($A59,情景假设!$A$222:$AP$237,COLUMN(情景假设!AF$173),0)</f>
        <v>32639.851408187751</v>
      </c>
      <c r="AZ59" s="65">
        <f>VLOOKUP($A59,情景假设!$A$222:$AP$237,COLUMN(情景假设!AG$173),0)</f>
        <v>33150.574448613363</v>
      </c>
      <c r="BA59" s="100">
        <f>VLOOKUP($A59,情景假设!$A$222:$AP$237,COLUMN(情景假设!AH$173),0)</f>
        <v>33664.826272434097</v>
      </c>
      <c r="BB59" s="100">
        <f>VLOOKUP($A59,情景假设!$A$222:$AP$237,COLUMN(情景假设!AI$173),0)</f>
        <v>34182.266954916951</v>
      </c>
      <c r="BC59" s="100">
        <f>VLOOKUP($A59,情景假设!$A$222:$AP$237,COLUMN(情景假设!AJ$173),0)</f>
        <v>34702.529534442438</v>
      </c>
      <c r="BD59" s="66">
        <f>VLOOKUP($A59,情景假设!$A$222:$AP$237,COLUMN(情景假设!AK$173),0)</f>
        <v>35225.219427574666</v>
      </c>
      <c r="BE59" s="100">
        <f>VLOOKUP($A59,情景假设!$A$222:$AP$237,COLUMN(情景假设!AL$173),0)</f>
        <v>35750.694579047049</v>
      </c>
      <c r="BF59" s="100">
        <f>VLOOKUP($A59,情景假设!$A$222:$AP$237,COLUMN(情景假设!AM$173),0)</f>
        <v>36279.451652314783</v>
      </c>
      <c r="BG59" s="100">
        <f>VLOOKUP($A59,情景假设!$A$222:$AP$237,COLUMN(情景假设!AN$173),0)</f>
        <v>36811.269615030193</v>
      </c>
      <c r="BH59" s="100">
        <f>VLOOKUP($A59,情景假设!$A$222:$AP$237,COLUMN(情景假设!AO$173),0)</f>
        <v>37345.909119937292</v>
      </c>
      <c r="BI59" s="102">
        <f>VLOOKUP($A59,情景假设!$A$222:$AP$237,COLUMN(情景假设!AP$173),0)</f>
        <v>37883.11209959368</v>
      </c>
    </row>
    <row r="60" spans="1:61" x14ac:dyDescent="0.2">
      <c r="A60" s="40" t="s">
        <v>60</v>
      </c>
      <c r="B60" s="53">
        <f>B$77*'历史数据 (2001-2022, 当年价) '!B60</f>
        <v>9784.408500699994</v>
      </c>
      <c r="C60" s="54">
        <f>C$77*'历史数据 (2001-2022, 当年价) '!C60</f>
        <v>10382.528937787503</v>
      </c>
      <c r="D60" s="54">
        <f>D$77*'历史数据 (2001-2022, 当年价) '!D60</f>
        <v>11007.589536974048</v>
      </c>
      <c r="E60" s="54">
        <f>E$77*'历史数据 (2001-2022, 当年价) '!E60</f>
        <v>11234.659311987014</v>
      </c>
      <c r="F60" s="55">
        <f>F$77*'历史数据 (2001-2022, 当年价) '!F60</f>
        <v>12264.296250729163</v>
      </c>
      <c r="G60" s="53">
        <f>G$77*'历史数据 (2001-2022, 当年价) '!G60</f>
        <v>15717.404628357772</v>
      </c>
      <c r="H60" s="54">
        <f>H$77*'历史数据 (2001-2022, 当年价) '!H60</f>
        <v>22227.765856134683</v>
      </c>
      <c r="I60" s="54">
        <f>I$77*'历史数据 (2001-2022, 当年价) '!I60</f>
        <v>24898.85730634338</v>
      </c>
      <c r="J60" s="54">
        <f>J$77*'历史数据 (2001-2022, 当年价) '!J60</f>
        <v>29699.732335281249</v>
      </c>
      <c r="K60" s="55">
        <f>K$77*'历史数据 (2001-2022, 当年价) '!K60</f>
        <v>32735.023671667281</v>
      </c>
      <c r="L60" s="53">
        <f>L$77*'历史数据 (2001-2022, 当年价) '!L60</f>
        <v>36207.040865314841</v>
      </c>
      <c r="M60" s="54">
        <f>M$77*'历史数据 (2001-2022, 当年价) '!M60</f>
        <v>40602.972624593269</v>
      </c>
      <c r="N60" s="54">
        <f>N$77*'历史数据 (2001-2022, 当年价) '!N60</f>
        <v>46542.227698753755</v>
      </c>
      <c r="O60" s="54">
        <f>O$77*'历史数据 (2001-2022, 当年价) '!O60</f>
        <v>52257.487203405923</v>
      </c>
      <c r="P60" s="55">
        <f>P$77*'历史数据 (2001-2022, 当年价) '!P60</f>
        <v>62771.042778023329</v>
      </c>
      <c r="Q60" s="53">
        <f>Q$77*'历史数据 (2001-2022, 当年价) '!Q60</f>
        <v>65898.479240726272</v>
      </c>
      <c r="R60" s="54">
        <f>R$77*'历史数据 (2001-2022, 当年价) '!R60</f>
        <v>68337.804624444689</v>
      </c>
      <c r="S60" s="54">
        <f>S$77*'历史数据 (2001-2022, 当年价) '!S60</f>
        <v>71864.668488840805</v>
      </c>
      <c r="T60" s="54">
        <f>T$77*'历史数据 (2001-2022, 当年价) '!T60</f>
        <v>76655.099319507237</v>
      </c>
      <c r="U60" s="54">
        <f>U$77*'历史数据 (2001-2022, 当年价) '!U60</f>
        <v>83617.7</v>
      </c>
      <c r="V60" s="53">
        <f>V$77*'历史数据 (2001-2022, 当年价) '!V60</f>
        <v>87195.415071666503</v>
      </c>
      <c r="W60" s="54">
        <f>W$77*'历史数据 (2001-2022, 当年价) '!W60</f>
        <v>90528.212015436089</v>
      </c>
      <c r="X60" s="100">
        <f>VLOOKUP($A60,情景假设!$A$222:$AP$237,COLUMN(情景假设!E$173),0)</f>
        <v>96166.493215607756</v>
      </c>
      <c r="Y60" s="100">
        <f>VLOOKUP($A60,情景假设!$A$222:$AP$237,COLUMN(情景假设!F$173),0)</f>
        <v>102061.27363447704</v>
      </c>
      <c r="Z60" s="102">
        <f>VLOOKUP($A60,情景假设!$A$222:$AP$237,COLUMN(情景假设!G$173),0)</f>
        <v>108211.23018891214</v>
      </c>
      <c r="AA60" s="100">
        <f>VLOOKUP($A60,情景假设!$A$222:$AP$237,COLUMN(情景假设!H$173),0)</f>
        <v>114755.80910381622</v>
      </c>
      <c r="AB60" s="100">
        <f>VLOOKUP($A60,情景假设!$A$222:$AP$237,COLUMN(情景假设!I$173),0)</f>
        <v>121731.56497569312</v>
      </c>
      <c r="AC60" s="100">
        <f>VLOOKUP($A60,情景假设!$A$222:$AP$237,COLUMN(情景假设!J$173),0)</f>
        <v>128950.30649553843</v>
      </c>
      <c r="AD60" s="100">
        <f>VLOOKUP($A60,情景假设!$A$222:$AP$237,COLUMN(情景假设!K$173),0)</f>
        <v>136178.92451788066</v>
      </c>
      <c r="AE60" s="101">
        <f>VLOOKUP($A60,情景假设!$A$222:$AP$237,COLUMN(情景假设!L$173),0)</f>
        <v>143138.26989773047</v>
      </c>
      <c r="AF60" s="65">
        <f>VLOOKUP($A60,情景假设!$A$222:$AP$237,COLUMN(情景假设!M$173),0)</f>
        <v>149751.42303427099</v>
      </c>
      <c r="AG60" s="100">
        <f>VLOOKUP($A60,情景假设!$A$222:$AP$237,COLUMN(情景假设!N$173),0)</f>
        <v>156182.98857026212</v>
      </c>
      <c r="AH60" s="100">
        <f>VLOOKUP($A60,情景假设!$A$222:$AP$237,COLUMN(情景假设!O$173),0)</f>
        <v>162496.04114322364</v>
      </c>
      <c r="AI60" s="100">
        <f>VLOOKUP($A60,情景假设!$A$222:$AP$237,COLUMN(情景假设!P$173),0)</f>
        <v>168770.83979607094</v>
      </c>
      <c r="AJ60" s="102">
        <f>VLOOKUP($A60,情景假设!$A$222:$AP$237,COLUMN(情景假设!Q$173),0)</f>
        <v>175104.5560013935</v>
      </c>
      <c r="AK60" s="100">
        <f>VLOOKUP($A60,情景假设!$A$222:$AP$237,COLUMN(情景假设!R$173),0)</f>
        <v>181453.0893250618</v>
      </c>
      <c r="AL60" s="100">
        <f>VLOOKUP($A60,情景假设!$A$222:$AP$237,COLUMN(情景假设!S$173),0)</f>
        <v>187747.49210425088</v>
      </c>
      <c r="AM60" s="100">
        <f>VLOOKUP($A60,情景假设!$A$222:$AP$237,COLUMN(情景假设!T$173),0)</f>
        <v>194069.86829030787</v>
      </c>
      <c r="AN60" s="100">
        <f>VLOOKUP($A60,情景假设!$A$222:$AP$237,COLUMN(情景假设!U$173),0)</f>
        <v>200515.11879658431</v>
      </c>
      <c r="AO60" s="100">
        <f>VLOOKUP($A60,情景假设!$A$222:$AP$237,COLUMN(情景假设!V$173),0)</f>
        <v>207191.34415071766</v>
      </c>
      <c r="AP60" s="65">
        <f>VLOOKUP($A60,情景假设!$A$222:$AP$237,COLUMN(情景假设!W$173),0)</f>
        <v>214102.76109136373</v>
      </c>
      <c r="AQ60" s="100">
        <f>VLOOKUP($A60,情景假设!$A$222:$AP$237,COLUMN(情景假设!X$173),0)</f>
        <v>221170.38973869593</v>
      </c>
      <c r="AR60" s="100">
        <f>VLOOKUP($A60,情景假设!$A$222:$AP$237,COLUMN(情景假设!Y$173),0)</f>
        <v>228386.9988990532</v>
      </c>
      <c r="AS60" s="100">
        <f>VLOOKUP($A60,情景假设!$A$222:$AP$237,COLUMN(情景假设!Z$173),0)</f>
        <v>235744.04938637445</v>
      </c>
      <c r="AT60" s="66">
        <f>VLOOKUP($A60,情景假设!$A$222:$AP$237,COLUMN(情景假设!AA$173),0)</f>
        <v>243231.61492971354</v>
      </c>
      <c r="AU60" s="100">
        <f>VLOOKUP($A60,情景假设!$A$222:$AP$237,COLUMN(情景假设!AB$173),0)</f>
        <v>250851.09299017917</v>
      </c>
      <c r="AV60" s="100">
        <f>VLOOKUP($A60,情景假设!$A$222:$AP$237,COLUMN(情景假设!AC$173),0)</f>
        <v>258593.34862260849</v>
      </c>
      <c r="AW60" s="100">
        <f>VLOOKUP($A60,情景假设!$A$222:$AP$237,COLUMN(情景假设!AD$173),0)</f>
        <v>266428.93509936816</v>
      </c>
      <c r="AX60" s="100">
        <f>VLOOKUP($A60,情景假设!$A$222:$AP$237,COLUMN(情景假设!AE$173),0)</f>
        <v>274324.77294781851</v>
      </c>
      <c r="AY60" s="101">
        <f>VLOOKUP($A60,情景假设!$A$222:$AP$237,COLUMN(情景假设!AF$173),0)</f>
        <v>282244.02133355517</v>
      </c>
      <c r="AZ60" s="65">
        <f>VLOOKUP($A60,情景假设!$A$222:$AP$237,COLUMN(情景假设!AG$173),0)</f>
        <v>290198.61461523647</v>
      </c>
      <c r="BA60" s="100">
        <f>VLOOKUP($A60,情景假设!$A$222:$AP$237,COLUMN(情景假设!AH$173),0)</f>
        <v>298221.86349164933</v>
      </c>
      <c r="BB60" s="100">
        <f>VLOOKUP($A60,情景假设!$A$222:$AP$237,COLUMN(情景假设!AI$173),0)</f>
        <v>306305.71548898995</v>
      </c>
      <c r="BC60" s="100">
        <f>VLOOKUP($A60,情景假设!$A$222:$AP$237,COLUMN(情景假设!AJ$173),0)</f>
        <v>314441.58682735363</v>
      </c>
      <c r="BD60" s="66">
        <f>VLOOKUP($A60,情景假设!$A$222:$AP$237,COLUMN(情景假设!AK$173),0)</f>
        <v>322620.35714139172</v>
      </c>
      <c r="BE60" s="100">
        <f>VLOOKUP($A60,情景假设!$A$222:$AP$237,COLUMN(情景假设!AL$173),0)</f>
        <v>330839.59059877106</v>
      </c>
      <c r="BF60" s="100">
        <f>VLOOKUP($A60,情景假设!$A$222:$AP$237,COLUMN(情景假设!AM$173),0)</f>
        <v>339098.16393139673</v>
      </c>
      <c r="BG60" s="100">
        <f>VLOOKUP($A60,情景假设!$A$222:$AP$237,COLUMN(情景假设!AN$173),0)</f>
        <v>347388.24440044875</v>
      </c>
      <c r="BH60" s="100">
        <f>VLOOKUP($A60,情景假设!$A$222:$AP$237,COLUMN(情景假设!AO$173),0)</f>
        <v>355701.63042975042</v>
      </c>
      <c r="BI60" s="102">
        <f>VLOOKUP($A60,情景假设!$A$222:$AP$237,COLUMN(情景假设!AP$173),0)</f>
        <v>364029.75242758082</v>
      </c>
    </row>
    <row r="61" spans="1:61" x14ac:dyDescent="0.2">
      <c r="A61" s="40" t="s">
        <v>61</v>
      </c>
      <c r="B61" s="53">
        <f>B$77*'历史数据 (2001-2022, 当年价) '!B61</f>
        <v>8849.7481207415294</v>
      </c>
      <c r="C61" s="54">
        <f>C$77*'历史数据 (2001-2022, 当年价) '!C61</f>
        <v>9968.9694766959637</v>
      </c>
      <c r="D61" s="54">
        <f>D$77*'历史数据 (2001-2022, 当年价) '!D61</f>
        <v>11210.23682603325</v>
      </c>
      <c r="E61" s="54">
        <f>E$77*'历史数据 (2001-2022, 当年价) '!E61</f>
        <v>12174.086673928416</v>
      </c>
      <c r="F61" s="55">
        <f>F$77*'历史数据 (2001-2022, 当年价) '!F61</f>
        <v>13897.18752418652</v>
      </c>
      <c r="G61" s="53">
        <f>G$77*'历史数据 (2001-2022, 当年价) '!G61</f>
        <v>16266.835276597949</v>
      </c>
      <c r="H61" s="54">
        <f>H$77*'历史数据 (2001-2022, 当年价) '!H61</f>
        <v>20054.709273094148</v>
      </c>
      <c r="I61" s="54">
        <f>I$77*'历史数据 (2001-2022, 当年价) '!I61</f>
        <v>19815.693481260099</v>
      </c>
      <c r="J61" s="54">
        <f>J$77*'历史数据 (2001-2022, 当年价) '!J61</f>
        <v>25515.727051401482</v>
      </c>
      <c r="K61" s="55">
        <f>K$77*'历史数据 (2001-2022, 当年价) '!K61</f>
        <v>29673.719962985957</v>
      </c>
      <c r="L61" s="53">
        <f>L$77*'历史数据 (2001-2022, 当年价) '!L61</f>
        <v>32713.773617339204</v>
      </c>
      <c r="M61" s="54">
        <f>M$77*'历史数据 (2001-2022, 当年价) '!M61</f>
        <v>35399.508787493542</v>
      </c>
      <c r="N61" s="54">
        <f>N$77*'历史数据 (2001-2022, 当年价) '!N61</f>
        <v>39832.538462927179</v>
      </c>
      <c r="O61" s="54">
        <f>O$77*'历史数据 (2001-2022, 当年价) '!O61</f>
        <v>42479.298420686639</v>
      </c>
      <c r="P61" s="55">
        <f>P$77*'历史数据 (2001-2022, 当年价) '!P61</f>
        <v>47467.341287589115</v>
      </c>
      <c r="Q61" s="53">
        <f>Q$77*'历史数据 (2001-2022, 当年价) '!Q61</f>
        <v>54914.739986851237</v>
      </c>
      <c r="R61" s="54">
        <f>R$77*'历史数据 (2001-2022, 当年价) '!R61</f>
        <v>60161.524062886783</v>
      </c>
      <c r="S61" s="54">
        <f>S$77*'历史数据 (2001-2022, 当年价) '!S61</f>
        <v>65771.006096197845</v>
      </c>
      <c r="T61" s="54">
        <f>T$77*'历史数据 (2001-2022, 当年价) '!T61</f>
        <v>70818.500320559091</v>
      </c>
      <c r="U61" s="54">
        <f>U$77*'历史数据 (2001-2022, 当年价) '!U61</f>
        <v>73425.3</v>
      </c>
      <c r="V61" s="53">
        <f>V$77*'历史数据 (2001-2022, 当年价) '!V61</f>
        <v>74150.558181630418</v>
      </c>
      <c r="W61" s="54">
        <f>W$77*'历史数据 (2001-2022, 当年价) '!W61</f>
        <v>69030.48514791824</v>
      </c>
      <c r="X61" s="100">
        <f>VLOOKUP($A61,情景假设!$A$222:$AP$237,COLUMN(情景假设!E$173),0)</f>
        <v>72592.987856493462</v>
      </c>
      <c r="Y61" s="100">
        <f>VLOOKUP($A61,情景假设!$A$222:$AP$237,COLUMN(情景假设!F$173),0)</f>
        <v>76294.380045366182</v>
      </c>
      <c r="Z61" s="102">
        <f>VLOOKUP($A61,情景假设!$A$222:$AP$237,COLUMN(情景假设!G$173),0)</f>
        <v>80140.580460102414</v>
      </c>
      <c r="AA61" s="100">
        <f>VLOOKUP($A61,情景假设!$A$222:$AP$237,COLUMN(情景假设!H$173),0)</f>
        <v>84231.166805408342</v>
      </c>
      <c r="AB61" s="100">
        <f>VLOOKUP($A61,情景假设!$A$222:$AP$237,COLUMN(情景假设!I$173),0)</f>
        <v>88581.309768306324</v>
      </c>
      <c r="AC61" s="100">
        <f>VLOOKUP($A61,情景假设!$A$222:$AP$237,COLUMN(情景假设!J$173),0)</f>
        <v>93051.579895918214</v>
      </c>
      <c r="AD61" s="100">
        <f>VLOOKUP($A61,情景假设!$A$222:$AP$237,COLUMN(情景假设!K$173),0)</f>
        <v>97475.267864698457</v>
      </c>
      <c r="AE61" s="101">
        <f>VLOOKUP($A61,情景假设!$A$222:$AP$237,COLUMN(情景假设!L$173),0)</f>
        <v>101658.36226994303</v>
      </c>
      <c r="AF61" s="65">
        <f>VLOOKUP($A61,情景假设!$A$222:$AP$237,COLUMN(情景假设!M$173),0)</f>
        <v>105546.6841013284</v>
      </c>
      <c r="AG61" s="100">
        <f>VLOOKUP($A61,情景假设!$A$222:$AP$237,COLUMN(情景假设!N$173),0)</f>
        <v>109263.72098790831</v>
      </c>
      <c r="AH61" s="100">
        <f>VLOOKUP($A61,情景假设!$A$222:$AP$237,COLUMN(情景假设!O$173),0)</f>
        <v>112872.32406339973</v>
      </c>
      <c r="AI61" s="100">
        <f>VLOOKUP($A61,情景假设!$A$222:$AP$237,COLUMN(情景假设!P$173),0)</f>
        <v>116447.3995114448</v>
      </c>
      <c r="AJ61" s="102">
        <f>VLOOKUP($A61,情景假设!$A$222:$AP$237,COLUMN(情景假设!Q$173),0)</f>
        <v>120075.46496009031</v>
      </c>
      <c r="AK61" s="100">
        <f>VLOOKUP($A61,情景假设!$A$222:$AP$237,COLUMN(情景假设!R$173),0)</f>
        <v>123720.50334103219</v>
      </c>
      <c r="AL61" s="100">
        <f>VLOOKUP($A61,情景假设!$A$222:$AP$237,COLUMN(情景假设!S$173),0)</f>
        <v>127316.71905318392</v>
      </c>
      <c r="AM61" s="100">
        <f>VLOOKUP($A61,情景假设!$A$222:$AP$237,COLUMN(情景假设!T$173),0)</f>
        <v>130919.89178457377</v>
      </c>
      <c r="AN61" s="100">
        <f>VLOOKUP($A61,情景假设!$A$222:$AP$237,COLUMN(情景假设!U$173),0)</f>
        <v>134592.81675788653</v>
      </c>
      <c r="AO61" s="100">
        <f>VLOOKUP($A61,情景假设!$A$222:$AP$237,COLUMN(情景假设!V$173),0)</f>
        <v>138405.49899918318</v>
      </c>
      <c r="AP61" s="65">
        <f>VLOOKUP($A61,情景假设!$A$222:$AP$237,COLUMN(情景假设!W$173),0)</f>
        <v>142357.21436109053</v>
      </c>
      <c r="AQ61" s="100">
        <f>VLOOKUP($A61,情景假设!$A$222:$AP$237,COLUMN(情景假设!X$173),0)</f>
        <v>146391.855958662</v>
      </c>
      <c r="AR61" s="100">
        <f>VLOOKUP($A61,情景假设!$A$222:$AP$237,COLUMN(情景假设!Y$173),0)</f>
        <v>150501.22167197705</v>
      </c>
      <c r="AS61" s="100">
        <f>VLOOKUP($A61,情景假设!$A$222:$AP$237,COLUMN(情景假设!Z$173),0)</f>
        <v>154675.96805142928</v>
      </c>
      <c r="AT61" s="66">
        <f>VLOOKUP($A61,情景假设!$A$222:$AP$237,COLUMN(情景假设!AA$173),0)</f>
        <v>158905.55290174804</v>
      </c>
      <c r="AU61" s="100">
        <f>VLOOKUP($A61,情景假设!$A$222:$AP$237,COLUMN(情景假设!AB$173),0)</f>
        <v>163186.50243065416</v>
      </c>
      <c r="AV61" s="100">
        <f>VLOOKUP($A61,情景假设!$A$222:$AP$237,COLUMN(情景假设!AC$173),0)</f>
        <v>167508.08007786877</v>
      </c>
      <c r="AW61" s="100">
        <f>VLOOKUP($A61,情景假设!$A$222:$AP$237,COLUMN(情景假设!AD$173),0)</f>
        <v>171846.11197972766</v>
      </c>
      <c r="AX61" s="100">
        <f>VLOOKUP($A61,情景假设!$A$222:$AP$237,COLUMN(情景假设!AE$173),0)</f>
        <v>176173.97210004114</v>
      </c>
      <c r="AY61" s="101">
        <f>VLOOKUP($A61,情景假设!$A$222:$AP$237,COLUMN(情景假设!AF$173),0)</f>
        <v>180462.55382899515</v>
      </c>
      <c r="AZ61" s="65">
        <f>VLOOKUP($A61,情景假设!$A$222:$AP$237,COLUMN(情景假设!AG$173),0)</f>
        <v>184728.41775077407</v>
      </c>
      <c r="BA61" s="100">
        <f>VLOOKUP($A61,情景假设!$A$222:$AP$237,COLUMN(情景假设!AH$173),0)</f>
        <v>189005.41985638705</v>
      </c>
      <c r="BB61" s="100">
        <f>VLOOKUP($A61,情景假设!$A$222:$AP$237,COLUMN(情景假设!AI$173),0)</f>
        <v>193288.3263218448</v>
      </c>
      <c r="BC61" s="100">
        <f>VLOOKUP($A61,情景假设!$A$222:$AP$237,COLUMN(情景假设!AJ$173),0)</f>
        <v>197571.62110395491</v>
      </c>
      <c r="BD61" s="66">
        <f>VLOOKUP($A61,情景假设!$A$222:$AP$237,COLUMN(情景假设!AK$173),0)</f>
        <v>201849.50649777616</v>
      </c>
      <c r="BE61" s="100">
        <f>VLOOKUP($A61,情景假设!$A$222:$AP$237,COLUMN(情景假设!AL$173),0)</f>
        <v>206120.40600650155</v>
      </c>
      <c r="BF61" s="100">
        <f>VLOOKUP($A61,情景假设!$A$222:$AP$237,COLUMN(情景假设!AM$173),0)</f>
        <v>210383.54153389129</v>
      </c>
      <c r="BG61" s="100">
        <f>VLOOKUP($A61,情景假设!$A$222:$AP$237,COLUMN(情景假设!AN$173),0)</f>
        <v>214633.95951573944</v>
      </c>
      <c r="BH61" s="100">
        <f>VLOOKUP($A61,情景假设!$A$222:$AP$237,COLUMN(情景假设!AO$173),0)</f>
        <v>218866.51749959015</v>
      </c>
      <c r="BI61" s="102">
        <f>VLOOKUP($A61,情景假设!$A$222:$AP$237,COLUMN(情景假设!AP$173),0)</f>
        <v>223075.88735075895</v>
      </c>
    </row>
    <row r="62" spans="1:61" x14ac:dyDescent="0.2">
      <c r="A62" s="64" t="s">
        <v>121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K$77*'历史数据 (2001-2022, 当年价) '!K62</f>
        <v>11512.104788054585</v>
      </c>
      <c r="L62" s="53">
        <f>L$77*'历史数据 (2001-2022, 当年价) '!L62</f>
        <v>12134.643632880272</v>
      </c>
      <c r="M62" s="54">
        <f>M$77*'历史数据 (2001-2022, 当年价) '!M62</f>
        <v>13731.513190189038</v>
      </c>
      <c r="N62" s="54">
        <f>N$77*'历史数据 (2001-2022, 当年价) '!N62</f>
        <v>15474.890022027235</v>
      </c>
      <c r="O62" s="54">
        <f>O$77*'历史数据 (2001-2022, 当年价) '!O62</f>
        <v>17254.984302718942</v>
      </c>
      <c r="P62" s="55">
        <f>P$77*'历史数据 (2001-2022, 当年价) '!P62</f>
        <v>19530.225722543935</v>
      </c>
      <c r="Q62" s="53">
        <f>Q$77*'历史数据 (2001-2022, 当年价) '!Q62</f>
        <v>22115.729205661723</v>
      </c>
      <c r="R62" s="54">
        <f>R$77*'历史数据 (2001-2022, 当年价) '!R62</f>
        <v>25091.611082592321</v>
      </c>
      <c r="S62" s="54">
        <f>S$77*'历史数据 (2001-2022, 当年价) '!S62</f>
        <v>29243.941068429212</v>
      </c>
      <c r="T62" s="54">
        <f>T$77*'历史数据 (2001-2022, 当年价) '!T62</f>
        <v>33568.93907008104</v>
      </c>
      <c r="U62" s="54">
        <f>U$77*'历史数据 (2001-2022, 当年价) '!U62</f>
        <v>38244.1</v>
      </c>
      <c r="V62" s="65">
        <f>V$77*'历史数据 (2001-2022, 当年价) '!V62</f>
        <v>40828.762535731257</v>
      </c>
      <c r="W62" s="100">
        <f>W$77*'历史数据 (2001-2022, 当年价) '!W62</f>
        <v>42091.75905114122</v>
      </c>
      <c r="X62" s="100">
        <f>VLOOKUP($A62,情景假设!$A$222:$AP$237,COLUMN(情景假设!E$173),0)</f>
        <v>46573.81987975345</v>
      </c>
      <c r="Y62" s="100">
        <f>VLOOKUP($A62,情景假设!$A$222:$AP$237,COLUMN(情景假设!F$173),0)</f>
        <v>51416.633204728612</v>
      </c>
      <c r="Z62" s="102">
        <f>VLOOKUP($A62,情景假设!$A$222:$AP$237,COLUMN(情景假设!G$173),0)</f>
        <v>56609.004127433298</v>
      </c>
      <c r="AA62" s="100">
        <f>VLOOKUP($A62,情景假设!$A$222:$AP$237,COLUMN(情景假设!H$173),0)</f>
        <v>62243.289046561316</v>
      </c>
      <c r="AB62" s="100">
        <f>VLOOKUP($A62,情景假设!$A$222:$AP$237,COLUMN(情景假设!I$173),0)</f>
        <v>68384.346597776021</v>
      </c>
      <c r="AC62" s="100">
        <f>VLOOKUP($A62,情景假设!$A$222:$AP$237,COLUMN(情景假设!J$173),0)</f>
        <v>74943.120358003129</v>
      </c>
      <c r="AD62" s="100">
        <f>VLOOKUP($A62,情景假设!$A$222:$AP$237,COLUMN(情景假设!K$173),0)</f>
        <v>81787.084935669365</v>
      </c>
      <c r="AE62" s="101">
        <f>VLOOKUP($A62,情景假设!$A$222:$AP$237,COLUMN(情景假设!L$173),0)</f>
        <v>88734.979851604163</v>
      </c>
      <c r="AF62" s="65">
        <f>VLOOKUP($A62,情景假设!$A$222:$AP$237,COLUMN(情景假设!M$173),0)</f>
        <v>95751.893404568764</v>
      </c>
      <c r="AG62" s="100">
        <f>VLOOKUP($A62,情景假设!$A$222:$AP$237,COLUMN(情景假设!N$173),0)</f>
        <v>102931.88990705209</v>
      </c>
      <c r="AH62" s="100">
        <f>VLOOKUP($A62,情景假设!$A$222:$AP$237,COLUMN(情景假设!O$173),0)</f>
        <v>110248.67196557824</v>
      </c>
      <c r="AI62" s="100">
        <f>VLOOKUP($A62,情景假设!$A$222:$AP$237,COLUMN(情景假设!P$173),0)</f>
        <v>117676.29588646606</v>
      </c>
      <c r="AJ62" s="102">
        <f>VLOOKUP($A62,情景假设!$A$222:$AP$237,COLUMN(情景假设!Q$173),0)</f>
        <v>125189.73688274861</v>
      </c>
      <c r="AK62" s="100">
        <f>VLOOKUP($A62,情景假设!$A$222:$AP$237,COLUMN(情景假设!R$173),0)</f>
        <v>132773.67304671049</v>
      </c>
      <c r="AL62" s="100">
        <f>VLOOKUP($A62,情景假设!$A$222:$AP$237,COLUMN(情景假设!S$173),0)</f>
        <v>140460.31388529527</v>
      </c>
      <c r="AM62" s="100">
        <f>VLOOKUP($A62,情景假设!$A$222:$AP$237,COLUMN(情景假设!T$173),0)</f>
        <v>148309.39836828527</v>
      </c>
      <c r="AN62" s="100">
        <f>VLOOKUP($A62,情景假设!$A$222:$AP$237,COLUMN(情景假设!U$173),0)</f>
        <v>156398.13251101016</v>
      </c>
      <c r="AO62" s="100">
        <f>VLOOKUP($A62,情景假设!$A$222:$AP$237,COLUMN(情景假设!V$173),0)</f>
        <v>164822.44397069016</v>
      </c>
      <c r="AP62" s="65">
        <f>VLOOKUP($A62,情景假设!$A$222:$AP$237,COLUMN(情景假设!W$173),0)</f>
        <v>173603.05277619287</v>
      </c>
      <c r="AQ62" s="100">
        <f>VLOOKUP($A62,情景假设!$A$222:$AP$237,COLUMN(情景假设!X$173),0)</f>
        <v>182694.75835299067</v>
      </c>
      <c r="AR62" s="100">
        <f>VLOOKUP($A62,情景假设!$A$222:$AP$237,COLUMN(情景假设!Y$173),0)</f>
        <v>192110.80077313966</v>
      </c>
      <c r="AS62" s="100">
        <f>VLOOKUP($A62,情景假设!$A$222:$AP$237,COLUMN(情景假设!Z$173),0)</f>
        <v>201866.0804973926</v>
      </c>
      <c r="AT62" s="66">
        <f>VLOOKUP($A62,情景假设!$A$222:$AP$237,COLUMN(情景假设!AA$173),0)</f>
        <v>211977.30609961381</v>
      </c>
      <c r="AU62" s="100">
        <f>VLOOKUP($A62,情景假设!$A$222:$AP$237,COLUMN(情景假设!AB$173),0)</f>
        <v>222474.49205903526</v>
      </c>
      <c r="AV62" s="100">
        <f>VLOOKUP($A62,情景假设!$A$222:$AP$237,COLUMN(情景假设!AC$173),0)</f>
        <v>233382.4660532416</v>
      </c>
      <c r="AW62" s="100">
        <f>VLOOKUP($A62,情景假设!$A$222:$AP$237,COLUMN(情景假设!AD$173),0)</f>
        <v>244711.45504216722</v>
      </c>
      <c r="AX62" s="100">
        <f>VLOOKUP($A62,情景假设!$A$222:$AP$237,COLUMN(情景假设!AE$173),0)</f>
        <v>256471.42369434956</v>
      </c>
      <c r="AY62" s="101">
        <f>VLOOKUP($A62,情景假设!$A$222:$AP$237,COLUMN(情景假设!AF$173),0)</f>
        <v>268671.98091916443</v>
      </c>
      <c r="AZ62" s="65">
        <f>VLOOKUP($A62,情景假设!$A$222:$AP$237,COLUMN(情景假设!AG$173),0)</f>
        <v>281289.28446160717</v>
      </c>
      <c r="BA62" s="100">
        <f>VLOOKUP($A62,情景假设!$A$222:$AP$237,COLUMN(情景假设!AH$173),0)</f>
        <v>294293.7552402275</v>
      </c>
      <c r="BB62" s="100">
        <f>VLOOKUP($A62,情景假设!$A$222:$AP$237,COLUMN(情景假设!AI$173),0)</f>
        <v>307685.47401058197</v>
      </c>
      <c r="BC62" s="100">
        <f>VLOOKUP($A62,情景假设!$A$222:$AP$237,COLUMN(情景假设!AJ$173),0)</f>
        <v>321463.69796981965</v>
      </c>
      <c r="BD62" s="66">
        <f>VLOOKUP($A62,情景假设!$A$222:$AP$237,COLUMN(情景假设!AK$173),0)</f>
        <v>335626.81617844634</v>
      </c>
      <c r="BE62" s="100">
        <f>VLOOKUP($A62,情景假设!$A$222:$AP$237,COLUMN(情景假设!AL$173),0)</f>
        <v>350179.95217425429</v>
      </c>
      <c r="BF62" s="100">
        <f>VLOOKUP($A62,情景假设!$A$222:$AP$237,COLUMN(情景假设!AM$173),0)</f>
        <v>365129.79876324383</v>
      </c>
      <c r="BG62" s="100">
        <f>VLOOKUP($A62,情景假设!$A$222:$AP$237,COLUMN(情景假设!AN$173),0)</f>
        <v>380475.97176845541</v>
      </c>
      <c r="BH62" s="100">
        <f>VLOOKUP($A62,情景假设!$A$222:$AP$237,COLUMN(情景假设!AO$173),0)</f>
        <v>396217.46853210282</v>
      </c>
      <c r="BI62" s="102">
        <f>VLOOKUP($A62,情景假设!$A$222:$AP$237,COLUMN(情景假设!AP$173),0)</f>
        <v>412352.64413140039</v>
      </c>
    </row>
    <row r="63" spans="1:61" x14ac:dyDescent="0.2">
      <c r="A63" s="64" t="s">
        <v>104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K$77*'历史数据 (2001-2022, 当年价) '!K63</f>
        <v>9235.1766732951</v>
      </c>
      <c r="L63" s="53">
        <f>L$77*'历史数据 (2001-2022, 当年价) '!L63</f>
        <v>10775.019036718917</v>
      </c>
      <c r="M63" s="54">
        <f>M$77*'历史数据 (2001-2022, 当年价) '!M63</f>
        <v>12532.839010693882</v>
      </c>
      <c r="N63" s="54">
        <f>N$77*'历史数据 (2001-2022, 当年价) '!N63</f>
        <v>14545.249222143182</v>
      </c>
      <c r="O63" s="54">
        <f>O$77*'历史数据 (2001-2022, 当年价) '!O63</f>
        <v>17233.458234108643</v>
      </c>
      <c r="P63" s="55">
        <f>P$77*'历史数据 (2001-2022, 当年价) '!P63</f>
        <v>20168.976311489714</v>
      </c>
      <c r="Q63" s="53">
        <f>Q$77*'历史数据 (2001-2022, 当年价) '!Q63</f>
        <v>23659.228873689208</v>
      </c>
      <c r="R63" s="54">
        <f>R$77*'历史数据 (2001-2022, 当年价) '!R63</f>
        <v>26634.906038232781</v>
      </c>
      <c r="S63" s="54">
        <f>S$77*'历史数据 (2001-2022, 当年价) '!S63</f>
        <v>29991.998098909156</v>
      </c>
      <c r="T63" s="54">
        <f>T$77*'历史数据 (2001-2022, 当年价) '!T63</f>
        <v>32811.140261061249</v>
      </c>
      <c r="U63" s="54">
        <f>U$77*'历史数据 (2001-2022, 当年价) '!U63</f>
        <v>32467.599999999999</v>
      </c>
      <c r="V63" s="65">
        <f>V$77*'历史数据 (2001-2022, 当年价) '!V63</f>
        <v>34661.867595396638</v>
      </c>
      <c r="W63" s="100">
        <f>W$77*'历史数据 (2001-2022, 当年价) '!W63</f>
        <v>35734.097446895939</v>
      </c>
      <c r="X63" s="100">
        <f>VLOOKUP($A63,情景假设!$A$222:$AP$237,COLUMN(情景假设!E$173),0)</f>
        <v>38428.863989616373</v>
      </c>
      <c r="Y63" s="100">
        <f>VLOOKUP($A63,情景假设!$A$222:$AP$237,COLUMN(情景假设!F$173),0)</f>
        <v>41271.736910194952</v>
      </c>
      <c r="Z63" s="102">
        <f>VLOOKUP($A63,情景假设!$A$222:$AP$237,COLUMN(情景假设!G$173),0)</f>
        <v>44258.177210761205</v>
      </c>
      <c r="AA63" s="100">
        <f>VLOOKUP($A63,情景假设!$A$222:$AP$237,COLUMN(情景假设!H$173),0)</f>
        <v>47448.423715787605</v>
      </c>
      <c r="AB63" s="100">
        <f>VLOOKUP($A63,情景假设!$A$222:$AP$237,COLUMN(情景假设!I$173),0)</f>
        <v>50866.434146050044</v>
      </c>
      <c r="AC63" s="100">
        <f>VLOOKUP($A63,情景假设!$A$222:$AP$237,COLUMN(情景假设!J$173),0)</f>
        <v>54435.858685480729</v>
      </c>
      <c r="AD63" s="100">
        <f>VLOOKUP($A63,情景假设!$A$222:$AP$237,COLUMN(情景假设!K$173),0)</f>
        <v>58057.645286229301</v>
      </c>
      <c r="AE63" s="101">
        <f>VLOOKUP($A63,情景假设!$A$222:$AP$237,COLUMN(情景假设!L$173),0)</f>
        <v>61608.818772732324</v>
      </c>
      <c r="AF63" s="65">
        <f>VLOOKUP($A63,情景假设!$A$222:$AP$237,COLUMN(情景假设!M$173),0)</f>
        <v>65057.248062792234</v>
      </c>
      <c r="AG63" s="100">
        <f>VLOOKUP($A63,情景假设!$A$222:$AP$237,COLUMN(情景假设!N$173),0)</f>
        <v>68470.271619820385</v>
      </c>
      <c r="AH63" s="100">
        <f>VLOOKUP($A63,情景假设!$A$222:$AP$237,COLUMN(情景假设!O$173),0)</f>
        <v>71861.182827938741</v>
      </c>
      <c r="AI63" s="100">
        <f>VLOOKUP($A63,情景假设!$A$222:$AP$237,COLUMN(情景假设!P$173),0)</f>
        <v>75249.841587255316</v>
      </c>
      <c r="AJ63" s="102">
        <f>VLOOKUP($A63,情景假设!$A$222:$AP$237,COLUMN(情景假设!Q$173),0)</f>
        <v>78662.774095585293</v>
      </c>
      <c r="AK63" s="100">
        <f>VLOOKUP($A63,情景假设!$A$222:$AP$237,COLUMN(情景假设!R$173),0)</f>
        <v>82084.086697065708</v>
      </c>
      <c r="AL63" s="100">
        <f>VLOOKUP($A63,情景假设!$A$222:$AP$237,COLUMN(情景假设!S$173),0)</f>
        <v>85497.99785526155</v>
      </c>
      <c r="AM63" s="100">
        <f>VLOOKUP($A63,情景假设!$A$222:$AP$237,COLUMN(情景假设!T$173),0)</f>
        <v>88941.587375085204</v>
      </c>
      <c r="AN63" s="100">
        <f>VLOOKUP($A63,情景假设!$A$222:$AP$237,COLUMN(情景假设!U$173),0)</f>
        <v>92459.168926966624</v>
      </c>
      <c r="AO63" s="100">
        <f>VLOOKUP($A63,情景假设!$A$222:$AP$237,COLUMN(情景假设!V$173),0)</f>
        <v>96102.583085642822</v>
      </c>
      <c r="AP63" s="65">
        <f>VLOOKUP($A63,情景假设!$A$222:$AP$237,COLUMN(情景假设!W$173),0)</f>
        <v>99876.696926378907</v>
      </c>
      <c r="AQ63" s="100">
        <f>VLOOKUP($A63,情景假设!$A$222:$AP$237,COLUMN(情景假设!X$173),0)</f>
        <v>103747.71928602007</v>
      </c>
      <c r="AR63" s="100">
        <f>VLOOKUP($A63,情景假设!$A$222:$AP$237,COLUMN(情景假设!Y$173),0)</f>
        <v>107715.25403876728</v>
      </c>
      <c r="AS63" s="100">
        <f>VLOOKUP($A63,情景假设!$A$222:$AP$237,COLUMN(情景假设!Z$173),0)</f>
        <v>111778.62871737304</v>
      </c>
      <c r="AT63" s="66">
        <f>VLOOKUP($A63,情景假设!$A$222:$AP$237,COLUMN(情景假设!AA$173),0)</f>
        <v>115936.87224670911</v>
      </c>
      <c r="AU63" s="100">
        <f>VLOOKUP($A63,情景假设!$A$222:$AP$237,COLUMN(情景假设!AB$173),0)</f>
        <v>120194.81901270557</v>
      </c>
      <c r="AV63" s="100">
        <f>VLOOKUP($A63,情景假设!$A$222:$AP$237,COLUMN(情景假设!AC$173),0)</f>
        <v>124552.75349877153</v>
      </c>
      <c r="AW63" s="100">
        <f>VLOOKUP($A63,情景假设!$A$222:$AP$237,COLUMN(情景假设!AD$173),0)</f>
        <v>129001.57330845193</v>
      </c>
      <c r="AX63" s="100">
        <f>VLOOKUP($A63,情景假设!$A$222:$AP$237,COLUMN(情景假设!AE$173),0)</f>
        <v>133530.67594625271</v>
      </c>
      <c r="AY63" s="101">
        <f>VLOOKUP($A63,情景假设!$A$222:$AP$237,COLUMN(情景假设!AF$173),0)</f>
        <v>138127.86542560096</v>
      </c>
      <c r="AZ63" s="65">
        <f>VLOOKUP($A63,情景假设!$A$222:$AP$237,COLUMN(情景假设!AG$173),0)</f>
        <v>142791.94536057647</v>
      </c>
      <c r="BA63" s="100">
        <f>VLOOKUP($A63,情景假设!$A$222:$AP$237,COLUMN(情景假设!AH$173),0)</f>
        <v>147528.50661721424</v>
      </c>
      <c r="BB63" s="100">
        <f>VLOOKUP($A63,情景假设!$A$222:$AP$237,COLUMN(情景假设!AI$173),0)</f>
        <v>152334.05019559973</v>
      </c>
      <c r="BC63" s="100">
        <f>VLOOKUP($A63,情景假设!$A$222:$AP$237,COLUMN(情景假设!AJ$173),0)</f>
        <v>157204.75815635326</v>
      </c>
      <c r="BD63" s="66">
        <f>VLOOKUP($A63,情景假设!$A$222:$AP$237,COLUMN(情景假设!AK$173),0)</f>
        <v>162136.48642088464</v>
      </c>
      <c r="BE63" s="100">
        <f>VLOOKUP($A63,情景假设!$A$222:$AP$237,COLUMN(情景假设!AL$173),0)</f>
        <v>167128.40795000151</v>
      </c>
      <c r="BF63" s="100">
        <f>VLOOKUP($A63,情景假设!$A$222:$AP$237,COLUMN(情景假设!AM$173),0)</f>
        <v>172180.3740199809</v>
      </c>
      <c r="BG63" s="100">
        <f>VLOOKUP($A63,情景假设!$A$222:$AP$237,COLUMN(情景假设!AN$173),0)</f>
        <v>177288.83875187155</v>
      </c>
      <c r="BH63" s="100">
        <f>VLOOKUP($A63,情景假设!$A$222:$AP$237,COLUMN(情景假设!AO$173),0)</f>
        <v>182450.02624641414</v>
      </c>
      <c r="BI63" s="102">
        <f>VLOOKUP($A63,情景假设!$A$222:$AP$237,COLUMN(情景假设!AP$173),0)</f>
        <v>187659.92803869996</v>
      </c>
    </row>
    <row r="64" spans="1:61" x14ac:dyDescent="0.2">
      <c r="A64" s="64" t="s">
        <v>122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K$77*'历史数据 (2001-2022, 当年价) '!K64</f>
        <v>8223.2227567125155</v>
      </c>
      <c r="L64" s="53">
        <f>L$77*'历史数据 (2001-2022, 当年价) '!L64</f>
        <v>9355.5737844991854</v>
      </c>
      <c r="M64" s="54">
        <f>M$77*'历史数据 (2001-2022, 当年价) '!M64</f>
        <v>10885.223190938372</v>
      </c>
      <c r="N64" s="54">
        <f>N$77*'历史数据 (2001-2022, 当年价) '!N64</f>
        <v>12424.365258586176</v>
      </c>
      <c r="O64" s="54">
        <f>O$77*'历史数据 (2001-2022, 当年价) '!O64</f>
        <v>13914.986113061001</v>
      </c>
      <c r="P64" s="55">
        <f>P$77*'历史数据 (2001-2022, 当年价) '!P64</f>
        <v>15483.430230071255</v>
      </c>
      <c r="Q64" s="53">
        <f>Q$77*'历史数据 (2001-2022, 当年价) '!Q64</f>
        <v>16917.723452864859</v>
      </c>
      <c r="R64" s="54">
        <f>R$77*'历史数据 (2001-2022, 当年价) '!R64</f>
        <v>18384.538044701698</v>
      </c>
      <c r="S64" s="54">
        <f>S$77*'历史数据 (2001-2022, 当年价) '!S64</f>
        <v>20533.707492574169</v>
      </c>
      <c r="T64" s="54">
        <f>T$77*'历史数据 (2001-2022, 当年价) '!T64</f>
        <v>22744.318910727616</v>
      </c>
      <c r="U64" s="54">
        <f>U$77*'历史数据 (2001-2022, 当年价) '!U64</f>
        <v>24166.2</v>
      </c>
      <c r="V64" s="65">
        <f>V$77*'历史数据 (2001-2022, 当年价) '!V64</f>
        <v>25799.431577445641</v>
      </c>
      <c r="W64" s="100">
        <f>W$77*'历史数据 (2001-2022, 当年价) '!W64</f>
        <v>26597.51092538951</v>
      </c>
      <c r="X64" s="100">
        <f>VLOOKUP($A64,情景假设!$A$222:$AP$237,COLUMN(情景假设!E$173),0)</f>
        <v>28733.926385864572</v>
      </c>
      <c r="Y64" s="100">
        <f>VLOOKUP($A64,情景假设!$A$222:$AP$237,COLUMN(情景假设!F$173),0)</f>
        <v>30995.899333365029</v>
      </c>
      <c r="Z64" s="102">
        <f>VLOOKUP($A64,情景假设!$A$222:$AP$237,COLUMN(情景假设!G$173),0)</f>
        <v>33379.089866168215</v>
      </c>
      <c r="AA64" s="100">
        <f>VLOOKUP($A64,情景假设!$A$222:$AP$237,COLUMN(情景假设!H$173),0)</f>
        <v>35930.013754515647</v>
      </c>
      <c r="AB64" s="100">
        <f>VLOOKUP($A64,情景假设!$A$222:$AP$237,COLUMN(情景假设!I$173),0)</f>
        <v>38669.510014836385</v>
      </c>
      <c r="AC64" s="100">
        <f>VLOOKUP($A64,情景假设!$A$222:$AP$237,COLUMN(情景假设!J$173),0)</f>
        <v>41540.36931502002</v>
      </c>
      <c r="AD64" s="100">
        <f>VLOOKUP($A64,情景假设!$A$222:$AP$237,COLUMN(情景假设!K$173),0)</f>
        <v>44466.98412808749</v>
      </c>
      <c r="AE64" s="101">
        <f>VLOOKUP($A64,情景假设!$A$222:$AP$237,COLUMN(情景假设!L$173),0)</f>
        <v>47354.163456795293</v>
      </c>
      <c r="AF64" s="65">
        <f>VLOOKUP($A64,情景假设!$A$222:$AP$237,COLUMN(情景假设!M$173),0)</f>
        <v>50177.759577650111</v>
      </c>
      <c r="AG64" s="100">
        <f>VLOOKUP($A64,情景假设!$A$222:$AP$237,COLUMN(情景假设!N$173),0)</f>
        <v>52988.817919177251</v>
      </c>
      <c r="AH64" s="100">
        <f>VLOOKUP($A64,情景假设!$A$222:$AP$237,COLUMN(情景假设!O$173),0)</f>
        <v>55793.572813461287</v>
      </c>
      <c r="AI64" s="100">
        <f>VLOOKUP($A64,情景假设!$A$222:$AP$237,COLUMN(情景假设!P$173),0)</f>
        <v>58602.855285088641</v>
      </c>
      <c r="AJ64" s="102">
        <f>VLOOKUP($A64,情景假设!$A$222:$AP$237,COLUMN(情景假设!Q$173),0)</f>
        <v>61432.229857630446</v>
      </c>
      <c r="AK64" s="100">
        <f>VLOOKUP($A64,情景假设!$A$222:$AP$237,COLUMN(情景假设!R$173),0)</f>
        <v>64270.263074751863</v>
      </c>
      <c r="AL64" s="100">
        <f>VLOOKUP($A64,情景假设!$A$222:$AP$237,COLUMN(情景假设!S$173),0)</f>
        <v>67109.082174265306</v>
      </c>
      <c r="AM64" s="100">
        <f>VLOOKUP($A64,情景假设!$A$222:$AP$237,COLUMN(情景假设!T$173),0)</f>
        <v>69977.679339454786</v>
      </c>
      <c r="AN64" s="100">
        <f>VLOOKUP($A64,情景假设!$A$222:$AP$237,COLUMN(情景假设!U$173),0)</f>
        <v>72911.142778547059</v>
      </c>
      <c r="AO64" s="100">
        <f>VLOOKUP($A64,情景假设!$A$222:$AP$237,COLUMN(情景假设!V$173),0)</f>
        <v>75950.929315703761</v>
      </c>
      <c r="AP64" s="65">
        <f>VLOOKUP($A64,情景假设!$A$222:$AP$237,COLUMN(情景假设!W$173),0)</f>
        <v>79101.744521517074</v>
      </c>
      <c r="AQ64" s="100">
        <f>VLOOKUP($A64,情景假设!$A$222:$AP$237,COLUMN(情景假设!X$173),0)</f>
        <v>82337.741929853641</v>
      </c>
      <c r="AR64" s="100">
        <f>VLOOKUP($A64,情景假设!$A$222:$AP$237,COLUMN(情景假设!Y$173),0)</f>
        <v>85659.522505033805</v>
      </c>
      <c r="AS64" s="100">
        <f>VLOOKUP($A64,情景假设!$A$222:$AP$237,COLUMN(情景假设!Z$173),0)</f>
        <v>89067.589561165863</v>
      </c>
      <c r="AT64" s="66">
        <f>VLOOKUP($A64,情景假设!$A$222:$AP$237,COLUMN(情景假设!AA$173),0)</f>
        <v>92562.338538607277</v>
      </c>
      <c r="AU64" s="100">
        <f>VLOOKUP($A64,情景假设!$A$222:$AP$237,COLUMN(情景假设!AB$173),0)</f>
        <v>96148.947394738745</v>
      </c>
      <c r="AV64" s="100">
        <f>VLOOKUP($A64,情景假设!$A$222:$AP$237,COLUMN(情景假设!AC$173),0)</f>
        <v>99829.13185981891</v>
      </c>
      <c r="AW64" s="100">
        <f>VLOOKUP($A64,情景假设!$A$222:$AP$237,COLUMN(情景假设!AD$173),0)</f>
        <v>103597.23580433962</v>
      </c>
      <c r="AX64" s="100">
        <f>VLOOKUP($A64,情景假设!$A$222:$AP$237,COLUMN(情景假设!AE$173),0)</f>
        <v>107446.5135534013</v>
      </c>
      <c r="AY64" s="101">
        <f>VLOOKUP($A64,情景假设!$A$222:$AP$237,COLUMN(情景假设!AF$173),0)</f>
        <v>111369.05077565648</v>
      </c>
      <c r="AZ64" s="65">
        <f>VLOOKUP($A64,情景假设!$A$222:$AP$237,COLUMN(情景假设!AG$173),0)</f>
        <v>115362.05406257289</v>
      </c>
      <c r="BA64" s="100">
        <f>VLOOKUP($A64,情景假设!$A$222:$AP$237,COLUMN(情景假设!AH$173),0)</f>
        <v>119427.03687031768</v>
      </c>
      <c r="BB64" s="100">
        <f>VLOOKUP($A64,情景假设!$A$222:$AP$237,COLUMN(情景假设!AI$173),0)</f>
        <v>123561.41979294475</v>
      </c>
      <c r="BC64" s="100">
        <f>VLOOKUP($A64,情景假设!$A$222:$AP$237,COLUMN(情景假设!AJ$173),0)</f>
        <v>127762.34870264091</v>
      </c>
      <c r="BD64" s="66">
        <f>VLOOKUP($A64,情景假设!$A$222:$AP$237,COLUMN(情景假设!AK$173),0)</f>
        <v>132026.68730451973</v>
      </c>
      <c r="BE64" s="100">
        <f>VLOOKUP($A64,情景假设!$A$222:$AP$237,COLUMN(情景假设!AL$173),0)</f>
        <v>136353.98784652216</v>
      </c>
      <c r="BF64" s="100">
        <f>VLOOKUP($A64,情景假设!$A$222:$AP$237,COLUMN(情景假设!AM$173),0)</f>
        <v>140744.36096472526</v>
      </c>
      <c r="BG64" s="100">
        <f>VLOOKUP($A64,情景假设!$A$222:$AP$237,COLUMN(情景假设!AN$173),0)</f>
        <v>145195.14380690726</v>
      </c>
      <c r="BH64" s="100">
        <f>VLOOKUP($A64,情景假设!$A$222:$AP$237,COLUMN(情景假设!AO$173),0)</f>
        <v>149703.47302766202</v>
      </c>
      <c r="BI64" s="102">
        <f>VLOOKUP($A64,情景假设!$A$222:$AP$237,COLUMN(情景假设!AP$173),0)</f>
        <v>154266.28170931022</v>
      </c>
    </row>
    <row r="65" spans="1:61" x14ac:dyDescent="0.2">
      <c r="A65" s="64" t="s">
        <v>106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K$77*'历史数据 (2001-2022, 当年价) '!K65</f>
        <v>2588.8465312850017</v>
      </c>
      <c r="L65" s="53">
        <f>L$77*'历史数据 (2001-2022, 当年价) '!L65</f>
        <v>2943.1056237537528</v>
      </c>
      <c r="M65" s="54">
        <f>M$77*'历史数据 (2001-2022, 当年价) '!M65</f>
        <v>3481.8302033218015</v>
      </c>
      <c r="N65" s="54">
        <f>N$77*'历史数据 (2001-2022, 当年价) '!N65</f>
        <v>4130.9729578746819</v>
      </c>
      <c r="O65" s="54">
        <f>O$77*'历史数据 (2001-2022, 当年价) '!O65</f>
        <v>4395.4447557680423</v>
      </c>
      <c r="P65" s="55">
        <f>P$77*'历史数据 (2001-2022, 当年价) '!P65</f>
        <v>4603.151826708925</v>
      </c>
      <c r="Q65" s="53">
        <f>Q$77*'历史数据 (2001-2022, 当年价) '!Q65</f>
        <v>4785.5632996742488</v>
      </c>
      <c r="R65" s="54">
        <f>R$77*'历史数据 (2001-2022, 当年价) '!R65</f>
        <v>4850.5663499254233</v>
      </c>
      <c r="S65" s="54">
        <f>S$77*'历史数据 (2001-2022, 当年价) '!S65</f>
        <v>5186.6305211276767</v>
      </c>
      <c r="T65" s="54">
        <f>T$77*'历史数据 (2001-2022, 当年价) '!T65</f>
        <v>5892.3934190869013</v>
      </c>
      <c r="U65" s="54">
        <f>U$77*'历史数据 (2001-2022, 当年价) '!U65</f>
        <v>5863.1</v>
      </c>
      <c r="V65" s="65">
        <f>V$77*'历史数据 (2001-2022, 当年价) '!V65</f>
        <v>6259.3476542328353</v>
      </c>
      <c r="W65" s="100">
        <f>W$77*'历史数据 (2001-2022, 当年价) '!W65</f>
        <v>6452.974249433144</v>
      </c>
      <c r="X65" s="100">
        <f>VLOOKUP($A65,情景假设!$A$222:$AP$237,COLUMN(情景假设!E$173),0)</f>
        <v>6840.160234808628</v>
      </c>
      <c r="Y65" s="100">
        <f>VLOOKUP($A65,情景假设!$A$222:$AP$237,COLUMN(情景假设!F$173),0)</f>
        <v>7244.3782999291916</v>
      </c>
      <c r="Z65" s="102">
        <f>VLOOKUP($A65,情景假设!$A$222:$AP$237,COLUMN(情景假设!G$173),0)</f>
        <v>7665.6703525565281</v>
      </c>
      <c r="AA65" s="100">
        <f>VLOOKUP($A65,情景假设!$A$222:$AP$237,COLUMN(情景假设!H$173),0)</f>
        <v>8113.8325325163596</v>
      </c>
      <c r="AB65" s="100">
        <f>VLOOKUP($A65,情景假设!$A$222:$AP$237,COLUMN(情景假设!I$173),0)</f>
        <v>8591.2020183238055</v>
      </c>
      <c r="AC65" s="100">
        <f>VLOOKUP($A65,情景假设!$A$222:$AP$237,COLUMN(情景假设!J$173),0)</f>
        <v>9084.4421697202688</v>
      </c>
      <c r="AD65" s="100">
        <f>VLOOKUP($A65,情景假设!$A$222:$AP$237,COLUMN(情景假设!K$173),0)</f>
        <v>9577.1595691419461</v>
      </c>
      <c r="AE65" s="101">
        <f>VLOOKUP($A65,情景假设!$A$222:$AP$237,COLUMN(情景假设!L$173),0)</f>
        <v>10049.843206916245</v>
      </c>
      <c r="AF65" s="65">
        <f>VLOOKUP($A65,情景假设!$A$222:$AP$237,COLUMN(情景假设!M$173),0)</f>
        <v>10497.08802212541</v>
      </c>
      <c r="AG65" s="100">
        <f>VLOOKUP($A65,情景假设!$A$222:$AP$237,COLUMN(情景假设!N$173),0)</f>
        <v>10930.575540678548</v>
      </c>
      <c r="AH65" s="100">
        <f>VLOOKUP($A65,情景假设!$A$222:$AP$237,COLUMN(情景假设!O$173),0)</f>
        <v>11355.122106557526</v>
      </c>
      <c r="AI65" s="100">
        <f>VLOOKUP($A65,情景假设!$A$222:$AP$237,COLUMN(情景假设!P$173),0)</f>
        <v>11776.756656598907</v>
      </c>
      <c r="AJ65" s="102">
        <f>VLOOKUP($A65,情景假设!$A$222:$AP$237,COLUMN(情景假设!Q$173),0)</f>
        <v>12202.695823678319</v>
      </c>
      <c r="AK65" s="100">
        <f>VLOOKUP($A65,情景假设!$A$222:$AP$237,COLUMN(情景假设!R$173),0)</f>
        <v>12629.747555786294</v>
      </c>
      <c r="AL65" s="100">
        <f>VLOOKUP($A65,情景假设!$A$222:$AP$237,COLUMN(情景假设!S$173),0)</f>
        <v>13052.700735849181</v>
      </c>
      <c r="AM65" s="100">
        <f>VLOOKUP($A65,情景假设!$A$222:$AP$237,COLUMN(情景假设!T$173),0)</f>
        <v>13477.268482138095</v>
      </c>
      <c r="AN65" s="100">
        <f>VLOOKUP($A65,情景假设!$A$222:$AP$237,COLUMN(情景假设!U$173),0)</f>
        <v>13910.01680506897</v>
      </c>
      <c r="AO65" s="100">
        <f>VLOOKUP($A65,情景假设!$A$222:$AP$237,COLUMN(情景假设!V$173),0)</f>
        <v>14358.39046842021</v>
      </c>
      <c r="AP65" s="65">
        <f>VLOOKUP($A65,情景假设!$A$222:$AP$237,COLUMN(情景假设!W$173),0)</f>
        <v>14822.604795255802</v>
      </c>
      <c r="AQ65" s="100">
        <f>VLOOKUP($A65,情景假设!$A$222:$AP$237,COLUMN(情景假设!X$173),0)</f>
        <v>15297.112941445092</v>
      </c>
      <c r="AR65" s="100">
        <f>VLOOKUP($A65,情景假设!$A$222:$AP$237,COLUMN(情景假设!Y$173),0)</f>
        <v>15781.338843108706</v>
      </c>
      <c r="AS65" s="100">
        <f>VLOOKUP($A65,情景假设!$A$222:$AP$237,COLUMN(情景假设!Z$173),0)</f>
        <v>16274.608931951709</v>
      </c>
      <c r="AT65" s="66">
        <f>VLOOKUP($A65,情景假设!$A$222:$AP$237,COLUMN(情景假设!AA$173),0)</f>
        <v>16776.146473224584</v>
      </c>
      <c r="AU65" s="100">
        <f>VLOOKUP($A65,情景假设!$A$222:$AP$237,COLUMN(情景假设!AB$173),0)</f>
        <v>17285.947326492151</v>
      </c>
      <c r="AV65" s="100">
        <f>VLOOKUP($A65,情景假设!$A$222:$AP$237,COLUMN(情景假设!AC$173),0)</f>
        <v>17803.271183170422</v>
      </c>
      <c r="AW65" s="100">
        <f>VLOOKUP($A65,情景假设!$A$222:$AP$237,COLUMN(情景假设!AD$173),0)</f>
        <v>18325.971768844</v>
      </c>
      <c r="AX65" s="100">
        <f>VLOOKUP($A65,情景假设!$A$222:$AP$237,COLUMN(情景假设!AE$173),0)</f>
        <v>18851.64910020868</v>
      </c>
      <c r="AY65" s="101">
        <f>VLOOKUP($A65,情景假设!$A$222:$AP$237,COLUMN(情景假设!AF$173),0)</f>
        <v>19377.641730361163</v>
      </c>
      <c r="AZ65" s="65">
        <f>VLOOKUP($A65,情景假设!$A$222:$AP$237,COLUMN(情景假设!AG$173),0)</f>
        <v>19904.961536107356</v>
      </c>
      <c r="BA65" s="100">
        <f>VLOOKUP($A65,情景假设!$A$222:$AP$237,COLUMN(情景假设!AH$173),0)</f>
        <v>20436.173482961502</v>
      </c>
      <c r="BB65" s="100">
        <f>VLOOKUP($A65,情景假设!$A$222:$AP$237,COLUMN(情景假设!AI$173),0)</f>
        <v>20970.72021174974</v>
      </c>
      <c r="BC65" s="100">
        <f>VLOOKUP($A65,情景假设!$A$222:$AP$237,COLUMN(情景假设!AJ$173),0)</f>
        <v>21508.009269202921</v>
      </c>
      <c r="BD65" s="66">
        <f>VLOOKUP($A65,情景假设!$A$222:$AP$237,COLUMN(情景假设!AK$173),0)</f>
        <v>22047.412842574417</v>
      </c>
      <c r="BE65" s="100">
        <f>VLOOKUP($A65,情景假设!$A$222:$AP$237,COLUMN(情景假设!AL$173),0)</f>
        <v>22588.76089427825</v>
      </c>
      <c r="BF65" s="100">
        <f>VLOOKUP($A65,情景假设!$A$222:$AP$237,COLUMN(情景假设!AM$173),0)</f>
        <v>23131.972606154737</v>
      </c>
      <c r="BG65" s="100">
        <f>VLOOKUP($A65,情景假设!$A$222:$AP$237,COLUMN(情景假设!AN$173),0)</f>
        <v>23676.509212335041</v>
      </c>
      <c r="BH65" s="100">
        <f>VLOOKUP($A65,情景假设!$A$222:$AP$237,COLUMN(情景假设!AO$173),0)</f>
        <v>24221.807764851284</v>
      </c>
      <c r="BI65" s="102">
        <f>VLOOKUP($A65,情景假设!$A$222:$AP$237,COLUMN(情景假设!AP$173),0)</f>
        <v>24767.281254147747</v>
      </c>
    </row>
    <row r="66" spans="1:61" x14ac:dyDescent="0.2">
      <c r="A66" s="64" t="s">
        <v>107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K$77*'历史数据 (2001-2022, 当年价) '!K66</f>
        <v>8215.2085396484417</v>
      </c>
      <c r="L66" s="53">
        <f>L$77*'历史数据 (2001-2022, 当年价) '!L66</f>
        <v>8919.7543985306074</v>
      </c>
      <c r="M66" s="54">
        <f>M$77*'历史数据 (2001-2022, 当年价) '!M66</f>
        <v>9471.2872506004296</v>
      </c>
      <c r="N66" s="54">
        <f>N$77*'历史数据 (2001-2022, 当年价) '!N66</f>
        <v>9814.5407288437873</v>
      </c>
      <c r="O66" s="54">
        <f>O$77*'历史数据 (2001-2022, 当年价) '!O66</f>
        <v>10744.631189497688</v>
      </c>
      <c r="P66" s="55">
        <f>P$77*'历史数据 (2001-2022, 当年价) '!P66</f>
        <v>11803.562331981635</v>
      </c>
      <c r="Q66" s="53">
        <f>Q$77*'历史数据 (2001-2022, 当年价) '!Q66</f>
        <v>13389.26892517825</v>
      </c>
      <c r="R66" s="54">
        <f>R$77*'历史数据 (2001-2022, 当年价) '!R66</f>
        <v>14464.859726951376</v>
      </c>
      <c r="S66" s="54">
        <f>S$77*'历史数据 (2001-2022, 当年价) '!S66</f>
        <v>15056.098053059803</v>
      </c>
      <c r="T66" s="54">
        <f>T$77*'历史数据 (2001-2022, 当年价) '!T66</f>
        <v>17073.494684407979</v>
      </c>
      <c r="U66" s="54">
        <f>U$77*'历史数据 (2001-2022, 当年价) '!U66</f>
        <v>16353.2</v>
      </c>
      <c r="V66" s="65">
        <f>V$77*'历史数据 (2001-2022, 当年价) '!V66</f>
        <v>17458.40324388129</v>
      </c>
      <c r="W66" s="100">
        <f>W$77*'历史数据 (2001-2022, 当年价) '!W66</f>
        <v>17998.461308152702</v>
      </c>
      <c r="X66" s="100">
        <f>VLOOKUP($A66,情景假设!$A$222:$AP$237,COLUMN(情景假设!E$173),0)</f>
        <v>19075.503954726624</v>
      </c>
      <c r="Y66" s="100">
        <f>VLOOKUP($A66,情景假设!$A$222:$AP$237,COLUMN(情景假设!F$173),0)</f>
        <v>20199.813398375645</v>
      </c>
      <c r="Z66" s="102">
        <f>VLOOKUP($A66,情景假设!$A$222:$AP$237,COLUMN(情景假设!G$173),0)</f>
        <v>21371.533431457276</v>
      </c>
      <c r="AA66" s="100">
        <f>VLOOKUP($A66,情景假设!$A$222:$AP$237,COLUMN(情景假设!H$173),0)</f>
        <v>22617.959521523262</v>
      </c>
      <c r="AB66" s="100">
        <f>VLOOKUP($A66,情景假设!$A$222:$AP$237,COLUMN(情景假设!I$173),0)</f>
        <v>23945.558689680423</v>
      </c>
      <c r="AC66" s="100">
        <f>VLOOKUP($A66,情景假设!$A$222:$AP$237,COLUMN(情景假设!J$173),0)</f>
        <v>25317.148284722949</v>
      </c>
      <c r="AD66" s="100">
        <f>VLOOKUP($A66,情景假设!$A$222:$AP$237,COLUMN(情景假设!K$173),0)</f>
        <v>26687.047878767818</v>
      </c>
      <c r="AE66" s="101">
        <f>VLOOKUP($A66,情景假设!$A$222:$AP$237,COLUMN(情景假设!L$173),0)</f>
        <v>28000.913253808201</v>
      </c>
      <c r="AF66" s="65">
        <f>VLOOKUP($A66,情景假设!$A$222:$AP$237,COLUMN(情景假设!M$173),0)</f>
        <v>29243.684686205132</v>
      </c>
      <c r="AG66" s="100">
        <f>VLOOKUP($A66,情景假设!$A$222:$AP$237,COLUMN(情景假设!N$173),0)</f>
        <v>30447.934478186697</v>
      </c>
      <c r="AH66" s="100">
        <f>VLOOKUP($A66,情景假设!$A$222:$AP$237,COLUMN(情景假设!O$173),0)</f>
        <v>31627.157631221089</v>
      </c>
      <c r="AI66" s="100">
        <f>VLOOKUP($A66,情景假设!$A$222:$AP$237,COLUMN(情景假设!P$173),0)</f>
        <v>32798.228333955696</v>
      </c>
      <c r="AJ66" s="102">
        <f>VLOOKUP($A66,情景假设!$A$222:$AP$237,COLUMN(情景假设!Q$173),0)</f>
        <v>33981.329481209563</v>
      </c>
      <c r="AK66" s="100">
        <f>VLOOKUP($A66,情景假设!$A$222:$AP$237,COLUMN(情景假设!R$173),0)</f>
        <v>35167.548387907962</v>
      </c>
      <c r="AL66" s="100">
        <f>VLOOKUP($A66,情景假设!$A$222:$AP$237,COLUMN(情景假设!S$173),0)</f>
        <v>36342.294084001733</v>
      </c>
      <c r="AM66" s="100">
        <f>VLOOKUP($A66,情景假设!$A$222:$AP$237,COLUMN(情景假设!T$173),0)</f>
        <v>37521.474304850468</v>
      </c>
      <c r="AN66" s="100">
        <f>VLOOKUP($A66,情景假设!$A$222:$AP$237,COLUMN(情景假设!U$173),0)</f>
        <v>38723.364289645237</v>
      </c>
      <c r="AO66" s="100">
        <f>VLOOKUP($A66,情景假设!$A$222:$AP$237,COLUMN(情景假设!V$173),0)</f>
        <v>39968.678392236754</v>
      </c>
      <c r="AP66" s="65">
        <f>VLOOKUP($A66,情景假设!$A$222:$AP$237,COLUMN(情景假设!W$173),0)</f>
        <v>41258.00087491719</v>
      </c>
      <c r="AQ66" s="100">
        <f>VLOOKUP($A66,情景假设!$A$222:$AP$237,COLUMN(情景假设!X$173),0)</f>
        <v>42575.876875979593</v>
      </c>
      <c r="AR66" s="100">
        <f>VLOOKUP($A66,情景假设!$A$222:$AP$237,COLUMN(情景假设!Y$173),0)</f>
        <v>43920.688200090946</v>
      </c>
      <c r="AS66" s="100">
        <f>VLOOKUP($A66,情景假设!$A$222:$AP$237,COLUMN(情景假设!Z$173),0)</f>
        <v>45290.543944497374</v>
      </c>
      <c r="AT66" s="66">
        <f>VLOOKUP($A66,情景假设!$A$222:$AP$237,COLUMN(情景假设!AA$173),0)</f>
        <v>46683.264707540075</v>
      </c>
      <c r="AU66" s="100">
        <f>VLOOKUP($A66,情景假设!$A$222:$AP$237,COLUMN(情景假设!AB$173),0)</f>
        <v>48098.819407070201</v>
      </c>
      <c r="AV66" s="100">
        <f>VLOOKUP($A66,情景假设!$A$222:$AP$237,COLUMN(情景假设!AC$173),0)</f>
        <v>49535.126574262329</v>
      </c>
      <c r="AW66" s="100">
        <f>VLOOKUP($A66,情景假设!$A$222:$AP$237,COLUMN(情景假设!AD$173),0)</f>
        <v>50986.191424720586</v>
      </c>
      <c r="AX66" s="100">
        <f>VLOOKUP($A66,情景假设!$A$222:$AP$237,COLUMN(情景假设!AE$173),0)</f>
        <v>52445.312637120318</v>
      </c>
      <c r="AY66" s="101">
        <f>VLOOKUP($A66,情景假设!$A$222:$AP$237,COLUMN(情景假设!AF$173),0)</f>
        <v>53905.061000849884</v>
      </c>
      <c r="AZ66" s="65">
        <f>VLOOKUP($A66,情景假设!$A$222:$AP$237,COLUMN(情景假设!AG$173),0)</f>
        <v>55368.289701299647</v>
      </c>
      <c r="BA66" s="100">
        <f>VLOOKUP($A66,情景假设!$A$222:$AP$237,COLUMN(情景假设!AH$173),0)</f>
        <v>56842.188922989051</v>
      </c>
      <c r="BB66" s="100">
        <f>VLOOKUP($A66,情景假设!$A$222:$AP$237,COLUMN(情景假设!AI$173),0)</f>
        <v>58325.207475257048</v>
      </c>
      <c r="BC66" s="100">
        <f>VLOOKUP($A66,情景假设!$A$222:$AP$237,COLUMN(情景假设!AJ$173),0)</f>
        <v>59815.696809528905</v>
      </c>
      <c r="BD66" s="66">
        <f>VLOOKUP($A66,情景假设!$A$222:$AP$237,COLUMN(情景假设!AK$173),0)</f>
        <v>61311.910299630654</v>
      </c>
      <c r="BE66" s="100">
        <f>VLOOKUP($A66,情景假设!$A$222:$AP$237,COLUMN(情景假设!AL$173),0)</f>
        <v>62813.374537682132</v>
      </c>
      <c r="BF66" s="100">
        <f>VLOOKUP($A66,情景假设!$A$222:$AP$237,COLUMN(情景假设!AM$173),0)</f>
        <v>64319.86413098326</v>
      </c>
      <c r="BG66" s="100">
        <f>VLOOKUP($A66,情景假设!$A$222:$AP$237,COLUMN(情景假设!AN$173),0)</f>
        <v>65829.880283576611</v>
      </c>
      <c r="BH66" s="100">
        <f>VLOOKUP($A66,情景假设!$A$222:$AP$237,COLUMN(情景假设!AO$173),0)</f>
        <v>67341.857149214236</v>
      </c>
      <c r="BI66" s="102">
        <f>VLOOKUP($A66,情景假设!$A$222:$AP$237,COLUMN(情景假设!AP$173),0)</f>
        <v>68854.16217894532</v>
      </c>
    </row>
    <row r="67" spans="1:61" x14ac:dyDescent="0.2">
      <c r="A67" s="64" t="s">
        <v>108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K$77*'历史数据 (2001-2022, 当年价) '!K67</f>
        <v>15733.180194722509</v>
      </c>
      <c r="L67" s="53">
        <f>L$77*'历史数据 (2001-2022, 当年价) '!L67</f>
        <v>17398.154822835269</v>
      </c>
      <c r="M67" s="54">
        <f>M$77*'历史数据 (2001-2022, 当年价) '!M67</f>
        <v>19161.404772517511</v>
      </c>
      <c r="N67" s="54">
        <f>N$77*'历史数据 (2001-2022, 当年价) '!N67</f>
        <v>21360.323296462921</v>
      </c>
      <c r="O67" s="54">
        <f>O$77*'历史数据 (2001-2022, 当年价) '!O67</f>
        <v>23657.484004820206</v>
      </c>
      <c r="P67" s="55">
        <f>P$77*'历史数据 (2001-2022, 当年价) '!P67</f>
        <v>27171.707502012752</v>
      </c>
      <c r="Q67" s="53">
        <f>Q$77*'历史数据 (2001-2022, 当年价) '!Q67</f>
        <v>29633.545175076048</v>
      </c>
      <c r="R67" s="54">
        <f>R$77*'历史数据 (2001-2022, 当年价) '!R67</f>
        <v>31835.885917761083</v>
      </c>
      <c r="S67" s="54">
        <f>S$77*'历史数据 (2001-2022, 当年价) '!S67</f>
        <v>34605.423559402407</v>
      </c>
      <c r="T67" s="54">
        <f>T$77*'历史数据 (2001-2022, 当年价) '!T67</f>
        <v>38135.335369113411</v>
      </c>
      <c r="U67" s="54">
        <f>U$77*'历史数据 (2001-2022, 当年价) '!U67</f>
        <v>40091.9</v>
      </c>
      <c r="V67" s="65">
        <f>V$77*'历史数据 (2001-2022, 当年价) '!V67</f>
        <v>42801.442959993416</v>
      </c>
      <c r="W67" s="100">
        <f>W$77*'历史数据 (2001-2022, 当年价) '!W67</f>
        <v>44125.462351119488</v>
      </c>
      <c r="X67" s="100">
        <f>VLOOKUP($A67,情景假设!$A$222:$AP$237,COLUMN(情景假设!E$173),0)</f>
        <v>47346.815905465483</v>
      </c>
      <c r="Y67" s="100">
        <f>VLOOKUP($A67,情景假设!$A$222:$AP$237,COLUMN(情景假设!F$173),0)</f>
        <v>50739.349756441014</v>
      </c>
      <c r="Z67" s="102">
        <f>VLOOKUP($A67,情景假设!$A$222:$AP$237,COLUMN(情景假设!G$173),0)</f>
        <v>54298.301107273131</v>
      </c>
      <c r="AA67" s="100">
        <f>VLOOKUP($A67,情景假设!$A$222:$AP$237,COLUMN(情景假设!H$173),0)</f>
        <v>58096.772212280302</v>
      </c>
      <c r="AB67" s="100">
        <f>VLOOKUP($A67,情景假设!$A$222:$AP$237,COLUMN(情景假设!I$173),0)</f>
        <v>62162.025661587235</v>
      </c>
      <c r="AC67" s="100">
        <f>VLOOKUP($A67,情景假设!$A$222:$AP$237,COLUMN(情景假设!J$173),0)</f>
        <v>66400.166335797374</v>
      </c>
      <c r="AD67" s="100">
        <f>VLOOKUP($A67,情景假设!$A$222:$AP$237,COLUMN(情景假设!K$173),0)</f>
        <v>70690.447091273527</v>
      </c>
      <c r="AE67" s="101">
        <f>VLOOKUP($A67,情景假设!$A$222:$AP$237,COLUMN(情景假设!L$173),0)</f>
        <v>74883.965241709011</v>
      </c>
      <c r="AF67" s="65">
        <f>VLOOKUP($A67,情景假设!$A$222:$AP$237,COLUMN(情景假设!M$173),0)</f>
        <v>78941.324905550035</v>
      </c>
      <c r="AG67" s="100">
        <f>VLOOKUP($A67,情景假设!$A$222:$AP$237,COLUMN(情景假设!N$173),0)</f>
        <v>82945.020509690919</v>
      </c>
      <c r="AH67" s="100">
        <f>VLOOKUP($A67,情景假设!$A$222:$AP$237,COLUMN(情景假设!O$173),0)</f>
        <v>86914.305790905375</v>
      </c>
      <c r="AI67" s="100">
        <f>VLOOKUP($A67,情景假设!$A$222:$AP$237,COLUMN(情景假设!P$173),0)</f>
        <v>90876.697745815123</v>
      </c>
      <c r="AJ67" s="102">
        <f>VLOOKUP($A67,情景假设!$A$222:$AP$237,COLUMN(情景假设!Q$173),0)</f>
        <v>94868.049553161341</v>
      </c>
      <c r="AK67" s="100">
        <f>VLOOKUP($A67,情景假设!$A$222:$AP$237,COLUMN(情景假设!R$173),0)</f>
        <v>98868.402584233816</v>
      </c>
      <c r="AL67" s="100">
        <f>VLOOKUP($A67,情景假设!$A$222:$AP$237,COLUMN(情景假设!S$173),0)</f>
        <v>102855.35608304608</v>
      </c>
      <c r="AM67" s="100">
        <f>VLOOKUP($A67,情景假设!$A$222:$AP$237,COLUMN(情景假设!T$173),0)</f>
        <v>106873.59850927227</v>
      </c>
      <c r="AN67" s="100">
        <f>VLOOKUP($A67,情景假设!$A$222:$AP$237,COLUMN(情景假设!U$173),0)</f>
        <v>110976.20811210494</v>
      </c>
      <c r="AO67" s="100">
        <f>VLOOKUP($A67,情景假设!$A$222:$AP$237,COLUMN(情景假设!V$173),0)</f>
        <v>115224.97668704747</v>
      </c>
      <c r="AP67" s="65">
        <f>VLOOKUP($A67,情景假设!$A$222:$AP$237,COLUMN(情景假设!W$173),0)</f>
        <v>119625.10301820148</v>
      </c>
      <c r="AQ67" s="100">
        <f>VLOOKUP($A67,情景假设!$A$222:$AP$237,COLUMN(情景假设!X$173),0)</f>
        <v>124135.44148751411</v>
      </c>
      <c r="AR67" s="100">
        <f>VLOOKUP($A67,情景假设!$A$222:$AP$237,COLUMN(情景假设!Y$173),0)</f>
        <v>128754.85180217796</v>
      </c>
      <c r="AS67" s="100">
        <f>VLOOKUP($A67,情景假设!$A$222:$AP$237,COLUMN(情景假设!Z$173),0)</f>
        <v>133481.77957296226</v>
      </c>
      <c r="AT67" s="66">
        <f>VLOOKUP($A67,情景假设!$A$222:$AP$237,COLUMN(情景假设!AA$173),0)</f>
        <v>138314.22515736785</v>
      </c>
      <c r="AU67" s="100">
        <f>VLOOKUP($A67,情景假设!$A$222:$AP$237,COLUMN(情景假设!AB$173),0)</f>
        <v>143257.01453859272</v>
      </c>
      <c r="AV67" s="100">
        <f>VLOOKUP($A67,情景假设!$A$222:$AP$237,COLUMN(情景假设!AC$173),0)</f>
        <v>148309.42984262249</v>
      </c>
      <c r="AW67" s="100">
        <f>VLOOKUP($A67,情景假设!$A$222:$AP$237,COLUMN(情景假设!AD$173),0)</f>
        <v>153459.47526105138</v>
      </c>
      <c r="AX67" s="100">
        <f>VLOOKUP($A67,情景假设!$A$222:$AP$237,COLUMN(情景假设!AE$173),0)</f>
        <v>158693.29806319729</v>
      </c>
      <c r="AY67" s="101">
        <f>VLOOKUP($A67,情景假设!$A$222:$AP$237,COLUMN(情景假设!AF$173),0)</f>
        <v>163995.08212335128</v>
      </c>
      <c r="AZ67" s="65">
        <f>VLOOKUP($A67,情景假设!$A$222:$AP$237,COLUMN(情景假设!AG$173),0)</f>
        <v>169364.8116063746</v>
      </c>
      <c r="BA67" s="100">
        <f>VLOOKUP($A67,情景假设!$A$222:$AP$237,COLUMN(情景假设!AH$173),0)</f>
        <v>174811.35357810534</v>
      </c>
      <c r="BB67" s="100">
        <f>VLOOKUP($A67,情景假设!$A$222:$AP$237,COLUMN(情景假设!AI$173),0)</f>
        <v>180330.41376390922</v>
      </c>
      <c r="BC67" s="100">
        <f>VLOOKUP($A67,情景假设!$A$222:$AP$237,COLUMN(情景假设!AJ$173),0)</f>
        <v>185917.33212223693</v>
      </c>
      <c r="BD67" s="66">
        <f>VLOOKUP($A67,情景假设!$A$222:$AP$237,COLUMN(情景假设!AK$173),0)</f>
        <v>191567.07540475522</v>
      </c>
      <c r="BE67" s="100">
        <f>VLOOKUP($A67,情景假设!$A$222:$AP$237,COLUMN(情景假设!AL$173),0)</f>
        <v>197278.53866214296</v>
      </c>
      <c r="BF67" s="100">
        <f>VLOOKUP($A67,情景假设!$A$222:$AP$237,COLUMN(情景假设!AM$173),0)</f>
        <v>203051.41434576572</v>
      </c>
      <c r="BG67" s="100">
        <f>VLOOKUP($A67,情景假设!$A$222:$AP$237,COLUMN(情景假设!AN$173),0)</f>
        <v>208881.38652233218</v>
      </c>
      <c r="BH67" s="100">
        <f>VLOOKUP($A67,情景假设!$A$222:$AP$237,COLUMN(情景假设!AO$173),0)</f>
        <v>214763.87713141675</v>
      </c>
      <c r="BI67" s="102">
        <f>VLOOKUP($A67,情景假设!$A$222:$AP$237,COLUMN(情景假设!AP$173),0)</f>
        <v>220694.04366103458</v>
      </c>
    </row>
    <row r="68" spans="1:61" x14ac:dyDescent="0.2">
      <c r="A68" s="64" t="s">
        <v>109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K$77*'历史数据 (2001-2022, 当年价) '!K68</f>
        <v>7491.8936471671614</v>
      </c>
      <c r="L68" s="53">
        <f>L$77*'历史数据 (2001-2022, 当年价) '!L68</f>
        <v>8747.9466481582349</v>
      </c>
      <c r="M68" s="54">
        <f>M$77*'历史数据 (2001-2022, 当年价) '!M68</f>
        <v>10373.084381318287</v>
      </c>
      <c r="N68" s="54">
        <f>N$77*'历史数据 (2001-2022, 当年价) '!N68</f>
        <v>12436.988896993911</v>
      </c>
      <c r="O68" s="54">
        <f>O$77*'历史数据 (2001-2022, 当年价) '!O68</f>
        <v>14112.735955786691</v>
      </c>
      <c r="P68" s="55">
        <f>P$77*'历史数据 (2001-2022, 当年价) '!P68</f>
        <v>16462.572780624898</v>
      </c>
      <c r="Q68" s="53">
        <f>Q$77*'历史数据 (2001-2022, 当年价) '!Q68</f>
        <v>18426.166061860604</v>
      </c>
      <c r="R68" s="54">
        <f>R$77*'历史数据 (2001-2022, 当年价) '!R68</f>
        <v>19548.121738038648</v>
      </c>
      <c r="S68" s="54">
        <f>S$77*'历史数据 (2001-2022, 当年价) '!S68</f>
        <v>21019.486568285836</v>
      </c>
      <c r="T68" s="54">
        <f>T$77*'历史数据 (2001-2022, 当年价) '!T68</f>
        <v>22473.188187999254</v>
      </c>
      <c r="U68" s="54">
        <f>U$77*'历史数据 (2001-2022, 当年价) '!U68</f>
        <v>24396.1</v>
      </c>
      <c r="V68" s="65">
        <f>V$77*'历史数据 (2001-2022, 当年价) '!V68</f>
        <v>26044.86897842944</v>
      </c>
      <c r="W68" s="100">
        <f>W$77*'历史数据 (2001-2022, 当年价) '!W68</f>
        <v>26850.540684381289</v>
      </c>
      <c r="X68" s="100">
        <f>VLOOKUP($A68,情景假设!$A$222:$AP$237,COLUMN(情景假设!E$173),0)</f>
        <v>28730.797431609695</v>
      </c>
      <c r="Y68" s="100">
        <f>VLOOKUP($A68,情景假设!$A$222:$AP$237,COLUMN(情景假设!F$173),0)</f>
        <v>30706.82201163534</v>
      </c>
      <c r="Z68" s="102">
        <f>VLOOKUP($A68,情景假设!$A$222:$AP$237,COLUMN(情景假设!G$173),0)</f>
        <v>32776.379032308301</v>
      </c>
      <c r="AA68" s="100">
        <f>VLOOKUP($A68,情景假设!$A$222:$AP$237,COLUMN(情景假设!H$173),0)</f>
        <v>34983.02875943714</v>
      </c>
      <c r="AB68" s="100">
        <f>VLOOKUP($A68,情景假设!$A$222:$AP$237,COLUMN(情景假设!I$173),0)</f>
        <v>37341.678095230833</v>
      </c>
      <c r="AC68" s="100">
        <f>VLOOKUP($A68,情景假设!$A$222:$AP$237,COLUMN(情景假设!J$173),0)</f>
        <v>39795.516009300736</v>
      </c>
      <c r="AD68" s="100">
        <f>VLOOKUP($A68,情景假设!$A$222:$AP$237,COLUMN(情景假设!K$173),0)</f>
        <v>42272.259865739434</v>
      </c>
      <c r="AE68" s="101">
        <f>VLOOKUP($A68,情景假设!$A$222:$AP$237,COLUMN(情景假设!L$173),0)</f>
        <v>44683.504880890665</v>
      </c>
      <c r="AF68" s="65">
        <f>VLOOKUP($A68,情景假设!$A$222:$AP$237,COLUMN(情景假设!M$173),0)</f>
        <v>47005.536996685842</v>
      </c>
      <c r="AG68" s="100">
        <f>VLOOKUP($A68,情景假设!$A$222:$AP$237,COLUMN(情景假设!N$173),0)</f>
        <v>49288.108310150463</v>
      </c>
      <c r="AH68" s="100">
        <f>VLOOKUP($A68,情景假设!$A$222:$AP$237,COLUMN(情景假设!O$173),0)</f>
        <v>51544.993269597675</v>
      </c>
      <c r="AI68" s="100">
        <f>VLOOKUP($A68,情景假设!$A$222:$AP$237,COLUMN(情景假设!P$173),0)</f>
        <v>53795.068854704354</v>
      </c>
      <c r="AJ68" s="102">
        <f>VLOOKUP($A68,情景假设!$A$222:$AP$237,COLUMN(情景假设!Q$173),0)</f>
        <v>56062.32199483132</v>
      </c>
      <c r="AK68" s="100">
        <f>VLOOKUP($A68,情景假设!$A$222:$AP$237,COLUMN(情景假设!R$173),0)</f>
        <v>58334.352577396545</v>
      </c>
      <c r="AL68" s="100">
        <f>VLOOKUP($A68,情景假设!$A$222:$AP$237,COLUMN(情景假设!S$173),0)</f>
        <v>60595.462614548596</v>
      </c>
      <c r="AM68" s="100">
        <f>VLOOKUP($A68,情景假设!$A$222:$AP$237,COLUMN(情景假设!T$173),0)</f>
        <v>62872.035062912713</v>
      </c>
      <c r="AN68" s="100">
        <f>VLOOKUP($A68,情景假设!$A$222:$AP$237,COLUMN(情景假设!U$173),0)</f>
        <v>65195.168546936475</v>
      </c>
      <c r="AO68" s="100">
        <f>VLOOKUP($A68,情景假设!$A$222:$AP$237,COLUMN(情景假设!V$173),0)</f>
        <v>67600.84882248989</v>
      </c>
      <c r="AP68" s="65">
        <f>VLOOKUP($A68,情景假设!$A$222:$AP$237,COLUMN(情景假设!W$173),0)</f>
        <v>70091.663659947139</v>
      </c>
      <c r="AQ68" s="100">
        <f>VLOOKUP($A68,情景假设!$A$222:$AP$237,COLUMN(情景假设!X$173),0)</f>
        <v>72643.018859661199</v>
      </c>
      <c r="AR68" s="100">
        <f>VLOOKUP($A68,情景假设!$A$222:$AP$237,COLUMN(情景假设!Y$173),0)</f>
        <v>75253.768997345775</v>
      </c>
      <c r="AS68" s="100">
        <f>VLOOKUP($A68,情景假设!$A$222:$AP$237,COLUMN(情景假设!Z$173),0)</f>
        <v>77922.46935058193</v>
      </c>
      <c r="AT68" s="66">
        <f>VLOOKUP($A68,情景假设!$A$222:$AP$237,COLUMN(情景假设!AA$173),0)</f>
        <v>80647.354885727385</v>
      </c>
      <c r="AU68" s="100">
        <f>VLOOKUP($A68,情景假设!$A$222:$AP$237,COLUMN(情景假设!AB$173),0)</f>
        <v>83430.572064772408</v>
      </c>
      <c r="AV68" s="100">
        <f>VLOOKUP($A68,情景假设!$A$222:$AP$237,COLUMN(情景假设!AC$173),0)</f>
        <v>86270.956084833204</v>
      </c>
      <c r="AW68" s="100">
        <f>VLOOKUP($A68,情景假设!$A$222:$AP$237,COLUMN(情景假设!AD$173),0)</f>
        <v>89160.714542322254</v>
      </c>
      <c r="AX68" s="100">
        <f>VLOOKUP($A68,情景假设!$A$222:$AP$237,COLUMN(情景假设!AE$173),0)</f>
        <v>92090.929930470578</v>
      </c>
      <c r="AY68" s="101">
        <f>VLOOKUP($A68,情景假设!$A$222:$AP$237,COLUMN(情景假设!AF$173),0)</f>
        <v>95051.501919651491</v>
      </c>
      <c r="AZ68" s="65">
        <f>VLOOKUP($A68,情景假设!$A$222:$AP$237,COLUMN(情景假设!AG$173),0)</f>
        <v>98043.473581303391</v>
      </c>
      <c r="BA68" s="100">
        <f>VLOOKUP($A68,情景假设!$A$222:$AP$237,COLUMN(情景假设!AH$173),0)</f>
        <v>101073.6188694931</v>
      </c>
      <c r="BB68" s="100">
        <f>VLOOKUP($A68,情景假设!$A$222:$AP$237,COLUMN(情景假设!AI$173),0)</f>
        <v>104139.36526533669</v>
      </c>
      <c r="BC68" s="100">
        <f>VLOOKUP($A68,情景假设!$A$222:$AP$237,COLUMN(情景假设!AJ$173),0)</f>
        <v>107237.93753185742</v>
      </c>
      <c r="BD68" s="66">
        <f>VLOOKUP($A68,情景假设!$A$222:$AP$237,COLUMN(情景假设!AK$173),0)</f>
        <v>110366.35415775051</v>
      </c>
      <c r="BE68" s="100">
        <f>VLOOKUP($A68,情景假设!$A$222:$AP$237,COLUMN(情景假设!AL$173),0)</f>
        <v>113523.90340653637</v>
      </c>
      <c r="BF68" s="100">
        <f>VLOOKUP($A68,情景假设!$A$222:$AP$237,COLUMN(情景假设!AM$173),0)</f>
        <v>116710.33011669968</v>
      </c>
      <c r="BG68" s="100">
        <f>VLOOKUP($A68,情景假设!$A$222:$AP$237,COLUMN(情景假设!AN$173),0)</f>
        <v>119923.07373094138</v>
      </c>
      <c r="BH68" s="100">
        <f>VLOOKUP($A68,情景假设!$A$222:$AP$237,COLUMN(情景假设!AO$173),0)</f>
        <v>123159.42961048195</v>
      </c>
      <c r="BI68" s="102">
        <f>VLOOKUP($A68,情景假设!$A$222:$AP$237,COLUMN(情景假设!AP$173),0)</f>
        <v>126416.54816635765</v>
      </c>
    </row>
    <row r="69" spans="1:61" x14ac:dyDescent="0.2">
      <c r="A69" s="64" t="s">
        <v>110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K$77*'历史数据 (2001-2022, 当年价) '!K69</f>
        <v>3597.11136382222</v>
      </c>
      <c r="L69" s="53">
        <f>L$77*'历史数据 (2001-2022, 当年价) '!L69</f>
        <v>3916.4866138689254</v>
      </c>
      <c r="M69" s="54">
        <f>M$77*'历史数据 (2001-2022, 当年价) '!M69</f>
        <v>4326.1858267345506</v>
      </c>
      <c r="N69" s="54">
        <f>N$77*'历史数据 (2001-2022, 当年价) '!N69</f>
        <v>4663.8708363727164</v>
      </c>
      <c r="O69" s="54">
        <f>O$77*'历史数据 (2001-2022, 当年价) '!O69</f>
        <v>4997.5054726508833</v>
      </c>
      <c r="P69" s="55">
        <f>P$77*'历史数据 (2001-2022, 当年价) '!P69</f>
        <v>5645.8461028166093</v>
      </c>
      <c r="Q69" s="53">
        <f>Q$77*'历史数据 (2001-2022, 当年价) '!Q69</f>
        <v>6132.0181186612717</v>
      </c>
      <c r="R69" s="54">
        <f>R$77*'历史数据 (2001-2022, 当年价) '!R69</f>
        <v>6982.3452602433181</v>
      </c>
      <c r="S69" s="54">
        <f>S$77*'历史数据 (2001-2022, 当年价) '!S69</f>
        <v>7431.0051655009729</v>
      </c>
      <c r="T69" s="54">
        <f>T$77*'历史数据 (2001-2022, 当年价) '!T69</f>
        <v>8180.9699496434896</v>
      </c>
      <c r="U69" s="54">
        <f>U$77*'历史数据 (2001-2022, 当年价) '!U69</f>
        <v>6981.2</v>
      </c>
      <c r="V69" s="65">
        <f>V$77*'历史数据 (2001-2022, 当年价) '!V69</f>
        <v>7453.0125434889851</v>
      </c>
      <c r="W69" s="100">
        <f>W$77*'历史数据 (2001-2022, 当年价) '!W69</f>
        <v>7683.5639559520841</v>
      </c>
      <c r="X69" s="100">
        <f>VLOOKUP($A69,情景假设!$A$222:$AP$237,COLUMN(情景假设!E$173),0)</f>
        <v>8080.6176252833402</v>
      </c>
      <c r="Y69" s="100">
        <f>VLOOKUP($A69,情景假设!$A$222:$AP$237,COLUMN(情景假设!F$173),0)</f>
        <v>8493.1655286496043</v>
      </c>
      <c r="Z69" s="102">
        <f>VLOOKUP($A69,情景假设!$A$222:$AP$237,COLUMN(情景假设!G$173),0)</f>
        <v>8921.8615094782072</v>
      </c>
      <c r="AA69" s="100">
        <f>VLOOKUP($A69,情景假设!$A$222:$AP$237,COLUMN(情景假设!H$173),0)</f>
        <v>9377.7936576279517</v>
      </c>
      <c r="AB69" s="100">
        <f>VLOOKUP($A69,情景假设!$A$222:$AP$237,COLUMN(情景假设!I$173),0)</f>
        <v>9862.6589467514841</v>
      </c>
      <c r="AC69" s="100">
        <f>VLOOKUP($A69,情景假设!$A$222:$AP$237,COLUMN(情景假设!J$173),0)</f>
        <v>10360.934945352965</v>
      </c>
      <c r="AD69" s="100">
        <f>VLOOKUP($A69,情景假设!$A$222:$AP$237,COLUMN(情景假设!K$173),0)</f>
        <v>10854.058095918341</v>
      </c>
      <c r="AE69" s="101">
        <f>VLOOKUP($A69,情景假设!$A$222:$AP$237,COLUMN(情景假设!L$173),0)</f>
        <v>11320.420759919216</v>
      </c>
      <c r="AF69" s="65">
        <f>VLOOKUP($A69,情景假设!$A$222:$AP$237,COLUMN(情景假设!M$173),0)</f>
        <v>11753.988746021272</v>
      </c>
      <c r="AG69" s="100">
        <f>VLOOKUP($A69,情景假设!$A$222:$AP$237,COLUMN(情景假设!N$173),0)</f>
        <v>12168.508006150783</v>
      </c>
      <c r="AH69" s="100">
        <f>VLOOKUP($A69,情景假设!$A$222:$AP$237,COLUMN(情景假设!O$173),0)</f>
        <v>12570.965013003959</v>
      </c>
      <c r="AI69" s="100">
        <f>VLOOKUP($A69,情景假设!$A$222:$AP$237,COLUMN(情景假设!P$173),0)</f>
        <v>12969.689152259465</v>
      </c>
      <c r="AJ69" s="102">
        <f>VLOOKUP($A69,情景假设!$A$222:$AP$237,COLUMN(情景假设!Q$173),0)</f>
        <v>13374.303475278441</v>
      </c>
      <c r="AK69" s="100">
        <f>VLOOKUP($A69,情景假设!$A$222:$AP$237,COLUMN(情景假设!R$173),0)</f>
        <v>13780.800667227863</v>
      </c>
      <c r="AL69" s="100">
        <f>VLOOKUP($A69,情景假设!$A$222:$AP$237,COLUMN(情景假设!S$173),0)</f>
        <v>14181.865164255711</v>
      </c>
      <c r="AM69" s="100">
        <f>VLOOKUP($A69,情景假设!$A$222:$AP$237,COLUMN(情景假设!T$173),0)</f>
        <v>14583.710348167231</v>
      </c>
      <c r="AN69" s="100">
        <f>VLOOKUP($A69,情景假设!$A$222:$AP$237,COLUMN(情景假设!U$173),0)</f>
        <v>14993.332228118992</v>
      </c>
      <c r="AO69" s="100">
        <f>VLOOKUP($A69,情景假设!$A$222:$AP$237,COLUMN(情景假设!V$173),0)</f>
        <v>15418.531119839718</v>
      </c>
      <c r="AP69" s="65">
        <f>VLOOKUP($A69,情景假设!$A$222:$AP$237,COLUMN(情景假设!W$173),0)</f>
        <v>15859.228945472081</v>
      </c>
      <c r="AQ69" s="100">
        <f>VLOOKUP($A69,情景假设!$A$222:$AP$237,COLUMN(情景假设!X$173),0)</f>
        <v>16309.177751693269</v>
      </c>
      <c r="AR69" s="100">
        <f>VLOOKUP($A69,情景假设!$A$222:$AP$237,COLUMN(情景假设!Y$173),0)</f>
        <v>16767.466211735496</v>
      </c>
      <c r="AS69" s="100">
        <f>VLOOKUP($A69,情景假设!$A$222:$AP$237,COLUMN(情景假设!Z$173),0)</f>
        <v>17233.056005823921</v>
      </c>
      <c r="AT69" s="66">
        <f>VLOOKUP($A69,情景假设!$A$222:$AP$237,COLUMN(情景假设!AA$173),0)</f>
        <v>17704.775425388318</v>
      </c>
      <c r="AU69" s="100">
        <f>VLOOKUP($A69,情景假设!$A$222:$AP$237,COLUMN(情景假设!AB$173),0)</f>
        <v>18182.240496507206</v>
      </c>
      <c r="AV69" s="100">
        <f>VLOOKUP($A69,情景假设!$A$222:$AP$237,COLUMN(情景假设!AC$173),0)</f>
        <v>18664.258276867029</v>
      </c>
      <c r="AW69" s="100">
        <f>VLOOKUP($A69,情景假设!$A$222:$AP$237,COLUMN(情景假设!AD$173),0)</f>
        <v>19148.138750506252</v>
      </c>
      <c r="AX69" s="100">
        <f>VLOOKUP($A69,情景假设!$A$222:$AP$237,COLUMN(情景假设!AE$173),0)</f>
        <v>19630.918690280138</v>
      </c>
      <c r="AY69" s="101">
        <f>VLOOKUP($A69,情景假设!$A$222:$AP$237,COLUMN(情景假设!AF$173),0)</f>
        <v>20109.358448846397</v>
      </c>
      <c r="AZ69" s="65">
        <f>VLOOKUP($A69,情景假设!$A$222:$AP$237,COLUMN(情景假设!AG$173),0)</f>
        <v>20585.296562634885</v>
      </c>
      <c r="BA69" s="100">
        <f>VLOOKUP($A69,情景假设!$A$222:$AP$237,COLUMN(情景假设!AH$173),0)</f>
        <v>21062.496346202344</v>
      </c>
      <c r="BB69" s="100">
        <f>VLOOKUP($A69,情景假设!$A$222:$AP$237,COLUMN(情景假设!AI$173),0)</f>
        <v>21540.374555724346</v>
      </c>
      <c r="BC69" s="100">
        <f>VLOOKUP($A69,情景假设!$A$222:$AP$237,COLUMN(情景假设!AJ$173),0)</f>
        <v>22018.316461103201</v>
      </c>
      <c r="BD69" s="66">
        <f>VLOOKUP($A69,情景假设!$A$222:$AP$237,COLUMN(情景假设!AK$173),0)</f>
        <v>22495.675905533284</v>
      </c>
      <c r="BE69" s="100">
        <f>VLOOKUP($A69,情景假设!$A$222:$AP$237,COLUMN(情景假设!AL$173),0)</f>
        <v>22972.277151165868</v>
      </c>
      <c r="BF69" s="100">
        <f>VLOOKUP($A69,情景假设!$A$222:$AP$237,COLUMN(情景假设!AM$173),0)</f>
        <v>23448.033458712718</v>
      </c>
      <c r="BG69" s="100">
        <f>VLOOKUP($A69,情景假设!$A$222:$AP$237,COLUMN(情景假设!AN$173),0)</f>
        <v>23922.39272854133</v>
      </c>
      <c r="BH69" s="100">
        <f>VLOOKUP($A69,情景假设!$A$222:$AP$237,COLUMN(情景假设!AO$173),0)</f>
        <v>24394.781782178245</v>
      </c>
      <c r="BI69" s="102">
        <f>VLOOKUP($A69,情景假设!$A$222:$AP$237,COLUMN(情景假设!AP$173),0)</f>
        <v>24864.606717732542</v>
      </c>
    </row>
    <row r="70" spans="1:61" x14ac:dyDescent="0.2">
      <c r="A70" s="67" t="s">
        <v>111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K$77*'历史数据 (2001-2022, 当年价) '!K70</f>
        <v>20738.631195312271</v>
      </c>
      <c r="L70" s="58">
        <f>L$77*'历史数据 (2001-2022, 当年价) '!L70</f>
        <v>21289.323639356655</v>
      </c>
      <c r="M70" s="59">
        <f>M$77*'历史数据 (2001-2022, 当年价) '!M70</f>
        <v>23139.718384670832</v>
      </c>
      <c r="N70" s="59">
        <f>N$77*'历史数据 (2001-2022, 当年价) '!N70</f>
        <v>24450.409640985366</v>
      </c>
      <c r="O70" s="59">
        <f>O$77*'历史数据 (2001-2022, 当年价) '!O70</f>
        <v>27104.108731221386</v>
      </c>
      <c r="P70" s="60">
        <f>P$77*'历史数据 (2001-2022, 当年价) '!P70</f>
        <v>31717.662775723042</v>
      </c>
      <c r="Q70" s="58">
        <f>Q$77*'历史数据 (2001-2022, 当年价) '!Q70</f>
        <v>37197.627670673319</v>
      </c>
      <c r="R70" s="59">
        <f>R$77*'历史数据 (2001-2022, 当年价) '!R70</f>
        <v>40941.789861161691</v>
      </c>
      <c r="S70" s="59">
        <f>S$77*'历史数据 (2001-2022, 当年价) '!S70</f>
        <v>44703.37925914779</v>
      </c>
      <c r="T70" s="59">
        <f>T$77*'历史数据 (2001-2022, 当年价) '!T70</f>
        <v>48044.022263810512</v>
      </c>
      <c r="U70" s="59">
        <f>U$77*'历史数据 (2001-2022, 当年价) '!U70</f>
        <v>49261.9</v>
      </c>
      <c r="V70" s="68">
        <f>V$77*'历史数据 (2001-2022, 当年价) '!V70</f>
        <v>52591.181833510003</v>
      </c>
      <c r="W70" s="104">
        <f>W$77*'历史数据 (2001-2022, 当年价) '!W70</f>
        <v>54218.036905075918</v>
      </c>
      <c r="X70" s="104">
        <f>VLOOKUP($A70,情景假设!$A$222:$AP$237,COLUMN(情景假设!E$173),0)</f>
        <v>58027.181474116667</v>
      </c>
      <c r="Y70" s="104">
        <f>VLOOKUP($A70,情景假设!$A$222:$AP$237,COLUMN(情景假设!F$173),0)</f>
        <v>62030.978012815256</v>
      </c>
      <c r="Z70" s="106">
        <f>VLOOKUP($A70,情景假设!$A$222:$AP$237,COLUMN(情景假设!G$173),0)</f>
        <v>66224.807536872991</v>
      </c>
      <c r="AA70" s="104">
        <f>VLOOKUP($A70,情景假设!$A$222:$AP$237,COLUMN(情景假设!H$173),0)</f>
        <v>70696.769476418762</v>
      </c>
      <c r="AB70" s="104">
        <f>VLOOKUP($A70,情景假设!$A$222:$AP$237,COLUMN(情景假设!I$173),0)</f>
        <v>75477.221247120149</v>
      </c>
      <c r="AC70" s="104">
        <f>VLOOKUP($A70,情景假设!$A$222:$AP$237,COLUMN(情景假设!J$173),0)</f>
        <v>80451.393917910711</v>
      </c>
      <c r="AD70" s="104">
        <f>VLOOKUP($A70,情景假设!$A$222:$AP$237,COLUMN(情景假设!K$173),0)</f>
        <v>85473.144199705028</v>
      </c>
      <c r="AE70" s="105">
        <f>VLOOKUP($A70,情景假设!$A$222:$AP$237,COLUMN(情景假设!L$173),0)</f>
        <v>90363.619505397553</v>
      </c>
      <c r="AF70" s="68">
        <f>VLOOKUP($A70,情景假设!$A$222:$AP$237,COLUMN(情景假设!M$173),0)</f>
        <v>95074.891319748815</v>
      </c>
      <c r="AG70" s="104">
        <f>VLOOKUP($A70,情景假设!$A$222:$AP$237,COLUMN(情景假设!N$173),0)</f>
        <v>99707.487378700316</v>
      </c>
      <c r="AH70" s="104">
        <f>VLOOKUP($A70,情景假设!$A$222:$AP$237,COLUMN(情景假设!O$173),0)</f>
        <v>104288.90804137483</v>
      </c>
      <c r="AI70" s="104">
        <f>VLOOKUP($A70,情景假设!$A$222:$AP$237,COLUMN(情景假设!P$173),0)</f>
        <v>108856.94864405923</v>
      </c>
      <c r="AJ70" s="106">
        <f>VLOOKUP($A70,情景假设!$A$222:$AP$237,COLUMN(情景假设!Q$173),0)</f>
        <v>113459.72013220801</v>
      </c>
      <c r="AK70" s="104">
        <f>VLOOKUP($A70,情景假设!$A$222:$AP$237,COLUMN(情景假设!R$173),0)</f>
        <v>118072.22355090613</v>
      </c>
      <c r="AL70" s="104">
        <f>VLOOKUP($A70,情景假设!$A$222:$AP$237,COLUMN(情景假设!S$173),0)</f>
        <v>122663.07225461495</v>
      </c>
      <c r="AM70" s="104">
        <f>VLOOKUP($A70,情景假设!$A$222:$AP$237,COLUMN(情景假设!T$173),0)</f>
        <v>127285.66480405652</v>
      </c>
      <c r="AN70" s="104">
        <f>VLOOKUP($A70,情景假设!$A$222:$AP$237,COLUMN(情景假设!U$173),0)</f>
        <v>132002.98097746572</v>
      </c>
      <c r="AO70" s="104">
        <f>VLOOKUP($A70,情景假设!$A$222:$AP$237,COLUMN(情景假设!V$173),0)</f>
        <v>136887.93173329748</v>
      </c>
      <c r="AP70" s="68">
        <f>VLOOKUP($A70,情景假设!$A$222:$AP$237,COLUMN(情景假设!W$173),0)</f>
        <v>141945.8293029312</v>
      </c>
      <c r="AQ70" s="104">
        <f>VLOOKUP($A70,情景假设!$A$222:$AP$237,COLUMN(情景假设!X$173),0)</f>
        <v>147126.94249942995</v>
      </c>
      <c r="AR70" s="104">
        <f>VLOOKUP($A70,情景假设!$A$222:$AP$237,COLUMN(情景假设!Y$173),0)</f>
        <v>152429.02572051439</v>
      </c>
      <c r="AS70" s="104">
        <f>VLOOKUP($A70,情景假设!$A$222:$AP$237,COLUMN(情景假设!Z$173),0)</f>
        <v>157849.23579357218</v>
      </c>
      <c r="AT70" s="69">
        <f>VLOOKUP($A70,情景假设!$A$222:$AP$237,COLUMN(情景假设!AA$173),0)</f>
        <v>163384.08981327416</v>
      </c>
      <c r="AU70" s="104">
        <f>VLOOKUP($A70,情景假设!$A$222:$AP$237,COLUMN(情景假设!AB$173),0)</f>
        <v>169038.03954288125</v>
      </c>
      <c r="AV70" s="104">
        <f>VLOOKUP($A70,情景假设!$A$222:$AP$237,COLUMN(情景假设!AC$173),0)</f>
        <v>174808.84034666501</v>
      </c>
      <c r="AW70" s="104">
        <f>VLOOKUP($A70,情景假设!$A$222:$AP$237,COLUMN(情景假设!AD$173),0)</f>
        <v>180680.82832408205</v>
      </c>
      <c r="AX70" s="104">
        <f>VLOOKUP($A70,情景假设!$A$222:$AP$237,COLUMN(情景假设!AE$173),0)</f>
        <v>186636.06634710505</v>
      </c>
      <c r="AY70" s="105">
        <f>VLOOKUP($A70,情景假设!$A$222:$AP$237,COLUMN(情景假设!AF$173),0)</f>
        <v>192654.22638421215</v>
      </c>
      <c r="AZ70" s="68">
        <f>VLOOKUP($A70,情景假设!$A$222:$AP$237,COLUMN(情景假设!AG$173),0)</f>
        <v>198737.25473632992</v>
      </c>
      <c r="BA70" s="104">
        <f>VLOOKUP($A70,情景假设!$A$222:$AP$237,COLUMN(情景假设!AH$173),0)</f>
        <v>204898.6231171801</v>
      </c>
      <c r="BB70" s="104">
        <f>VLOOKUP($A70,情景假设!$A$222:$AP$237,COLUMN(情景假设!AI$173),0)</f>
        <v>211133.12919551248</v>
      </c>
      <c r="BC70" s="104">
        <f>VLOOKUP($A70,情景假设!$A$222:$AP$237,COLUMN(情景假设!AJ$173),0)</f>
        <v>217435.15831531092</v>
      </c>
      <c r="BD70" s="69">
        <f>VLOOKUP($A70,情景假设!$A$222:$AP$237,COLUMN(情景假设!AK$173),0)</f>
        <v>223798.67617292452</v>
      </c>
      <c r="BE70" s="104">
        <f>VLOOKUP($A70,情景假设!$A$222:$AP$237,COLUMN(情景假设!AL$173),0)</f>
        <v>230222.25003811085</v>
      </c>
      <c r="BF70" s="104">
        <f>VLOOKUP($A70,情景假设!$A$222:$AP$237,COLUMN(情景假设!AM$173),0)</f>
        <v>236705.37345427816</v>
      </c>
      <c r="BG70" s="104">
        <f>VLOOKUP($A70,情景假设!$A$222:$AP$237,COLUMN(情景假设!AN$173),0)</f>
        <v>243242.86451317417</v>
      </c>
      <c r="BH70" s="104">
        <f>VLOOKUP($A70,情景假设!$A$222:$AP$237,COLUMN(情景假设!AO$173),0)</f>
        <v>249829.24805603802</v>
      </c>
      <c r="BI70" s="106">
        <f>VLOOKUP($A70,情景假设!$A$222:$AP$237,COLUMN(情景假设!AP$173),0)</f>
        <v>256458.75383984618</v>
      </c>
    </row>
    <row r="71" spans="1:61" x14ac:dyDescent="0.2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</row>
    <row r="72" spans="1:61" x14ac:dyDescent="0.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</row>
    <row r="73" spans="1:61" x14ac:dyDescent="0.2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</row>
    <row r="74" spans="1:61" x14ac:dyDescent="0.2">
      <c r="A74" s="112" t="s">
        <v>123</v>
      </c>
      <c r="B74">
        <v>1.083</v>
      </c>
      <c r="C74">
        <v>1.091</v>
      </c>
      <c r="D74">
        <v>1.1000000000000001</v>
      </c>
      <c r="E74">
        <v>1.101</v>
      </c>
      <c r="F74">
        <v>1.1140000000000001</v>
      </c>
      <c r="G74">
        <v>1.127</v>
      </c>
      <c r="H74">
        <v>1.1420000000000001</v>
      </c>
      <c r="I74">
        <v>1.097</v>
      </c>
      <c r="J74">
        <v>1.0940000000000001</v>
      </c>
      <c r="K74">
        <v>1.1059999999999999</v>
      </c>
      <c r="L74">
        <v>1.0959999999999999</v>
      </c>
      <c r="M74">
        <v>1.079</v>
      </c>
      <c r="N74">
        <v>1.0780000000000001</v>
      </c>
      <c r="O74">
        <v>1.0740000000000001</v>
      </c>
      <c r="P74">
        <v>1.07</v>
      </c>
      <c r="Q74">
        <v>1.0680000000000001</v>
      </c>
      <c r="R74">
        <v>1.069</v>
      </c>
      <c r="S74">
        <v>1.0669999999999999</v>
      </c>
      <c r="T74">
        <v>1.06</v>
      </c>
      <c r="U74">
        <v>1.022</v>
      </c>
      <c r="V74">
        <v>1.0840000000000001</v>
      </c>
      <c r="W74">
        <v>1.03</v>
      </c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</row>
    <row r="75" spans="1:61" x14ac:dyDescent="0.2">
      <c r="A75" s="113" t="s">
        <v>124</v>
      </c>
      <c r="B75" s="114">
        <f t="shared" ref="B75:S75" si="10">C75/C74</f>
        <v>0.20569891495237672</v>
      </c>
      <c r="C75" s="114">
        <f t="shared" si="10"/>
        <v>0.22441751621304298</v>
      </c>
      <c r="D75" s="114">
        <f t="shared" si="10"/>
        <v>0.24685926783434731</v>
      </c>
      <c r="E75" s="114">
        <f t="shared" si="10"/>
        <v>0.27179205388561639</v>
      </c>
      <c r="F75" s="114">
        <f t="shared" si="10"/>
        <v>0.30277634802857667</v>
      </c>
      <c r="G75" s="114">
        <f t="shared" si="10"/>
        <v>0.34122894422820593</v>
      </c>
      <c r="H75" s="114">
        <f t="shared" si="10"/>
        <v>0.38968345430861123</v>
      </c>
      <c r="I75" s="114">
        <f t="shared" si="10"/>
        <v>0.42748274937654651</v>
      </c>
      <c r="J75" s="114">
        <f t="shared" si="10"/>
        <v>0.46766612781794192</v>
      </c>
      <c r="K75" s="114">
        <f t="shared" si="10"/>
        <v>0.51723873736664372</v>
      </c>
      <c r="L75" s="114">
        <f t="shared" si="10"/>
        <v>0.56689365615384146</v>
      </c>
      <c r="M75" s="114">
        <f t="shared" si="10"/>
        <v>0.61167825498999495</v>
      </c>
      <c r="N75" s="114">
        <f t="shared" si="10"/>
        <v>0.65938915887921457</v>
      </c>
      <c r="O75" s="114">
        <f t="shared" si="10"/>
        <v>0.70818395663627653</v>
      </c>
      <c r="P75" s="114">
        <f t="shared" si="10"/>
        <v>0.75775683360081592</v>
      </c>
      <c r="Q75" s="114">
        <f t="shared" si="10"/>
        <v>0.8092842982856715</v>
      </c>
      <c r="R75" s="114">
        <f t="shared" si="10"/>
        <v>0.86512491486738274</v>
      </c>
      <c r="S75" s="114">
        <f t="shared" si="10"/>
        <v>0.92308828416349731</v>
      </c>
      <c r="T75" s="114">
        <f>U75/U74</f>
        <v>0.97847358121330719</v>
      </c>
      <c r="U75" s="111">
        <v>1</v>
      </c>
      <c r="V75" s="111">
        <f>U75*V74</f>
        <v>1.0840000000000001</v>
      </c>
      <c r="W75" s="111">
        <f>V75*W74</f>
        <v>1.1165200000000002</v>
      </c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</row>
    <row r="76" spans="1:61" x14ac:dyDescent="0.2">
      <c r="A76" s="113" t="s">
        <v>125</v>
      </c>
      <c r="B76" s="115">
        <f>$U$76*B75</f>
        <v>208489.63213153562</v>
      </c>
      <c r="C76" s="115">
        <f t="shared" ref="C76:S76" si="11">$U$76*C75</f>
        <v>227462.18865550534</v>
      </c>
      <c r="D76" s="115">
        <f t="shared" si="11"/>
        <v>250208.40752105589</v>
      </c>
      <c r="E76" s="115">
        <f t="shared" si="11"/>
        <v>275479.45668068255</v>
      </c>
      <c r="F76" s="115">
        <f t="shared" si="11"/>
        <v>306884.11474228039</v>
      </c>
      <c r="G76" s="115">
        <f t="shared" si="11"/>
        <v>345858.39731455001</v>
      </c>
      <c r="H76" s="115">
        <f t="shared" si="11"/>
        <v>394970.28973321617</v>
      </c>
      <c r="I76" s="115">
        <f t="shared" si="11"/>
        <v>433282.40783733811</v>
      </c>
      <c r="J76" s="115">
        <f t="shared" si="11"/>
        <v>474010.95417404792</v>
      </c>
      <c r="K76" s="115">
        <f t="shared" si="11"/>
        <v>524256.11531649699</v>
      </c>
      <c r="L76" s="115">
        <f t="shared" si="11"/>
        <v>574584.70238688064</v>
      </c>
      <c r="M76" s="115">
        <f t="shared" si="11"/>
        <v>619976.89387544419</v>
      </c>
      <c r="N76" s="115">
        <f t="shared" si="11"/>
        <v>668335.0915977289</v>
      </c>
      <c r="O76" s="115">
        <f t="shared" si="11"/>
        <v>717791.88837596087</v>
      </c>
      <c r="P76" s="115">
        <f t="shared" si="11"/>
        <v>768037.32056227815</v>
      </c>
      <c r="Q76" s="115">
        <f t="shared" si="11"/>
        <v>820263.85836051323</v>
      </c>
      <c r="R76" s="115">
        <f t="shared" si="11"/>
        <v>876862.06458738854</v>
      </c>
      <c r="S76" s="115">
        <f t="shared" si="11"/>
        <v>935611.82291474345</v>
      </c>
      <c r="T76" s="115">
        <f>$U$76*T75</f>
        <v>991748.53228962817</v>
      </c>
      <c r="U76" s="54">
        <f>'[1]增加值 (2001-2022, 当年价) '!U2</f>
        <v>1013567</v>
      </c>
      <c r="V76" s="115">
        <f>$U$76*V75</f>
        <v>1098706.628</v>
      </c>
      <c r="W76" s="115">
        <f>$U$76*W75</f>
        <v>1131667.8268400002</v>
      </c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</row>
    <row r="77" spans="1:61" x14ac:dyDescent="0.2">
      <c r="A77" s="113" t="s">
        <v>126</v>
      </c>
      <c r="B77" s="116">
        <f>B76/'历史数据 (2001-2022, 当年价) '!B2</f>
        <v>1.880604386234334</v>
      </c>
      <c r="C77" s="116">
        <f>C76/'历史数据 (2001-2022, 当年价) '!C2</f>
        <v>1.8687729827905077</v>
      </c>
      <c r="D77" s="116">
        <f>D76/'历史数据 (2001-2022, 当年价) '!D2</f>
        <v>1.8207303599209435</v>
      </c>
      <c r="E77" s="116">
        <f>E76/'历史数据 (2001-2022, 当年价) '!E2</f>
        <v>1.7021695269820634</v>
      </c>
      <c r="F77" s="116">
        <f>F76/'历史数据 (2001-2022, 当年价) '!F2</f>
        <v>1.6382976557212348</v>
      </c>
      <c r="G77" s="116">
        <f>G76/'历史数据 (2001-2022, 当年价) '!G2</f>
        <v>1.5761062772236869</v>
      </c>
      <c r="H77" s="116">
        <f>H76/'历史数据 (2001-2022, 当年价) '!H2</f>
        <v>1.462353016850966</v>
      </c>
      <c r="I77" s="116">
        <f>I76/'历史数据 (2001-2022, 当年价) '!I2</f>
        <v>1.3572113916330555</v>
      </c>
      <c r="J77" s="116">
        <f>J76/'历史数据 (2001-2022, 当年价) '!J2</f>
        <v>1.3600771328803327</v>
      </c>
      <c r="K77" s="116">
        <f>K76/'历史数据 (2001-2022, 当年价) '!K2</f>
        <v>1.2720979466782969</v>
      </c>
      <c r="L77" s="116">
        <f>L76/'历史数据 (2001-2022, 当年价) '!L2</f>
        <v>1.1775719696530038</v>
      </c>
      <c r="M77" s="116">
        <f>M76/'历史数据 (2001-2022, 当年价) '!M2</f>
        <v>1.1511324109239931</v>
      </c>
      <c r="N77" s="116">
        <f>N76/'历史数据 (2001-2022, 当年价) '!N2</f>
        <v>1.1271105721193642</v>
      </c>
      <c r="O77" s="116">
        <f>O76/'历史数据 (2001-2022, 当年价) '!O2</f>
        <v>1.1153403425024848</v>
      </c>
      <c r="P77" s="116">
        <f>P76/'历史数据 (2001-2022, 当年价) '!P2</f>
        <v>1.1149425535796456</v>
      </c>
      <c r="Q77" s="116">
        <f>Q76/'历史数据 (2001-2022, 当年价) '!Q2</f>
        <v>1.0989673677660976</v>
      </c>
      <c r="R77" s="116">
        <f>R76/'历史数据 (2001-2022, 当年价) '!R2</f>
        <v>1.0538752770011348</v>
      </c>
      <c r="S77" s="116">
        <f>S76/'历史数据 (2001-2022, 当年价) '!S2</f>
        <v>1.0177646673196517</v>
      </c>
      <c r="T77" s="116">
        <f>T76/'历史数据 (2001-2022, 当年价) '!T2</f>
        <v>1.0053048673650729</v>
      </c>
      <c r="U77" s="116">
        <f>U76/'历史数据 (2001-2022, 当年价) '!U2</f>
        <v>1</v>
      </c>
      <c r="V77" s="116">
        <f>V76/'历史数据 (2001-2022, 当年价) '!V2</f>
        <v>0.95603137385935189</v>
      </c>
      <c r="W77" s="116">
        <f>W76/'历史数据 (2001-2022, 当年价) '!W2</f>
        <v>0.93510254016006533</v>
      </c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</row>
    <row r="78" spans="1:61" x14ac:dyDescent="0.2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</row>
    <row r="79" spans="1:61" x14ac:dyDescent="0.2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</row>
    <row r="80" spans="1:61" x14ac:dyDescent="0.2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</row>
    <row r="81" spans="1:61" x14ac:dyDescent="0.2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F9E7-4BF2-4CEF-AE5A-4B460AF43708}">
  <sheetPr>
    <tabColor rgb="FF0070C0"/>
  </sheetPr>
  <dimension ref="A1:BI81"/>
  <sheetViews>
    <sheetView topLeftCell="AB34" zoomScale="90" zoomScaleNormal="90" workbookViewId="0">
      <selection activeCell="AS57" sqref="AS57:AS70"/>
    </sheetView>
  </sheetViews>
  <sheetFormatPr defaultRowHeight="14.25" x14ac:dyDescent="0.2"/>
  <cols>
    <col min="1" max="1" width="37.75" customWidth="1"/>
  </cols>
  <sheetData>
    <row r="1" spans="1:61" x14ac:dyDescent="0.2">
      <c r="A1" s="29" t="s">
        <v>55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">
      <c r="A2" s="33" t="s">
        <v>56</v>
      </c>
      <c r="B2" s="34">
        <f>'历史数据 (2001-2022, 当年价) '!B2*B$77</f>
        <v>208489.63213153562</v>
      </c>
      <c r="C2" s="35">
        <f>'历史数据 (2001-2022, 当年价) '!C2*C$77</f>
        <v>227462.18865550534</v>
      </c>
      <c r="D2" s="35">
        <f>'历史数据 (2001-2022, 当年价) '!D2*D$77</f>
        <v>250208.40752105589</v>
      </c>
      <c r="E2" s="35">
        <f>'历史数据 (2001-2022, 当年价) '!E2*E$77</f>
        <v>275479.45668068255</v>
      </c>
      <c r="F2" s="35">
        <f>'历史数据 (2001-2022, 当年价) '!F2*F$77</f>
        <v>306884.11474228039</v>
      </c>
      <c r="G2" s="34">
        <f>'历史数据 (2001-2022, 当年价) '!G2*G$77</f>
        <v>345858.39731455001</v>
      </c>
      <c r="H2" s="35">
        <f>'历史数据 (2001-2022, 当年价) '!H2*H$77</f>
        <v>394970.28973321617</v>
      </c>
      <c r="I2" s="35">
        <f>'历史数据 (2001-2022, 当年价) '!I2*I$77</f>
        <v>433282.40783733811</v>
      </c>
      <c r="J2" s="35">
        <f>'历史数据 (2001-2022, 当年价) '!J2*J$77</f>
        <v>474010.95417404798</v>
      </c>
      <c r="K2" s="5">
        <f>'历史数据 (2001-2022, 当年价) '!K2*K$77</f>
        <v>524256.11531649705</v>
      </c>
      <c r="L2" s="34">
        <f>'历史数据 (2001-2022, 当年价) '!L2*L$77</f>
        <v>574584.70238688064</v>
      </c>
      <c r="M2" s="35">
        <f>'历史数据 (2001-2022, 当年价) '!M2*M$77</f>
        <v>619976.89387544419</v>
      </c>
      <c r="N2" s="35">
        <f>'历史数据 (2001-2022, 当年价) '!N2*N$77</f>
        <v>668335.0915977289</v>
      </c>
      <c r="O2" s="35">
        <f>'历史数据 (2001-2022, 当年价) '!O2*O$77</f>
        <v>717791.88837596087</v>
      </c>
      <c r="P2" s="5">
        <f>'历史数据 (2001-2022, 当年价) '!P2*P$77</f>
        <v>768037.32056227815</v>
      </c>
      <c r="Q2" s="34">
        <f>'历史数据 (2001-2022, 当年价) '!Q2*Q$77</f>
        <v>820263.85836051311</v>
      </c>
      <c r="R2" s="35">
        <f>'历史数据 (2001-2022, 当年价) '!R2*R$77</f>
        <v>876862.06458738854</v>
      </c>
      <c r="S2" s="35">
        <f>'历史数据 (2001-2022, 当年价) '!S2*S$77</f>
        <v>935611.82291474345</v>
      </c>
      <c r="T2" s="35">
        <f>'历史数据 (2001-2022, 当年价) '!T2*T$77</f>
        <v>991748.53228962829</v>
      </c>
      <c r="U2" s="5">
        <f>'历史数据 (2001-2022, 当年价) '!U2*U$77</f>
        <v>1013567</v>
      </c>
      <c r="V2" s="34">
        <f>'历史数据 (2001-2022, 当年价) '!V2*V$77</f>
        <v>1098706.628</v>
      </c>
      <c r="W2" s="35">
        <f>'历史数据 (2001-2022, 当年价) '!W2*W$77</f>
        <v>1131667.8268400002</v>
      </c>
      <c r="X2" s="73">
        <f>情景假设!E10</f>
        <v>1192997.1955229361</v>
      </c>
      <c r="Y2" s="73">
        <f>情景假设!F10</f>
        <v>1256946.4730578</v>
      </c>
      <c r="Z2" s="74">
        <f>情景假设!G10</f>
        <v>1323396.4341184951</v>
      </c>
      <c r="AA2" s="75">
        <f>情景假设!H10</f>
        <v>1393766.9442686071</v>
      </c>
      <c r="AB2" s="73">
        <f>情景假设!I10</f>
        <v>1468542.8444314389</v>
      </c>
      <c r="AC2" s="73">
        <f>情景假设!J10</f>
        <v>1545878.2822314771</v>
      </c>
      <c r="AD2" s="73">
        <f>情景假设!K10</f>
        <v>1623499.410959346</v>
      </c>
      <c r="AE2" s="74">
        <f>情景假设!L10</f>
        <v>1698685.9391562229</v>
      </c>
      <c r="AF2" s="75">
        <f>情景假设!M10</f>
        <v>1770660.5313402039</v>
      </c>
      <c r="AG2" s="73">
        <f>情景假设!N10</f>
        <v>1841070.1724218139</v>
      </c>
      <c r="AH2" s="73">
        <f>情景假设!O10</f>
        <v>1910626.4264588701</v>
      </c>
      <c r="AI2" s="73">
        <f>情景假设!P10</f>
        <v>1980200.6776801031</v>
      </c>
      <c r="AJ2" s="74">
        <f>情景假设!Q10</f>
        <v>2050823.0895485026</v>
      </c>
      <c r="AK2" s="75">
        <f>情景假设!R10</f>
        <v>2122024.7550298129</v>
      </c>
      <c r="AL2" s="73">
        <f>情景假设!S10</f>
        <v>2192995.9950562548</v>
      </c>
      <c r="AM2" s="73">
        <f>情景假设!T10</f>
        <v>2264457.9899452939</v>
      </c>
      <c r="AN2" s="73">
        <f>情景假设!U10</f>
        <v>2337241.7020785562</v>
      </c>
      <c r="AO2" s="76">
        <f>情景假设!V10</f>
        <v>2412291.6078934921</v>
      </c>
      <c r="AP2" s="75">
        <f>情景假设!W10</f>
        <v>2489706.4211220411</v>
      </c>
      <c r="AQ2" s="73">
        <f>情景假设!X10</f>
        <v>2568890.4725995208</v>
      </c>
      <c r="AR2" s="73">
        <f>情景假设!Y10</f>
        <v>2649832.889189383</v>
      </c>
      <c r="AS2" s="73">
        <f>情景假设!Z10</f>
        <v>2732518.8585421611</v>
      </c>
      <c r="AT2" s="76">
        <f>情景假设!AA10</f>
        <v>2816929.4325094693</v>
      </c>
      <c r="AU2" s="75">
        <f>情景假设!AB10</f>
        <v>2903103.30312732</v>
      </c>
      <c r="AV2" s="73">
        <f>情景假设!AC10</f>
        <v>2991081.2866696329</v>
      </c>
      <c r="AW2" s="73">
        <f>情景假设!AD10</f>
        <v>3080841.0528141512</v>
      </c>
      <c r="AX2" s="73">
        <f>情景假设!AE10</f>
        <v>3172355.6414532322</v>
      </c>
      <c r="AY2" s="74">
        <f>情景假设!AF10</f>
        <v>3265593.2602408389</v>
      </c>
      <c r="AZ2" s="75">
        <f>情景假设!AG10</f>
        <v>3360731.8251122138</v>
      </c>
      <c r="BA2" s="73">
        <f>情景假设!AH10</f>
        <v>3457824.4355385122</v>
      </c>
      <c r="BB2" s="73">
        <f>情景假设!AI10</f>
        <v>3556626.6931142011</v>
      </c>
      <c r="BC2" s="73">
        <f>情景假设!AJ10</f>
        <v>3656864.2929264838</v>
      </c>
      <c r="BD2" s="76">
        <f>情景假设!AK10</f>
        <v>3758231.8711266047</v>
      </c>
      <c r="BE2" s="75">
        <f>情景假设!AL10</f>
        <v>3860743.573323471</v>
      </c>
      <c r="BF2" s="73">
        <f>情景假设!AM10</f>
        <v>3964585.2993177511</v>
      </c>
      <c r="BG2" s="73">
        <f>情景假设!AN10</f>
        <v>4069680.9121945221</v>
      </c>
      <c r="BH2" s="73">
        <f>情景假设!AO10</f>
        <v>4175948.1414737832</v>
      </c>
      <c r="BI2" s="74">
        <f>情景假设!AP10</f>
        <v>4283298.4862939427</v>
      </c>
    </row>
    <row r="3" spans="1:61" x14ac:dyDescent="0.2">
      <c r="A3" s="36" t="s">
        <v>9</v>
      </c>
      <c r="B3" s="37">
        <f>'历史数据 (2001-2022, 当年价) '!B3*B$77</f>
        <v>29675.93721477779</v>
      </c>
      <c r="C3" s="38">
        <f>'历史数据 (2001-2022, 当年价) '!C3*C$77</f>
        <v>30901.469411529</v>
      </c>
      <c r="D3" s="38">
        <f>'历史数据 (2001-2022, 当年价) '!D3*D$77</f>
        <v>31645.386093641948</v>
      </c>
      <c r="E3" s="38">
        <f>'历史数据 (2001-2022, 当年价) '!E3*E$77</f>
        <v>36444.641091354868</v>
      </c>
      <c r="F3" s="39">
        <f>'历史数据 (2001-2022, 当年价) '!F3*F$77</f>
        <v>36724.407910178343</v>
      </c>
      <c r="G3" s="37">
        <f>'历史数据 (2001-2022, 当年价) '!G3*G$77</f>
        <v>37883.920921859433</v>
      </c>
      <c r="H3" s="38">
        <f>'历史数据 (2001-2022, 当年价) '!H3*H$77</f>
        <v>41653.224626077863</v>
      </c>
      <c r="I3" s="38">
        <f>'历史数据 (2001-2022, 当年价) '!I3*I$77</f>
        <v>45368.998120648939</v>
      </c>
      <c r="J3" s="38">
        <f>'历史数据 (2001-2022, 当年价) '!J3*J$77</f>
        <v>47139.865402492462</v>
      </c>
      <c r="K3" s="39">
        <f>'历史数据 (2001-2022, 当年价) '!K3*K$77</f>
        <v>50399.248549447446</v>
      </c>
      <c r="L3" s="37">
        <f>'历史数据 (2001-2022, 当年价) '!L3*L$77</f>
        <v>54312.680927517635</v>
      </c>
      <c r="M3" s="38">
        <f>'历史数据 (2001-2022, 当年价) '!M3*M$77</f>
        <v>58225.658703428679</v>
      </c>
      <c r="N3" s="38">
        <f>'历史数据 (2001-2022, 当年价) '!N3*N$77</f>
        <v>61644.382254581113</v>
      </c>
      <c r="O3" s="38">
        <f>'历史数据 (2001-2022, 当年价) '!O3*O$77</f>
        <v>64101.063232371307</v>
      </c>
      <c r="P3" s="39">
        <f>'历史数据 (2001-2022, 当年价) '!P3*P$77</f>
        <v>66732.21068238109</v>
      </c>
      <c r="Q3" s="37">
        <f>'历史数据 (2001-2022, 当年价) '!Q3*Q$77</f>
        <v>68631.611084360557</v>
      </c>
      <c r="R3" s="38">
        <f>'历史数据 (2001-2022, 当年价) '!R3*R$77</f>
        <v>68143.575410893376</v>
      </c>
      <c r="S3" s="38">
        <f>'历史数据 (2001-2022, 当年价) '!S3*S$77</f>
        <v>68758.857830048146</v>
      </c>
      <c r="T3" s="38">
        <f>'历史数据 (2001-2022, 当年价) '!T3*T$77</f>
        <v>73967.215695633218</v>
      </c>
      <c r="U3" s="39">
        <f>'历史数据 (2001-2022, 当年价) '!U3*U$77</f>
        <v>81396.5</v>
      </c>
      <c r="V3" s="37">
        <f>'历史数据 (2001-2022, 当年价) '!V3*V$77</f>
        <v>82959.622466645262</v>
      </c>
      <c r="W3" s="38">
        <f>'历史数据 (2001-2022, 当年价) '!W3*W$77</f>
        <v>86574.037414115228</v>
      </c>
      <c r="X3" s="77">
        <f>情景假设!E33</f>
        <v>90737.473504308189</v>
      </c>
      <c r="Y3" s="77">
        <f>情景假设!F33</f>
        <v>94977.090253158312</v>
      </c>
      <c r="Z3" s="78">
        <f>情景假设!G33</f>
        <v>99254.732558887132</v>
      </c>
      <c r="AA3" s="79">
        <f>情景假设!H33</f>
        <v>103642.10060031421</v>
      </c>
      <c r="AB3" s="77">
        <f>情景假设!I33</f>
        <v>108173.00560277054</v>
      </c>
      <c r="AC3" s="77">
        <f>情景假设!J33</f>
        <v>112737.28355450288</v>
      </c>
      <c r="AD3" s="77">
        <f>情景假设!K33</f>
        <v>117210.75488780033</v>
      </c>
      <c r="AE3" s="80">
        <f>情景假设!L33</f>
        <v>121456.04464966993</v>
      </c>
      <c r="AF3" s="79">
        <f>情景假设!M33</f>
        <v>125414.63662019689</v>
      </c>
      <c r="AG3" s="77">
        <f>情景假设!N33</f>
        <v>129180.11106427059</v>
      </c>
      <c r="AH3" s="77">
        <f>情景假设!O33</f>
        <v>132842.91315832807</v>
      </c>
      <c r="AI3" s="77">
        <f>情景假设!P33</f>
        <v>136504.38163376183</v>
      </c>
      <c r="AJ3" s="78">
        <f>情景假设!Q33</f>
        <v>140276.29932511758</v>
      </c>
      <c r="AK3" s="79">
        <f>情景假设!R33</f>
        <v>144096.86326250029</v>
      </c>
      <c r="AL3" s="77">
        <f>情景假设!S33</f>
        <v>147855.94419392795</v>
      </c>
      <c r="AM3" s="77">
        <f>情景假设!T33</f>
        <v>151605.36459887083</v>
      </c>
      <c r="AN3" s="77">
        <f>情景假设!U33</f>
        <v>155403.15355607332</v>
      </c>
      <c r="AO3" s="81">
        <f>情景假设!V33</f>
        <v>159313.65771551101</v>
      </c>
      <c r="AP3" s="79">
        <f>情景假设!W33</f>
        <v>163344.48820736338</v>
      </c>
      <c r="AQ3" s="77">
        <f>情景假设!X33</f>
        <v>167458.32171856449</v>
      </c>
      <c r="AR3" s="77">
        <f>情景假设!Y33</f>
        <v>171657.22138239723</v>
      </c>
      <c r="AS3" s="77">
        <f>情景假设!Z33</f>
        <v>175943.5234857435</v>
      </c>
      <c r="AT3" s="81">
        <f>情景假设!AA33</f>
        <v>180319.85413107093</v>
      </c>
      <c r="AU3" s="79">
        <f>情景假设!AB33</f>
        <v>184793.08843833944</v>
      </c>
      <c r="AV3" s="77">
        <f>情景假设!AC33</f>
        <v>189370.75416443218</v>
      </c>
      <c r="AW3" s="77">
        <f>情景假设!AD33</f>
        <v>194056.94250001622</v>
      </c>
      <c r="AX3" s="77">
        <f>情景假设!AE33</f>
        <v>198856.09714379709</v>
      </c>
      <c r="AY3" s="78">
        <f>情景假设!AF33</f>
        <v>203773.01943902837</v>
      </c>
      <c r="AZ3" s="79">
        <f>情景假设!AG33</f>
        <v>208822.17214773054</v>
      </c>
      <c r="BA3" s="77">
        <f>情景假设!AH33</f>
        <v>214007.72720486959</v>
      </c>
      <c r="BB3" s="77">
        <f>情景假设!AI33</f>
        <v>219318.2754821257</v>
      </c>
      <c r="BC3" s="77">
        <f>情景假设!AJ33</f>
        <v>224740.94140213987</v>
      </c>
      <c r="BD3" s="81">
        <f>情景假设!AK33</f>
        <v>230261.29529309054</v>
      </c>
      <c r="BE3" s="79">
        <f>情景假设!AL33</f>
        <v>235884.74896203791</v>
      </c>
      <c r="BF3" s="77">
        <f>情景假设!AM33</f>
        <v>241627.25311721695</v>
      </c>
      <c r="BG3" s="77">
        <f>情景假设!AN33</f>
        <v>247488.807069328</v>
      </c>
      <c r="BH3" s="77">
        <f>情景假设!AO33</f>
        <v>253469.17839415689</v>
      </c>
      <c r="BI3" s="78">
        <f>情景假设!AP33</f>
        <v>259567.88826941291</v>
      </c>
    </row>
    <row r="4" spans="1:61" x14ac:dyDescent="0.2">
      <c r="A4" s="40" t="s">
        <v>10</v>
      </c>
      <c r="B4" s="37">
        <f>'历史数据 (2001-2022, 当年价) '!B4*B$77</f>
        <v>82472.588935236359</v>
      </c>
      <c r="C4" s="38">
        <f>'历史数据 (2001-2022, 当年价) '!C4*C$77</f>
        <v>89280.442375518236</v>
      </c>
      <c r="D4" s="38">
        <f>'历史数据 (2001-2022, 当年价) '!D4*D$77</f>
        <v>100799.63833201525</v>
      </c>
      <c r="E4" s="38">
        <f>'历史数据 (2001-2022, 当年价) '!E4*E$77</f>
        <v>111960.0304202925</v>
      </c>
      <c r="F4" s="39">
        <f>'历史数据 (2001-2022, 当年价) '!F4*F$77</f>
        <v>127718.90013401274</v>
      </c>
      <c r="G4" s="37">
        <f>'历史数据 (2001-2022, 当年价) '!G4*G$77</f>
        <v>145373.42336474854</v>
      </c>
      <c r="H4" s="38">
        <f>'历史数据 (2001-2022, 当年价) '!H4*H$77</f>
        <v>163331.37833449789</v>
      </c>
      <c r="I4" s="38">
        <f>'历史数据 (2001-2022, 当年价) '!I4*I$77</f>
        <v>178777.31335147261</v>
      </c>
      <c r="J4" s="38">
        <f>'历史数据 (2001-2022, 当年价) '!J4*J$77</f>
        <v>187816.58747999065</v>
      </c>
      <c r="K4" s="39">
        <f>'历史数据 (2001-2022, 当年价) '!K4*K$77</f>
        <v>210052.75645915509</v>
      </c>
      <c r="L4" s="37">
        <f>'历史数据 (2001-2022, 当年价) '!L4*L$77</f>
        <v>229790.33434331449</v>
      </c>
      <c r="M4" s="38">
        <f>'历史数据 (2001-2022, 当年价) '!M4*M$77</f>
        <v>240473.17222739744</v>
      </c>
      <c r="N4" s="38">
        <f>'历史数据 (2001-2022, 当年价) '!N4*N$77</f>
        <v>250594.10025312903</v>
      </c>
      <c r="O4" s="38">
        <f>'历史数据 (2001-2022, 当年价) '!O4*O$77</f>
        <v>260094.46798668895</v>
      </c>
      <c r="P4" s="39">
        <f>'历史数据 (2001-2022, 当年价) '!P4*P$77</f>
        <v>261976.82537780039</v>
      </c>
      <c r="Q4" s="37">
        <f>'历史数据 (2001-2022, 当年价) '!Q4*Q$77</f>
        <v>269693.62544095406</v>
      </c>
      <c r="R4" s="38">
        <f>'历史数据 (2001-2022, 当年价) '!R4*R$77</f>
        <v>289941.42849585827</v>
      </c>
      <c r="S4" s="38">
        <f>'历史数据 (2001-2022, 当年价) '!S4*S$77</f>
        <v>306438.05124800676</v>
      </c>
      <c r="T4" s="38">
        <f>'历史数据 (2001-2022, 当年价) '!T4*T$77</f>
        <v>313513.06904014404</v>
      </c>
      <c r="U4" s="39">
        <f>'历史数据 (2001-2022, 当年价) '!U4*U$77</f>
        <v>312902.90000000002</v>
      </c>
      <c r="V4" s="37">
        <f>'历史数据 (2001-2022, 当年价) '!V4*V$77</f>
        <v>356193.67592506018</v>
      </c>
      <c r="W4" s="38">
        <f>'历史数据 (2001-2022, 当年价) '!W4*W$77</f>
        <v>375578.60517081129</v>
      </c>
      <c r="X4" s="77">
        <f>情景假设!E34</f>
        <v>388513.46884592506</v>
      </c>
      <c r="Y4" s="77">
        <f>情景假设!F34</f>
        <v>401748.08407826663</v>
      </c>
      <c r="Z4" s="78">
        <f>情景假设!G34</f>
        <v>415281.80102638371</v>
      </c>
      <c r="AA4" s="79">
        <f>情景假设!H34</f>
        <v>429303.69908248936</v>
      </c>
      <c r="AB4" s="77">
        <f>情景假设!I34</f>
        <v>443827.98937072937</v>
      </c>
      <c r="AC4" s="77">
        <f>情景假设!J34</f>
        <v>458575.41336601053</v>
      </c>
      <c r="AD4" s="77">
        <f>情景假设!K34</f>
        <v>473246.64386205759</v>
      </c>
      <c r="AE4" s="80">
        <f>情景假设!L34</f>
        <v>487522.86453783594</v>
      </c>
      <c r="AF4" s="79">
        <f>情景假设!M34</f>
        <v>501468.85584266065</v>
      </c>
      <c r="AG4" s="77">
        <f>情景假设!N34</f>
        <v>515305.72173601348</v>
      </c>
      <c r="AH4" s="77">
        <f>情景假设!O34</f>
        <v>528921.12301603239</v>
      </c>
      <c r="AI4" s="77">
        <f>情景假设!P34</f>
        <v>542185.5261516613</v>
      </c>
      <c r="AJ4" s="78">
        <f>情景假设!Q34</f>
        <v>554952.72803182492</v>
      </c>
      <c r="AK4" s="79">
        <f>情景假设!R34</f>
        <v>567031.37334904913</v>
      </c>
      <c r="AL4" s="77">
        <f>情景假设!S34</f>
        <v>578472.33347846905</v>
      </c>
      <c r="AM4" s="77">
        <f>情景假设!T34</f>
        <v>589497.9637261926</v>
      </c>
      <c r="AN4" s="77">
        <f>情景假设!U34</f>
        <v>600352.7725198064</v>
      </c>
      <c r="AO4" s="81">
        <f>情景假设!V34</f>
        <v>611302.25004904647</v>
      </c>
      <c r="AP4" s="79">
        <f>情景假设!W34</f>
        <v>622391.17320553842</v>
      </c>
      <c r="AQ4" s="77">
        <f>情景假设!X34</f>
        <v>633495.61719775433</v>
      </c>
      <c r="AR4" s="77">
        <f>情景假设!Y34</f>
        <v>644645.87248842744</v>
      </c>
      <c r="AS4" s="77">
        <f>情景假设!Z34</f>
        <v>655875.32356142497</v>
      </c>
      <c r="AT4" s="81">
        <f>情景假设!AA34</f>
        <v>667220.50678183069</v>
      </c>
      <c r="AU4" s="79">
        <f>情景假设!AB34</f>
        <v>678735.6649842771</v>
      </c>
      <c r="AV4" s="77">
        <f>情景假设!AC34</f>
        <v>690479.13941587531</v>
      </c>
      <c r="AW4" s="77">
        <f>情景假设!AD34</f>
        <v>702498.60630559886</v>
      </c>
      <c r="AX4" s="77">
        <f>情景假设!AE34</f>
        <v>714845.30220364383</v>
      </c>
      <c r="AY4" s="78">
        <f>情景假设!AF34</f>
        <v>727574.17838165886</v>
      </c>
      <c r="AZ4" s="79">
        <f>情景假设!AG34</f>
        <v>740679.4714532441</v>
      </c>
      <c r="BA4" s="77">
        <f>情景假设!AH34</f>
        <v>754087.5512463582</v>
      </c>
      <c r="BB4" s="77">
        <f>情景假设!AI34</f>
        <v>767751.60752093478</v>
      </c>
      <c r="BC4" s="77">
        <f>情景假设!AJ34</f>
        <v>781620.86466811213</v>
      </c>
      <c r="BD4" s="81">
        <f>情景假设!AK34</f>
        <v>795640.40728521592</v>
      </c>
      <c r="BE4" s="79">
        <f>情景假设!AL34</f>
        <v>809824.76867639204</v>
      </c>
      <c r="BF4" s="77">
        <f>情景假设!AM34</f>
        <v>824223.97597182856</v>
      </c>
      <c r="BG4" s="77">
        <f>情景假设!AN34</f>
        <v>838832.62697253551</v>
      </c>
      <c r="BH4" s="77">
        <f>情景假设!AO34</f>
        <v>853644.58166687097</v>
      </c>
      <c r="BI4" s="78">
        <f>情景假设!AP34</f>
        <v>868652.93302041164</v>
      </c>
    </row>
    <row r="5" spans="1:61" x14ac:dyDescent="0.2">
      <c r="A5" s="40" t="s">
        <v>11</v>
      </c>
      <c r="B5" s="37">
        <f>'历史数据 (2001-2022, 当年价) '!B5*B$77</f>
        <v>11181.133378356233</v>
      </c>
      <c r="C5" s="38">
        <f>'历史数据 (2001-2022, 当年价) '!C5*C$77</f>
        <v>12113.57335174635</v>
      </c>
      <c r="D5" s="38">
        <f>'历史数据 (2001-2022, 当年价) '!D5*D$77</f>
        <v>13675.141587294222</v>
      </c>
      <c r="E5" s="38">
        <f>'历史数据 (2001-2022, 当年价) '!E5*E$77</f>
        <v>14843.769360047083</v>
      </c>
      <c r="F5" s="39">
        <f>'历史数据 (2001-2022, 当年价) '!F5*F$77</f>
        <v>17039.114768328702</v>
      </c>
      <c r="G5" s="37">
        <f>'历史数据 (2001-2022, 当年价) '!G5*G$77</f>
        <v>19622.680762062624</v>
      </c>
      <c r="H5" s="38">
        <f>'历史数据 (2001-2022, 当年价) '!H5*H$77</f>
        <v>22444.194102628626</v>
      </c>
      <c r="I5" s="38">
        <f>'历史数据 (2001-2022, 当年价) '!I5*I$77</f>
        <v>25525.888969277854</v>
      </c>
      <c r="J5" s="38">
        <f>'历史数据 (2001-2022, 当年价) '!J5*J$77</f>
        <v>30848.589489425267</v>
      </c>
      <c r="K5" s="39">
        <f>'历史数据 (2001-2022, 当年价) '!K5*K$77</f>
        <v>34676.499557887699</v>
      </c>
      <c r="L5" s="37">
        <f>'历史数据 (2001-2022, 当年价) '!L5*L$77</f>
        <v>38773.323458779632</v>
      </c>
      <c r="M5" s="38">
        <f>'历史数据 (2001-2022, 当年价) '!M5*M$77</f>
        <v>42472.296546692742</v>
      </c>
      <c r="N5" s="38">
        <f>'历史数据 (2001-2022, 当年价) '!N5*N$77</f>
        <v>46095.215645851218</v>
      </c>
      <c r="O5" s="38">
        <f>'历史数据 (2001-2022, 当年价) '!O5*O$77</f>
        <v>50638.347628195064</v>
      </c>
      <c r="P5" s="39">
        <f>'历史数据 (2001-2022, 当年价) '!P5*P$77</f>
        <v>53251.105784283529</v>
      </c>
      <c r="Q5" s="37">
        <f>'历史数据 (2001-2022, 当年价) '!Q5*Q$77</f>
        <v>56595.610575849489</v>
      </c>
      <c r="R5" s="38">
        <f>'历史数据 (2001-2022, 当年价) '!R5*R$77</f>
        <v>61025.280239916909</v>
      </c>
      <c r="S5" s="38">
        <f>'历史数据 (2001-2022, 当年价) '!S5*S$77</f>
        <v>66656.46135676594</v>
      </c>
      <c r="T5" s="38">
        <f>'历史数据 (2001-2022, 当年价) '!T5*T$77</f>
        <v>71022.878800094404</v>
      </c>
      <c r="U5" s="39">
        <f>'历史数据 (2001-2022, 当年价) '!U5*U$77</f>
        <v>72444.7</v>
      </c>
      <c r="V5" s="37">
        <f>'历史数据 (2001-2022, 当年价) '!V5*V$77</f>
        <v>76614.920254027675</v>
      </c>
      <c r="W5" s="38">
        <f>'历史数据 (2001-2022, 当年价) '!W5*W$77</f>
        <v>77971.748616420751</v>
      </c>
      <c r="X5" s="77">
        <f>情景假设!E35</f>
        <v>81519.684038301202</v>
      </c>
      <c r="Y5" s="77">
        <f>情景假设!F35</f>
        <v>85027.663293049409</v>
      </c>
      <c r="Z5" s="78">
        <f>情景假设!G35</f>
        <v>88402.881799115465</v>
      </c>
      <c r="AA5" s="79">
        <f>情景假设!H35</f>
        <v>91679.591769720457</v>
      </c>
      <c r="AB5" s="77">
        <f>情景假设!I35</f>
        <v>94926.186451399597</v>
      </c>
      <c r="AC5" s="77">
        <f>情景假设!J35</f>
        <v>98090.683738572639</v>
      </c>
      <c r="AD5" s="77">
        <f>情景假设!K35</f>
        <v>101119.77171165477</v>
      </c>
      <c r="AE5" s="80">
        <f>情景假设!L35</f>
        <v>103959.57947636083</v>
      </c>
      <c r="AF5" s="79">
        <f>情景假设!M35</f>
        <v>106569.50557756877</v>
      </c>
      <c r="AG5" s="77">
        <f>情景假设!N35</f>
        <v>108997.70655565654</v>
      </c>
      <c r="AH5" s="77">
        <f>情景假设!O35</f>
        <v>111329.15134943125</v>
      </c>
      <c r="AI5" s="77">
        <f>情景假设!P35</f>
        <v>113655.88058809805</v>
      </c>
      <c r="AJ5" s="78">
        <f>情景假设!Q35</f>
        <v>116076.58686844524</v>
      </c>
      <c r="AK5" s="79">
        <f>情景假设!R35</f>
        <v>118545.53765691762</v>
      </c>
      <c r="AL5" s="77">
        <f>情景假设!S35</f>
        <v>120972.04118061277</v>
      </c>
      <c r="AM5" s="77">
        <f>情景假设!T35</f>
        <v>123395.04887479116</v>
      </c>
      <c r="AN5" s="77">
        <f>情景假设!U35</f>
        <v>125857.05791998327</v>
      </c>
      <c r="AO5" s="81">
        <f>情景假设!V35</f>
        <v>128404.19244589048</v>
      </c>
      <c r="AP5" s="79">
        <f>情景假设!W35</f>
        <v>131035.57513808158</v>
      </c>
      <c r="AQ5" s="77">
        <f>情景假设!X35</f>
        <v>133713.83005246968</v>
      </c>
      <c r="AR5" s="77">
        <f>情景假设!Y35</f>
        <v>136432.89041156106</v>
      </c>
      <c r="AS5" s="77">
        <f>情景假设!Z35</f>
        <v>139186.2933137108</v>
      </c>
      <c r="AT5" s="81">
        <f>情景假设!AA35</f>
        <v>141967.16736149156</v>
      </c>
      <c r="AU5" s="79">
        <f>情景假设!AB35</f>
        <v>144771.31173749384</v>
      </c>
      <c r="AV5" s="77">
        <f>情景假设!AC35</f>
        <v>147594.29414190573</v>
      </c>
      <c r="AW5" s="77">
        <f>情景假设!AD35</f>
        <v>150428.25026748609</v>
      </c>
      <c r="AX5" s="77">
        <f>情景假设!AE35</f>
        <v>153264.86399487747</v>
      </c>
      <c r="AY5" s="78">
        <f>情景假设!AF35</f>
        <v>156095.35783951209</v>
      </c>
      <c r="AZ5" s="79">
        <f>情景假设!AG35</f>
        <v>158939.12049781746</v>
      </c>
      <c r="BA5" s="77">
        <f>情景假设!AH35</f>
        <v>161814.52326430709</v>
      </c>
      <c r="BB5" s="77">
        <f>情景假设!AI35</f>
        <v>164710.28484780825</v>
      </c>
      <c r="BC5" s="77">
        <f>情景假设!AJ35</f>
        <v>167614.27344826102</v>
      </c>
      <c r="BD5" s="81">
        <f>情景假设!AK35</f>
        <v>170513.49536545746</v>
      </c>
      <c r="BE5" s="79">
        <f>情景假设!AL35</f>
        <v>173409.88053934966</v>
      </c>
      <c r="BF5" s="77">
        <f>情景假设!AM35</f>
        <v>176312.9681461936</v>
      </c>
      <c r="BG5" s="77">
        <f>情景假设!AN35</f>
        <v>179220.43010745355</v>
      </c>
      <c r="BH5" s="77">
        <f>情景假设!AO35</f>
        <v>182129.80447977252</v>
      </c>
      <c r="BI5" s="78">
        <f>情景假设!AP35</f>
        <v>185038.49460789832</v>
      </c>
    </row>
    <row r="6" spans="1:61" x14ac:dyDescent="0.2">
      <c r="A6" s="40" t="s">
        <v>57</v>
      </c>
      <c r="B6" s="37">
        <f>'历史数据 (2001-2022, 当年价) '!B6*B$77</f>
        <v>12922.19691913198</v>
      </c>
      <c r="C6" s="38">
        <f>'历史数据 (2001-2022, 当年价) '!C6*C$77</f>
        <v>14005.145364926902</v>
      </c>
      <c r="D6" s="38">
        <f>'历史数据 (2001-2022, 当年价) '!D6*D$77</f>
        <v>14410.716652702284</v>
      </c>
      <c r="E6" s="38">
        <f>'历史数据 (2001-2022, 当年价) '!E6*E$77</f>
        <v>15841.240702858573</v>
      </c>
      <c r="F6" s="39">
        <f>'历史数据 (2001-2022, 当年价) '!F6*F$77</f>
        <v>17478.670029358709</v>
      </c>
      <c r="G6" s="37">
        <f>'历史数据 (2001-2022, 当年价) '!G6*G$77</f>
        <v>19206.903926131014</v>
      </c>
      <c r="H6" s="38">
        <f>'历史数据 (2001-2022, 当年价) '!H6*H$77</f>
        <v>21357.812046410043</v>
      </c>
      <c r="I6" s="38">
        <f>'历史数据 (2001-2022, 当年价) '!I6*I$77</f>
        <v>22214.293173693201</v>
      </c>
      <c r="J6" s="38">
        <f>'历史数据 (2001-2022, 当年价) '!J6*J$77</f>
        <v>22471.738420302012</v>
      </c>
      <c r="K6" s="39">
        <f>'历史数据 (2001-2022, 当年价) '!K6*K$77</f>
        <v>23894.578991226455</v>
      </c>
      <c r="L6" s="37">
        <f>'历史数据 (2001-2022, 当年价) '!L6*L$77</f>
        <v>25720.526961160911</v>
      </c>
      <c r="M6" s="38">
        <f>'历史数据 (2001-2022, 当年价) '!M6*M$77</f>
        <v>27354.589707269035</v>
      </c>
      <c r="N6" s="38">
        <f>'历史数据 (2001-2022, 当年价) '!N6*N$77</f>
        <v>29353.002496532965</v>
      </c>
      <c r="O6" s="38">
        <f>'历史数据 (2001-2022, 当年价) '!O6*O$77</f>
        <v>31825.567469102905</v>
      </c>
      <c r="P6" s="39">
        <f>'历史数据 (2001-2022, 当年价) '!P6*P$77</f>
        <v>34027.489263973992</v>
      </c>
      <c r="Q6" s="37">
        <f>'历史数据 (2001-2022, 当年价) '!Q6*Q$77</f>
        <v>36297.463499736106</v>
      </c>
      <c r="R6" s="38">
        <f>'历史数据 (2001-2022, 当年价) '!R6*R$77</f>
        <v>39121.852645308427</v>
      </c>
      <c r="S6" s="38">
        <f>'历史数据 (2001-2022, 当年价) '!S6*S$77</f>
        <v>41053.77693860625</v>
      </c>
      <c r="T6" s="38">
        <f>'历史数据 (2001-2022, 当年价) '!T6*T$77</f>
        <v>42691.5780889854</v>
      </c>
      <c r="U6" s="39">
        <f>'历史数据 (2001-2022, 当年价) '!U6*U$77</f>
        <v>40582.9</v>
      </c>
      <c r="V6" s="37">
        <f>'历史数据 (2001-2022, 当年价) '!V6*V$77</f>
        <v>44991.98369146973</v>
      </c>
      <c r="W6" s="38">
        <f>'历史数据 (2001-2022, 当年价) '!W6*W$77</f>
        <v>46450.003049149032</v>
      </c>
      <c r="X6" s="77">
        <f>X57</f>
        <v>49153.129815887412</v>
      </c>
      <c r="Y6" s="82">
        <f t="shared" ref="Y6:BI10" si="0">Y57</f>
        <v>51970.893722128654</v>
      </c>
      <c r="Z6" s="80">
        <f t="shared" si="0"/>
        <v>54898.824827539094</v>
      </c>
      <c r="AA6" s="79">
        <f t="shared" si="0"/>
        <v>57997.043486053568</v>
      </c>
      <c r="AB6" s="77">
        <f t="shared" si="0"/>
        <v>61283.056469726456</v>
      </c>
      <c r="AC6" s="77">
        <f t="shared" si="0"/>
        <v>64675.3592097</v>
      </c>
      <c r="AD6" s="77">
        <f t="shared" si="0"/>
        <v>68075.574371646406</v>
      </c>
      <c r="AE6" s="80">
        <f t="shared" si="0"/>
        <v>71368.115415646593</v>
      </c>
      <c r="AF6" s="79">
        <f t="shared" si="0"/>
        <v>74542.867959405921</v>
      </c>
      <c r="AG6" s="77">
        <f t="shared" si="0"/>
        <v>77672.973183565948</v>
      </c>
      <c r="AH6" s="77">
        <f t="shared" si="0"/>
        <v>80755.409526274452</v>
      </c>
      <c r="AI6" s="77">
        <f t="shared" si="0"/>
        <v>83787.38505774572</v>
      </c>
      <c r="AJ6" s="80">
        <f t="shared" si="0"/>
        <v>86766.223272618037</v>
      </c>
      <c r="AK6" s="79">
        <f t="shared" si="0"/>
        <v>89671.015235601255</v>
      </c>
      <c r="AL6" s="77">
        <f t="shared" si="0"/>
        <v>92501.126658160996</v>
      </c>
      <c r="AM6" s="77">
        <f t="shared" si="0"/>
        <v>95288.333503441856</v>
      </c>
      <c r="AN6" s="77">
        <f t="shared" si="0"/>
        <v>98069.81385715623</v>
      </c>
      <c r="AO6" s="81">
        <f>AO57</f>
        <v>100888.1054628993</v>
      </c>
      <c r="AP6" s="79">
        <f t="shared" si="0"/>
        <v>103750.94900997991</v>
      </c>
      <c r="AQ6" s="77">
        <f t="shared" si="0"/>
        <v>106638.19510124714</v>
      </c>
      <c r="AR6" s="77">
        <f t="shared" si="0"/>
        <v>109555.33246513936</v>
      </c>
      <c r="AS6" s="77">
        <f t="shared" si="0"/>
        <v>112508.8369307696</v>
      </c>
      <c r="AT6" s="81">
        <f t="shared" si="0"/>
        <v>115506.21342218682</v>
      </c>
      <c r="AU6" s="79">
        <f t="shared" si="0"/>
        <v>118558.56766890487</v>
      </c>
      <c r="AV6" s="77">
        <f t="shared" si="0"/>
        <v>121678.347281457</v>
      </c>
      <c r="AW6" s="77">
        <f t="shared" si="0"/>
        <v>124876.74713755769</v>
      </c>
      <c r="AX6" s="77">
        <f t="shared" si="0"/>
        <v>128166.17498061749</v>
      </c>
      <c r="AY6" s="80">
        <f t="shared" si="0"/>
        <v>131560.30255667062</v>
      </c>
      <c r="AZ6" s="79">
        <f t="shared" si="0"/>
        <v>135051.68090367058</v>
      </c>
      <c r="BA6" s="77">
        <f t="shared" si="0"/>
        <v>138618.44440273542</v>
      </c>
      <c r="BB6" s="77">
        <f t="shared" si="0"/>
        <v>142252.91759575994</v>
      </c>
      <c r="BC6" s="77">
        <f t="shared" si="0"/>
        <v>145946.44745815854</v>
      </c>
      <c r="BD6" s="81">
        <f t="shared" si="0"/>
        <v>149689.35706091559</v>
      </c>
      <c r="BE6" s="79">
        <f t="shared" si="0"/>
        <v>153484.87832989576</v>
      </c>
      <c r="BF6" s="77">
        <f t="shared" si="0"/>
        <v>157343.16007625783</v>
      </c>
      <c r="BG6" s="77">
        <f t="shared" si="0"/>
        <v>161264.0264918863</v>
      </c>
      <c r="BH6" s="77">
        <f t="shared" si="0"/>
        <v>165247.18773599216</v>
      </c>
      <c r="BI6" s="80">
        <f t="shared" si="0"/>
        <v>169292.23271258455</v>
      </c>
    </row>
    <row r="7" spans="1:61" x14ac:dyDescent="0.2">
      <c r="A7" s="40" t="s">
        <v>58</v>
      </c>
      <c r="B7" s="37">
        <f>'历史数据 (2001-2022, 当年价) '!B7*B$77</f>
        <v>17152.616485966111</v>
      </c>
      <c r="C7" s="38">
        <f>'历史数据 (2001-2022, 当年价) '!C7*C$77</f>
        <v>18681.749754360146</v>
      </c>
      <c r="D7" s="38">
        <f>'历史数据 (2001-2022, 当年价) '!D7*D$77</f>
        <v>20339.742996748846</v>
      </c>
      <c r="E7" s="38">
        <f>'历史数据 (2001-2022, 当年价) '!E7*E$77</f>
        <v>21201.883194183185</v>
      </c>
      <c r="F7" s="39">
        <f>'历史数据 (2001-2022, 当年价) '!F7*F$77</f>
        <v>22884.560803942069</v>
      </c>
      <c r="G7" s="37">
        <f>'历史数据 (2001-2022, 当年价) '!G7*G$77</f>
        <v>26058.395523850108</v>
      </c>
      <c r="H7" s="38">
        <f>'历史数据 (2001-2022, 当年价) '!H7*H$77</f>
        <v>30623.280761177761</v>
      </c>
      <c r="I7" s="38">
        <f>'历史数据 (2001-2022, 当年价) '!I7*I$77</f>
        <v>35540.208943581521</v>
      </c>
      <c r="J7" s="38">
        <f>'历史数据 (2001-2022, 当年价) '!J7*J$77</f>
        <v>39448.493208340893</v>
      </c>
      <c r="K7" s="39">
        <f>'历史数据 (2001-2022, 当年价) '!K7*K$77</f>
        <v>45678.365859529622</v>
      </c>
      <c r="L7" s="37">
        <f>'历史数据 (2001-2022, 当年价) '!L7*L$77</f>
        <v>51500.521306789298</v>
      </c>
      <c r="M7" s="38">
        <f>'历史数据 (2001-2022, 当年价) '!M7*M$77</f>
        <v>57367.259264602661</v>
      </c>
      <c r="N7" s="38">
        <f>'历史数据 (2001-2022, 当年价) '!N7*N$77</f>
        <v>63443.814282969681</v>
      </c>
      <c r="O7" s="38">
        <f>'历史数据 (2001-2022, 当年价) '!O7*O$77</f>
        <v>70456.495572018976</v>
      </c>
      <c r="P7" s="39">
        <f>'历史数据 (2001-2022, 当年价) '!P7*P$77</f>
        <v>75503.463751392177</v>
      </c>
      <c r="Q7" s="37">
        <f>'历史数据 (2001-2022, 当年价) '!Q7*Q$77</f>
        <v>81020.819704871668</v>
      </c>
      <c r="R7" s="38">
        <f>'历史数据 (2001-2022, 当年价) '!R7*R$77</f>
        <v>85528.934305470306</v>
      </c>
      <c r="S7" s="38">
        <f>'历史数据 (2001-2022, 当年价) '!S7*S$77</f>
        <v>90483.044653986115</v>
      </c>
      <c r="T7" s="38">
        <f>'历史数据 (2001-2022, 当年价) '!T7*T$77</f>
        <v>96158.315337849839</v>
      </c>
      <c r="U7" s="39">
        <f>'历史数据 (2001-2022, 当年价) '!U7*U$77</f>
        <v>96086.1</v>
      </c>
      <c r="V7" s="37">
        <f>'历史数据 (2001-2022, 当年价) '!V7*V$77</f>
        <v>105634.48778242921</v>
      </c>
      <c r="W7" s="38">
        <f>'历史数据 (2001-2022, 当年价) '!W7*W$77</f>
        <v>107085.79216328831</v>
      </c>
      <c r="X7" s="77">
        <f t="shared" ref="X7:X10" si="1">X58</f>
        <v>113767.13710221479</v>
      </c>
      <c r="Y7" s="82">
        <f t="shared" si="0"/>
        <v>120779.14218236729</v>
      </c>
      <c r="Z7" s="80">
        <f t="shared" si="0"/>
        <v>128124.43436638825</v>
      </c>
      <c r="AA7" s="79">
        <f t="shared" si="0"/>
        <v>135992.94281735257</v>
      </c>
      <c r="AB7" s="77">
        <f t="shared" si="0"/>
        <v>144435.6227386625</v>
      </c>
      <c r="AC7" s="77">
        <f t="shared" si="0"/>
        <v>153203.4908469301</v>
      </c>
      <c r="AD7" s="77">
        <f t="shared" si="0"/>
        <v>161987.00245544207</v>
      </c>
      <c r="AE7" s="80">
        <f t="shared" si="0"/>
        <v>170414.18126478125</v>
      </c>
      <c r="AF7" s="79">
        <f t="shared" si="0"/>
        <v>178396.49297510358</v>
      </c>
      <c r="AG7" s="77">
        <f t="shared" si="0"/>
        <v>186164.3552865347</v>
      </c>
      <c r="AH7" s="77">
        <f t="shared" si="0"/>
        <v>193792.13619244454</v>
      </c>
      <c r="AI7" s="77">
        <f t="shared" si="0"/>
        <v>201370.65249329931</v>
      </c>
      <c r="AJ7" s="80">
        <f t="shared" si="0"/>
        <v>209006.40950493095</v>
      </c>
      <c r="AK7" s="79">
        <f t="shared" si="0"/>
        <v>216628.45448649218</v>
      </c>
      <c r="AL7" s="77">
        <f t="shared" si="0"/>
        <v>224132.0306333417</v>
      </c>
      <c r="AM7" s="77">
        <f t="shared" si="0"/>
        <v>231594.7426923661</v>
      </c>
      <c r="AN7" s="77">
        <f t="shared" si="0"/>
        <v>239108.17681346985</v>
      </c>
      <c r="AO7" s="81">
        <f t="shared" si="0"/>
        <v>246778.08079915019</v>
      </c>
      <c r="AP7" s="79">
        <f t="shared" si="0"/>
        <v>254626.11194552266</v>
      </c>
      <c r="AQ7" s="77">
        <f t="shared" si="0"/>
        <v>262605.48140048201</v>
      </c>
      <c r="AR7" s="77">
        <f t="shared" si="0"/>
        <v>270732.04370265431</v>
      </c>
      <c r="AS7" s="77">
        <f t="shared" si="0"/>
        <v>279024.24152342102</v>
      </c>
      <c r="AT7" s="81">
        <f t="shared" si="0"/>
        <v>287503.26021155214</v>
      </c>
      <c r="AU7" s="79">
        <f t="shared" si="0"/>
        <v>296199.50705989602</v>
      </c>
      <c r="AV7" s="77">
        <f t="shared" si="0"/>
        <v>305147.12461193732</v>
      </c>
      <c r="AW7" s="77">
        <f t="shared" si="0"/>
        <v>314377.53735530667</v>
      </c>
      <c r="AX7" s="77">
        <f t="shared" si="0"/>
        <v>323925.63571870868</v>
      </c>
      <c r="AY7" s="80">
        <f t="shared" si="0"/>
        <v>333829.97656180395</v>
      </c>
      <c r="AZ7" s="79">
        <f t="shared" si="0"/>
        <v>344081.66422159743</v>
      </c>
      <c r="BA7" s="77">
        <f t="shared" si="0"/>
        <v>354635.73062156484</v>
      </c>
      <c r="BB7" s="77">
        <f t="shared" si="0"/>
        <v>365477.54997843329</v>
      </c>
      <c r="BC7" s="77">
        <f t="shared" si="0"/>
        <v>376589.73257279373</v>
      </c>
      <c r="BD7" s="81">
        <f t="shared" si="0"/>
        <v>387951.92675687996</v>
      </c>
      <c r="BE7" s="79">
        <f t="shared" si="0"/>
        <v>399577.00664059573</v>
      </c>
      <c r="BF7" s="77">
        <f t="shared" si="0"/>
        <v>411496.14316341473</v>
      </c>
      <c r="BG7" s="77">
        <f t="shared" si="0"/>
        <v>423713.93072614382</v>
      </c>
      <c r="BH7" s="77">
        <f t="shared" si="0"/>
        <v>436234.72461465781</v>
      </c>
      <c r="BI7" s="80">
        <f t="shared" si="0"/>
        <v>449062.61205117824</v>
      </c>
    </row>
    <row r="8" spans="1:61" x14ac:dyDescent="0.2">
      <c r="A8" s="40" t="s">
        <v>59</v>
      </c>
      <c r="B8" s="37">
        <f>'历史数据 (2001-2022, 当年价) '!B8*B$77</f>
        <v>4513.6385874010248</v>
      </c>
      <c r="C8" s="38">
        <f>'历史数据 (2001-2022, 当年价) '!C8*C$77</f>
        <v>5092.0326235075754</v>
      </c>
      <c r="D8" s="38">
        <f>'历史数据 (2001-2022, 当年价) '!D8*D$77</f>
        <v>5691.7851781488607</v>
      </c>
      <c r="E8" s="38">
        <f>'历史数据 (2001-2022, 当年价) '!E8*E$77</f>
        <v>6238.1108824838657</v>
      </c>
      <c r="F8" s="39">
        <f>'历史数据 (2001-2022, 当年价) '!F8*F$77</f>
        <v>6873.8054741095848</v>
      </c>
      <c r="G8" s="37">
        <f>'历史数据 (2001-2022, 当年价) '!G8*G$77</f>
        <v>7553.6469442222424</v>
      </c>
      <c r="H8" s="38">
        <f>'历史数据 (2001-2022, 当年价) '!H8*H$77</f>
        <v>8113.2807727908448</v>
      </c>
      <c r="I8" s="38">
        <f>'历史数据 (2001-2022, 当年价) '!I8*I$77</f>
        <v>8979.4462881834588</v>
      </c>
      <c r="J8" s="38">
        <f>'历史数据 (2001-2022, 当年价) '!J8*J$77</f>
        <v>9462.0566134484743</v>
      </c>
      <c r="K8" s="39">
        <f>'历史数据 (2001-2022, 当年价) '!K8*K$77</f>
        <v>9810.4193647830252</v>
      </c>
      <c r="L8" s="37">
        <f>'历史数据 (2001-2022, 当年价) '!L8*L$77</f>
        <v>10086.374948865838</v>
      </c>
      <c r="M8" s="38">
        <f>'历史数据 (2001-2022, 当年价) '!M8*M$77</f>
        <v>10978.23468974103</v>
      </c>
      <c r="N8" s="38">
        <f>'历史数据 (2001-2022, 当年价) '!N8*N$77</f>
        <v>11528.425064808491</v>
      </c>
      <c r="O8" s="38">
        <f>'历史数据 (2001-2022, 当年价) '!O8*O$77</f>
        <v>12523.822103857652</v>
      </c>
      <c r="P8" s="39">
        <f>'历史数据 (2001-2022, 当年价) '!P8*P$77</f>
        <v>13720.594558606477</v>
      </c>
      <c r="Q8" s="37">
        <f>'历史数据 (2001-2022, 当年价) '!Q8*Q$77</f>
        <v>14954.528147087502</v>
      </c>
      <c r="R8" s="38">
        <f>'历史数据 (2001-2022, 当年价) '!R8*R$77</f>
        <v>15867.146170529086</v>
      </c>
      <c r="S8" s="38">
        <f>'历史数据 (2001-2022, 当年价) '!S8*S$77</f>
        <v>16814.082962921035</v>
      </c>
      <c r="T8" s="38">
        <f>'历史数据 (2001-2022, 当年价) '!T8*T$77</f>
        <v>17998.073570923636</v>
      </c>
      <c r="U8" s="39">
        <f>'历史数据 (2001-2022, 当年价) '!U8*U$77</f>
        <v>15285.4</v>
      </c>
      <c r="V8" s="37">
        <f>'历史数据 (2001-2022, 当年价) '!V8*V$77</f>
        <v>17067.645704961466</v>
      </c>
      <c r="W8" s="38">
        <f>'历史数据 (2001-2022, 当年价) '!W8*W$77</f>
        <v>16696.536385320014</v>
      </c>
      <c r="X8" s="77">
        <f t="shared" si="1"/>
        <v>17340.794696631892</v>
      </c>
      <c r="Y8" s="77">
        <f t="shared" si="0"/>
        <v>18009.124001359705</v>
      </c>
      <c r="Z8" s="80">
        <f t="shared" si="0"/>
        <v>18704.706051623121</v>
      </c>
      <c r="AA8" s="79">
        <f t="shared" si="0"/>
        <v>19453.174124324378</v>
      </c>
      <c r="AB8" s="77">
        <f t="shared" si="0"/>
        <v>20255.875388876553</v>
      </c>
      <c r="AC8" s="77">
        <f t="shared" si="0"/>
        <v>21076.061739870143</v>
      </c>
      <c r="AD8" s="77">
        <f t="shared" si="0"/>
        <v>21871.605588799041</v>
      </c>
      <c r="AE8" s="80">
        <f t="shared" si="0"/>
        <v>22595.169541622119</v>
      </c>
      <c r="AF8" s="79">
        <f t="shared" si="0"/>
        <v>23241.291397532139</v>
      </c>
      <c r="AG8" s="77">
        <f t="shared" si="0"/>
        <v>23844.804467481292</v>
      </c>
      <c r="AH8" s="77">
        <f t="shared" si="0"/>
        <v>24416.265802246682</v>
      </c>
      <c r="AI8" s="77">
        <f t="shared" si="0"/>
        <v>24967.269338772876</v>
      </c>
      <c r="AJ8" s="80">
        <f t="shared" si="0"/>
        <v>25510.296826202331</v>
      </c>
      <c r="AK8" s="79">
        <f t="shared" si="0"/>
        <v>26037.046567992918</v>
      </c>
      <c r="AL8" s="77">
        <f t="shared" si="0"/>
        <v>26536.530594902368</v>
      </c>
      <c r="AM8" s="77">
        <f t="shared" si="0"/>
        <v>27018.519693334405</v>
      </c>
      <c r="AN8" s="77">
        <f t="shared" si="0"/>
        <v>27493.720559391728</v>
      </c>
      <c r="AO8" s="81">
        <f t="shared" si="0"/>
        <v>27973.734444604834</v>
      </c>
      <c r="AP8" s="79">
        <f t="shared" si="0"/>
        <v>28460.012337037915</v>
      </c>
      <c r="AQ8" s="77">
        <f t="shared" si="0"/>
        <v>28946.273876594674</v>
      </c>
      <c r="AR8" s="77">
        <f t="shared" si="0"/>
        <v>29433.281509804317</v>
      </c>
      <c r="AS8" s="77">
        <f t="shared" si="0"/>
        <v>29921.920378183957</v>
      </c>
      <c r="AT8" s="81">
        <f t="shared" si="0"/>
        <v>30413.20014008048</v>
      </c>
      <c r="AU8" s="79">
        <f t="shared" si="0"/>
        <v>30908.9153863223</v>
      </c>
      <c r="AV8" s="77">
        <f t="shared" si="0"/>
        <v>31411.019087097975</v>
      </c>
      <c r="AW8" s="77">
        <f t="shared" si="0"/>
        <v>31920.944919047815</v>
      </c>
      <c r="AX8" s="77">
        <f t="shared" si="0"/>
        <v>32440.248089319688</v>
      </c>
      <c r="AY8" s="80">
        <f t="shared" si="0"/>
        <v>32970.602089575754</v>
      </c>
      <c r="AZ8" s="79">
        <f t="shared" si="0"/>
        <v>33512.067672489851</v>
      </c>
      <c r="BA8" s="77">
        <f t="shared" si="0"/>
        <v>34062.209978333645</v>
      </c>
      <c r="BB8" s="77">
        <f t="shared" si="0"/>
        <v>34618.929071305647</v>
      </c>
      <c r="BC8" s="77">
        <f t="shared" si="0"/>
        <v>35179.965626581688</v>
      </c>
      <c r="BD8" s="81">
        <f t="shared" si="0"/>
        <v>35742.896603709385</v>
      </c>
      <c r="BE8" s="79">
        <f t="shared" si="0"/>
        <v>36308.438036299325</v>
      </c>
      <c r="BF8" s="77">
        <f t="shared" si="0"/>
        <v>36878.895527309323</v>
      </c>
      <c r="BG8" s="77">
        <f t="shared" si="0"/>
        <v>37454.087353512703</v>
      </c>
      <c r="BH8" s="77">
        <f t="shared" si="0"/>
        <v>38033.80649422331</v>
      </c>
      <c r="BI8" s="80">
        <f t="shared" si="0"/>
        <v>38617.81972788112</v>
      </c>
    </row>
    <row r="9" spans="1:61" x14ac:dyDescent="0.2">
      <c r="A9" s="40" t="s">
        <v>60</v>
      </c>
      <c r="B9" s="37">
        <f>'历史数据 (2001-2022, 当年价) '!B9*B$77</f>
        <v>9784.408500699994</v>
      </c>
      <c r="C9" s="38">
        <f>'历史数据 (2001-2022, 当年价) '!C9*C$77</f>
        <v>10382.528937787503</v>
      </c>
      <c r="D9" s="38">
        <f>'历史数据 (2001-2022, 当年价) '!D9*D$77</f>
        <v>11007.589536974048</v>
      </c>
      <c r="E9" s="38">
        <f>'历史数据 (2001-2022, 当年价) '!E9*E$77</f>
        <v>11234.659311987014</v>
      </c>
      <c r="F9" s="39">
        <f>'历史数据 (2001-2022, 当年价) '!F9*F$77</f>
        <v>12264.296250729163</v>
      </c>
      <c r="G9" s="37">
        <f>'历史数据 (2001-2022, 当年价) '!G9*G$77</f>
        <v>15717.404628357772</v>
      </c>
      <c r="H9" s="38">
        <f>'历史数据 (2001-2022, 当年价) '!H9*H$77</f>
        <v>22227.765856134683</v>
      </c>
      <c r="I9" s="38">
        <f>'历史数据 (2001-2022, 当年价) '!I9*I$77</f>
        <v>24898.85730634338</v>
      </c>
      <c r="J9" s="38">
        <f>'历史数据 (2001-2022, 当年价) '!J9*J$77</f>
        <v>29699.732335281249</v>
      </c>
      <c r="K9" s="39">
        <f>'历史数据 (2001-2022, 当年价) '!K9*K$77</f>
        <v>32735.023671667281</v>
      </c>
      <c r="L9" s="37">
        <f>'历史数据 (2001-2022, 当年价) '!L9*L$77</f>
        <v>36207.040865314841</v>
      </c>
      <c r="M9" s="38">
        <f>'历史数据 (2001-2022, 当年价) '!M9*M$77</f>
        <v>40602.972624593269</v>
      </c>
      <c r="N9" s="38">
        <f>'历史数据 (2001-2022, 当年价) '!N9*N$77</f>
        <v>46542.227698753755</v>
      </c>
      <c r="O9" s="38">
        <f>'历史数据 (2001-2022, 当年价) '!O9*O$77</f>
        <v>52257.487203405923</v>
      </c>
      <c r="P9" s="39">
        <f>'历史数据 (2001-2022, 当年价) '!P9*P$77</f>
        <v>62771.042778023329</v>
      </c>
      <c r="Q9" s="37">
        <f>'历史数据 (2001-2022, 当年价) '!Q9*Q$77</f>
        <v>65898.479240726272</v>
      </c>
      <c r="R9" s="38">
        <f>'历史数据 (2001-2022, 当年价) '!R9*R$77</f>
        <v>68337.804624444689</v>
      </c>
      <c r="S9" s="38">
        <f>'历史数据 (2001-2022, 当年价) '!S9*S$77</f>
        <v>71864.668488840805</v>
      </c>
      <c r="T9" s="38">
        <f>'历史数据 (2001-2022, 当年价) '!T9*T$77</f>
        <v>76655.099319507237</v>
      </c>
      <c r="U9" s="39">
        <f>'历史数据 (2001-2022, 当年价) '!U9*U$77</f>
        <v>83617.7</v>
      </c>
      <c r="V9" s="37">
        <f>'历史数据 (2001-2022, 当年价) '!V9*V$77</f>
        <v>87195.415071666503</v>
      </c>
      <c r="W9" s="38">
        <f>'历史数据 (2001-2022, 当年价) '!W9*W$77</f>
        <v>90528.212015436089</v>
      </c>
      <c r="X9" s="77">
        <f t="shared" si="1"/>
        <v>96458.572897097911</v>
      </c>
      <c r="Y9" s="77">
        <f t="shared" si="0"/>
        <v>102693.10592341228</v>
      </c>
      <c r="Z9" s="80">
        <f t="shared" si="0"/>
        <v>109237.29540249404</v>
      </c>
      <c r="AA9" s="79">
        <f t="shared" si="0"/>
        <v>116262.73140452696</v>
      </c>
      <c r="AB9" s="77">
        <f t="shared" si="0"/>
        <v>123815.73114284773</v>
      </c>
      <c r="AC9" s="77">
        <f t="shared" si="0"/>
        <v>131674.1742214282</v>
      </c>
      <c r="AD9" s="77">
        <f t="shared" si="0"/>
        <v>139558.64092952298</v>
      </c>
      <c r="AE9" s="80">
        <f t="shared" si="0"/>
        <v>147130.39802306463</v>
      </c>
      <c r="AF9" s="79">
        <f t="shared" si="0"/>
        <v>154254.46784578351</v>
      </c>
      <c r="AG9" s="77">
        <f t="shared" si="0"/>
        <v>161127.94172601571</v>
      </c>
      <c r="AH9" s="77">
        <f t="shared" si="0"/>
        <v>167891.16206744453</v>
      </c>
      <c r="AI9" s="77">
        <f t="shared" si="0"/>
        <v>174715.06008260648</v>
      </c>
      <c r="AJ9" s="80">
        <f t="shared" si="0"/>
        <v>181800.83207586044</v>
      </c>
      <c r="AK9" s="79">
        <f t="shared" si="0"/>
        <v>189130.62774114098</v>
      </c>
      <c r="AL9" s="77">
        <f t="shared" si="0"/>
        <v>196569.54673759916</v>
      </c>
      <c r="AM9" s="77">
        <f t="shared" si="0"/>
        <v>204173.00470321137</v>
      </c>
      <c r="AN9" s="77">
        <f t="shared" si="0"/>
        <v>212005.66577541718</v>
      </c>
      <c r="AO9" s="81">
        <f t="shared" si="0"/>
        <v>220142.1289486477</v>
      </c>
      <c r="AP9" s="79">
        <f t="shared" si="0"/>
        <v>228579.11577976571</v>
      </c>
      <c r="AQ9" s="77">
        <f t="shared" si="0"/>
        <v>237246.97044986777</v>
      </c>
      <c r="AR9" s="77">
        <f t="shared" si="0"/>
        <v>246126.43995780378</v>
      </c>
      <c r="AS9" s="77">
        <f t="shared" si="0"/>
        <v>255195.11858878433</v>
      </c>
      <c r="AT9" s="81">
        <f t="shared" si="0"/>
        <v>264427.28050826129</v>
      </c>
      <c r="AU9" s="79">
        <f t="shared" si="0"/>
        <v>273799.56127072213</v>
      </c>
      <c r="AV9" s="77">
        <f t="shared" si="0"/>
        <v>283285.68352023815</v>
      </c>
      <c r="AW9" s="77">
        <f t="shared" si="0"/>
        <v>292850.09865839151</v>
      </c>
      <c r="AX9" s="77">
        <f t="shared" si="0"/>
        <v>302453.31140828494</v>
      </c>
      <c r="AY9" s="80">
        <f t="shared" si="0"/>
        <v>312051.72831421386</v>
      </c>
      <c r="AZ9" s="79">
        <f t="shared" si="0"/>
        <v>321693.29389769293</v>
      </c>
      <c r="BA9" s="77">
        <f t="shared" si="0"/>
        <v>331437.9328188767</v>
      </c>
      <c r="BB9" s="77">
        <f t="shared" si="0"/>
        <v>341254.45334169822</v>
      </c>
      <c r="BC9" s="77">
        <f t="shared" si="0"/>
        <v>351108.39722225157</v>
      </c>
      <c r="BD9" s="81">
        <f t="shared" si="0"/>
        <v>360961.99792702036</v>
      </c>
      <c r="BE9" s="79">
        <f t="shared" si="0"/>
        <v>370807.93304461584</v>
      </c>
      <c r="BF9" s="77">
        <f t="shared" si="0"/>
        <v>380655.17715031572</v>
      </c>
      <c r="BG9" s="77">
        <f t="shared" si="0"/>
        <v>390487.31275518017</v>
      </c>
      <c r="BH9" s="77">
        <f t="shared" si="0"/>
        <v>400287.11867629713</v>
      </c>
      <c r="BI9" s="80">
        <f t="shared" si="0"/>
        <v>410036.58188395365</v>
      </c>
    </row>
    <row r="10" spans="1:61" x14ac:dyDescent="0.2">
      <c r="A10" s="40" t="s">
        <v>61</v>
      </c>
      <c r="B10" s="37">
        <f>'历史数据 (2001-2022, 当年价) '!B10*B$77</f>
        <v>8849.7481207415294</v>
      </c>
      <c r="C10" s="38">
        <f>'历史数据 (2001-2022, 当年价) '!C10*C$77</f>
        <v>9968.9694766959637</v>
      </c>
      <c r="D10" s="38">
        <f>'历史数据 (2001-2022, 当年价) '!D10*D$77</f>
        <v>11210.23682603325</v>
      </c>
      <c r="E10" s="38">
        <f>'历史数据 (2001-2022, 当年价) '!E10*E$77</f>
        <v>12174.086673928416</v>
      </c>
      <c r="F10" s="39">
        <f>'历史数据 (2001-2022, 当年价) '!F10*F$77</f>
        <v>13897.18752418652</v>
      </c>
      <c r="G10" s="37">
        <f>'历史数据 (2001-2022, 当年价) '!G10*G$77</f>
        <v>16266.835276597949</v>
      </c>
      <c r="H10" s="38">
        <f>'历史数据 (2001-2022, 当年价) '!H10*H$77</f>
        <v>20054.709273094148</v>
      </c>
      <c r="I10" s="38">
        <f>'历史数据 (2001-2022, 当年价) '!I10*I$77</f>
        <v>19815.693481260099</v>
      </c>
      <c r="J10" s="38">
        <f>'历史数据 (2001-2022, 当年价) '!J10*J$77</f>
        <v>25515.727051401482</v>
      </c>
      <c r="K10" s="39">
        <f>'历史数据 (2001-2022, 当年价) '!K10*K$77</f>
        <v>29673.719962985957</v>
      </c>
      <c r="L10" s="37">
        <f>'历史数据 (2001-2022, 当年价) '!L10*L$77</f>
        <v>32713.773617339204</v>
      </c>
      <c r="M10" s="38">
        <f>'历史数据 (2001-2022, 当年价) '!M10*M$77</f>
        <v>35399.508787493542</v>
      </c>
      <c r="N10" s="38">
        <f>'历史数据 (2001-2022, 当年价) '!N10*N$77</f>
        <v>39832.538462927179</v>
      </c>
      <c r="O10" s="38">
        <f>'历史数据 (2001-2022, 当年价) '!O10*O$77</f>
        <v>42479.298420686639</v>
      </c>
      <c r="P10" s="39">
        <f>'历史数据 (2001-2022, 当年价) '!P10*P$77</f>
        <v>47467.341287589115</v>
      </c>
      <c r="Q10" s="37">
        <f>'历史数据 (2001-2022, 当年价) '!Q10*Q$77</f>
        <v>54914.739986851237</v>
      </c>
      <c r="R10" s="38">
        <f>'历史数据 (2001-2022, 当年价) '!R10*R$77</f>
        <v>60161.524062886783</v>
      </c>
      <c r="S10" s="38">
        <f>'历史数据 (2001-2022, 当年价) '!S10*S$77</f>
        <v>65771.006096197845</v>
      </c>
      <c r="T10" s="38">
        <f>'历史数据 (2001-2022, 当年价) '!T10*T$77</f>
        <v>70818.500320559091</v>
      </c>
      <c r="U10" s="39">
        <f>'历史数据 (2001-2022, 当年价) '!U10*U$77</f>
        <v>73425.3</v>
      </c>
      <c r="V10" s="37">
        <f>'历史数据 (2001-2022, 当年价) '!V10*V$77</f>
        <v>74150.558181630418</v>
      </c>
      <c r="W10" s="38">
        <f>'历史数据 (2001-2022, 当年价) '!W10*W$77</f>
        <v>69030.48514791824</v>
      </c>
      <c r="X10" s="77">
        <f t="shared" si="1"/>
        <v>72813.552603951219</v>
      </c>
      <c r="Y10" s="77">
        <f t="shared" si="0"/>
        <v>76766.87227634617</v>
      </c>
      <c r="Z10" s="80">
        <f t="shared" si="0"/>
        <v>80900.478131192693</v>
      </c>
      <c r="AA10" s="79">
        <f t="shared" si="0"/>
        <v>85336.907422761782</v>
      </c>
      <c r="AB10" s="77">
        <f t="shared" si="0"/>
        <v>90097.371592167372</v>
      </c>
      <c r="AC10" s="77">
        <f t="shared" si="0"/>
        <v>95016.585600032719</v>
      </c>
      <c r="AD10" s="77">
        <f t="shared" si="0"/>
        <v>99894.043415877124</v>
      </c>
      <c r="AE10" s="80">
        <f t="shared" si="0"/>
        <v>104493.61525632619</v>
      </c>
      <c r="AF10" s="79">
        <f t="shared" si="0"/>
        <v>108720.07004583099</v>
      </c>
      <c r="AG10" s="77">
        <f t="shared" si="0"/>
        <v>112721.21237640781</v>
      </c>
      <c r="AH10" s="77">
        <f t="shared" si="0"/>
        <v>116616.52136503349</v>
      </c>
      <c r="AI10" s="77">
        <f t="shared" si="0"/>
        <v>120545.53303688376</v>
      </c>
      <c r="AJ10" s="80">
        <f t="shared" si="0"/>
        <v>124667.34127389883</v>
      </c>
      <c r="AK10" s="79">
        <f t="shared" si="0"/>
        <v>128966.58002626995</v>
      </c>
      <c r="AL10" s="77">
        <f t="shared" si="0"/>
        <v>133333.31860747834</v>
      </c>
      <c r="AM10" s="77">
        <f t="shared" si="0"/>
        <v>137803.39794294807</v>
      </c>
      <c r="AN10" s="77">
        <f t="shared" si="0"/>
        <v>142417.58743183862</v>
      </c>
      <c r="AO10" s="81">
        <f t="shared" si="0"/>
        <v>147221.97596631545</v>
      </c>
      <c r="AP10" s="79">
        <f t="shared" si="0"/>
        <v>152209.40920886019</v>
      </c>
      <c r="AQ10" s="77">
        <f t="shared" si="0"/>
        <v>157328.21784183834</v>
      </c>
      <c r="AR10" s="77">
        <f t="shared" si="0"/>
        <v>162560.15841726994</v>
      </c>
      <c r="AS10" s="77">
        <f t="shared" si="0"/>
        <v>167884.41387652405</v>
      </c>
      <c r="AT10" s="81">
        <f t="shared" si="0"/>
        <v>173277.47006652385</v>
      </c>
      <c r="AU10" s="79">
        <f t="shared" si="0"/>
        <v>178716.82464175017</v>
      </c>
      <c r="AV10" s="77">
        <f t="shared" si="0"/>
        <v>184177.50014780927</v>
      </c>
      <c r="AW10" s="77">
        <f t="shared" si="0"/>
        <v>189627.95278778189</v>
      </c>
      <c r="AX10" s="77">
        <f t="shared" si="0"/>
        <v>195033.63526477094</v>
      </c>
      <c r="AY10" s="80">
        <f t="shared" si="0"/>
        <v>200356.98405822631</v>
      </c>
      <c r="AZ10" s="79">
        <f t="shared" si="0"/>
        <v>205644.9575103953</v>
      </c>
      <c r="BA10" s="77">
        <f t="shared" si="0"/>
        <v>210958.06012014582</v>
      </c>
      <c r="BB10" s="77">
        <f t="shared" si="0"/>
        <v>216275.42028522529</v>
      </c>
      <c r="BC10" s="77">
        <f t="shared" si="0"/>
        <v>221574.32286586161</v>
      </c>
      <c r="BD10" s="81">
        <f t="shared" si="0"/>
        <v>226830.21602751641</v>
      </c>
      <c r="BE10" s="79">
        <f t="shared" si="0"/>
        <v>232037.86729766865</v>
      </c>
      <c r="BF10" s="77">
        <f t="shared" si="0"/>
        <v>237202.14236493679</v>
      </c>
      <c r="BG10" s="77">
        <f t="shared" si="0"/>
        <v>242311.92477178609</v>
      </c>
      <c r="BH10" s="77">
        <f t="shared" si="0"/>
        <v>247355.64343175097</v>
      </c>
      <c r="BI10" s="80">
        <f t="shared" si="0"/>
        <v>252321.29154952575</v>
      </c>
    </row>
    <row r="11" spans="1:61" x14ac:dyDescent="0.2">
      <c r="A11" s="41" t="s">
        <v>62</v>
      </c>
      <c r="B11" s="42">
        <f>'历史数据 (2001-2022, 当年价) '!B11*B$77</f>
        <v>31937.552049663198</v>
      </c>
      <c r="C11" s="43">
        <f>'历史数据 (2001-2022, 当年价) '!C11*C$77</f>
        <v>37036.464236731954</v>
      </c>
      <c r="D11" s="43">
        <f>'历史数据 (2001-2022, 当年价) '!D11*D$77</f>
        <v>41428.534463569165</v>
      </c>
      <c r="E11" s="43">
        <f>'历史数据 (2001-2022, 当年价) '!E11*E$77</f>
        <v>45540.864826594312</v>
      </c>
      <c r="F11" s="44">
        <f>'历史数据 (2001-2022, 当年价) '!F11*F$77</f>
        <v>52003.008017669003</v>
      </c>
      <c r="G11" s="42">
        <f>'历史数据 (2001-2022, 当年价) '!G11*G$77</f>
        <v>58175.343577348067</v>
      </c>
      <c r="H11" s="43">
        <f>'历史数据 (2001-2022, 当年价) '!H11*H$77</f>
        <v>65164.643960404319</v>
      </c>
      <c r="I11" s="43">
        <f>'历史数据 (2001-2022, 当年价) '!I11*I$77</f>
        <v>72161.979645155414</v>
      </c>
      <c r="J11" s="43">
        <f>'历史数据 (2001-2022, 当年价) '!J11*J$77</f>
        <v>81608.164173365454</v>
      </c>
      <c r="K11" s="44">
        <f>'历史数据 (2001-2022, 当年价) '!K11*K$77</f>
        <v>87335.50289981447</v>
      </c>
      <c r="L11" s="42">
        <f>'历史数据 (2001-2022, 当年价) '!L11*L$77</f>
        <v>95480.12595779878</v>
      </c>
      <c r="M11" s="43">
        <f>'历史数据 (2001-2022, 当年价) '!M11*M$77</f>
        <v>107103.2013242258</v>
      </c>
      <c r="N11" s="43">
        <f>'历史数据 (2001-2022, 当年价) '!N11*N$77</f>
        <v>119301.61086028998</v>
      </c>
      <c r="O11" s="43">
        <f>'历史数据 (2001-2022, 当年价) '!O11*O$77</f>
        <v>133415.33875963348</v>
      </c>
      <c r="P11" s="44">
        <f>'历史数据 (2001-2022, 当年价) '!P11*P$77</f>
        <v>152587.13558397276</v>
      </c>
      <c r="Q11" s="42">
        <f>'历史数据 (2001-2022, 当年价) '!Q11*Q$77</f>
        <v>172256.87078333952</v>
      </c>
      <c r="R11" s="43">
        <f>'历史数据 (2001-2022, 当年价) '!R11*R$77</f>
        <v>188734.62401960831</v>
      </c>
      <c r="S11" s="43">
        <f>'历史数据 (2001-2022, 当年价) '!S11*S$77</f>
        <v>207771.77156290377</v>
      </c>
      <c r="T11" s="43">
        <f>'历史数据 (2001-2022, 当年价) '!T11*T$77</f>
        <v>228923.80211593144</v>
      </c>
      <c r="U11" s="44">
        <f>'历史数据 (2001-2022, 当年价) '!U11*U$77</f>
        <v>237825.3</v>
      </c>
      <c r="V11" s="42">
        <f>'历史数据 (2001-2022, 当年价) '!V11*V$77</f>
        <v>248575.80545442237</v>
      </c>
      <c r="W11" s="43">
        <f>'历史数据 (2001-2022, 当年价) '!W11*W$77</f>
        <v>261752.40687754125</v>
      </c>
      <c r="X11" s="83">
        <f>SUM(X62:X70)</f>
        <v>282693.38201861834</v>
      </c>
      <c r="Y11" s="83">
        <f t="shared" ref="Y11:BI11" si="2">SUM(Y62:Y70)</f>
        <v>304974.49732771172</v>
      </c>
      <c r="Z11" s="84">
        <f t="shared" si="2"/>
        <v>328591.27995487163</v>
      </c>
      <c r="AA11" s="85">
        <f t="shared" si="2"/>
        <v>354098.75356106367</v>
      </c>
      <c r="AB11" s="83">
        <f t="shared" si="2"/>
        <v>381728.00567425875</v>
      </c>
      <c r="AC11" s="83">
        <f t="shared" si="2"/>
        <v>410829.22995442979</v>
      </c>
      <c r="AD11" s="83">
        <f t="shared" si="2"/>
        <v>440535.37373654585</v>
      </c>
      <c r="AE11" s="84">
        <f t="shared" si="2"/>
        <v>469745.97099091543</v>
      </c>
      <c r="AF11" s="85">
        <f t="shared" si="2"/>
        <v>498052.34307612141</v>
      </c>
      <c r="AG11" s="83">
        <f t="shared" si="2"/>
        <v>526055.34602586809</v>
      </c>
      <c r="AH11" s="83">
        <f t="shared" si="2"/>
        <v>554061.74398163473</v>
      </c>
      <c r="AI11" s="83">
        <f t="shared" si="2"/>
        <v>582468.98929727392</v>
      </c>
      <c r="AJ11" s="84">
        <f t="shared" si="2"/>
        <v>611766.37236960453</v>
      </c>
      <c r="AK11" s="85">
        <f t="shared" si="2"/>
        <v>641917.2567038486</v>
      </c>
      <c r="AL11" s="83">
        <f t="shared" si="2"/>
        <v>672623.12297176255</v>
      </c>
      <c r="AM11" s="83">
        <f t="shared" si="2"/>
        <v>704081.6142101374</v>
      </c>
      <c r="AN11" s="83">
        <f t="shared" si="2"/>
        <v>736533.75364541961</v>
      </c>
      <c r="AO11" s="86">
        <f>SUM(AO62:AO70)</f>
        <v>770267.48206142639</v>
      </c>
      <c r="AP11" s="85">
        <f t="shared" si="2"/>
        <v>805309.58628989081</v>
      </c>
      <c r="AQ11" s="83">
        <f t="shared" si="2"/>
        <v>841457.56496070267</v>
      </c>
      <c r="AR11" s="83">
        <f t="shared" si="2"/>
        <v>878689.64885432553</v>
      </c>
      <c r="AS11" s="83">
        <f t="shared" si="2"/>
        <v>916979.18688359926</v>
      </c>
      <c r="AT11" s="86">
        <f t="shared" si="2"/>
        <v>956294.47988647153</v>
      </c>
      <c r="AU11" s="85">
        <f t="shared" si="2"/>
        <v>996619.86193961441</v>
      </c>
      <c r="AV11" s="83">
        <f t="shared" si="2"/>
        <v>1037937.4242988795</v>
      </c>
      <c r="AW11" s="83">
        <f t="shared" si="2"/>
        <v>1080203.9728829646</v>
      </c>
      <c r="AX11" s="83">
        <f t="shared" si="2"/>
        <v>1123370.3726492121</v>
      </c>
      <c r="AY11" s="84">
        <f t="shared" si="2"/>
        <v>1167381.1110001486</v>
      </c>
      <c r="AZ11" s="85">
        <f t="shared" si="2"/>
        <v>1212307.3968075758</v>
      </c>
      <c r="BA11" s="83">
        <f t="shared" si="2"/>
        <v>1258202.2558813209</v>
      </c>
      <c r="BB11" s="83">
        <f t="shared" si="2"/>
        <v>1304967.2549909097</v>
      </c>
      <c r="BC11" s="83">
        <f t="shared" si="2"/>
        <v>1352489.3476623232</v>
      </c>
      <c r="BD11" s="86">
        <f t="shared" si="2"/>
        <v>1400640.2788067989</v>
      </c>
      <c r="BE11" s="85">
        <f t="shared" si="2"/>
        <v>1449408.0517966156</v>
      </c>
      <c r="BF11" s="83">
        <f t="shared" si="2"/>
        <v>1498845.5838002781</v>
      </c>
      <c r="BG11" s="83">
        <f t="shared" si="2"/>
        <v>1548907.7659466956</v>
      </c>
      <c r="BH11" s="83">
        <f t="shared" si="2"/>
        <v>1599546.0959800615</v>
      </c>
      <c r="BI11" s="84">
        <f t="shared" si="2"/>
        <v>1650708.6324710958</v>
      </c>
    </row>
    <row r="12" spans="1:61" x14ac:dyDescent="0.2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87"/>
      <c r="R12" s="87"/>
      <c r="S12" s="87"/>
      <c r="T12" s="87"/>
      <c r="U12" s="88"/>
      <c r="V12" s="89"/>
      <c r="W12" s="87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</row>
    <row r="13" spans="1:61" x14ac:dyDescent="0.2">
      <c r="A13" s="33" t="s">
        <v>10</v>
      </c>
      <c r="B13" s="34">
        <f>B4</f>
        <v>82472.588935236359</v>
      </c>
      <c r="C13" s="35">
        <f t="shared" ref="C13:W13" si="3">C4</f>
        <v>89280.442375518236</v>
      </c>
      <c r="D13" s="35">
        <f t="shared" si="3"/>
        <v>100799.63833201525</v>
      </c>
      <c r="E13" s="35">
        <f t="shared" si="3"/>
        <v>111960.0304202925</v>
      </c>
      <c r="F13" s="5">
        <f t="shared" si="3"/>
        <v>127718.90013401274</v>
      </c>
      <c r="G13" s="34">
        <f t="shared" si="3"/>
        <v>145373.42336474854</v>
      </c>
      <c r="H13" s="35">
        <f t="shared" si="3"/>
        <v>163331.37833449789</v>
      </c>
      <c r="I13" s="35">
        <f t="shared" si="3"/>
        <v>178777.31335147261</v>
      </c>
      <c r="J13" s="35">
        <f t="shared" si="3"/>
        <v>187816.58747999065</v>
      </c>
      <c r="K13" s="5">
        <f t="shared" si="3"/>
        <v>210052.75645915509</v>
      </c>
      <c r="L13" s="34">
        <f t="shared" si="3"/>
        <v>229790.33434331449</v>
      </c>
      <c r="M13" s="46">
        <f t="shared" si="3"/>
        <v>240473.17222739744</v>
      </c>
      <c r="N13" s="46">
        <f t="shared" si="3"/>
        <v>250594.10025312903</v>
      </c>
      <c r="O13" s="46">
        <f t="shared" si="3"/>
        <v>260094.46798668895</v>
      </c>
      <c r="P13" s="47">
        <f t="shared" si="3"/>
        <v>261976.82537780039</v>
      </c>
      <c r="Q13" s="48">
        <f t="shared" si="3"/>
        <v>269693.62544095406</v>
      </c>
      <c r="R13" s="46">
        <f t="shared" si="3"/>
        <v>289941.42849585827</v>
      </c>
      <c r="S13" s="46">
        <f t="shared" si="3"/>
        <v>306438.05124800676</v>
      </c>
      <c r="T13" s="46">
        <f t="shared" si="3"/>
        <v>313513.06904014404</v>
      </c>
      <c r="U13" s="47">
        <f t="shared" si="3"/>
        <v>312902.90000000002</v>
      </c>
      <c r="V13" s="48">
        <f t="shared" si="3"/>
        <v>356193.67592506018</v>
      </c>
      <c r="W13" s="46">
        <f t="shared" si="3"/>
        <v>375578.60517081129</v>
      </c>
      <c r="X13" s="91">
        <f>X4</f>
        <v>388513.46884592506</v>
      </c>
      <c r="Y13" s="91">
        <f t="shared" ref="Y13:BI13" si="4">Y4</f>
        <v>401748.08407826663</v>
      </c>
      <c r="Z13" s="92">
        <f t="shared" si="4"/>
        <v>415281.80102638371</v>
      </c>
      <c r="AA13" s="93">
        <f t="shared" si="4"/>
        <v>429303.69908248936</v>
      </c>
      <c r="AB13" s="91">
        <f t="shared" si="4"/>
        <v>443827.98937072937</v>
      </c>
      <c r="AC13" s="91">
        <f t="shared" si="4"/>
        <v>458575.41336601053</v>
      </c>
      <c r="AD13" s="91">
        <f t="shared" si="4"/>
        <v>473246.64386205759</v>
      </c>
      <c r="AE13" s="92">
        <f t="shared" si="4"/>
        <v>487522.86453783594</v>
      </c>
      <c r="AF13" s="93">
        <f t="shared" si="4"/>
        <v>501468.85584266065</v>
      </c>
      <c r="AG13" s="91">
        <f t="shared" si="4"/>
        <v>515305.72173601348</v>
      </c>
      <c r="AH13" s="91">
        <f t="shared" si="4"/>
        <v>528921.12301603239</v>
      </c>
      <c r="AI13" s="91">
        <f t="shared" si="4"/>
        <v>542185.5261516613</v>
      </c>
      <c r="AJ13" s="92">
        <f t="shared" si="4"/>
        <v>554952.72803182492</v>
      </c>
      <c r="AK13" s="93">
        <f t="shared" si="4"/>
        <v>567031.37334904913</v>
      </c>
      <c r="AL13" s="91">
        <f t="shared" si="4"/>
        <v>578472.33347846905</v>
      </c>
      <c r="AM13" s="91">
        <f t="shared" si="4"/>
        <v>589497.9637261926</v>
      </c>
      <c r="AN13" s="91">
        <f t="shared" si="4"/>
        <v>600352.7725198064</v>
      </c>
      <c r="AO13" s="94">
        <f t="shared" si="4"/>
        <v>611302.25004904647</v>
      </c>
      <c r="AP13" s="93">
        <f t="shared" si="4"/>
        <v>622391.17320553842</v>
      </c>
      <c r="AQ13" s="91">
        <f t="shared" si="4"/>
        <v>633495.61719775433</v>
      </c>
      <c r="AR13" s="91">
        <f t="shared" si="4"/>
        <v>644645.87248842744</v>
      </c>
      <c r="AS13" s="91">
        <f>AS4</f>
        <v>655875.32356142497</v>
      </c>
      <c r="AT13" s="94">
        <f t="shared" si="4"/>
        <v>667220.50678183069</v>
      </c>
      <c r="AU13" s="93">
        <f t="shared" si="4"/>
        <v>678735.6649842771</v>
      </c>
      <c r="AV13" s="91">
        <f t="shared" si="4"/>
        <v>690479.13941587531</v>
      </c>
      <c r="AW13" s="91">
        <f t="shared" si="4"/>
        <v>702498.60630559886</v>
      </c>
      <c r="AX13" s="91">
        <f t="shared" si="4"/>
        <v>714845.30220364383</v>
      </c>
      <c r="AY13" s="92">
        <f t="shared" si="4"/>
        <v>727574.17838165886</v>
      </c>
      <c r="AZ13" s="93">
        <f t="shared" si="4"/>
        <v>740679.4714532441</v>
      </c>
      <c r="BA13" s="91">
        <f t="shared" si="4"/>
        <v>754087.5512463582</v>
      </c>
      <c r="BB13" s="91">
        <f t="shared" si="4"/>
        <v>767751.60752093478</v>
      </c>
      <c r="BC13" s="91">
        <f t="shared" si="4"/>
        <v>781620.86466811213</v>
      </c>
      <c r="BD13" s="94">
        <f t="shared" si="4"/>
        <v>795640.40728521592</v>
      </c>
      <c r="BE13" s="93">
        <f t="shared" si="4"/>
        <v>809824.76867639204</v>
      </c>
      <c r="BF13" s="91">
        <f t="shared" si="4"/>
        <v>824223.97597182856</v>
      </c>
      <c r="BG13" s="91">
        <f t="shared" si="4"/>
        <v>838832.62697253551</v>
      </c>
      <c r="BH13" s="91">
        <f t="shared" si="4"/>
        <v>853644.58166687097</v>
      </c>
      <c r="BI13" s="92">
        <f t="shared" si="4"/>
        <v>868652.93302041164</v>
      </c>
    </row>
    <row r="14" spans="1:61" x14ac:dyDescent="0.2">
      <c r="A14" s="49" t="s">
        <v>63</v>
      </c>
      <c r="B14" s="50"/>
      <c r="C14" s="51"/>
      <c r="D14" s="51"/>
      <c r="E14" s="51"/>
      <c r="F14" s="52"/>
      <c r="G14" s="50"/>
      <c r="H14" s="51"/>
      <c r="I14" s="51">
        <f>'历史数据 (2001-2022, 当年价) '!I14*I$77</f>
        <v>11675.691302555673</v>
      </c>
      <c r="J14" s="51">
        <f>'历史数据 (2001-2022, 当年价) '!J14*J$77</f>
        <v>11986.509173068849</v>
      </c>
      <c r="K14" s="52">
        <f>'历史数据 (2001-2022, 当年价) '!K14*K$77</f>
        <v>13642.402547215563</v>
      </c>
      <c r="L14" s="50">
        <f>'历史数据 (2001-2022, 当年价) '!L14*L$77</f>
        <v>15284.767301525537</v>
      </c>
      <c r="M14" s="51">
        <f>'历史数据 (2001-2022, 当年价) '!M14*M$77</f>
        <v>15977.00058411059</v>
      </c>
      <c r="N14" s="51">
        <f>'历史数据 (2001-2022, 当年价) '!N14*N$77</f>
        <v>16042.647349483059</v>
      </c>
      <c r="O14" s="51">
        <f>'历史数据 (2001-2022, 当年价) '!O14*O$77</f>
        <v>15765.052945342293</v>
      </c>
      <c r="P14" s="51">
        <f>'历史数据 (2001-2022, 当年价) '!P14*P$77</f>
        <v>15240.595553465613</v>
      </c>
      <c r="Q14" s="50">
        <f>'历史数据 (2001-2022, 当年价) '!Q14*Q$77</f>
        <v>14649.973762874</v>
      </c>
      <c r="R14" s="51">
        <f>'历史数据 (2001-2022, 当年价) '!R14*R$77</f>
        <v>14517.447248030725</v>
      </c>
      <c r="S14" s="51">
        <f>'历史数据 (2001-2022, 当年价) '!S14*S$77</f>
        <v>14773.011258582617</v>
      </c>
      <c r="T14" s="51">
        <f>'历史数据 (2001-2022, 当年价) '!T14*T$77</f>
        <v>15027.04880806837</v>
      </c>
      <c r="U14" s="52">
        <f>'历史数据 (2001-2022, 当年价) '!U14*U$77</f>
        <v>14783.756200003678</v>
      </c>
      <c r="V14" s="51">
        <f>'历史数据 (2001-2022, 当年价) '!V14*V$77</f>
        <v>16423.99901838032</v>
      </c>
      <c r="W14" s="51">
        <f>'历史数据 (2001-2022, 当年价) '!W14*W$77</f>
        <v>18002.06128553487</v>
      </c>
      <c r="X14" s="95">
        <f>VLOOKUP($A14,情景假设!$A$446:$AP$510,COLUMN(情景假设!E$446),0)</f>
        <v>18470.824599298998</v>
      </c>
      <c r="Y14" s="95">
        <f>VLOOKUP($A14,情景假设!$A$446:$AP$510,COLUMN(情景假设!F$446),0)</f>
        <v>18886.747451884377</v>
      </c>
      <c r="Z14" s="96">
        <f>VLOOKUP($A14,情景假设!$A$446:$AP$510,COLUMN(情景假设!G$446),0)</f>
        <v>19203.132088084873</v>
      </c>
      <c r="AA14" s="97">
        <f>VLOOKUP($A14,情景假设!$A$446:$AP$510,COLUMN(情景假设!H$446),0)</f>
        <v>19490.212448398444</v>
      </c>
      <c r="AB14" s="95">
        <f>VLOOKUP($A14,情景假设!$A$446:$AP$510,COLUMN(情景假设!I$446),0)</f>
        <v>19754.346599813176</v>
      </c>
      <c r="AC14" s="95">
        <f>VLOOKUP($A14,情景假设!$A$446:$AP$510,COLUMN(情景假设!J$446),0)</f>
        <v>19987.118917870932</v>
      </c>
      <c r="AD14" s="95">
        <f>VLOOKUP($A14,情景假设!$A$446:$AP$510,COLUMN(情景假设!K$446),0)</f>
        <v>20175.354074670304</v>
      </c>
      <c r="AE14" s="98">
        <f>VLOOKUP($A14,情景假设!$A$446:$AP$510,COLUMN(情景假设!L$446),0)</f>
        <v>20301.314766819247</v>
      </c>
      <c r="AF14" s="95">
        <f>VLOOKUP($A14,情景假设!$A$446:$AP$510,COLUMN(情景假设!M$446),0)</f>
        <v>20385.654413873821</v>
      </c>
      <c r="AG14" s="95">
        <f>VLOOKUP($A14,情景假设!$A$446:$AP$510,COLUMN(情景假设!N$446),0)</f>
        <v>20456.278749799825</v>
      </c>
      <c r="AH14" s="95">
        <f>VLOOKUP($A14,情景假设!$A$446:$AP$510,COLUMN(情景假设!O$446),0)</f>
        <v>20506.732178912669</v>
      </c>
      <c r="AI14" s="95">
        <f>VLOOKUP($A14,情景假设!$A$446:$AP$510,COLUMN(情景假设!P$446),0)</f>
        <v>20540.884027425451</v>
      </c>
      <c r="AJ14" s="96">
        <f>VLOOKUP($A14,情景假设!$A$446:$AP$510,COLUMN(情景假设!Q$446),0)</f>
        <v>20573.607510166305</v>
      </c>
      <c r="AK14" s="97">
        <f>VLOOKUP($A14,情景假设!$A$446:$AP$510,COLUMN(情景假设!R$446),0)</f>
        <v>20591.015116494644</v>
      </c>
      <c r="AL14" s="95">
        <f>VLOOKUP($A14,情景假设!$A$446:$AP$510,COLUMN(情景假设!S$446),0)</f>
        <v>20572.94836278764</v>
      </c>
      <c r="AM14" s="95">
        <f>VLOOKUP($A14,情景假设!$A$446:$AP$510,COLUMN(情景假设!T$446),0)</f>
        <v>20529.280021234525</v>
      </c>
      <c r="AN14" s="95">
        <f>VLOOKUP($A14,情景假设!$A$446:$AP$510,COLUMN(情景假设!U$446),0)</f>
        <v>20469.759704731005</v>
      </c>
      <c r="AO14" s="99">
        <f>VLOOKUP($A14,情景假设!$A$446:$AP$510,COLUMN(情景假设!V$446),0)</f>
        <v>20403.940367061823</v>
      </c>
      <c r="AP14" s="95">
        <f>VLOOKUP($A14,情景假设!$A$446:$AP$510,COLUMN(情景假设!W$446),0)</f>
        <v>20333.257886908748</v>
      </c>
      <c r="AQ14" s="95">
        <f>VLOOKUP($A14,情景假设!$A$446:$AP$510,COLUMN(情景假设!X$446),0)</f>
        <v>20253.515580791551</v>
      </c>
      <c r="AR14" s="95">
        <f>VLOOKUP($A14,情景假设!$A$446:$AP$510,COLUMN(情景假设!Y$446),0)</f>
        <v>20165.593475626112</v>
      </c>
      <c r="AS14" s="95">
        <f>VLOOKUP($A14,情景假设!$A$446:$AP$510,COLUMN(情景假设!Z$446),0)</f>
        <v>20070.307695842734</v>
      </c>
      <c r="AT14" s="95">
        <f>VLOOKUP($A14,情景假设!$A$446:$AP$510,COLUMN(情景假设!AA$446),0)</f>
        <v>19968.421070352382</v>
      </c>
      <c r="AU14" s="97">
        <f>VLOOKUP($A14,情景假设!$A$446:$AP$510,COLUMN(情景假设!AB$446),0)</f>
        <v>19861.073957678807</v>
      </c>
      <c r="AV14" s="95">
        <f>VLOOKUP($A14,情景假设!$A$446:$AP$510,COLUMN(情景假设!AC$446),0)</f>
        <v>19749.347873803308</v>
      </c>
      <c r="AW14" s="95">
        <f>VLOOKUP($A14,情景假设!$A$446:$AP$510,COLUMN(情景假设!AD$446),0)</f>
        <v>19633.847210699125</v>
      </c>
      <c r="AX14" s="95">
        <f>VLOOKUP($A14,情景假设!$A$446:$AP$510,COLUMN(情景假设!AE$446),0)</f>
        <v>19515.125407620366</v>
      </c>
      <c r="AY14" s="98">
        <f>VLOOKUP($A14,情景假设!$A$446:$AP$510,COLUMN(情景假设!AF$446),0)</f>
        <v>19393.675714157544</v>
      </c>
      <c r="AZ14" s="97">
        <f>VLOOKUP($A14,情景假设!$A$446:$AP$510,COLUMN(情景假设!AG$446),0)</f>
        <v>19270.387372920315</v>
      </c>
      <c r="BA14" s="95">
        <f>VLOOKUP($A14,情景假设!$A$446:$AP$510,COLUMN(情景假设!AH$446),0)</f>
        <v>19144.851299234189</v>
      </c>
      <c r="BB14" s="95">
        <f>VLOOKUP($A14,情景假设!$A$446:$AP$510,COLUMN(情景假设!AI$446),0)</f>
        <v>19015.601822657041</v>
      </c>
      <c r="BC14" s="95">
        <f>VLOOKUP($A14,情景假设!$A$446:$AP$510,COLUMN(情景假设!AJ$446),0)</f>
        <v>18881.232180822029</v>
      </c>
      <c r="BD14" s="99">
        <f>VLOOKUP($A14,情景假设!$A$446:$AP$510,COLUMN(情景假设!AK$446),0)</f>
        <v>18740.399916457645</v>
      </c>
      <c r="BE14" s="95">
        <f>VLOOKUP($A14,情景假设!$A$446:$AP$510,COLUMN(情景假设!AL$446),0)</f>
        <v>18593.525594301918</v>
      </c>
      <c r="BF14" s="95">
        <f>VLOOKUP($A14,情景假设!$A$446:$AP$510,COLUMN(情景假设!AM$446),0)</f>
        <v>18441.82588447267</v>
      </c>
      <c r="BG14" s="95">
        <f>VLOOKUP($A14,情景假设!$A$446:$AP$510,COLUMN(情景假设!AN$446),0)</f>
        <v>18285.230878858103</v>
      </c>
      <c r="BH14" s="95">
        <f>VLOOKUP($A14,情景假设!$A$446:$AP$510,COLUMN(情景假设!AO$446),0)</f>
        <v>18123.70675331026</v>
      </c>
      <c r="BI14" s="98">
        <f>VLOOKUP($A14,情景假设!$A$446:$AP$510,COLUMN(情景假设!AP$446),0)</f>
        <v>17957.256062203836</v>
      </c>
    </row>
    <row r="15" spans="1:61" x14ac:dyDescent="0.2">
      <c r="A15" s="23" t="s">
        <v>64</v>
      </c>
      <c r="B15" s="53"/>
      <c r="C15" s="54"/>
      <c r="D15" s="54"/>
      <c r="E15" s="54"/>
      <c r="F15" s="55"/>
      <c r="G15" s="53"/>
      <c r="H15" s="54"/>
      <c r="I15" s="54">
        <f>'历史数据 (2001-2022, 当年价) '!I15*I$77</f>
        <v>12283.179582633313</v>
      </c>
      <c r="J15" s="54">
        <f>'历史数据 (2001-2022, 当年价) '!J15*J$77</f>
        <v>12202.638496028681</v>
      </c>
      <c r="K15" s="55">
        <f>'历史数据 (2001-2022, 当年价) '!K15*K$77</f>
        <v>11826.461249538334</v>
      </c>
      <c r="L15" s="53">
        <f>'历史数据 (2001-2022, 当年价) '!L15*L$77</f>
        <v>11943.371736968709</v>
      </c>
      <c r="M15" s="54">
        <f>'历史数据 (2001-2022, 当年价) '!M15*M$77</f>
        <v>11733.855261453687</v>
      </c>
      <c r="N15" s="54">
        <f>'历史数据 (2001-2022, 当年价) '!N15*N$77</f>
        <v>11403.079682203779</v>
      </c>
      <c r="O15" s="54">
        <f>'历史数据 (2001-2022, 当年价) '!O15*O$77</f>
        <v>11315.090716981736</v>
      </c>
      <c r="P15" s="54">
        <f>'历史数据 (2001-2022, 当年价) '!P15*P$77</f>
        <v>11185.568962035375</v>
      </c>
      <c r="Q15" s="53">
        <f>'历史数据 (2001-2022, 当年价) '!Q15*Q$77</f>
        <v>10904.914030827651</v>
      </c>
      <c r="R15" s="54">
        <f>'历史数据 (2001-2022, 当年价) '!R15*R$77</f>
        <v>10740.037662864512</v>
      </c>
      <c r="S15" s="54">
        <f>'历史数据 (2001-2022, 当年价) '!S15*S$77</f>
        <v>10907.716769371638</v>
      </c>
      <c r="T15" s="54">
        <f>'历史数据 (2001-2022, 当年价) '!T15*T$77</f>
        <v>10905.983026745087</v>
      </c>
      <c r="U15" s="55">
        <f>'历史数据 (2001-2022, 当年价) '!U15*U$77</f>
        <v>10602.811030571023</v>
      </c>
      <c r="V15" s="54">
        <f>'历史数据 (2001-2022, 当年价) '!V15*V$77</f>
        <v>11470.075268301911</v>
      </c>
      <c r="W15" s="54">
        <f>'历史数据 (2001-2022, 当年价) '!W15*W$77</f>
        <v>12304.162743704102</v>
      </c>
      <c r="X15" s="100">
        <f>VLOOKUP($A15,情景假设!$A$446:$AP$510,COLUMN(情景假设!E$446),0)</f>
        <v>12463.92221867206</v>
      </c>
      <c r="Y15" s="100">
        <f>VLOOKUP($A15,情景假设!$A$446:$AP$510,COLUMN(情景假设!F$446),0)</f>
        <v>12597.733837080494</v>
      </c>
      <c r="Z15" s="101">
        <f>VLOOKUP($A15,情景假设!$A$446:$AP$510,COLUMN(情景假设!G$446),0)</f>
        <v>12678.258995255721</v>
      </c>
      <c r="AA15" s="65">
        <f>VLOOKUP($A15,情景假设!$A$446:$AP$510,COLUMN(情景假设!H$446),0)</f>
        <v>12748.765535857221</v>
      </c>
      <c r="AB15" s="100">
        <f>VLOOKUP($A15,情景假设!$A$446:$AP$510,COLUMN(情景假设!I$446),0)</f>
        <v>12812.238873554588</v>
      </c>
      <c r="AC15" s="100">
        <f>VLOOKUP($A15,情景假设!$A$446:$AP$510,COLUMN(情景假设!J$446),0)</f>
        <v>12870.359786786261</v>
      </c>
      <c r="AD15" s="100">
        <f>VLOOKUP($A15,情景假设!$A$446:$AP$510,COLUMN(情景假设!K$446),0)</f>
        <v>12921.938731661015</v>
      </c>
      <c r="AE15" s="102">
        <f>VLOOKUP($A15,情景假设!$A$446:$AP$510,COLUMN(情景假设!L$446),0)</f>
        <v>12962.988521433501</v>
      </c>
      <c r="AF15" s="100">
        <f>VLOOKUP($A15,情景假设!$A$446:$AP$510,COLUMN(情景假设!M$446),0)</f>
        <v>12970.052400650397</v>
      </c>
      <c r="AG15" s="100">
        <f>VLOOKUP($A15,情景假设!$A$446:$AP$510,COLUMN(情景假设!N$446),0)</f>
        <v>12934.739163565937</v>
      </c>
      <c r="AH15" s="100">
        <f>VLOOKUP($A15,情景假设!$A$446:$AP$510,COLUMN(情景假设!O$446),0)</f>
        <v>12876.102403085233</v>
      </c>
      <c r="AI15" s="100">
        <f>VLOOKUP($A15,情景假设!$A$446:$AP$510,COLUMN(情景假设!P$446),0)</f>
        <v>12819.52835391281</v>
      </c>
      <c r="AJ15" s="101">
        <f>VLOOKUP($A15,情景假设!$A$446:$AP$510,COLUMN(情景假设!Q$446),0)</f>
        <v>12796.801652239223</v>
      </c>
      <c r="AK15" s="65">
        <f>VLOOKUP($A15,情景假设!$A$446:$AP$510,COLUMN(情景假设!R$446),0)</f>
        <v>12798.327008257331</v>
      </c>
      <c r="AL15" s="100">
        <f>VLOOKUP($A15,情景假设!$A$446:$AP$510,COLUMN(情景假设!S$446),0)</f>
        <v>12794.639754637663</v>
      </c>
      <c r="AM15" s="100">
        <f>VLOOKUP($A15,情景假设!$A$446:$AP$510,COLUMN(情景假设!T$446),0)</f>
        <v>12790.160351425022</v>
      </c>
      <c r="AN15" s="100">
        <f>VLOOKUP($A15,情景假设!$A$446:$AP$510,COLUMN(情景假设!U$446),0)</f>
        <v>12789.202429746594</v>
      </c>
      <c r="AO15" s="66">
        <f>VLOOKUP($A15,情景假设!$A$446:$AP$510,COLUMN(情景假设!V$446),0)</f>
        <v>12795.99169925459</v>
      </c>
      <c r="AP15" s="100">
        <f>VLOOKUP($A15,情景假设!$A$446:$AP$510,COLUMN(情景假设!W$446),0)</f>
        <v>12809.725982237434</v>
      </c>
      <c r="AQ15" s="100">
        <f>VLOOKUP($A15,情景假设!$A$446:$AP$510,COLUMN(情景假设!X$446),0)</f>
        <v>12826.05430825268</v>
      </c>
      <c r="AR15" s="100">
        <f>VLOOKUP($A15,情景假设!$A$446:$AP$510,COLUMN(情景假设!Y$446),0)</f>
        <v>12843.793265900702</v>
      </c>
      <c r="AS15" s="100">
        <f>VLOOKUP($A15,情景假设!$A$446:$AP$510,COLUMN(情景假设!Z$446),0)</f>
        <v>12861.71459176731</v>
      </c>
      <c r="AT15" s="100">
        <f>VLOOKUP($A15,情景假设!$A$446:$AP$510,COLUMN(情景假设!AA$446),0)</f>
        <v>12878.552042795774</v>
      </c>
      <c r="AU15" s="65">
        <f>VLOOKUP($A15,情景假设!$A$446:$AP$510,COLUMN(情景假设!AB$446),0)</f>
        <v>12893.282181638831</v>
      </c>
      <c r="AV15" s="100">
        <f>VLOOKUP($A15,情景假设!$A$446:$AP$510,COLUMN(情景假设!AC$446),0)</f>
        <v>12904.850549632407</v>
      </c>
      <c r="AW15" s="100">
        <f>VLOOKUP($A15,情景假设!$A$446:$AP$510,COLUMN(情景假设!AD$446),0)</f>
        <v>12911.899552128252</v>
      </c>
      <c r="AX15" s="100">
        <f>VLOOKUP($A15,情景假设!$A$446:$AP$510,COLUMN(情景假设!AE$446),0)</f>
        <v>12913.045487784093</v>
      </c>
      <c r="AY15" s="102">
        <f>VLOOKUP($A15,情景假设!$A$446:$AP$510,COLUMN(情景假设!AF$446),0)</f>
        <v>12906.877725644443</v>
      </c>
      <c r="AZ15" s="65">
        <f>VLOOKUP($A15,情景假设!$A$446:$AP$510,COLUMN(情景假设!AG$446),0)</f>
        <v>12893.703427482222</v>
      </c>
      <c r="BA15" s="100">
        <f>VLOOKUP($A15,情景假设!$A$446:$AP$510,COLUMN(情景假设!AH$446),0)</f>
        <v>12874.585521906281</v>
      </c>
      <c r="BB15" s="100">
        <f>VLOOKUP($A15,情景假设!$A$446:$AP$510,COLUMN(情景假设!AI$446),0)</f>
        <v>12849.240224389308</v>
      </c>
      <c r="BC15" s="100">
        <f>VLOOKUP($A15,情景假设!$A$446:$AP$510,COLUMN(情景假设!AJ$446),0)</f>
        <v>12817.405789768516</v>
      </c>
      <c r="BD15" s="66">
        <f>VLOOKUP($A15,情景假设!$A$446:$AP$510,COLUMN(情景假设!AK$446),0)</f>
        <v>12778.845561036318</v>
      </c>
      <c r="BE15" s="100">
        <f>VLOOKUP($A15,情景假设!$A$446:$AP$510,COLUMN(情景假设!AL$446),0)</f>
        <v>12734.510113428085</v>
      </c>
      <c r="BF15" s="100">
        <f>VLOOKUP($A15,情景假设!$A$446:$AP$510,COLUMN(情景假设!AM$446),0)</f>
        <v>12685.895599624164</v>
      </c>
      <c r="BG15" s="100">
        <f>VLOOKUP($A15,情景假设!$A$446:$AP$510,COLUMN(情景假设!AN$446),0)</f>
        <v>12633.613823772093</v>
      </c>
      <c r="BH15" s="100">
        <f>VLOOKUP($A15,情景假设!$A$446:$AP$510,COLUMN(情景假设!AO$446),0)</f>
        <v>12578.288438028279</v>
      </c>
      <c r="BI15" s="102">
        <f>VLOOKUP($A15,情景假设!$A$446:$AP$510,COLUMN(情景假设!AP$446),0)</f>
        <v>12520.553775751721</v>
      </c>
    </row>
    <row r="16" spans="1:61" x14ac:dyDescent="0.2">
      <c r="A16" s="23" t="s">
        <v>65</v>
      </c>
      <c r="B16" s="53"/>
      <c r="C16" s="54"/>
      <c r="D16" s="54"/>
      <c r="E16" s="54"/>
      <c r="F16" s="55"/>
      <c r="G16" s="53"/>
      <c r="H16" s="54"/>
      <c r="I16" s="54">
        <f>'历史数据 (2001-2022, 当年价) '!I16*I$77</f>
        <v>2043.0118588044513</v>
      </c>
      <c r="J16" s="54">
        <f>'历史数据 (2001-2022, 当年价) '!J16*J$77</f>
        <v>2426.630321654618</v>
      </c>
      <c r="K16" s="55">
        <f>'历史数据 (2001-2022, 当年价) '!K16*K$77</f>
        <v>2841.9828585560304</v>
      </c>
      <c r="L16" s="53">
        <f>'历史数据 (2001-2022, 当年价) '!L16*L$77</f>
        <v>3276.9674000897576</v>
      </c>
      <c r="M16" s="54">
        <f>'历史数据 (2001-2022, 当年价) '!M16*M$77</f>
        <v>3762.3007435323352</v>
      </c>
      <c r="N16" s="54">
        <f>'历史数据 (2001-2022, 当年价) '!N16*N$77</f>
        <v>4110.1450364962056</v>
      </c>
      <c r="O16" s="54">
        <f>'历史数据 (2001-2022, 当年价) '!O16*O$77</f>
        <v>4358.206514887198</v>
      </c>
      <c r="P16" s="54">
        <f>'历史数据 (2001-2022, 当年价) '!P16*P$77</f>
        <v>4238.0296569708398</v>
      </c>
      <c r="Q16" s="53">
        <f>'历史数据 (2001-2022, 当年价) '!Q16*Q$77</f>
        <v>4028.2983329052572</v>
      </c>
      <c r="R16" s="54">
        <f>'历史数据 (2001-2022, 当年价) '!R16*R$77</f>
        <v>3963.3151687311879</v>
      </c>
      <c r="S16" s="54">
        <f>'历史数据 (2001-2022, 当年价) '!S16*S$77</f>
        <v>3760.7926246739084</v>
      </c>
      <c r="T16" s="54">
        <f>'历史数据 (2001-2022, 当年价) '!T16*T$77</f>
        <v>3883.4799374977438</v>
      </c>
      <c r="U16" s="55">
        <f>'历史数据 (2001-2022, 当年价) '!U16*U$77</f>
        <v>3696.6327461554224</v>
      </c>
      <c r="V16" s="103">
        <f>'历史数据 (2001-2022, 当年价) '!V16*V$77</f>
        <v>3979.7568976278721</v>
      </c>
      <c r="W16" s="103">
        <f>'历史数据 (2001-2022, 当年价) '!W16*W$77</f>
        <v>4568.3236898109044</v>
      </c>
      <c r="X16" s="100">
        <f>VLOOKUP($A16,情景假设!$A$446:$AP$510,COLUMN(情景假设!E$446),0)</f>
        <v>4589.8862576494012</v>
      </c>
      <c r="Y16" s="100">
        <f>VLOOKUP($A16,情景假设!$A$446:$AP$510,COLUMN(情景假设!F$446),0)</f>
        <v>4607.3339819004068</v>
      </c>
      <c r="Z16" s="101">
        <f>VLOOKUP($A16,情景假设!$A$446:$AP$510,COLUMN(情景假设!G$446),0)</f>
        <v>4616.759658863014</v>
      </c>
      <c r="AA16" s="65">
        <f>VLOOKUP($A16,情景假设!$A$446:$AP$510,COLUMN(情景假设!H$446),0)</f>
        <v>4631.6983894546674</v>
      </c>
      <c r="AB16" s="100">
        <f>VLOOKUP($A16,情景假设!$A$446:$AP$510,COLUMN(情景假设!I$446),0)</f>
        <v>4646.8115269066848</v>
      </c>
      <c r="AC16" s="100">
        <f>VLOOKUP($A16,情景假设!$A$446:$AP$510,COLUMN(情景假设!J$446),0)</f>
        <v>4662.5920850968259</v>
      </c>
      <c r="AD16" s="100">
        <f>VLOOKUP($A16,情景假设!$A$446:$AP$510,COLUMN(情景假设!K$446),0)</f>
        <v>4678.4850127185055</v>
      </c>
      <c r="AE16" s="102">
        <f>VLOOKUP($A16,情景假设!$A$446:$AP$510,COLUMN(情景假设!L$446),0)</f>
        <v>4692.9125486894291</v>
      </c>
      <c r="AF16" s="100">
        <f>VLOOKUP($A16,情景假设!$A$446:$AP$510,COLUMN(情景假设!M$446),0)</f>
        <v>4693.2387613267538</v>
      </c>
      <c r="AG16" s="100">
        <f>VLOOKUP($A16,情景假设!$A$446:$AP$510,COLUMN(情景假设!N$446),0)</f>
        <v>4672.5758734476267</v>
      </c>
      <c r="AH16" s="100">
        <f>VLOOKUP($A16,情景假设!$A$446:$AP$510,COLUMN(情景假设!O$446),0)</f>
        <v>4638.1174739730532</v>
      </c>
      <c r="AI16" s="100">
        <f>VLOOKUP($A16,情景假设!$A$446:$AP$510,COLUMN(情景假设!P$446),0)</f>
        <v>4599.2526433302774</v>
      </c>
      <c r="AJ16" s="101">
        <f>VLOOKUP($A16,情景假设!$A$446:$AP$510,COLUMN(情景假设!Q$446),0)</f>
        <v>4567.4559085106894</v>
      </c>
      <c r="AK16" s="65">
        <f>VLOOKUP($A16,情景假设!$A$446:$AP$510,COLUMN(情景假设!R$446),0)</f>
        <v>4539.4206760424368</v>
      </c>
      <c r="AL16" s="100">
        <f>VLOOKUP($A16,情景假设!$A$446:$AP$510,COLUMN(情景假设!S$446),0)</f>
        <v>4505.2404767549597</v>
      </c>
      <c r="AM16" s="100">
        <f>VLOOKUP($A16,情景假设!$A$446:$AP$510,COLUMN(情景假设!T$446),0)</f>
        <v>4467.1002586493541</v>
      </c>
      <c r="AN16" s="100">
        <f>VLOOKUP($A16,情景假设!$A$446:$AP$510,COLUMN(情景假设!U$446),0)</f>
        <v>4427.0972386577514</v>
      </c>
      <c r="AO16" s="66">
        <f>VLOOKUP($A16,情景假设!$A$446:$AP$510,COLUMN(情景假设!V$446),0)</f>
        <v>4387.232059422573</v>
      </c>
      <c r="AP16" s="100">
        <f>VLOOKUP($A16,情景假设!$A$446:$AP$510,COLUMN(情景假设!W$446),0)</f>
        <v>4347.7218077956177</v>
      </c>
      <c r="AQ16" s="100">
        <f>VLOOKUP($A16,情景假设!$A$446:$AP$510,COLUMN(情景假设!X$446),0)</f>
        <v>4307.5793474789953</v>
      </c>
      <c r="AR16" s="100">
        <f>VLOOKUP($A16,情景假设!$A$446:$AP$510,COLUMN(情景假设!Y$446),0)</f>
        <v>4266.9099068967471</v>
      </c>
      <c r="AS16" s="100">
        <f>VLOOKUP($A16,情景假设!$A$446:$AP$510,COLUMN(情景假设!Z$446),0)</f>
        <v>4225.7996728052485</v>
      </c>
      <c r="AT16" s="100">
        <f>VLOOKUP($A16,情景假设!$A$446:$AP$510,COLUMN(情景假设!AA$446),0)</f>
        <v>4184.3185039908421</v>
      </c>
      <c r="AU16" s="65">
        <f>VLOOKUP($A16,情景假设!$A$446:$AP$510,COLUMN(情景假设!AB$446),0)</f>
        <v>4142.610330024705</v>
      </c>
      <c r="AV16" s="100">
        <f>VLOOKUP($A16,情景假设!$A$446:$AP$510,COLUMN(情景假设!AC$446),0)</f>
        <v>4100.8011502251939</v>
      </c>
      <c r="AW16" s="100">
        <f>VLOOKUP($A16,情景假设!$A$446:$AP$510,COLUMN(情景假设!AD$446),0)</f>
        <v>4058.9133965150068</v>
      </c>
      <c r="AX16" s="100">
        <f>VLOOKUP($A16,情景假设!$A$446:$AP$510,COLUMN(情景假设!AE$446),0)</f>
        <v>4016.9563674438227</v>
      </c>
      <c r="AY16" s="102">
        <f>VLOOKUP($A16,情景假设!$A$446:$AP$510,COLUMN(情景假设!AF$446),0)</f>
        <v>3974.925083366265</v>
      </c>
      <c r="AZ16" s="65">
        <f>VLOOKUP($A16,情景假设!$A$446:$AP$510,COLUMN(情景假设!AG$446),0)</f>
        <v>3932.9595349121296</v>
      </c>
      <c r="BA16" s="100">
        <f>VLOOKUP($A16,情景假设!$A$446:$AP$510,COLUMN(情景假设!AH$446),0)</f>
        <v>3891.0432640714175</v>
      </c>
      <c r="BB16" s="100">
        <f>VLOOKUP($A16,情景假设!$A$446:$AP$510,COLUMN(情景假设!AI$446),0)</f>
        <v>3848.9328775573426</v>
      </c>
      <c r="BC16" s="100">
        <f>VLOOKUP($A16,情景假设!$A$446:$AP$510,COLUMN(情景假设!AJ$446),0)</f>
        <v>3806.3958451834023</v>
      </c>
      <c r="BD16" s="66">
        <f>VLOOKUP($A16,情景假设!$A$446:$AP$510,COLUMN(情景假设!AK$446),0)</f>
        <v>3763.2107830345831</v>
      </c>
      <c r="BE16" s="100">
        <f>VLOOKUP($A16,情景假设!$A$446:$AP$510,COLUMN(情景假设!AL$446),0)</f>
        <v>3719.5064582191822</v>
      </c>
      <c r="BF16" s="100">
        <f>VLOOKUP($A16,情景假设!$A$446:$AP$510,COLUMN(情景假设!AM$446),0)</f>
        <v>3675.5620329037597</v>
      </c>
      <c r="BG16" s="100">
        <f>VLOOKUP($A16,情景假设!$A$446:$AP$510,COLUMN(情景假设!AN$446),0)</f>
        <v>3631.3906086612751</v>
      </c>
      <c r="BH16" s="100">
        <f>VLOOKUP($A16,情景假设!$A$446:$AP$510,COLUMN(情景假设!AO$446),0)</f>
        <v>3587.0056727425226</v>
      </c>
      <c r="BI16" s="102">
        <f>VLOOKUP($A16,情景假设!$A$446:$AP$510,COLUMN(情景假设!AP$446),0)</f>
        <v>3542.4210375633552</v>
      </c>
    </row>
    <row r="17" spans="1:61" x14ac:dyDescent="0.2">
      <c r="A17" s="23" t="s">
        <v>66</v>
      </c>
      <c r="B17" s="53"/>
      <c r="C17" s="54"/>
      <c r="D17" s="54"/>
      <c r="E17" s="54"/>
      <c r="F17" s="55"/>
      <c r="G17" s="53"/>
      <c r="H17" s="54"/>
      <c r="I17" s="54">
        <f>'历史数据 (2001-2022, 当年价) '!I17*I$77</f>
        <v>1310.7957571469735</v>
      </c>
      <c r="J17" s="54">
        <f>'历史数据 (2001-2022, 当年价) '!J17*J$77</f>
        <v>1488.5845476631823</v>
      </c>
      <c r="K17" s="55">
        <f>'历史数据 (2001-2022, 当年价) '!K17*K$77</f>
        <v>1607.4919993808442</v>
      </c>
      <c r="L17" s="53">
        <f>'历史数据 (2001-2022, 当年价) '!L17*L$77</f>
        <v>1784.0220797573177</v>
      </c>
      <c r="M17" s="54">
        <f>'历史数据 (2001-2022, 当年价) '!M17*M$77</f>
        <v>1958.22960476651</v>
      </c>
      <c r="N17" s="54">
        <f>'历史数据 (2001-2022, 当年价) '!N17*N$77</f>
        <v>2036.9648259107798</v>
      </c>
      <c r="O17" s="54">
        <f>'历史数据 (2001-2022, 当年价) '!O17*O$77</f>
        <v>2097.4100390948875</v>
      </c>
      <c r="P17" s="54">
        <f>'历史数据 (2001-2022, 当年价) '!P17*P$77</f>
        <v>2075.3912020817443</v>
      </c>
      <c r="Q17" s="53">
        <f>'历史数据 (2001-2022, 当年价) '!Q17*Q$77</f>
        <v>2075.9768918787054</v>
      </c>
      <c r="R17" s="54">
        <f>'历史数据 (2001-2022, 当年价) '!R17*R$77</f>
        <v>2025.6773253510662</v>
      </c>
      <c r="S17" s="54">
        <f>'历史数据 (2001-2022, 当年价) '!S17*S$77</f>
        <v>2047.2184433162315</v>
      </c>
      <c r="T17" s="54">
        <f>'历史数据 (2001-2022, 当年价) '!T17*T$77</f>
        <v>2033.076023735219</v>
      </c>
      <c r="U17" s="55">
        <f>'历史数据 (2001-2022, 当年价) '!U17*U$77</f>
        <v>1962.7921031386184</v>
      </c>
      <c r="V17" s="103">
        <f>'历史数据 (2001-2022, 当年价) '!V17*V$77</f>
        <v>2008.8963000276083</v>
      </c>
      <c r="W17" s="103">
        <f>'历史数据 (2001-2022, 当年价) '!W17*W$77</f>
        <v>2146.8175625414897</v>
      </c>
      <c r="X17" s="100">
        <f>VLOOKUP($A17,情景假设!$A$446:$AP$510,COLUMN(情景假设!E$446),0)</f>
        <v>2127.236761846179</v>
      </c>
      <c r="Y17" s="100">
        <f>VLOOKUP($A17,情景假设!$A$446:$AP$510,COLUMN(情景假设!F$446),0)</f>
        <v>2107.8658509660449</v>
      </c>
      <c r="Z17" s="101">
        <f>VLOOKUP($A17,情景假设!$A$446:$AP$510,COLUMN(情景假设!G$446),0)</f>
        <v>2088.4042893305859</v>
      </c>
      <c r="AA17" s="65">
        <f>VLOOKUP($A17,情景假设!$A$446:$AP$510,COLUMN(情景假设!H$446),0)</f>
        <v>2074.4517694212027</v>
      </c>
      <c r="AB17" s="100">
        <f>VLOOKUP($A17,情景假设!$A$446:$AP$510,COLUMN(情景假设!I$446),0)</f>
        <v>2061.8855260493128</v>
      </c>
      <c r="AC17" s="100">
        <f>VLOOKUP($A17,情景假设!$A$446:$AP$510,COLUMN(情景假设!J$446),0)</f>
        <v>2050.6321279677936</v>
      </c>
      <c r="AD17" s="100">
        <f>VLOOKUP($A17,情景假设!$A$446:$AP$510,COLUMN(情景假设!K$446),0)</f>
        <v>2040.1617731644963</v>
      </c>
      <c r="AE17" s="102">
        <f>VLOOKUP($A17,情景假设!$A$446:$AP$510,COLUMN(情景假设!L$446),0)</f>
        <v>2029.5174978126167</v>
      </c>
      <c r="AF17" s="100">
        <f>VLOOKUP($A17,情景假设!$A$446:$AP$510,COLUMN(情景假设!M$446),0)</f>
        <v>2014.9015490201214</v>
      </c>
      <c r="AG17" s="100">
        <f>VLOOKUP($A17,情景假设!$A$446:$AP$510,COLUMN(情景假设!N$446),0)</f>
        <v>1994.5313488109639</v>
      </c>
      <c r="AH17" s="100">
        <f>VLOOKUP($A17,情景假设!$A$446:$AP$510,COLUMN(情景假设!O$446),0)</f>
        <v>1970.483714116677</v>
      </c>
      <c r="AI17" s="100">
        <f>VLOOKUP($A17,情景假设!$A$446:$AP$510,COLUMN(情景假设!P$446),0)</f>
        <v>1945.7142116229161</v>
      </c>
      <c r="AJ17" s="101">
        <f>VLOOKUP($A17,情景假设!$A$446:$AP$510,COLUMN(情景假设!Q$446),0)</f>
        <v>1924.0293989301172</v>
      </c>
      <c r="AK17" s="65">
        <f>VLOOKUP($A17,情景假设!$A$446:$AP$510,COLUMN(情景假设!R$446),0)</f>
        <v>1904.1078559980263</v>
      </c>
      <c r="AL17" s="100">
        <f>VLOOKUP($A17,情景假设!$A$446:$AP$510,COLUMN(情景假设!S$446),0)</f>
        <v>1882.4986863012375</v>
      </c>
      <c r="AM17" s="100">
        <f>VLOOKUP($A17,情景假设!$A$446:$AP$510,COLUMN(情景假设!T$446),0)</f>
        <v>1860.034507082129</v>
      </c>
      <c r="AN17" s="100">
        <f>VLOOKUP($A17,情景假设!$A$446:$AP$510,COLUMN(情景假设!U$446),0)</f>
        <v>1837.4991788830898</v>
      </c>
      <c r="AO17" s="66">
        <f>VLOOKUP($A17,情景假设!$A$446:$AP$510,COLUMN(情景假设!V$446),0)</f>
        <v>1815.6280043046338</v>
      </c>
      <c r="AP17" s="100">
        <f>VLOOKUP($A17,情景假设!$A$446:$AP$510,COLUMN(情景假设!W$446),0)</f>
        <v>1794.4144488238533</v>
      </c>
      <c r="AQ17" s="100">
        <f>VLOOKUP($A17,情景假设!$A$446:$AP$510,COLUMN(情景假设!X$446),0)</f>
        <v>1773.3595523998758</v>
      </c>
      <c r="AR17" s="100">
        <f>VLOOKUP($A17,情景假设!$A$446:$AP$510,COLUMN(情景假设!Y$446),0)</f>
        <v>1752.420944876422</v>
      </c>
      <c r="AS17" s="100">
        <f>VLOOKUP($A17,情景假设!$A$446:$AP$510,COLUMN(情景假设!Z$446),0)</f>
        <v>1731.5516554141093</v>
      </c>
      <c r="AT17" s="100">
        <f>VLOOKUP($A17,情景假设!$A$446:$AP$510,COLUMN(情景假设!AA$446),0)</f>
        <v>1710.7013166020611</v>
      </c>
      <c r="AU17" s="65">
        <f>VLOOKUP($A17,情景假设!$A$446:$AP$510,COLUMN(情景假设!AB$446),0)</f>
        <v>1689.8531199209172</v>
      </c>
      <c r="AV17" s="100">
        <f>VLOOKUP($A17,情景假设!$A$446:$AP$510,COLUMN(情景假设!AC$446),0)</f>
        <v>1668.986038960541</v>
      </c>
      <c r="AW17" s="100">
        <f>VLOOKUP($A17,情景假设!$A$446:$AP$510,COLUMN(情景假设!AD$446),0)</f>
        <v>1648.0401397256983</v>
      </c>
      <c r="AX17" s="100">
        <f>VLOOKUP($A17,情景假设!$A$446:$AP$510,COLUMN(情景假设!AE$446),0)</f>
        <v>1626.9537137453131</v>
      </c>
      <c r="AY17" s="102">
        <f>VLOOKUP($A17,情景假设!$A$446:$AP$510,COLUMN(情景假设!AF$446),0)</f>
        <v>1605.6629202217764</v>
      </c>
      <c r="AZ17" s="65">
        <f>VLOOKUP($A17,情景假设!$A$446:$AP$510,COLUMN(情景假设!AG$446),0)</f>
        <v>1584.3704129923854</v>
      </c>
      <c r="BA17" s="100">
        <f>VLOOKUP($A17,情景假设!$A$446:$AP$510,COLUMN(情景假设!AH$446),0)</f>
        <v>1563.2499413804321</v>
      </c>
      <c r="BB17" s="100">
        <f>VLOOKUP($A17,情景假设!$A$446:$AP$510,COLUMN(情景假设!AI$446),0)</f>
        <v>1542.1966224375915</v>
      </c>
      <c r="BC17" s="100">
        <f>VLOOKUP($A17,情景假设!$A$446:$AP$510,COLUMN(情景假设!AJ$446),0)</f>
        <v>1521.1112389529735</v>
      </c>
      <c r="BD17" s="66">
        <f>VLOOKUP($A17,情景假设!$A$446:$AP$510,COLUMN(情景假设!AK$446),0)</f>
        <v>1499.9002624250668</v>
      </c>
      <c r="BE17" s="100">
        <f>VLOOKUP($A17,情景假设!$A$446:$AP$510,COLUMN(情景假设!AL$446),0)</f>
        <v>1478.6105341721932</v>
      </c>
      <c r="BF17" s="100">
        <f>VLOOKUP($A17,情景假设!$A$446:$AP$510,COLUMN(情景假设!AM$446),0)</f>
        <v>1457.348238268464</v>
      </c>
      <c r="BG17" s="100">
        <f>VLOOKUP($A17,情景假设!$A$446:$AP$510,COLUMN(情景假设!AN$446),0)</f>
        <v>1436.1134482579394</v>
      </c>
      <c r="BH17" s="100">
        <f>VLOOKUP($A17,情景假设!$A$446:$AP$510,COLUMN(情景假设!AO$446),0)</f>
        <v>1414.9066025537493</v>
      </c>
      <c r="BI17" s="102">
        <f>VLOOKUP($A17,情景假设!$A$446:$AP$510,COLUMN(情景假设!AP$446),0)</f>
        <v>1393.7284786867865</v>
      </c>
    </row>
    <row r="18" spans="1:61" x14ac:dyDescent="0.2">
      <c r="A18" s="23" t="s">
        <v>245</v>
      </c>
      <c r="B18" s="53"/>
      <c r="C18" s="54"/>
      <c r="D18" s="54"/>
      <c r="E18" s="54"/>
      <c r="F18" s="55"/>
      <c r="G18" s="53"/>
      <c r="H18" s="54"/>
      <c r="I18" s="54">
        <f>'历史数据 (2001-2022, 当年价) '!I18*I$77</f>
        <v>740.76653991594344</v>
      </c>
      <c r="J18" s="54">
        <f>'历史数据 (2001-2022, 当年价) '!J18*J$77</f>
        <v>844.0486631354139</v>
      </c>
      <c r="K18" s="55">
        <f>'历史数据 (2001-2022, 当年价) '!K18*K$77</f>
        <v>1022.9457399478509</v>
      </c>
      <c r="L18" s="53">
        <f>'历史数据 (2001-2022, 当年价) '!L18*L$77</f>
        <v>1214.8998811626097</v>
      </c>
      <c r="M18" s="54">
        <f>'历史数据 (2001-2022, 当年价) '!M18*M$77</f>
        <v>1274.5479058190608</v>
      </c>
      <c r="N18" s="54">
        <f>'历史数据 (2001-2022, 当年价) '!N18*N$77</f>
        <v>1356.0633699380928</v>
      </c>
      <c r="O18" s="54">
        <f>'历史数据 (2001-2022, 当年价) '!O18*O$77</f>
        <v>1401.5037918321566</v>
      </c>
      <c r="P18" s="54">
        <f>'历史数据 (2001-2022, 当年价) '!P18*P$77</f>
        <v>1417.3718474346597</v>
      </c>
      <c r="Q18" s="53">
        <f>'历史数据 (2001-2022, 当年价) '!Q18*Q$77</f>
        <v>1442.6692962996772</v>
      </c>
      <c r="R18" s="54">
        <f>'历史数据 (2001-2022, 当年价) '!R18*R$77</f>
        <v>1454.4434672707334</v>
      </c>
      <c r="S18" s="54">
        <f>'历史数据 (2001-2022, 当年价) '!S18*S$77</f>
        <v>1468.4618787211398</v>
      </c>
      <c r="T18" s="54">
        <f>'历史数据 (2001-2022, 当年价) '!T18*T$77</f>
        <v>1418.6739912185421</v>
      </c>
      <c r="U18" s="55">
        <f>'历史数据 (2001-2022, 当年价) '!U18*U$77</f>
        <v>1364.1405953083029</v>
      </c>
      <c r="V18" s="54">
        <f>'历史数据 (2001-2022, 当年价) '!V18*V$77</f>
        <v>1526.8532453395294</v>
      </c>
      <c r="W18" s="54">
        <f>'历史数据 (2001-2022, 当年价) '!W18*W$77</f>
        <v>1532.4140383714741</v>
      </c>
      <c r="X18" s="100">
        <f>VLOOKUP($A18,情景假设!$A$446:$AP$510,COLUMN(情景假设!E$446),0)</f>
        <v>1521.2933031568389</v>
      </c>
      <c r="Y18" s="100">
        <f>VLOOKUP($A18,情景假设!$A$446:$AP$510,COLUMN(情景假设!F$446),0)</f>
        <v>1509.9131303107151</v>
      </c>
      <c r="Z18" s="101">
        <f>VLOOKUP($A18,情景假设!$A$446:$AP$510,COLUMN(情景假设!G$446),0)</f>
        <v>1497.8066294872403</v>
      </c>
      <c r="AA18" s="65">
        <f>VLOOKUP($A18,情景假设!$A$446:$AP$510,COLUMN(情景假设!H$446),0)</f>
        <v>1489.1098426847425</v>
      </c>
      <c r="AB18" s="100">
        <f>VLOOKUP($A18,情景假设!$A$446:$AP$510,COLUMN(情景假设!I$446),0)</f>
        <v>1481.1726386503972</v>
      </c>
      <c r="AC18" s="100">
        <f>VLOOKUP($A18,情景假设!$A$446:$AP$510,COLUMN(情景假设!J$446),0)</f>
        <v>1473.9757505686923</v>
      </c>
      <c r="AD18" s="100">
        <f>VLOOKUP($A18,情景假设!$A$446:$AP$510,COLUMN(情景假设!K$446),0)</f>
        <v>1467.1703545053406</v>
      </c>
      <c r="AE18" s="102">
        <f>VLOOKUP($A18,情景假设!$A$446:$AP$510,COLUMN(情景假设!L$446),0)</f>
        <v>1460.0986250223405</v>
      </c>
      <c r="AF18" s="100">
        <f>VLOOKUP($A18,情景假设!$A$446:$AP$510,COLUMN(情景假设!M$446),0)</f>
        <v>1449.0329338651391</v>
      </c>
      <c r="AG18" s="100">
        <f>VLOOKUP($A18,情景假设!$A$446:$AP$510,COLUMN(情景假设!N$446),0)</f>
        <v>1432.2853866527125</v>
      </c>
      <c r="AH18" s="100">
        <f>VLOOKUP($A18,情景假设!$A$446:$AP$510,COLUMN(情景假设!O$446),0)</f>
        <v>1412.252999261375</v>
      </c>
      <c r="AI18" s="100">
        <f>VLOOKUP($A18,情景假设!$A$446:$AP$510,COLUMN(情景假设!P$446),0)</f>
        <v>1391.9185398326131</v>
      </c>
      <c r="AJ18" s="101">
        <f>VLOOKUP($A18,情景假设!$A$446:$AP$510,COLUMN(情景假设!Q$446),0)</f>
        <v>1374.8116179871599</v>
      </c>
      <c r="AK18" s="65">
        <f>VLOOKUP($A18,情景假设!$A$446:$AP$510,COLUMN(情景假设!R$446),0)</f>
        <v>1359.9181558001358</v>
      </c>
      <c r="AL18" s="100">
        <f>VLOOKUP($A18,情景假设!$A$446:$AP$510,COLUMN(情景假设!S$446),0)</f>
        <v>1344.1588096368503</v>
      </c>
      <c r="AM18" s="100">
        <f>VLOOKUP($A18,情景假设!$A$446:$AP$510,COLUMN(情景假设!T$446),0)</f>
        <v>1328.0815421114173</v>
      </c>
      <c r="AN18" s="100">
        <f>VLOOKUP($A18,情景假设!$A$446:$AP$510,COLUMN(情景假设!U$446),0)</f>
        <v>1312.2002760067739</v>
      </c>
      <c r="AO18" s="66">
        <f>VLOOKUP($A18,情景假设!$A$446:$AP$510,COLUMN(情景假设!V$446),0)</f>
        <v>1296.9961779155169</v>
      </c>
      <c r="AP18" s="100">
        <f>VLOOKUP($A18,情景假设!$A$446:$AP$510,COLUMN(情景假设!W$446),0)</f>
        <v>1282.4229538553868</v>
      </c>
      <c r="AQ18" s="100">
        <f>VLOOKUP($A18,情景假设!$A$446:$AP$510,COLUMN(情景假设!X$446),0)</f>
        <v>1268.0842330840469</v>
      </c>
      <c r="AR18" s="100">
        <f>VLOOKUP($A18,情景假设!$A$446:$AP$510,COLUMN(情景假设!Y$446),0)</f>
        <v>1253.911321193066</v>
      </c>
      <c r="AS18" s="100">
        <f>VLOOKUP($A18,情景假设!$A$446:$AP$510,COLUMN(情景假设!Z$446),0)</f>
        <v>1239.8337604495759</v>
      </c>
      <c r="AT18" s="100">
        <f>VLOOKUP($A18,情景假设!$A$446:$AP$510,COLUMN(情景假设!AA$446),0)</f>
        <v>1225.7801241142497</v>
      </c>
      <c r="AU18" s="65">
        <f>VLOOKUP($A18,情景假设!$A$446:$AP$510,COLUMN(情景假设!AB$446),0)</f>
        <v>1211.7044766920569</v>
      </c>
      <c r="AV18" s="100">
        <f>VLOOKUP($A18,情景假设!$A$446:$AP$510,COLUMN(情景假设!AC$446),0)</f>
        <v>1197.5593485712247</v>
      </c>
      <c r="AW18" s="100">
        <f>VLOOKUP($A18,情景假设!$A$446:$AP$510,COLUMN(情景假设!AD$446),0)</f>
        <v>1183.2708335366003</v>
      </c>
      <c r="AX18" s="100">
        <f>VLOOKUP($A18,情景假设!$A$446:$AP$510,COLUMN(情景假设!AE$446),0)</f>
        <v>1168.7652195421686</v>
      </c>
      <c r="AY18" s="102">
        <f>VLOOKUP($A18,情景假设!$A$446:$AP$510,COLUMN(情景假设!AF$446),0)</f>
        <v>1153.9688064394606</v>
      </c>
      <c r="AZ18" s="65">
        <f>VLOOKUP($A18,情景假设!$A$446:$AP$510,COLUMN(情景假设!AG$446),0)</f>
        <v>1139.0806087558954</v>
      </c>
      <c r="BA18" s="100">
        <f>VLOOKUP($A18,情景假设!$A$446:$AP$510,COLUMN(情景假设!AH$446),0)</f>
        <v>1124.2973429070043</v>
      </c>
      <c r="BB18" s="100">
        <f>VLOOKUP($A18,情景假设!$A$446:$AP$510,COLUMN(情景假设!AI$446),0)</f>
        <v>1109.5446343001067</v>
      </c>
      <c r="BC18" s="100">
        <f>VLOOKUP($A18,情景假设!$A$446:$AP$510,COLUMN(情景假设!AJ$446),0)</f>
        <v>1094.752043323851</v>
      </c>
      <c r="BD18" s="66">
        <f>VLOOKUP($A18,情景假设!$A$446:$AP$510,COLUMN(情景假设!AK$446),0)</f>
        <v>1079.8530932485269</v>
      </c>
      <c r="BE18" s="100">
        <f>VLOOKUP($A18,情景假设!$A$446:$AP$510,COLUMN(情景假设!AL$446),0)</f>
        <v>1064.8822766216242</v>
      </c>
      <c r="BF18" s="100">
        <f>VLOOKUP($A18,情景假设!$A$446:$AP$510,COLUMN(情景假设!AM$446),0)</f>
        <v>1049.9168507213283</v>
      </c>
      <c r="BG18" s="100">
        <f>VLOOKUP($A18,情景假设!$A$446:$AP$510,COLUMN(情景假设!AN$446),0)</f>
        <v>1034.9576693531976</v>
      </c>
      <c r="BH18" s="100">
        <f>VLOOKUP($A18,情景假设!$A$446:$AP$510,COLUMN(情景假设!AO$446),0)</f>
        <v>1020.0058142390385</v>
      </c>
      <c r="BI18" s="102">
        <f>VLOOKUP($A18,情景假设!$A$446:$AP$510,COLUMN(情景假设!AP$446),0)</f>
        <v>1005.0625769056512</v>
      </c>
    </row>
    <row r="19" spans="1:61" x14ac:dyDescent="0.2">
      <c r="A19" s="23" t="s">
        <v>68</v>
      </c>
      <c r="B19" s="53"/>
      <c r="C19" s="54"/>
      <c r="D19" s="54"/>
      <c r="E19" s="54"/>
      <c r="F19" s="55"/>
      <c r="G19" s="53"/>
      <c r="H19" s="54"/>
      <c r="I19" s="54">
        <f>'历史数据 (2001-2022, 当年价) '!I19*I$77</f>
        <v>622.28189547720797</v>
      </c>
      <c r="J19" s="54">
        <f>'历史数据 (2001-2022, 当年价) '!J19*J$77</f>
        <v>708.94586294105329</v>
      </c>
      <c r="K19" s="55">
        <f>'历史数据 (2001-2022, 当年价) '!K19*K$77</f>
        <v>796.67192689080173</v>
      </c>
      <c r="L19" s="53">
        <f>'历史数据 (2001-2022, 当年价) '!L19*L$77</f>
        <v>897.68406282890419</v>
      </c>
      <c r="M19" s="54">
        <f>'历史数据 (2001-2022, 当年价) '!M19*M$77</f>
        <v>975.94130351953618</v>
      </c>
      <c r="N19" s="54">
        <f>'历史数据 (2001-2022, 当年价) '!N19*N$77</f>
        <v>974.38864222573625</v>
      </c>
      <c r="O19" s="54">
        <f>'历史数据 (2001-2022, 当年价) '!O19*O$77</f>
        <v>903.34619259796079</v>
      </c>
      <c r="P19" s="54">
        <f>'历史数据 (2001-2022, 当年价) '!P19*P$77</f>
        <v>755.02693912330028</v>
      </c>
      <c r="Q19" s="53">
        <f>'历史数据 (2001-2022, 当年价) '!Q19*Q$77</f>
        <v>629.98069374082036</v>
      </c>
      <c r="R19" s="54">
        <f>'历史数据 (2001-2022, 当年价) '!R19*R$77</f>
        <v>764.56980297896723</v>
      </c>
      <c r="S19" s="54">
        <f>'历史数据 (2001-2022, 当年价) '!S19*S$77</f>
        <v>943.22721747818241</v>
      </c>
      <c r="T19" s="54">
        <f>'历史数据 (2001-2022, 当年价) '!T19*T$77</f>
        <v>1106.7744145318222</v>
      </c>
      <c r="U19" s="55">
        <f>'历史数据 (2001-2022, 当年价) '!U19*U$77</f>
        <v>935.75183103419295</v>
      </c>
      <c r="V19" s="54">
        <f>'历史数据 (2001-2022, 当年价) '!V19*V$77</f>
        <v>1028.8553087520027</v>
      </c>
      <c r="W19" s="54">
        <f>'历史数据 (2001-2022, 当年价) '!W19*W$77</f>
        <v>1144.432816780665</v>
      </c>
      <c r="X19" s="100">
        <f>VLOOKUP($A19,情景假设!$A$446:$AP$510,COLUMN(情景假设!E$446),0)</f>
        <v>1230.566476119461</v>
      </c>
      <c r="Y19" s="100">
        <f>VLOOKUP($A19,情景假设!$A$446:$AP$510,COLUMN(情景假设!F$446),0)</f>
        <v>1320.0623418160451</v>
      </c>
      <c r="Z19" s="101">
        <f>VLOOKUP($A19,情景假设!$A$446:$AP$510,COLUMN(情景假设!G$446),0)</f>
        <v>1411.0867937131545</v>
      </c>
      <c r="AA19" s="65">
        <f>VLOOKUP($A19,情景假设!$A$446:$AP$510,COLUMN(情景假设!H$446),0)</f>
        <v>1508.5320039252069</v>
      </c>
      <c r="AB19" s="100">
        <f>VLOOKUP($A19,情景假设!$A$446:$AP$510,COLUMN(情景假设!I$446),0)</f>
        <v>1611.5873101064869</v>
      </c>
      <c r="AC19" s="100">
        <f>VLOOKUP($A19,情景假设!$A$446:$AP$510,COLUMN(情景假设!J$446),0)</f>
        <v>1719.3042520118706</v>
      </c>
      <c r="AD19" s="100">
        <f>VLOOKUP($A19,情景假设!$A$446:$AP$510,COLUMN(情景假设!K$446),0)</f>
        <v>1830.0138875315838</v>
      </c>
      <c r="AE19" s="102">
        <f>VLOOKUP($A19,情景假设!$A$446:$AP$510,COLUMN(情景假设!L$446),0)</f>
        <v>1941.1898375014998</v>
      </c>
      <c r="AF19" s="100">
        <f>VLOOKUP($A19,情景假设!$A$446:$AP$510,COLUMN(情景假设!M$446),0)</f>
        <v>2052.5766266991386</v>
      </c>
      <c r="AG19" s="100">
        <f>VLOOKUP($A19,情景假设!$A$446:$AP$510,COLUMN(情景假设!N$446),0)</f>
        <v>2164.4455987022707</v>
      </c>
      <c r="AH19" s="100">
        <f>VLOOKUP($A19,情景假设!$A$446:$AP$510,COLUMN(情景假设!O$446),0)</f>
        <v>2274.3717550248261</v>
      </c>
      <c r="AI19" s="100">
        <f>VLOOKUP($A19,情景假设!$A$446:$AP$510,COLUMN(情景假设!P$446),0)</f>
        <v>2380.705095101689</v>
      </c>
      <c r="AJ19" s="101">
        <f>VLOOKUP($A19,情景假设!$A$446:$AP$510,COLUMN(情景假设!Q$446),0)</f>
        <v>2482.9270965969581</v>
      </c>
      <c r="AK19" s="65">
        <f>VLOOKUP($A19,情景假设!$A$446:$AP$510,COLUMN(情景假设!R$446),0)</f>
        <v>2580.8908346763983</v>
      </c>
      <c r="AL19" s="100">
        <f>VLOOKUP($A19,情景假设!$A$446:$AP$510,COLUMN(情景假设!S$446),0)</f>
        <v>2674.9772338772414</v>
      </c>
      <c r="AM19" s="100">
        <f>VLOOKUP($A19,情景假设!$A$446:$AP$510,COLUMN(情景假设!T$446),0)</f>
        <v>2766.1860470070715</v>
      </c>
      <c r="AN19" s="100">
        <f>VLOOKUP($A19,情景假设!$A$446:$AP$510,COLUMN(情景假设!U$446),0)</f>
        <v>2855.7247228170795</v>
      </c>
      <c r="AO19" s="66">
        <f>VLOOKUP($A19,情景假设!$A$446:$AP$510,COLUMN(情景假设!V$446),0)</f>
        <v>2944.9969945342241</v>
      </c>
      <c r="AP19" s="100">
        <f>VLOOKUP($A19,情景假设!$A$446:$AP$510,COLUMN(情景假设!W$446),0)</f>
        <v>3034.4200292980236</v>
      </c>
      <c r="AQ19" s="100">
        <f>VLOOKUP($A19,情景假设!$A$446:$AP$510,COLUMN(情景假设!X$446),0)</f>
        <v>3123.6115504159106</v>
      </c>
      <c r="AR19" s="100">
        <f>VLOOKUP($A19,情景假设!$A$446:$AP$510,COLUMN(情景假设!Y$446),0)</f>
        <v>3212.9534501698895</v>
      </c>
      <c r="AS19" s="100">
        <f>VLOOKUP($A19,情景假设!$A$446:$AP$510,COLUMN(情景假设!Z$446),0)</f>
        <v>3302.8731020232176</v>
      </c>
      <c r="AT19" s="100">
        <f>VLOOKUP($A19,情景假设!$A$446:$AP$510,COLUMN(情景假设!AA$446),0)</f>
        <v>3393.8441287399828</v>
      </c>
      <c r="AU19" s="65">
        <f>VLOOKUP($A19,情景假设!$A$446:$AP$510,COLUMN(情景假设!AB$446),0)</f>
        <v>3486.4618898067274</v>
      </c>
      <c r="AV19" s="100">
        <f>VLOOKUP($A19,情景假设!$A$446:$AP$510,COLUMN(情景假设!AC$446),0)</f>
        <v>3581.3774313349691</v>
      </c>
      <c r="AW19" s="100">
        <f>VLOOKUP($A19,情景假设!$A$446:$AP$510,COLUMN(情景假设!AD$446),0)</f>
        <v>3679.2214422085763</v>
      </c>
      <c r="AX19" s="100">
        <f>VLOOKUP($A19,情景假设!$A$446:$AP$510,COLUMN(情景假设!AE$446),0)</f>
        <v>3780.67713165432</v>
      </c>
      <c r="AY19" s="102">
        <f>VLOOKUP($A19,情景假设!$A$446:$AP$510,COLUMN(情景假设!AF$446),0)</f>
        <v>3886.4822187067202</v>
      </c>
      <c r="AZ19" s="65">
        <f>VLOOKUP($A19,情景假设!$A$446:$AP$510,COLUMN(情景假设!AG$446),0)</f>
        <v>3996.1502025049599</v>
      </c>
      <c r="BA19" s="100">
        <f>VLOOKUP($A19,情景假设!$A$446:$AP$510,COLUMN(情景假设!AH$446),0)</f>
        <v>4108.5092079057895</v>
      </c>
      <c r="BB19" s="100">
        <f>VLOOKUP($A19,情景假设!$A$446:$AP$510,COLUMN(情景假设!AI$446),0)</f>
        <v>4223.2852575718225</v>
      </c>
      <c r="BC19" s="100">
        <f>VLOOKUP($A19,情景假设!$A$446:$AP$510,COLUMN(情景假设!AJ$446),0)</f>
        <v>4340.1686110057781</v>
      </c>
      <c r="BD19" s="66">
        <f>VLOOKUP($A19,情景假设!$A$446:$AP$510,COLUMN(情景假设!AK$446),0)</f>
        <v>4458.8120797518122</v>
      </c>
      <c r="BE19" s="100">
        <f>VLOOKUP($A19,情景假设!$A$446:$AP$510,COLUMN(情景假设!AL$446),0)</f>
        <v>4579.2464768347672</v>
      </c>
      <c r="BF19" s="100">
        <f>VLOOKUP($A19,情景假设!$A$446:$AP$510,COLUMN(情景假设!AM$446),0)</f>
        <v>4701.7046694476358</v>
      </c>
      <c r="BG19" s="100">
        <f>VLOOKUP($A19,情景假设!$A$446:$AP$510,COLUMN(情景假设!AN$446),0)</f>
        <v>4826.1070774421796</v>
      </c>
      <c r="BH19" s="100">
        <f>VLOOKUP($A19,情景假设!$A$446:$AP$510,COLUMN(情景假设!AO$446),0)</f>
        <v>4952.3652076734224</v>
      </c>
      <c r="BI19" s="102">
        <f>VLOOKUP($A19,情景假设!$A$446:$AP$510,COLUMN(情景假设!AP$446),0)</f>
        <v>5080.3813150959504</v>
      </c>
    </row>
    <row r="20" spans="1:61" x14ac:dyDescent="0.2">
      <c r="A20" s="23" t="s">
        <v>69</v>
      </c>
      <c r="B20" s="53"/>
      <c r="C20" s="54"/>
      <c r="D20" s="54"/>
      <c r="E20" s="54"/>
      <c r="F20" s="55"/>
      <c r="G20" s="53"/>
      <c r="H20" s="54"/>
      <c r="I20" s="54">
        <f>'历史数据 (2001-2022, 当年价) '!I20*I$77</f>
        <v>4.2073585081337939</v>
      </c>
      <c r="J20" s="54">
        <f>'历史数据 (2001-2022, 当年价) '!J20*J$77</f>
        <v>5.6913481669919435</v>
      </c>
      <c r="K20" s="55">
        <f>'历史数据 (2001-2022, 当年价) '!K20*K$77</f>
        <v>6.6710308764954105</v>
      </c>
      <c r="L20" s="53">
        <f>'历史数据 (2001-2022, 当年价) '!L20*L$77</f>
        <v>7.8715586982123913</v>
      </c>
      <c r="M20" s="54">
        <f>'历史数据 (2001-2022, 当年价) '!M20*M$77</f>
        <v>7.9058264716914133</v>
      </c>
      <c r="N20" s="54">
        <f>'历史数据 (2001-2022, 当年价) '!N20*N$77</f>
        <v>8.4565158393190849</v>
      </c>
      <c r="O20" s="54">
        <f>'历史数据 (2001-2022, 当年价) '!O20*O$77</f>
        <v>7.8642757355593114</v>
      </c>
      <c r="P20" s="54">
        <f>'历史数据 (2001-2022, 当年价) '!P20*P$77</f>
        <v>7.6399586741987617</v>
      </c>
      <c r="Q20" s="53">
        <f>'历史数据 (2001-2022, 当年价) '!Q20*Q$77</f>
        <v>6.6132251314970931</v>
      </c>
      <c r="R20" s="54">
        <f>'历史数据 (2001-2022, 当年价) '!R20*R$77</f>
        <v>7.651212356064276</v>
      </c>
      <c r="S20" s="54">
        <f>'历史数据 (2001-2022, 当年价) '!S20*S$77</f>
        <v>7.8468501110366367</v>
      </c>
      <c r="T20" s="54">
        <f>'历史数据 (2001-2022, 当年价) '!T20*T$77</f>
        <v>7.8531685552162784</v>
      </c>
      <c r="U20" s="55">
        <f>'历史数据 (2001-2022, 当年价) '!U20*U$77</f>
        <v>7.680442047975407</v>
      </c>
      <c r="V20" s="54">
        <f>'历史数据 (2001-2022, 当年价) '!V20*V$77</f>
        <v>7.133140363143748</v>
      </c>
      <c r="W20" s="103">
        <f>'历史数据 (2001-2022, 当年价) '!W20*W$77</f>
        <v>9.2604801376398402</v>
      </c>
      <c r="X20" s="100">
        <f>VLOOKUP($A20,情景假设!$A$446:$AP$510,COLUMN(情景假设!E$446),0)</f>
        <v>9.5703714706644121</v>
      </c>
      <c r="Y20" s="100">
        <f>VLOOKUP($A20,情景假设!$A$446:$AP$510,COLUMN(情景假设!F$446),0)</f>
        <v>9.8785077674714667</v>
      </c>
      <c r="Z20" s="101">
        <f>VLOOKUP($A20,情景假设!$A$446:$AP$510,COLUMN(情景假设!G$446),0)</f>
        <v>10.175405857823904</v>
      </c>
      <c r="AA20" s="65">
        <f>VLOOKUP($A20,情景假设!$A$446:$AP$510,COLUMN(情景假设!H$446),0)</f>
        <v>10.496375558058247</v>
      </c>
      <c r="AB20" s="100">
        <f>VLOOKUP($A20,情景假设!$A$446:$AP$510,COLUMN(情景假设!I$446),0)</f>
        <v>10.830734819530102</v>
      </c>
      <c r="AC20" s="100">
        <f>VLOOKUP($A20,情景假设!$A$446:$AP$510,COLUMN(情景假设!J$446),0)</f>
        <v>11.170616598859159</v>
      </c>
      <c r="AD20" s="100">
        <f>VLOOKUP($A20,情景假设!$A$446:$AP$510,COLUMN(情景假设!K$446),0)</f>
        <v>11.504528856758242</v>
      </c>
      <c r="AE20" s="102">
        <f>VLOOKUP($A20,情景假设!$A$446:$AP$510,COLUMN(情景假设!L$446),0)</f>
        <v>11.817098800121068</v>
      </c>
      <c r="AF20" s="100">
        <f>VLOOKUP($A20,情景假设!$A$446:$AP$510,COLUMN(情景假设!M$446),0)</f>
        <v>12.106909298138719</v>
      </c>
      <c r="AG20" s="100">
        <f>VLOOKUP($A20,情景假设!$A$446:$AP$510,COLUMN(情景假设!N$446),0)</f>
        <v>12.379305638077666</v>
      </c>
      <c r="AH20" s="100">
        <f>VLOOKUP($A20,情景假设!$A$446:$AP$510,COLUMN(情景假设!O$446),0)</f>
        <v>12.627769155844989</v>
      </c>
      <c r="AI20" s="100">
        <f>VLOOKUP($A20,情景假设!$A$446:$AP$510,COLUMN(情景假设!P$446),0)</f>
        <v>12.851725489380092</v>
      </c>
      <c r="AJ20" s="101">
        <f>VLOOKUP($A20,情景假设!$A$446:$AP$510,COLUMN(情景假设!Q$446),0)</f>
        <v>13.057522217632009</v>
      </c>
      <c r="AK20" s="65">
        <f>VLOOKUP($A20,情景假设!$A$446:$AP$510,COLUMN(情景假设!R$446),0)</f>
        <v>13.245093204293417</v>
      </c>
      <c r="AL20" s="100">
        <f>VLOOKUP($A20,情景假设!$A$446:$AP$510,COLUMN(情景假设!S$446),0)</f>
        <v>13.411764372157217</v>
      </c>
      <c r="AM20" s="100">
        <f>VLOOKUP($A20,情景假设!$A$446:$AP$510,COLUMN(情景假设!T$446),0)</f>
        <v>13.563293421761406</v>
      </c>
      <c r="AN20" s="100">
        <f>VLOOKUP($A20,情景假设!$A$446:$AP$510,COLUMN(情景假设!U$446),0)</f>
        <v>13.705699480717229</v>
      </c>
      <c r="AO20" s="66">
        <f>VLOOKUP($A20,情景假设!$A$446:$AP$510,COLUMN(情景假设!V$446),0)</f>
        <v>13.845211696879469</v>
      </c>
      <c r="AP20" s="100">
        <f>VLOOKUP($A20,情景假设!$A$446:$AP$510,COLUMN(情景假设!W$446),0)</f>
        <v>13.982819517418264</v>
      </c>
      <c r="AQ20" s="100">
        <f>VLOOKUP($A20,情景假设!$A$446:$AP$510,COLUMN(情景假设!X$446),0)</f>
        <v>14.115636250328917</v>
      </c>
      <c r="AR20" s="100">
        <f>VLOOKUP($A20,情景假设!$A$446:$AP$510,COLUMN(情景假设!Y$446),0)</f>
        <v>14.244196874818854</v>
      </c>
      <c r="AS20" s="100">
        <f>VLOOKUP($A20,情景假设!$A$446:$AP$510,COLUMN(情景假设!Z$446),0)</f>
        <v>14.369010862875706</v>
      </c>
      <c r="AT20" s="100">
        <f>VLOOKUP($A20,情景假设!$A$446:$AP$510,COLUMN(情景假设!AA$446),0)</f>
        <v>14.490565173808525</v>
      </c>
      <c r="AU20" s="65">
        <f>VLOOKUP($A20,情景假设!$A$446:$AP$510,COLUMN(情景假设!AB$446),0)</f>
        <v>14.609637497423067</v>
      </c>
      <c r="AV20" s="100">
        <f>VLOOKUP($A20,情景假设!$A$446:$AP$510,COLUMN(情景假设!AC$446),0)</f>
        <v>14.726989450563005</v>
      </c>
      <c r="AW20" s="100">
        <f>VLOOKUP($A20,情景假设!$A$446:$AP$510,COLUMN(情景假设!AD$446),0)</f>
        <v>14.84304820253997</v>
      </c>
      <c r="AX20" s="100">
        <f>VLOOKUP($A20,情景假设!$A$446:$AP$510,COLUMN(情景假设!AE$446),0)</f>
        <v>14.958209474368962</v>
      </c>
      <c r="AY20" s="102">
        <f>VLOOKUP($A20,情景假设!$A$446:$AP$510,COLUMN(情景假设!AF$446),0)</f>
        <v>15.072828598014711</v>
      </c>
      <c r="AZ20" s="65">
        <f>VLOOKUP($A20,情景假设!$A$446:$AP$510,COLUMN(情景假设!AG$446),0)</f>
        <v>15.188353971754282</v>
      </c>
      <c r="BA20" s="100">
        <f>VLOOKUP($A20,情景假设!$A$446:$AP$510,COLUMN(情景假设!AH$446),0)</f>
        <v>15.305107490398697</v>
      </c>
      <c r="BB20" s="100">
        <f>VLOOKUP($A20,情景假设!$A$446:$AP$510,COLUMN(情景假设!AI$446),0)</f>
        <v>15.421684902836502</v>
      </c>
      <c r="BC20" s="100">
        <f>VLOOKUP($A20,情景假设!$A$446:$AP$510,COLUMN(情景假设!AJ$446),0)</f>
        <v>15.536638866710437</v>
      </c>
      <c r="BD20" s="66">
        <f>VLOOKUP($A20,情景假设!$A$446:$AP$510,COLUMN(情景假设!AK$446),0)</f>
        <v>15.648480185151323</v>
      </c>
      <c r="BE20" s="100">
        <f>VLOOKUP($A20,情景假设!$A$446:$AP$510,COLUMN(情景假设!AL$446),0)</f>
        <v>15.757114864398877</v>
      </c>
      <c r="BF20" s="100">
        <f>VLOOKUP($A20,情景假设!$A$446:$AP$510,COLUMN(情景假设!AM$446),0)</f>
        <v>15.86311844560413</v>
      </c>
      <c r="BG20" s="100">
        <f>VLOOKUP($A20,情景假设!$A$446:$AP$510,COLUMN(情景假设!AN$446),0)</f>
        <v>15.965968314134038</v>
      </c>
      <c r="BH20" s="100">
        <f>VLOOKUP($A20,情景假设!$A$446:$AP$510,COLUMN(情景假设!AO$446),0)</f>
        <v>16.065132259691048</v>
      </c>
      <c r="BI20" s="102">
        <f>VLOOKUP($A20,情景假设!$A$446:$AP$510,COLUMN(情景假设!AP$446),0)</f>
        <v>16.160069381687411</v>
      </c>
    </row>
    <row r="21" spans="1:61" x14ac:dyDescent="0.2">
      <c r="A21" s="23" t="s">
        <v>70</v>
      </c>
      <c r="B21" s="53"/>
      <c r="C21" s="54"/>
      <c r="D21" s="54"/>
      <c r="E21" s="54"/>
      <c r="F21" s="55"/>
      <c r="G21" s="53"/>
      <c r="H21" s="54"/>
      <c r="I21" s="54">
        <f>'历史数据 (2001-2022, 当年价) '!I21*I$77</f>
        <v>6050.1815346963958</v>
      </c>
      <c r="J21" s="54">
        <f>'历史数据 (2001-2022, 当年价) '!J21*J$77</f>
        <v>6647.1197559437896</v>
      </c>
      <c r="K21" s="55">
        <f>'历史数据 (2001-2022, 当年价) '!K21*K$77</f>
        <v>7423.3830327374781</v>
      </c>
      <c r="L21" s="53">
        <f>'历史数据 (2001-2022, 当年价) '!L21*L$77</f>
        <v>8138.735509032279</v>
      </c>
      <c r="M21" s="54">
        <f>'历史数据 (2001-2022, 当年价) '!M21*M$77</f>
        <v>8801.756427856033</v>
      </c>
      <c r="N21" s="54">
        <f>'历史数据 (2001-2022, 当年价) '!N21*N$77</f>
        <v>9147.290394606589</v>
      </c>
      <c r="O21" s="54">
        <f>'历史数据 (2001-2022, 当年价) '!O21*O$77</f>
        <v>9445.0378195708508</v>
      </c>
      <c r="P21" s="54">
        <f>'历史数据 (2001-2022, 当年价) '!P21*P$77</f>
        <v>9453.4097282134589</v>
      </c>
      <c r="Q21" s="53">
        <f>'历史数据 (2001-2022, 当年价) '!Q21*Q$77</f>
        <v>9788.1934403291416</v>
      </c>
      <c r="R21" s="54">
        <f>'历史数据 (2001-2022, 当年价) '!R21*R$77</f>
        <v>10581.43367652795</v>
      </c>
      <c r="S21" s="54">
        <f>'历史数据 (2001-2022, 当年价) '!S21*S$77</f>
        <v>11157.537384528478</v>
      </c>
      <c r="T21" s="54">
        <f>'历史数据 (2001-2022, 当年价) '!T21*T$77</f>
        <v>10962.124829845372</v>
      </c>
      <c r="U21" s="55">
        <f>'历史数据 (2001-2022, 当年价) '!U21*U$77</f>
        <v>10445.304759048124</v>
      </c>
      <c r="V21" s="54">
        <f>'历史数据 (2001-2022, 当年价) '!V21*V$77</f>
        <v>11712.956168186243</v>
      </c>
      <c r="W21" s="54">
        <f>'历史数据 (2001-2022, 当年价) '!W21*W$77</f>
        <v>11981.684218336073</v>
      </c>
      <c r="X21" s="100">
        <f>VLOOKUP($A21,情景假设!$A$446:$AP$510,COLUMN(情景假设!E$446),0)</f>
        <v>12113.295753173023</v>
      </c>
      <c r="Y21" s="100">
        <f>VLOOKUP($A21,情景假设!$A$446:$AP$510,COLUMN(情景假设!F$446),0)</f>
        <v>12238.004163596537</v>
      </c>
      <c r="Z21" s="101">
        <f>VLOOKUP($A21,情景假设!$A$446:$AP$510,COLUMN(情景假设!G$446),0)</f>
        <v>12345.832924466778</v>
      </c>
      <c r="AA21" s="65">
        <f>VLOOKUP($A21,情景假设!$A$446:$AP$510,COLUMN(情景假设!H$446),0)</f>
        <v>12485.335204279461</v>
      </c>
      <c r="AB21" s="100">
        <f>VLOOKUP($A21,情景假设!$A$446:$AP$510,COLUMN(情景假设!I$446),0)</f>
        <v>12642.21045275313</v>
      </c>
      <c r="AC21" s="100">
        <f>VLOOKUP($A21,情景假设!$A$446:$AP$510,COLUMN(情景假设!J$446),0)</f>
        <v>12798.84858806687</v>
      </c>
      <c r="AD21" s="100">
        <f>VLOOKUP($A21,情景假设!$A$446:$AP$510,COLUMN(情景假设!K$446),0)</f>
        <v>12933.856187040186</v>
      </c>
      <c r="AE21" s="102">
        <f>VLOOKUP($A21,情景假设!$A$446:$AP$510,COLUMN(情景假设!L$446),0)</f>
        <v>13022.207800158032</v>
      </c>
      <c r="AF21" s="100">
        <f>VLOOKUP($A21,情景假设!$A$446:$AP$510,COLUMN(情景假设!M$446),0)</f>
        <v>13074.723100314919</v>
      </c>
      <c r="AG21" s="100">
        <f>VLOOKUP($A21,情景假设!$A$446:$AP$510,COLUMN(情景假设!N$446),0)</f>
        <v>13118.182228792099</v>
      </c>
      <c r="AH21" s="100">
        <f>VLOOKUP($A21,情景假设!$A$446:$AP$510,COLUMN(情景假设!O$446),0)</f>
        <v>13151.258485697732</v>
      </c>
      <c r="AI21" s="100">
        <f>VLOOKUP($A21,情景假设!$A$446:$AP$510,COLUMN(情景假设!P$446),0)</f>
        <v>13179.016627344823</v>
      </c>
      <c r="AJ21" s="101">
        <f>VLOOKUP($A21,情景假设!$A$446:$AP$510,COLUMN(情景假设!Q$446),0)</f>
        <v>13213.359199621269</v>
      </c>
      <c r="AK21" s="65">
        <f>VLOOKUP($A21,情景假设!$A$446:$AP$510,COLUMN(情景假设!R$446),0)</f>
        <v>13245.642639772346</v>
      </c>
      <c r="AL21" s="100">
        <f>VLOOKUP($A21,情景假设!$A$446:$AP$510,COLUMN(情景假设!S$446),0)</f>
        <v>13261.402160451755</v>
      </c>
      <c r="AM21" s="100">
        <f>VLOOKUP($A21,情景假设!$A$446:$AP$510,COLUMN(情景假设!T$446),0)</f>
        <v>13266.539405721058</v>
      </c>
      <c r="AN21" s="100">
        <f>VLOOKUP($A21,情景假设!$A$446:$AP$510,COLUMN(情景假设!U$446),0)</f>
        <v>13266.904109759533</v>
      </c>
      <c r="AO21" s="66">
        <f>VLOOKUP($A21,情景假设!$A$446:$AP$510,COLUMN(情景假设!V$446),0)</f>
        <v>13268.269493258415</v>
      </c>
      <c r="AP21" s="100">
        <f>VLOOKUP($A21,情景假设!$A$446:$AP$510,COLUMN(情景假设!W$446),0)</f>
        <v>13271.18246517955</v>
      </c>
      <c r="AQ21" s="100">
        <f>VLOOKUP($A21,情景假设!$A$446:$AP$510,COLUMN(情景假设!X$446),0)</f>
        <v>13272.504400090365</v>
      </c>
      <c r="AR21" s="100">
        <f>VLOOKUP($A21,情景假设!$A$446:$AP$510,COLUMN(情景假设!Y$446),0)</f>
        <v>13272.379302231451</v>
      </c>
      <c r="AS21" s="100">
        <f>VLOOKUP($A21,情景假设!$A$446:$AP$510,COLUMN(情景假设!Z$446),0)</f>
        <v>13270.901115238939</v>
      </c>
      <c r="AT21" s="100">
        <f>VLOOKUP($A21,情景假设!$A$446:$AP$510,COLUMN(情景假设!AA$446),0)</f>
        <v>13268.120067378815</v>
      </c>
      <c r="AU21" s="65">
        <f>VLOOKUP($A21,情景假设!$A$446:$AP$510,COLUMN(情景假设!AB$446),0)</f>
        <v>13264.330113933776</v>
      </c>
      <c r="AV21" s="100">
        <f>VLOOKUP($A21,情景假设!$A$446:$AP$510,COLUMN(情景假设!AC$446),0)</f>
        <v>13259.783562992077</v>
      </c>
      <c r="AW21" s="100">
        <f>VLOOKUP($A21,情景假设!$A$446:$AP$510,COLUMN(情景假设!AD$446),0)</f>
        <v>13254.409352673318</v>
      </c>
      <c r="AX21" s="100">
        <f>VLOOKUP($A21,情景假设!$A$446:$AP$510,COLUMN(情景假设!AE$446),0)</f>
        <v>13248.095134417668</v>
      </c>
      <c r="AY21" s="102">
        <f>VLOOKUP($A21,情景假设!$A$446:$AP$510,COLUMN(情景假设!AF$446),0)</f>
        <v>13240.681447511291</v>
      </c>
      <c r="AZ21" s="65">
        <f>VLOOKUP($A21,情景假设!$A$446:$AP$510,COLUMN(情景假设!AG$446),0)</f>
        <v>13230.573088348445</v>
      </c>
      <c r="BA21" s="100">
        <f>VLOOKUP($A21,情景假设!$A$446:$AP$510,COLUMN(情景假设!AH$446),0)</f>
        <v>13216.083747790633</v>
      </c>
      <c r="BB21" s="100">
        <f>VLOOKUP($A21,情景假设!$A$446:$AP$510,COLUMN(情景假设!AI$446),0)</f>
        <v>13196.881102890289</v>
      </c>
      <c r="BC21" s="100">
        <f>VLOOKUP($A21,情景假设!$A$446:$AP$510,COLUMN(情景假设!AJ$446),0)</f>
        <v>13172.639489080635</v>
      </c>
      <c r="BD21" s="66">
        <f>VLOOKUP($A21,情景假设!$A$446:$AP$510,COLUMN(情景假设!AK$446),0)</f>
        <v>13143.041473488784</v>
      </c>
      <c r="BE21" s="100">
        <f>VLOOKUP($A21,情景假设!$A$446:$AP$510,COLUMN(情景假设!AL$446),0)</f>
        <v>13108.972832049087</v>
      </c>
      <c r="BF21" s="100">
        <f>VLOOKUP($A21,情景假设!$A$446:$AP$510,COLUMN(情景假设!AM$446),0)</f>
        <v>13071.866210914677</v>
      </c>
      <c r="BG21" s="100">
        <f>VLOOKUP($A21,情景假设!$A$446:$AP$510,COLUMN(情景假设!AN$446),0)</f>
        <v>13032.229463493799</v>
      </c>
      <c r="BH21" s="100">
        <f>VLOOKUP($A21,情景假设!$A$446:$AP$510,COLUMN(情景假设!AO$446),0)</f>
        <v>12990.566733967575</v>
      </c>
      <c r="BI21" s="102">
        <f>VLOOKUP($A21,情景假设!$A$446:$AP$510,COLUMN(情景假设!AP$446),0)</f>
        <v>12947.377438022455</v>
      </c>
    </row>
    <row r="22" spans="1:61" x14ac:dyDescent="0.2">
      <c r="A22" s="23" t="s">
        <v>71</v>
      </c>
      <c r="B22" s="53"/>
      <c r="C22" s="54"/>
      <c r="D22" s="54"/>
      <c r="E22" s="54"/>
      <c r="F22" s="55"/>
      <c r="G22" s="53"/>
      <c r="H22" s="54"/>
      <c r="I22" s="54">
        <f>'历史数据 (2001-2022, 当年价) '!I22*I$77</f>
        <v>2840.6455992012998</v>
      </c>
      <c r="J22" s="54">
        <f>'历史数据 (2001-2022, 当年价) '!J22*J$77</f>
        <v>3072.4467177068132</v>
      </c>
      <c r="K22" s="55">
        <f>'历史数据 (2001-2022, 当年价) '!K22*K$77</f>
        <v>3437.2202803711198</v>
      </c>
      <c r="L22" s="53">
        <f>'历史数据 (2001-2022, 当年价) '!L22*L$77</f>
        <v>3867.5299130704925</v>
      </c>
      <c r="M22" s="54">
        <f>'历史数据 (2001-2022, 当年价) '!M22*M$77</f>
        <v>4116.3241269140553</v>
      </c>
      <c r="N22" s="54">
        <f>'历史数据 (2001-2022, 当年价) '!N22*N$77</f>
        <v>4301.3823456235787</v>
      </c>
      <c r="O22" s="54">
        <f>'历史数据 (2001-2022, 当年价) '!O22*O$77</f>
        <v>4478.5085208395594</v>
      </c>
      <c r="P22" s="54">
        <f>'历史数据 (2001-2022, 当年价) '!P22*P$77</f>
        <v>4567.4540786538546</v>
      </c>
      <c r="Q22" s="53">
        <f>'历史数据 (2001-2022, 当年价) '!Q22*Q$77</f>
        <v>4849.5535940714435</v>
      </c>
      <c r="R22" s="54">
        <f>'历史数据 (2001-2022, 当年价) '!R22*R$77</f>
        <v>5355.4655716280495</v>
      </c>
      <c r="S22" s="54">
        <f>'历史数据 (2001-2022, 当年价) '!S22*S$77</f>
        <v>5689.7020900355756</v>
      </c>
      <c r="T22" s="54">
        <f>'历史数据 (2001-2022, 当年价) '!T22*T$77</f>
        <v>5776.570889117249</v>
      </c>
      <c r="U22" s="55">
        <f>'历史数据 (2001-2022, 当年价) '!U22*U$77</f>
        <v>5671.8703052305846</v>
      </c>
      <c r="V22" s="54">
        <f>'历史数据 (2001-2022, 当年价) '!V22*V$77</f>
        <v>6377.9299660669476</v>
      </c>
      <c r="W22" s="103">
        <f>'历史数据 (2001-2022, 当年价) '!W22*W$77</f>
        <v>6627.9200426937196</v>
      </c>
      <c r="X22" s="100">
        <f>VLOOKUP($A22,情景假设!$A$446:$AP$510,COLUMN(情景假设!E$446),0)</f>
        <v>6791.7704938588095</v>
      </c>
      <c r="Y22" s="100">
        <f>VLOOKUP($A22,情景假设!$A$446:$AP$510,COLUMN(情景假设!F$446),0)</f>
        <v>6951.7742671559017</v>
      </c>
      <c r="Z22" s="101">
        <f>VLOOKUP($A22,情景假设!$A$446:$AP$510,COLUMN(情景假设!G$446),0)</f>
        <v>7101.5788472439217</v>
      </c>
      <c r="AA22" s="65">
        <f>VLOOKUP($A22,情景假设!$A$446:$AP$510,COLUMN(情景假设!H$446),0)</f>
        <v>7266.5247658126591</v>
      </c>
      <c r="AB22" s="100">
        <f>VLOOKUP($A22,情景假设!$A$446:$AP$510,COLUMN(情景假设!I$446),0)</f>
        <v>7438.82958319093</v>
      </c>
      <c r="AC22" s="100">
        <f>VLOOKUP($A22,情景假设!$A$446:$AP$510,COLUMN(情景假设!J$446),0)</f>
        <v>7611.9670041876498</v>
      </c>
      <c r="AD22" s="100">
        <f>VLOOKUP($A22,情景假设!$A$446:$AP$510,COLUMN(情景假设!K$446),0)</f>
        <v>7777.0364590784275</v>
      </c>
      <c r="AE22" s="102">
        <f>VLOOKUP($A22,情景假设!$A$446:$AP$510,COLUMN(情景假设!L$446),0)</f>
        <v>7922.6943224086453</v>
      </c>
      <c r="AF22" s="100">
        <f>VLOOKUP($A22,情景假设!$A$446:$AP$510,COLUMN(情景假设!M$446),0)</f>
        <v>8046.0934392033296</v>
      </c>
      <c r="AG22" s="100">
        <f>VLOOKUP($A22,情景假设!$A$446:$AP$510,COLUMN(情景假设!N$446),0)</f>
        <v>8153.6433275728759</v>
      </c>
      <c r="AH22" s="100">
        <f>VLOOKUP($A22,情景假设!$A$446:$AP$510,COLUMN(情景假设!O$446),0)</f>
        <v>8247.5865769710254</v>
      </c>
      <c r="AI22" s="100">
        <f>VLOOKUP($A22,情景假设!$A$446:$AP$510,COLUMN(情景假设!P$446),0)</f>
        <v>8334.412463181201</v>
      </c>
      <c r="AJ22" s="101">
        <f>VLOOKUP($A22,情景假设!$A$446:$AP$510,COLUMN(情景假设!Q$446),0)</f>
        <v>8425.2615000351925</v>
      </c>
      <c r="AK22" s="65">
        <f>VLOOKUP($A22,情景假设!$A$446:$AP$510,COLUMN(情景假设!R$446),0)</f>
        <v>8516.4925174539349</v>
      </c>
      <c r="AL22" s="100">
        <f>VLOOKUP($A22,情景假设!$A$446:$AP$510,COLUMN(情景假设!S$446),0)</f>
        <v>8597.9030733835862</v>
      </c>
      <c r="AM22" s="100">
        <f>VLOOKUP($A22,情景假设!$A$446:$AP$510,COLUMN(情景假设!T$446),0)</f>
        <v>8672.9285188780032</v>
      </c>
      <c r="AN22" s="100">
        <f>VLOOKUP($A22,情景假设!$A$446:$AP$510,COLUMN(情景假设!U$446),0)</f>
        <v>8745.0893280945711</v>
      </c>
      <c r="AO22" s="66">
        <f>VLOOKUP($A22,情景假设!$A$446:$AP$510,COLUMN(情景假设!V$446),0)</f>
        <v>8817.9755740455857</v>
      </c>
      <c r="AP22" s="100">
        <f>VLOOKUP($A22,情景假设!$A$446:$AP$510,COLUMN(情景假设!W$446),0)</f>
        <v>8891.7952709123074</v>
      </c>
      <c r="AQ22" s="100">
        <f>VLOOKUP($A22,情景假设!$A$446:$AP$510,COLUMN(情景假设!X$446),0)</f>
        <v>8964.2734104341162</v>
      </c>
      <c r="AR22" s="100">
        <f>VLOOKUP($A22,情景假设!$A$446:$AP$510,COLUMN(情景假设!Y$446),0)</f>
        <v>9035.2965810491241</v>
      </c>
      <c r="AS22" s="100">
        <f>VLOOKUP($A22,情景假设!$A$446:$AP$510,COLUMN(情景假设!Z$446),0)</f>
        <v>9104.7150740196103</v>
      </c>
      <c r="AT22" s="100">
        <f>VLOOKUP($A22,情景假设!$A$446:$AP$510,COLUMN(情景假设!AA$446),0)</f>
        <v>9172.3462132881996</v>
      </c>
      <c r="AU22" s="65">
        <f>VLOOKUP($A22,情景假设!$A$446:$AP$510,COLUMN(情景假设!AB$446),0)</f>
        <v>9238.1737239274207</v>
      </c>
      <c r="AV22" s="100">
        <f>VLOOKUP($A22,情景假设!$A$446:$AP$510,COLUMN(情景假设!AC$446),0)</f>
        <v>9302.1540698308236</v>
      </c>
      <c r="AW22" s="100">
        <f>VLOOKUP($A22,情景假设!$A$446:$AP$510,COLUMN(情景假设!AD$446),0)</f>
        <v>9364.0165173403584</v>
      </c>
      <c r="AX22" s="100">
        <f>VLOOKUP($A22,情景假设!$A$446:$AP$510,COLUMN(情景假设!AE$446),0)</f>
        <v>9423.4561211536911</v>
      </c>
      <c r="AY22" s="102">
        <f>VLOOKUP($A22,情景假设!$A$446:$AP$510,COLUMN(情景假设!AF$446),0)</f>
        <v>9480.1291604054677</v>
      </c>
      <c r="AZ22" s="65">
        <f>VLOOKUP($A22,情景假设!$A$446:$AP$510,COLUMN(情景假设!AG$446),0)</f>
        <v>9536.0400102690564</v>
      </c>
      <c r="BA22" s="100">
        <f>VLOOKUP($A22,情景假设!$A$446:$AP$510,COLUMN(情景假设!AH$446),0)</f>
        <v>9592.8347328322907</v>
      </c>
      <c r="BB22" s="100">
        <f>VLOOKUP($A22,情景假设!$A$446:$AP$510,COLUMN(情景假设!AI$446),0)</f>
        <v>9649.5826171105091</v>
      </c>
      <c r="BC22" s="100">
        <f>VLOOKUP($A22,情景假设!$A$446:$AP$510,COLUMN(情景假设!AJ$446),0)</f>
        <v>9705.3307218805676</v>
      </c>
      <c r="BD22" s="66">
        <f>VLOOKUP($A22,情景假设!$A$446:$AP$510,COLUMN(情景假设!AK$446),0)</f>
        <v>9759.1046373607478</v>
      </c>
      <c r="BE22" s="100">
        <f>VLOOKUP($A22,情景假设!$A$446:$AP$510,COLUMN(情景假设!AL$446),0)</f>
        <v>9810.8033176238805</v>
      </c>
      <c r="BF22" s="100">
        <f>VLOOKUP($A22,情景假设!$A$446:$AP$510,COLUMN(情景假设!AM$446),0)</f>
        <v>9860.7409027692065</v>
      </c>
      <c r="BG22" s="100">
        <f>VLOOKUP($A22,情景假设!$A$446:$AP$510,COLUMN(情景假设!AN$446),0)</f>
        <v>9908.5464155700538</v>
      </c>
      <c r="BH22" s="100">
        <f>VLOOKUP($A22,情景假设!$A$446:$AP$510,COLUMN(情景假设!AO$446),0)</f>
        <v>9953.8438936902112</v>
      </c>
      <c r="BI22" s="102">
        <f>VLOOKUP($A22,情景假设!$A$446:$AP$510,COLUMN(情景假设!AP$446),0)</f>
        <v>9996.2531258749859</v>
      </c>
    </row>
    <row r="23" spans="1:61" x14ac:dyDescent="0.2">
      <c r="A23" s="23" t="s">
        <v>112</v>
      </c>
      <c r="B23" s="53"/>
      <c r="C23" s="54"/>
      <c r="D23" s="54"/>
      <c r="E23" s="54"/>
      <c r="F23" s="55"/>
      <c r="G23" s="53"/>
      <c r="H23" s="54"/>
      <c r="I23" s="54">
        <f>'历史数据 (2001-2022, 当年价) '!I23*I$77</f>
        <v>3020.3405238712726</v>
      </c>
      <c r="J23" s="54">
        <f>'历史数据 (2001-2022, 当年价) '!J23*J$77</f>
        <v>3281.1205636919672</v>
      </c>
      <c r="K23" s="55">
        <f>'历史数据 (2001-2022, 当年价) '!K23*K$77</f>
        <v>3651.550680724517</v>
      </c>
      <c r="L23" s="53">
        <f>'历史数据 (2001-2022, 当年价) '!L23*L$77</f>
        <v>4171.8492624004839</v>
      </c>
      <c r="M23" s="54">
        <f>'历史数据 (2001-2022, 当年价) '!M23*M$77</f>
        <v>4468.0210462305595</v>
      </c>
      <c r="N23" s="54">
        <f>'历史数据 (2001-2022, 当年价) '!N23*N$77</f>
        <v>4677.3794495133261</v>
      </c>
      <c r="O23" s="54">
        <f>'历史数据 (2001-2022, 当年价) '!O23*O$77</f>
        <v>4775.8177167059885</v>
      </c>
      <c r="P23" s="54">
        <f>'历史数据 (2001-2022, 当年价) '!P23*P$77</f>
        <v>4879.7297009487811</v>
      </c>
      <c r="Q23" s="53">
        <f>'历史数据 (2001-2022, 当年价) '!Q23*Q$77</f>
        <v>5143.0198420387633</v>
      </c>
      <c r="R23" s="54">
        <f>'历史数据 (2001-2022, 当年价) '!R23*R$77</f>
        <v>5679.5466147461566</v>
      </c>
      <c r="S23" s="54">
        <f>'历史数据 (2001-2022, 当年价) '!S23*S$77</f>
        <v>6067.9398448699503</v>
      </c>
      <c r="T23" s="54">
        <f>'历史数据 (2001-2022, 当年价) '!T23*T$77</f>
        <v>6213.2380330633578</v>
      </c>
      <c r="U23" s="55">
        <f>'历史数据 (2001-2022, 当年价) '!U23*U$77</f>
        <v>5848.183273548666</v>
      </c>
      <c r="V23" s="54">
        <f>'历史数据 (2001-2022, 当年价) '!V23*V$77</f>
        <v>6734.5068704919468</v>
      </c>
      <c r="W23" s="54">
        <f>'历史数据 (2001-2022, 当年价) '!W23*W$77</f>
        <v>7272.1184742926107</v>
      </c>
      <c r="X23" s="100">
        <f>VLOOKUP($A23,情景假设!$A$446:$AP$510,COLUMN(情景假设!E$446),0)</f>
        <v>7525.7329891343052</v>
      </c>
      <c r="Y23" s="100">
        <f>VLOOKUP($A23,情景假设!$A$446:$AP$510,COLUMN(情景假设!F$446),0)</f>
        <v>7778.3359366988343</v>
      </c>
      <c r="Z23" s="101">
        <f>VLOOKUP($A23,情景假设!$A$446:$AP$510,COLUMN(情景假设!G$446),0)</f>
        <v>8022.3401845701092</v>
      </c>
      <c r="AA23" s="65">
        <f>VLOOKUP($A23,情景假设!$A$446:$AP$510,COLUMN(情景假设!H$446),0)</f>
        <v>8285.5475082983485</v>
      </c>
      <c r="AB23" s="100">
        <f>VLOOKUP($A23,情景假设!$A$446:$AP$510,COLUMN(情景假设!I$446),0)</f>
        <v>8559.6400195128299</v>
      </c>
      <c r="AC23" s="100">
        <f>VLOOKUP($A23,情景假设!$A$446:$AP$510,COLUMN(情景假设!J$446),0)</f>
        <v>8838.4623296063237</v>
      </c>
      <c r="AD23" s="100">
        <f>VLOOKUP($A23,情景假设!$A$446:$AP$510,COLUMN(情景假设!K$446),0)</f>
        <v>9112.9652838635793</v>
      </c>
      <c r="AE23" s="102">
        <f>VLOOKUP($A23,情景假设!$A$446:$AP$510,COLUMN(情景假设!L$446),0)</f>
        <v>9370.9889280415755</v>
      </c>
      <c r="AF23" s="100">
        <f>VLOOKUP($A23,情景假设!$A$446:$AP$510,COLUMN(情景假设!M$446),0)</f>
        <v>9605.1754246927958</v>
      </c>
      <c r="AG23" s="100">
        <f>VLOOKUP($A23,情景假设!$A$446:$AP$510,COLUMN(情景假设!N$446),0)</f>
        <v>9819.1346298728295</v>
      </c>
      <c r="AH23" s="100">
        <f>VLOOKUP($A23,情景假设!$A$446:$AP$510,COLUMN(情景假设!O$446),0)</f>
        <v>10016.763634456796</v>
      </c>
      <c r="AI23" s="100">
        <f>VLOOKUP($A23,情景假设!$A$446:$AP$510,COLUMN(情景假设!P$446),0)</f>
        <v>10207.432662948919</v>
      </c>
      <c r="AJ23" s="101">
        <f>VLOOKUP($A23,情景假设!$A$446:$AP$510,COLUMN(情景假设!Q$446),0)</f>
        <v>10406.676624279027</v>
      </c>
      <c r="AK23" s="65">
        <f>VLOOKUP($A23,情景假设!$A$446:$AP$510,COLUMN(情景假设!R$446),0)</f>
        <v>10609.578033350266</v>
      </c>
      <c r="AL23" s="100">
        <f>VLOOKUP($A23,情景假设!$A$446:$AP$510,COLUMN(情景假设!S$446),0)</f>
        <v>10801.505860218283</v>
      </c>
      <c r="AM23" s="100">
        <f>VLOOKUP($A23,情景假设!$A$446:$AP$510,COLUMN(情景假设!T$446),0)</f>
        <v>10986.645578095271</v>
      </c>
      <c r="AN23" s="100">
        <f>VLOOKUP($A23,情景假设!$A$446:$AP$510,COLUMN(情景假设!U$446),0)</f>
        <v>11169.449653813079</v>
      </c>
      <c r="AO23" s="66">
        <f>VLOOKUP($A23,情景假设!$A$446:$AP$510,COLUMN(情景假设!V$446),0)</f>
        <v>11354.620029431151</v>
      </c>
      <c r="AP23" s="100">
        <f>VLOOKUP($A23,情景假设!$A$446:$AP$510,COLUMN(情景假设!W$446),0)</f>
        <v>11542.630460017939</v>
      </c>
      <c r="AQ23" s="100">
        <f>VLOOKUP($A23,情景假设!$A$446:$AP$510,COLUMN(情景假设!X$446),0)</f>
        <v>11730.726509705097</v>
      </c>
      <c r="AR23" s="100">
        <f>VLOOKUP($A23,情景假设!$A$446:$AP$510,COLUMN(情景假设!Y$446),0)</f>
        <v>11918.922184749808</v>
      </c>
      <c r="AS23" s="100">
        <f>VLOOKUP($A23,情景假设!$A$446:$AP$510,COLUMN(情景假设!Z$446),0)</f>
        <v>12107.190787897218</v>
      </c>
      <c r="AT23" s="100">
        <f>VLOOKUP($A23,情景假设!$A$446:$AP$510,COLUMN(情景假设!AA$446),0)</f>
        <v>12295.467375534787</v>
      </c>
      <c r="AU23" s="65">
        <f>VLOOKUP($A23,情景假设!$A$446:$AP$510,COLUMN(情景假设!AB$446),0)</f>
        <v>12483.91625070394</v>
      </c>
      <c r="AV23" s="100">
        <f>VLOOKUP($A23,情景假设!$A$446:$AP$510,COLUMN(情景假设!AC$446),0)</f>
        <v>12672.67605151825</v>
      </c>
      <c r="AW23" s="100">
        <f>VLOOKUP($A23,情景假设!$A$446:$AP$510,COLUMN(情景假设!AD$446),0)</f>
        <v>12861.583615803671</v>
      </c>
      <c r="AX23" s="100">
        <f>VLOOKUP($A23,情景假设!$A$446:$AP$510,COLUMN(情景假设!AE$446),0)</f>
        <v>13050.428293145975</v>
      </c>
      <c r="AY23" s="102">
        <f>VLOOKUP($A23,情景假设!$A$446:$AP$510,COLUMN(情景假设!AF$446),0)</f>
        <v>13238.94304726599</v>
      </c>
      <c r="AZ23" s="65">
        <f>VLOOKUP($A23,情景假设!$A$446:$AP$510,COLUMN(情景假设!AG$446),0)</f>
        <v>13428.693071922467</v>
      </c>
      <c r="BA23" s="100">
        <f>VLOOKUP($A23,情景假设!$A$446:$AP$510,COLUMN(情景假设!AH$446),0)</f>
        <v>13620.738253348078</v>
      </c>
      <c r="BB23" s="100">
        <f>VLOOKUP($A23,情景假设!$A$446:$AP$510,COLUMN(情景假设!AI$446),0)</f>
        <v>13813.956346257459</v>
      </c>
      <c r="BC23" s="100">
        <f>VLOOKUP($A23,情景假设!$A$446:$AP$510,COLUMN(情景假设!AJ$446),0)</f>
        <v>14007.160490440416</v>
      </c>
      <c r="BD23" s="66">
        <f>VLOOKUP($A23,情景假设!$A$446:$AP$510,COLUMN(情景假设!AK$446),0)</f>
        <v>14199.099103312117</v>
      </c>
      <c r="BE23" s="100">
        <f>VLOOKUP($A23,情景假设!$A$446:$AP$510,COLUMN(情景假设!AL$446),0)</f>
        <v>14389.766809978208</v>
      </c>
      <c r="BF23" s="100">
        <f>VLOOKUP($A23,情景假设!$A$446:$AP$510,COLUMN(情景假设!AM$446),0)</f>
        <v>14579.778023119417</v>
      </c>
      <c r="BG23" s="100">
        <f>VLOOKUP($A23,情景假设!$A$446:$AP$510,COLUMN(情景假设!AN$446),0)</f>
        <v>14768.751461683018</v>
      </c>
      <c r="BH23" s="100">
        <f>VLOOKUP($A23,情景假设!$A$446:$AP$510,COLUMN(情景假设!AO$446),0)</f>
        <v>14956.290998637369</v>
      </c>
      <c r="BI23" s="102">
        <f>VLOOKUP($A23,情景假设!$A$446:$AP$510,COLUMN(情景假设!AP$446),0)</f>
        <v>15141.985865100121</v>
      </c>
    </row>
    <row r="24" spans="1:61" x14ac:dyDescent="0.2">
      <c r="A24" s="23" t="s">
        <v>113</v>
      </c>
      <c r="B24" s="53"/>
      <c r="C24" s="54"/>
      <c r="D24" s="54"/>
      <c r="E24" s="54"/>
      <c r="F24" s="55"/>
      <c r="G24" s="53"/>
      <c r="H24" s="54"/>
      <c r="I24" s="54">
        <f>'历史数据 (2001-2022, 当年价) '!I24*I$77</f>
        <v>5910.2529339903967</v>
      </c>
      <c r="J24" s="54">
        <f>'历史数据 (2001-2022, 当年价) '!J24*J$77</f>
        <v>6061.9868434906066</v>
      </c>
      <c r="K24" s="55">
        <f>'历史数据 (2001-2022, 当年价) '!K24*K$77</f>
        <v>6587.4237670059674</v>
      </c>
      <c r="L24" s="53">
        <f>'历史数据 (2001-2022, 当年价) '!L24*L$77</f>
        <v>7127.2733201323808</v>
      </c>
      <c r="M24" s="54">
        <f>'历史数据 (2001-2022, 当年价) '!M24*M$77</f>
        <v>7416.135483677398</v>
      </c>
      <c r="N24" s="54">
        <f>'历史数据 (2001-2022, 当年价) '!N24*N$77</f>
        <v>7552.2827148565511</v>
      </c>
      <c r="O24" s="54">
        <f>'历史数据 (2001-2022, 当年价) '!O24*O$77</f>
        <v>7834.3150298743867</v>
      </c>
      <c r="P24" s="54">
        <f>'历史数据 (2001-2022, 当年价) '!P24*P$77</f>
        <v>7685.1772861720265</v>
      </c>
      <c r="Q24" s="53">
        <f>'历史数据 (2001-2022, 当年价) '!Q24*Q$77</f>
        <v>6877.3623126955108</v>
      </c>
      <c r="R24" s="54">
        <f>'历史数据 (2001-2022, 当年价) '!R24*R$77</f>
        <v>7204.9831937381059</v>
      </c>
      <c r="S24" s="54">
        <f>'历史数据 (2001-2022, 当年价) '!S24*S$77</f>
        <v>7604.4308278526087</v>
      </c>
      <c r="T24" s="54">
        <f>'历史数据 (2001-2022, 当年价) '!T24*T$77</f>
        <v>7713.2012358029078</v>
      </c>
      <c r="U24" s="55">
        <f>'历史数据 (2001-2022, 当年价) '!U24*U$77</f>
        <v>7700.2442564631801</v>
      </c>
      <c r="V24" s="54">
        <f>'历史数据 (2001-2022, 当年价) '!V24*V$77</f>
        <v>8298.0213959945031</v>
      </c>
      <c r="W24" s="54">
        <f>'历史数据 (2001-2022, 当年价) '!W24*W$77</f>
        <v>9019.4531857153415</v>
      </c>
      <c r="X24" s="100">
        <f>VLOOKUP($A24,情景假设!$A$446:$AP$510,COLUMN(情景假设!E$446),0)</f>
        <v>9236.9287891560962</v>
      </c>
      <c r="Y24" s="100">
        <f>VLOOKUP($A24,情景假设!$A$446:$AP$510,COLUMN(情景假设!F$446),0)</f>
        <v>9450.5604321448645</v>
      </c>
      <c r="Z24" s="101">
        <f>VLOOKUP($A24,情景假设!$A$446:$AP$510,COLUMN(情景假设!G$446),0)</f>
        <v>9652.1675763846688</v>
      </c>
      <c r="AA24" s="65">
        <f>VLOOKUP($A24,情景假设!$A$446:$AP$510,COLUMN(情景假设!H$446),0)</f>
        <v>9875.7256726791129</v>
      </c>
      <c r="AB24" s="100">
        <f>VLOOKUP($A24,情景假设!$A$446:$AP$510,COLUMN(情景假设!I$446),0)</f>
        <v>10110.354755472441</v>
      </c>
      <c r="AC24" s="100">
        <f>VLOOKUP($A24,情景假设!$A$446:$AP$510,COLUMN(情景假设!J$446),0)</f>
        <v>10347.955178994633</v>
      </c>
      <c r="AD24" s="100">
        <f>VLOOKUP($A24,情景假设!$A$446:$AP$510,COLUMN(情景假设!K$446),0)</f>
        <v>10577.257828428928</v>
      </c>
      <c r="AE24" s="102">
        <f>VLOOKUP($A24,情景假设!$A$446:$AP$510,COLUMN(情景假设!L$446),0)</f>
        <v>10783.698880831806</v>
      </c>
      <c r="AF24" s="100">
        <f>VLOOKUP($A24,情景假设!$A$446:$AP$510,COLUMN(情景假设!M$446),0)</f>
        <v>10961.482668213182</v>
      </c>
      <c r="AG24" s="100">
        <f>VLOOKUP($A24,情景假设!$A$446:$AP$510,COLUMN(情景假设!N$446),0)</f>
        <v>11117.45380590612</v>
      </c>
      <c r="AH24" s="100">
        <f>VLOOKUP($A24,情景假设!$A$446:$AP$510,COLUMN(情景假设!O$446),0)</f>
        <v>11255.647883116215</v>
      </c>
      <c r="AI24" s="100">
        <f>VLOOKUP($A24,情景假设!$A$446:$AP$510,COLUMN(情景假设!P$446),0)</f>
        <v>11385.963164468183</v>
      </c>
      <c r="AJ24" s="101">
        <f>VLOOKUP($A24,情景假设!$A$446:$AP$510,COLUMN(情景假设!Q$446),0)</f>
        <v>11524.73911544566</v>
      </c>
      <c r="AK24" s="65">
        <f>VLOOKUP($A24,情景假设!$A$446:$AP$510,COLUMN(情景假设!R$446),0)</f>
        <v>11666.307046548967</v>
      </c>
      <c r="AL24" s="100">
        <f>VLOOKUP($A24,情景假设!$A$446:$AP$510,COLUMN(情景假设!S$446),0)</f>
        <v>11795.186941927559</v>
      </c>
      <c r="AM24" s="100">
        <f>VLOOKUP($A24,情景假设!$A$446:$AP$510,COLUMN(情景假设!T$446),0)</f>
        <v>11916.035161584641</v>
      </c>
      <c r="AN24" s="100">
        <f>VLOOKUP($A24,情景假设!$A$446:$AP$510,COLUMN(情景假设!U$446),0)</f>
        <v>12033.650789387942</v>
      </c>
      <c r="AO24" s="66">
        <f>VLOOKUP($A24,情景假设!$A$446:$AP$510,COLUMN(情景假设!V$446),0)</f>
        <v>12152.956833425726</v>
      </c>
      <c r="AP24" s="100">
        <f>VLOOKUP($A24,情景假设!$A$446:$AP$510,COLUMN(情景假设!W$446),0)</f>
        <v>12274.237906487639</v>
      </c>
      <c r="AQ24" s="100">
        <f>VLOOKUP($A24,情景假设!$A$446:$AP$510,COLUMN(情景假设!X$446),0)</f>
        <v>12394.346906857891</v>
      </c>
      <c r="AR24" s="100">
        <f>VLOOKUP($A24,情景假设!$A$446:$AP$510,COLUMN(情景假设!Y$446),0)</f>
        <v>12513.109218344329</v>
      </c>
      <c r="AS24" s="100">
        <f>VLOOKUP($A24,情景假设!$A$446:$AP$510,COLUMN(情景假设!Z$446),0)</f>
        <v>12630.297873700834</v>
      </c>
      <c r="AT24" s="100">
        <f>VLOOKUP($A24,情景假设!$A$446:$AP$510,COLUMN(情景假设!AA$446),0)</f>
        <v>12745.637734153213</v>
      </c>
      <c r="AU24" s="65">
        <f>VLOOKUP($A24,情景假设!$A$446:$AP$510,COLUMN(情景假设!AB$446),0)</f>
        <v>12859.082579581249</v>
      </c>
      <c r="AV24" s="100">
        <f>VLOOKUP($A24,情景假设!$A$446:$AP$510,COLUMN(情景假设!AC$446),0)</f>
        <v>12970.547045093639</v>
      </c>
      <c r="AW24" s="100">
        <f>VLOOKUP($A24,情景假设!$A$446:$AP$510,COLUMN(情景假设!AD$446),0)</f>
        <v>13079.62704041215</v>
      </c>
      <c r="AX24" s="100">
        <f>VLOOKUP($A24,情景假设!$A$446:$AP$510,COLUMN(情景假设!AE$446),0)</f>
        <v>13185.867004745869</v>
      </c>
      <c r="AY24" s="102">
        <f>VLOOKUP($A24,情景假设!$A$446:$AP$510,COLUMN(情景假设!AF$446),0)</f>
        <v>13288.753046442884</v>
      </c>
      <c r="AZ24" s="65">
        <f>VLOOKUP($A24,情景假设!$A$446:$AP$510,COLUMN(情景假设!AG$446),0)</f>
        <v>13390.741103040571</v>
      </c>
      <c r="BA24" s="100">
        <f>VLOOKUP($A24,情景假设!$A$446:$AP$510,COLUMN(情景假设!AH$446),0)</f>
        <v>13493.865171713527</v>
      </c>
      <c r="BB24" s="100">
        <f>VLOOKUP($A24,情景假设!$A$446:$AP$510,COLUMN(情景假设!AI$446),0)</f>
        <v>13596.900792000553</v>
      </c>
      <c r="BC24" s="100">
        <f>VLOOKUP($A24,情景假设!$A$446:$AP$510,COLUMN(情景假设!AJ$446),0)</f>
        <v>13698.58579988207</v>
      </c>
      <c r="BD24" s="66">
        <f>VLOOKUP($A24,情景假设!$A$446:$AP$510,COLUMN(情景假设!AK$446),0)</f>
        <v>13797.621342148459</v>
      </c>
      <c r="BE24" s="100">
        <f>VLOOKUP($A24,情景假设!$A$446:$AP$510,COLUMN(情景假设!AL$446),0)</f>
        <v>13893.938908745336</v>
      </c>
      <c r="BF24" s="100">
        <f>VLOOKUP($A24,情景假设!$A$446:$AP$510,COLUMN(情景假设!AM$446),0)</f>
        <v>13988.06060535188</v>
      </c>
      <c r="BG24" s="100">
        <f>VLOOKUP($A24,情景假设!$A$446:$AP$510,COLUMN(情景假设!AN$446),0)</f>
        <v>14079.540454157725</v>
      </c>
      <c r="BH24" s="100">
        <f>VLOOKUP($A24,情景假设!$A$446:$AP$510,COLUMN(情景假设!AO$446),0)</f>
        <v>14167.924107881654</v>
      </c>
      <c r="BI24" s="102">
        <f>VLOOKUP($A24,情景假设!$A$446:$AP$510,COLUMN(情景假设!AP$446),0)</f>
        <v>14252.749574124986</v>
      </c>
    </row>
    <row r="25" spans="1:61" x14ac:dyDescent="0.2">
      <c r="A25" s="23" t="s">
        <v>74</v>
      </c>
      <c r="B25" s="53"/>
      <c r="C25" s="54"/>
      <c r="D25" s="54"/>
      <c r="E25" s="54"/>
      <c r="F25" s="55"/>
      <c r="G25" s="53"/>
      <c r="H25" s="54"/>
      <c r="I25" s="54">
        <f>'历史数据 (2001-2022, 当年价) '!I25*I$77</f>
        <v>5647.7680515797283</v>
      </c>
      <c r="J25" s="54">
        <f>'历史数据 (2001-2022, 当年价) '!J25*J$77</f>
        <v>5808.8244530877719</v>
      </c>
      <c r="K25" s="55">
        <f>'历史数据 (2001-2022, 当年价) '!K25*K$77</f>
        <v>6295.3948284344315</v>
      </c>
      <c r="L25" s="53">
        <f>'历史数据 (2001-2022, 当年价) '!L25*L$77</f>
        <v>6551.1998829030117</v>
      </c>
      <c r="M25" s="54">
        <f>'历史数据 (2001-2022, 当年价) '!M25*M$77</f>
        <v>6997.5786247679334</v>
      </c>
      <c r="N25" s="54">
        <f>'历史数据 (2001-2022, 当年价) '!N25*N$77</f>
        <v>7225.7532936361977</v>
      </c>
      <c r="O25" s="54">
        <f>'历史数据 (2001-2022, 当年价) '!O25*O$77</f>
        <v>7391.6786908238228</v>
      </c>
      <c r="P25" s="54">
        <f>'历史数据 (2001-2022, 当年价) '!P25*P$77</f>
        <v>7503.4186514554003</v>
      </c>
      <c r="Q25" s="53">
        <f>'历史数据 (2001-2022, 当年价) '!Q25*Q$77</f>
        <v>7725.2103975749078</v>
      </c>
      <c r="R25" s="54">
        <f>'历史数据 (2001-2022, 当年价) '!R25*R$77</f>
        <v>8132.3183921548325</v>
      </c>
      <c r="S25" s="54">
        <f>'历史数据 (2001-2022, 当年价) '!S25*S$77</f>
        <v>8178.3110397253649</v>
      </c>
      <c r="T25" s="54">
        <f>'历史数据 (2001-2022, 当年价) '!T25*T$77</f>
        <v>7987.7649672471616</v>
      </c>
      <c r="U25" s="55">
        <f>'历史数据 (2001-2022, 当年价) '!U25*U$77</f>
        <v>7781.1697585795664</v>
      </c>
      <c r="V25" s="54">
        <f>'历史数据 (2001-2022, 当年价) '!V25*V$77</f>
        <v>8215.0941346473574</v>
      </c>
      <c r="W25" s="54">
        <f>'历史数据 (2001-2022, 当年价) '!W25*W$77</f>
        <v>8119.836142530613</v>
      </c>
      <c r="X25" s="100">
        <f>VLOOKUP($A25,情景假设!$A$446:$AP$510,COLUMN(情景假设!E$446),0)</f>
        <v>8177.2874378440065</v>
      </c>
      <c r="Y25" s="100">
        <f>VLOOKUP($A25,情景假设!$A$446:$AP$510,COLUMN(情景假设!F$446),0)</f>
        <v>8234.653199493272</v>
      </c>
      <c r="Z25" s="101">
        <f>VLOOKUP($A25,情景假设!$A$446:$AP$510,COLUMN(情景假设!G$446),0)</f>
        <v>8287.7108159157306</v>
      </c>
      <c r="AA25" s="65">
        <f>VLOOKUP($A25,情景假设!$A$446:$AP$510,COLUMN(情景假设!H$446),0)</f>
        <v>8368.1834241333199</v>
      </c>
      <c r="AB25" s="100">
        <f>VLOOKUP($A25,情景假设!$A$446:$AP$510,COLUMN(情景假设!I$446),0)</f>
        <v>8463.5960503370352</v>
      </c>
      <c r="AC25" s="100">
        <f>VLOOKUP($A25,情景假设!$A$446:$AP$510,COLUMN(情景假设!J$446),0)</f>
        <v>8561.6406546245216</v>
      </c>
      <c r="AD25" s="100">
        <f>VLOOKUP($A25,情景假设!$A$446:$AP$510,COLUMN(情景假设!K$446),0)</f>
        <v>8647.5859479197388</v>
      </c>
      <c r="AE25" s="102">
        <f>VLOOKUP($A25,情景假设!$A$446:$AP$510,COLUMN(情景假设!L$446),0)</f>
        <v>8704.3733783538191</v>
      </c>
      <c r="AF25" s="100">
        <f>VLOOKUP($A25,情景假设!$A$446:$AP$510,COLUMN(情景假设!M$446),0)</f>
        <v>8738.5788922045213</v>
      </c>
      <c r="AG25" s="100">
        <f>VLOOKUP($A25,情景假设!$A$446:$AP$510,COLUMN(情景假设!N$446),0)</f>
        <v>8767.925825591079</v>
      </c>
      <c r="AH25" s="100">
        <f>VLOOKUP($A25,情景假设!$A$446:$AP$510,COLUMN(情景假设!O$446),0)</f>
        <v>8792.1181497405014</v>
      </c>
      <c r="AI25" s="100">
        <f>VLOOKUP($A25,情景假设!$A$446:$AP$510,COLUMN(情景假设!P$446),0)</f>
        <v>8815.3276294939205</v>
      </c>
      <c r="AJ25" s="101">
        <f>VLOOKUP($A25,情景假设!$A$446:$AP$510,COLUMN(情景假设!Q$446),0)</f>
        <v>8846.5126921263764</v>
      </c>
      <c r="AK25" s="65">
        <f>VLOOKUP($A25,情景假设!$A$446:$AP$510,COLUMN(情景假设!R$446),0)</f>
        <v>8882.367224541531</v>
      </c>
      <c r="AL25" s="100">
        <f>VLOOKUP($A25,情景假设!$A$446:$AP$510,COLUMN(情景假设!S$446),0)</f>
        <v>8914.4357995798327</v>
      </c>
      <c r="AM25" s="100">
        <f>VLOOKUP($A25,情景假设!$A$446:$AP$510,COLUMN(情景假设!T$446),0)</f>
        <v>8945.9398505200461</v>
      </c>
      <c r="AN25" s="100">
        <f>VLOOKUP($A25,情景假设!$A$446:$AP$510,COLUMN(情景假设!U$446),0)</f>
        <v>8980.0720231543037</v>
      </c>
      <c r="AO25" s="66">
        <f>VLOOKUP($A25,情景假设!$A$446:$AP$510,COLUMN(情景假设!V$446),0)</f>
        <v>9020.0067717415277</v>
      </c>
      <c r="AP25" s="100">
        <f>VLOOKUP($A25,情景假设!$A$446:$AP$510,COLUMN(情景假设!W$446),0)</f>
        <v>9065.4032740716557</v>
      </c>
      <c r="AQ25" s="100">
        <f>VLOOKUP($A25,情景假设!$A$446:$AP$510,COLUMN(情景假设!X$446),0)</f>
        <v>9113.3864247886086</v>
      </c>
      <c r="AR25" s="100">
        <f>VLOOKUP($A25,情景假设!$A$446:$AP$510,COLUMN(情景假设!Y$446),0)</f>
        <v>9163.286505789989</v>
      </c>
      <c r="AS25" s="100">
        <f>VLOOKUP($A25,情景假设!$A$446:$AP$510,COLUMN(情景假设!Z$446),0)</f>
        <v>9214.3817710370749</v>
      </c>
      <c r="AT25" s="100">
        <f>VLOOKUP($A25,情景假设!$A$446:$AP$510,COLUMN(情景假设!AA$446),0)</f>
        <v>9265.9015318918973</v>
      </c>
      <c r="AU25" s="65">
        <f>VLOOKUP($A25,情景假设!$A$446:$AP$510,COLUMN(情景假设!AB$446),0)</f>
        <v>9317.2272456877399</v>
      </c>
      <c r="AV25" s="100">
        <f>VLOOKUP($A25,情景假设!$A$446:$AP$510,COLUMN(情景假设!AC$446),0)</f>
        <v>9367.6964570561795</v>
      </c>
      <c r="AW25" s="100">
        <f>VLOOKUP($A25,情景假设!$A$446:$AP$510,COLUMN(情景假设!AD$446),0)</f>
        <v>9416.4028816406189</v>
      </c>
      <c r="AX25" s="100">
        <f>VLOOKUP($A25,情景假设!$A$446:$AP$510,COLUMN(情景假设!AE$446),0)</f>
        <v>9462.3932174931251</v>
      </c>
      <c r="AY25" s="102">
        <f>VLOOKUP($A25,情景假设!$A$446:$AP$510,COLUMN(情景假设!AF$446),0)</f>
        <v>9504.6648919236704</v>
      </c>
      <c r="AZ25" s="65">
        <f>VLOOKUP($A25,情景假设!$A$446:$AP$510,COLUMN(情景假设!AG$446),0)</f>
        <v>9545.9220901327408</v>
      </c>
      <c r="BA25" s="100">
        <f>VLOOKUP($A25,情景假设!$A$446:$AP$510,COLUMN(情景假设!AH$446),0)</f>
        <v>9589.0155036192191</v>
      </c>
      <c r="BB25" s="100">
        <f>VLOOKUP($A25,情景假设!$A$446:$AP$510,COLUMN(情景假设!AI$446),0)</f>
        <v>9633.1157023906417</v>
      </c>
      <c r="BC25" s="100">
        <f>VLOOKUP($A25,情景假设!$A$446:$AP$510,COLUMN(情景假设!AJ$446),0)</f>
        <v>9677.3824756630056</v>
      </c>
      <c r="BD25" s="66">
        <f>VLOOKUP($A25,情景假设!$A$446:$AP$510,COLUMN(情景假设!AK$446),0)</f>
        <v>9720.964868902578</v>
      </c>
      <c r="BE25" s="100">
        <f>VLOOKUP($A25,情景假设!$A$446:$AP$510,COLUMN(情景假设!AL$446),0)</f>
        <v>9763.8907657290583</v>
      </c>
      <c r="BF25" s="100">
        <f>VLOOKUP($A25,情景假设!$A$446:$AP$510,COLUMN(情景假设!AM$446),0)</f>
        <v>9806.6068205143347</v>
      </c>
      <c r="BG25" s="100">
        <f>VLOOKUP($A25,情景假设!$A$446:$AP$510,COLUMN(情景假设!AN$446),0)</f>
        <v>9848.8836780308793</v>
      </c>
      <c r="BH25" s="100">
        <f>VLOOKUP($A25,情景假设!$A$446:$AP$510,COLUMN(情景假设!AO$446),0)</f>
        <v>9890.4936982105701</v>
      </c>
      <c r="BI25" s="102">
        <f>VLOOKUP($A25,情景假设!$A$446:$AP$510,COLUMN(情景假设!AP$446),0)</f>
        <v>9931.2111309870925</v>
      </c>
    </row>
    <row r="26" spans="1:61" x14ac:dyDescent="0.2">
      <c r="A26" s="23" t="s">
        <v>75</v>
      </c>
      <c r="B26" s="53"/>
      <c r="C26" s="54"/>
      <c r="D26" s="54"/>
      <c r="E26" s="54"/>
      <c r="F26" s="55"/>
      <c r="G26" s="53"/>
      <c r="H26" s="54"/>
      <c r="I26" s="54">
        <f>'历史数据 (2001-2022, 当年价) '!I26*I$77</f>
        <v>3460.8916760455404</v>
      </c>
      <c r="J26" s="54">
        <f>'历史数据 (2001-2022, 当年价) '!J26*J$77</f>
        <v>3605.515444217865</v>
      </c>
      <c r="K26" s="55">
        <f>'历史数据 (2001-2022, 当年价) '!K26*K$77</f>
        <v>4026.5743894484108</v>
      </c>
      <c r="L26" s="53">
        <f>'历史数据 (2001-2022, 当年价) '!L26*L$77</f>
        <v>4472.6300956934492</v>
      </c>
      <c r="M26" s="54">
        <f>'历史数据 (2001-2022, 当年价) '!M26*M$77</f>
        <v>4564.4856573758252</v>
      </c>
      <c r="N26" s="54">
        <f>'历史数据 (2001-2022, 当年价) '!N26*N$77</f>
        <v>4648.2816027676581</v>
      </c>
      <c r="O26" s="54">
        <f>'历史数据 (2001-2022, 当年价) '!O26*O$77</f>
        <v>4777.3025609458309</v>
      </c>
      <c r="P26" s="54">
        <f>'历史数据 (2001-2022, 当年价) '!P26*P$77</f>
        <v>4731.6821855644102</v>
      </c>
      <c r="Q26" s="53">
        <f>'历史数据 (2001-2022, 当年价) '!Q26*Q$77</f>
        <v>4793.0460137299378</v>
      </c>
      <c r="R26" s="54">
        <f>'历史数据 (2001-2022, 当年价) '!R26*R$77</f>
        <v>5132.9612289534653</v>
      </c>
      <c r="S26" s="54">
        <f>'历史数据 (2001-2022, 当年价) '!S26*S$77</f>
        <v>5335.7608842140544</v>
      </c>
      <c r="T26" s="54">
        <f>'历史数据 (2001-2022, 当年价) '!T26*T$77</f>
        <v>5190.8649943427326</v>
      </c>
      <c r="U26" s="55">
        <f>'历史数据 (2001-2022, 当年价) '!U26*U$77</f>
        <v>4569.5272137342927</v>
      </c>
      <c r="V26" s="54">
        <f>'历史数据 (2001-2022, 当年价) '!V26*V$77</f>
        <v>5162.1510144134963</v>
      </c>
      <c r="W26" s="54">
        <f>'历史数据 (2001-2022, 当年价) '!W26*W$77</f>
        <v>5144.2443998897388</v>
      </c>
      <c r="X26" s="100">
        <f>VLOOKUP($A26,情景假设!$A$446:$AP$510,COLUMN(情景假设!E$446),0)</f>
        <v>5192.1986609381584</v>
      </c>
      <c r="Y26" s="100">
        <f>VLOOKUP($A26,情景假设!$A$446:$AP$510,COLUMN(情景假设!F$446),0)</f>
        <v>5239.8173836153082</v>
      </c>
      <c r="Z26" s="101">
        <f>VLOOKUP($A26,情景假设!$A$446:$AP$510,COLUMN(情景假设!G$446),0)</f>
        <v>5284.7510150049284</v>
      </c>
      <c r="AA26" s="65">
        <f>VLOOKUP($A26,情景假设!$A$446:$AP$510,COLUMN(情景假设!H$446),0)</f>
        <v>5346.8635707500152</v>
      </c>
      <c r="AB26" s="100">
        <f>VLOOKUP($A26,情景假设!$A$446:$AP$510,COLUMN(情景假设!I$446),0)</f>
        <v>5417.844891810686</v>
      </c>
      <c r="AC26" s="100">
        <f>VLOOKUP($A26,情景假设!$A$446:$AP$510,COLUMN(情景假设!J$446),0)</f>
        <v>5490.1578594579341</v>
      </c>
      <c r="AD26" s="100">
        <f>VLOOKUP($A26,情景假设!$A$446:$AP$510,COLUMN(情景假设!K$446),0)</f>
        <v>5554.6678646524442</v>
      </c>
      <c r="AE26" s="102">
        <f>VLOOKUP($A26,情景假设!$A$446:$AP$510,COLUMN(情景假设!L$446),0)</f>
        <v>5600.6957287632076</v>
      </c>
      <c r="AF26" s="100">
        <f>VLOOKUP($A26,情景假设!$A$446:$AP$510,COLUMN(情景假设!M$446),0)</f>
        <v>5631.3005730626946</v>
      </c>
      <c r="AG26" s="100">
        <f>VLOOKUP($A26,情景假设!$A$446:$AP$510,COLUMN(情景假设!N$446),0)</f>
        <v>5657.1497116321361</v>
      </c>
      <c r="AH26" s="100">
        <f>VLOOKUP($A26,情景假设!$A$446:$AP$510,COLUMN(情景假设!O$446),0)</f>
        <v>5678.9748575506301</v>
      </c>
      <c r="AI26" s="100">
        <f>VLOOKUP($A26,情景假设!$A$446:$AP$510,COLUMN(情景假设!P$446),0)</f>
        <v>5700.4149584277302</v>
      </c>
      <c r="AJ26" s="101">
        <f>VLOOKUP($A26,情景假设!$A$446:$AP$510,COLUMN(情景假设!Q$446),0)</f>
        <v>5728.2359438630801</v>
      </c>
      <c r="AK26" s="65">
        <f>VLOOKUP($A26,情景假设!$A$446:$AP$510,COLUMN(情景假设!R$446),0)</f>
        <v>5759.5220513417435</v>
      </c>
      <c r="AL26" s="100">
        <f>VLOOKUP($A26,情景假设!$A$446:$AP$510,COLUMN(情景假设!S$446),0)</f>
        <v>5787.4114988880356</v>
      </c>
      <c r="AM26" s="100">
        <f>VLOOKUP($A26,情景假设!$A$446:$AP$510,COLUMN(情景假设!T$446),0)</f>
        <v>5814.0863488110872</v>
      </c>
      <c r="AN26" s="100">
        <f>VLOOKUP($A26,情景假设!$A$446:$AP$510,COLUMN(情景假设!U$446),0)</f>
        <v>5841.7224405817005</v>
      </c>
      <c r="AO26" s="66">
        <f>VLOOKUP($A26,情景假设!$A$446:$AP$510,COLUMN(情景假设!V$446),0)</f>
        <v>5872.493157280559</v>
      </c>
      <c r="AP26" s="100">
        <f>VLOOKUP($A26,情景假设!$A$446:$AP$510,COLUMN(情景假设!W$446),0)</f>
        <v>5906.2887358502085</v>
      </c>
      <c r="AQ26" s="100">
        <f>VLOOKUP($A26,情景假设!$A$446:$AP$510,COLUMN(情景假设!X$446),0)</f>
        <v>5941.3470832517796</v>
      </c>
      <c r="AR26" s="100">
        <f>VLOOKUP($A26,情景假设!$A$446:$AP$510,COLUMN(情景假设!Y$446),0)</f>
        <v>5977.3415072297203</v>
      </c>
      <c r="AS26" s="100">
        <f>VLOOKUP($A26,情景假设!$A$446:$AP$510,COLUMN(情景假设!Z$446),0)</f>
        <v>6013.9126226387189</v>
      </c>
      <c r="AT26" s="100">
        <f>VLOOKUP($A26,情景假设!$A$446:$AP$510,COLUMN(情景假设!AA$446),0)</f>
        <v>6050.6706448318673</v>
      </c>
      <c r="AU26" s="65">
        <f>VLOOKUP($A26,情景假设!$A$446:$AP$510,COLUMN(情景假设!AB$446),0)</f>
        <v>6087.3269071003697</v>
      </c>
      <c r="AV26" s="100">
        <f>VLOOKUP($A26,情景假设!$A$446:$AP$510,COLUMN(情景假设!AC$446),0)</f>
        <v>6123.5660196084509</v>
      </c>
      <c r="AW26" s="100">
        <f>VLOOKUP($A26,情景假设!$A$446:$AP$510,COLUMN(情景假设!AD$446),0)</f>
        <v>6158.9149501753527</v>
      </c>
      <c r="AX26" s="100">
        <f>VLOOKUP($A26,情景假设!$A$446:$AP$510,COLUMN(情景假设!AE$446),0)</f>
        <v>6192.8711036691866</v>
      </c>
      <c r="AY26" s="102">
        <f>VLOOKUP($A26,情景假设!$A$446:$AP$510,COLUMN(情景假设!AF$446),0)</f>
        <v>6224.900244977026</v>
      </c>
      <c r="AZ26" s="65">
        <f>VLOOKUP($A26,情景假设!$A$446:$AP$510,COLUMN(情景假设!AG$446),0)</f>
        <v>6256.5638646680991</v>
      </c>
      <c r="BA26" s="100">
        <f>VLOOKUP($A26,情景假设!$A$446:$AP$510,COLUMN(情景假设!AH$446),0)</f>
        <v>6289.4411729929152</v>
      </c>
      <c r="BB26" s="100">
        <f>VLOOKUP($A26,情景假设!$A$446:$AP$510,COLUMN(情景假设!AI$446),0)</f>
        <v>6322.9927826804051</v>
      </c>
      <c r="BC26" s="100">
        <f>VLOOKUP($A26,情景假设!$A$446:$AP$510,COLUMN(情景假设!AJ$446),0)</f>
        <v>6356.6706679767276</v>
      </c>
      <c r="BD26" s="66">
        <f>VLOOKUP($A26,情景假设!$A$446:$AP$510,COLUMN(情景假设!AK$446),0)</f>
        <v>6389.9181882293879</v>
      </c>
      <c r="BE26" s="100">
        <f>VLOOKUP($A26,情景假设!$A$446:$AP$510,COLUMN(情景假设!AL$446),0)</f>
        <v>6422.7552558924071</v>
      </c>
      <c r="BF26" s="100">
        <f>VLOOKUP($A26,情景假设!$A$446:$AP$510,COLUMN(情景假设!AM$446),0)</f>
        <v>6455.4775713118224</v>
      </c>
      <c r="BG26" s="100">
        <f>VLOOKUP($A26,情景假设!$A$446:$AP$510,COLUMN(情景假设!AN$446),0)</f>
        <v>6487.9364197012465</v>
      </c>
      <c r="BH26" s="100">
        <f>VLOOKUP($A26,情景假设!$A$446:$AP$510,COLUMN(情景假设!AO$446),0)</f>
        <v>6519.9838472923711</v>
      </c>
      <c r="BI26" s="102">
        <f>VLOOKUP($A26,情景假设!$A$446:$AP$510,COLUMN(情景假设!AP$446),0)</f>
        <v>6551.4727821994848</v>
      </c>
    </row>
    <row r="27" spans="1:61" x14ac:dyDescent="0.2">
      <c r="A27" s="23" t="s">
        <v>114</v>
      </c>
      <c r="B27" s="53"/>
      <c r="C27" s="54"/>
      <c r="D27" s="54"/>
      <c r="E27" s="54"/>
      <c r="F27" s="55"/>
      <c r="G27" s="53"/>
      <c r="H27" s="54"/>
      <c r="I27" s="54">
        <f>'历史数据 (2001-2022, 当年价) '!I27*I$77</f>
        <v>2304.2752500353404</v>
      </c>
      <c r="J27" s="54">
        <f>'历史数据 (2001-2022, 当年价) '!J27*J$77</f>
        <v>2387.4604094503197</v>
      </c>
      <c r="K27" s="55">
        <f>'历史数据 (2001-2022, 当年价) '!K27*K$77</f>
        <v>2701.0500413627724</v>
      </c>
      <c r="L27" s="53">
        <f>'历史数据 (2001-2022, 当年价) '!L27*L$77</f>
        <v>2935.3821972842488</v>
      </c>
      <c r="M27" s="54">
        <f>'历史数据 (2001-2022, 当年价) '!M27*M$77</f>
        <v>3009.6392280388595</v>
      </c>
      <c r="N27" s="54">
        <f>'历史数据 (2001-2022, 当年价) '!N27*N$77</f>
        <v>3090.6222823019139</v>
      </c>
      <c r="O27" s="54">
        <f>'历史数据 (2001-2022, 当年价) '!O27*O$77</f>
        <v>3146.7770885639497</v>
      </c>
      <c r="P27" s="54">
        <f>'历史数据 (2001-2022, 当年价) '!P27*P$77</f>
        <v>3131.6541085798658</v>
      </c>
      <c r="Q27" s="53">
        <f>'历史数据 (2001-2022, 当年价) '!Q27*Q$77</f>
        <v>3160.0430937785932</v>
      </c>
      <c r="R27" s="54">
        <f>'历史数据 (2001-2022, 当年价) '!R27*R$77</f>
        <v>3345.7647990286678</v>
      </c>
      <c r="S27" s="54">
        <f>'历史数据 (2001-2022, 当年价) '!S27*S$77</f>
        <v>3487.9477112441045</v>
      </c>
      <c r="T27" s="54">
        <f>'历史数据 (2001-2022, 当年价) '!T27*T$77</f>
        <v>3433.5858958672138</v>
      </c>
      <c r="U27" s="55">
        <f>'历史数据 (2001-2022, 当年价) '!U27*U$77</f>
        <v>2932.9101730437146</v>
      </c>
      <c r="V27" s="54">
        <f>'历史数据 (2001-2022, 当年价) '!V27*V$77</f>
        <v>3316.3341738898448</v>
      </c>
      <c r="W27" s="54">
        <f>'历史数据 (2001-2022, 当年价) '!W27*W$77</f>
        <v>3355.3629553285882</v>
      </c>
      <c r="X27" s="100">
        <f>VLOOKUP($A27,情景假设!$A$446:$AP$510,COLUMN(情景假设!E$446),0)</f>
        <v>3333.6734111405844</v>
      </c>
      <c r="Y27" s="100">
        <f>VLOOKUP($A27,情景假设!$A$446:$AP$510,COLUMN(情景假设!F$446),0)</f>
        <v>3311.8028657950049</v>
      </c>
      <c r="Z27" s="101">
        <f>VLOOKUP($A27,情景假设!$A$446:$AP$510,COLUMN(情景假设!G$446),0)</f>
        <v>3289.4044078725501</v>
      </c>
      <c r="AA27" s="65">
        <f>VLOOKUP($A27,情景假设!$A$446:$AP$510,COLUMN(情景假设!H$446),0)</f>
        <v>3274.9472433152073</v>
      </c>
      <c r="AB27" s="100">
        <f>VLOOKUP($A27,情景假设!$A$446:$AP$510,COLUMN(情景假设!I$446),0)</f>
        <v>3261.8452455144529</v>
      </c>
      <c r="AC27" s="100">
        <f>VLOOKUP($A27,情景假设!$A$446:$AP$510,COLUMN(情景假设!J$446),0)</f>
        <v>3250.4826041335896</v>
      </c>
      <c r="AD27" s="100">
        <f>VLOOKUP($A27,情景假设!$A$446:$AP$510,COLUMN(情景假设!K$446),0)</f>
        <v>3240.5096336063689</v>
      </c>
      <c r="AE27" s="102">
        <f>VLOOKUP($A27,情景假设!$A$446:$AP$510,COLUMN(情景假设!L$446),0)</f>
        <v>3230.883924708965</v>
      </c>
      <c r="AF27" s="100">
        <f>VLOOKUP($A27,情景假设!$A$446:$AP$510,COLUMN(情景假设!M$446),0)</f>
        <v>3214.3599015992277</v>
      </c>
      <c r="AG27" s="100">
        <f>VLOOKUP($A27,情景假设!$A$446:$AP$510,COLUMN(情景假设!N$446),0)</f>
        <v>3187.100705497066</v>
      </c>
      <c r="AH27" s="100">
        <f>VLOOKUP($A27,情景假设!$A$446:$AP$510,COLUMN(情景假设!O$446),0)</f>
        <v>3153.1981140701719</v>
      </c>
      <c r="AI27" s="100">
        <f>VLOOKUP($A27,情景假设!$A$446:$AP$510,COLUMN(情景假设!P$446),0)</f>
        <v>3118.1520874683711</v>
      </c>
      <c r="AJ27" s="101">
        <f>VLOOKUP($A27,情景假设!$A$446:$AP$510,COLUMN(情景假设!Q$446),0)</f>
        <v>3088.8245038758969</v>
      </c>
      <c r="AK27" s="65">
        <f>VLOOKUP($A27,情景假设!$A$446:$AP$510,COLUMN(情景假设!R$446),0)</f>
        <v>3063.0768439095682</v>
      </c>
      <c r="AL27" s="100">
        <f>VLOOKUP($A27,情景假设!$A$446:$AP$510,COLUMN(情景假设!S$446),0)</f>
        <v>3034.8045850257745</v>
      </c>
      <c r="AM27" s="100">
        <f>VLOOKUP($A27,情景假设!$A$446:$AP$510,COLUMN(情景假设!T$446),0)</f>
        <v>3005.2919095537623</v>
      </c>
      <c r="AN27" s="100">
        <f>VLOOKUP($A27,情景假设!$A$446:$AP$510,COLUMN(情景假设!U$446),0)</f>
        <v>2975.7562754320852</v>
      </c>
      <c r="AO27" s="66">
        <f>VLOOKUP($A27,情景假设!$A$446:$AP$510,COLUMN(情景假设!V$446),0)</f>
        <v>2947.3490816511535</v>
      </c>
      <c r="AP27" s="100">
        <f>VLOOKUP($A27,情景假设!$A$446:$AP$510,COLUMN(情景假设!W$446),0)</f>
        <v>2920.0274878636146</v>
      </c>
      <c r="AQ27" s="100">
        <f>VLOOKUP($A27,情景假设!$A$446:$AP$510,COLUMN(情景假设!X$446),0)</f>
        <v>2892.9468980241149</v>
      </c>
      <c r="AR27" s="100">
        <f>VLOOKUP($A27,情景假设!$A$446:$AP$510,COLUMN(情景假设!Y$446),0)</f>
        <v>2866.0027701420895</v>
      </c>
      <c r="AS27" s="100">
        <f>VLOOKUP($A27,情景假设!$A$446:$AP$510,COLUMN(情景假设!Z$446),0)</f>
        <v>2839.0835899818662</v>
      </c>
      <c r="AT27" s="100">
        <f>VLOOKUP($A27,情景假设!$A$446:$AP$510,COLUMN(情景假设!AA$446),0)</f>
        <v>2812.0727197119054</v>
      </c>
      <c r="AU27" s="65">
        <f>VLOOKUP($A27,情景假设!$A$446:$AP$510,COLUMN(情景假设!AB$446),0)</f>
        <v>2784.9092148014074</v>
      </c>
      <c r="AV27" s="100">
        <f>VLOOKUP($A27,情景假设!$A$446:$AP$510,COLUMN(情景假设!AC$446),0)</f>
        <v>2757.526119794637</v>
      </c>
      <c r="AW27" s="100">
        <f>VLOOKUP($A27,情景假设!$A$446:$AP$510,COLUMN(情景假设!AD$446),0)</f>
        <v>2729.7929414294299</v>
      </c>
      <c r="AX27" s="100">
        <f>VLOOKUP($A27,情景假设!$A$446:$AP$510,COLUMN(情景假设!AE$446),0)</f>
        <v>2701.5765388053146</v>
      </c>
      <c r="AY27" s="102">
        <f>VLOOKUP($A27,情景假设!$A$446:$AP$510,COLUMN(情景假设!AF$446),0)</f>
        <v>2672.7405613768969</v>
      </c>
      <c r="AZ27" s="65">
        <f>VLOOKUP($A27,情景假设!$A$446:$AP$510,COLUMN(情景假设!AG$446),0)</f>
        <v>2643.6551142991821</v>
      </c>
      <c r="BA27" s="100">
        <f>VLOOKUP($A27,情景假设!$A$446:$AP$510,COLUMN(情景假设!AH$446),0)</f>
        <v>2614.666876649675</v>
      </c>
      <c r="BB27" s="100">
        <f>VLOOKUP($A27,情景假设!$A$446:$AP$510,COLUMN(情景假设!AI$446),0)</f>
        <v>2585.6070878605847</v>
      </c>
      <c r="BC27" s="100">
        <f>VLOOKUP($A27,情景假设!$A$446:$AP$510,COLUMN(情景假设!AJ$446),0)</f>
        <v>2556.3146392167941</v>
      </c>
      <c r="BD27" s="66">
        <f>VLOOKUP($A27,情景假设!$A$446:$AP$510,COLUMN(情景假设!AK$446),0)</f>
        <v>2526.6362314279445</v>
      </c>
      <c r="BE27" s="100">
        <f>VLOOKUP($A27,情景假设!$A$446:$AP$510,COLUMN(情景假设!AL$446),0)</f>
        <v>2496.6538989554278</v>
      </c>
      <c r="BF27" s="100">
        <f>VLOOKUP($A27,情景假设!$A$446:$AP$510,COLUMN(情景假设!AM$446),0)</f>
        <v>2466.5506596744108</v>
      </c>
      <c r="BG27" s="100">
        <f>VLOOKUP($A27,情景假设!$A$446:$AP$510,COLUMN(情景假设!AN$446),0)</f>
        <v>2436.3310047954383</v>
      </c>
      <c r="BH27" s="100">
        <f>VLOOKUP($A27,情景假设!$A$446:$AP$510,COLUMN(情景假设!AO$446),0)</f>
        <v>2405.9998421108921</v>
      </c>
      <c r="BI27" s="102">
        <f>VLOOKUP($A27,情景假设!$A$446:$AP$510,COLUMN(情景假设!AP$446),0)</f>
        <v>2375.5624574489893</v>
      </c>
    </row>
    <row r="28" spans="1:61" x14ac:dyDescent="0.2">
      <c r="A28" s="23" t="s">
        <v>115</v>
      </c>
      <c r="B28" s="53"/>
      <c r="C28" s="54"/>
      <c r="D28" s="54"/>
      <c r="E28" s="54"/>
      <c r="F28" s="55"/>
      <c r="G28" s="53"/>
      <c r="H28" s="54"/>
      <c r="I28" s="54">
        <f>'历史数据 (2001-2022, 当年价) '!I28*I$77</f>
        <v>1328.9824036014877</v>
      </c>
      <c r="J28" s="54">
        <f>'历史数据 (2001-2022, 当年价) '!J28*J$77</f>
        <v>1482.7821695107011</v>
      </c>
      <c r="K28" s="55">
        <f>'历史数据 (2001-2022, 当年价) '!K28*K$77</f>
        <v>1762.5007041562442</v>
      </c>
      <c r="L28" s="53">
        <f>'历史数据 (2001-2022, 当年价) '!L28*L$77</f>
        <v>2049.1987875789623</v>
      </c>
      <c r="M28" s="54">
        <f>'历史数据 (2001-2022, 当年价) '!M28*M$77</f>
        <v>2192.7265800548553</v>
      </c>
      <c r="N28" s="54">
        <f>'历史数据 (2001-2022, 当年价) '!N28*N$77</f>
        <v>2326.7164094671548</v>
      </c>
      <c r="O28" s="54">
        <f>'历史数据 (2001-2022, 当年价) '!O28*O$77</f>
        <v>2442.6042210226533</v>
      </c>
      <c r="P28" s="54">
        <f>'历史数据 (2001-2022, 当年价) '!P28*P$77</f>
        <v>2463.3078356766532</v>
      </c>
      <c r="Q28" s="53">
        <f>'历史数据 (2001-2022, 当年价) '!Q28*Q$77</f>
        <v>2567.3709288969417</v>
      </c>
      <c r="R28" s="54">
        <f>'历史数据 (2001-2022, 当年价) '!R28*R$77</f>
        <v>2759.8396763201949</v>
      </c>
      <c r="S28" s="54">
        <f>'历史数据 (2001-2022, 当年价) '!S28*S$77</f>
        <v>2824.9114892595062</v>
      </c>
      <c r="T28" s="54">
        <f>'历史数据 (2001-2022, 当年价) '!T28*T$77</f>
        <v>2783.6071882539604</v>
      </c>
      <c r="U28" s="55">
        <f>'历史数据 (2001-2022, 当年价) '!U28*U$77</f>
        <v>2641.6002604003402</v>
      </c>
      <c r="V28" s="54">
        <f>'历史数据 (2001-2022, 当年价) '!V28*V$77</f>
        <v>3036.4481610921225</v>
      </c>
      <c r="W28" s="54">
        <f>'历史数据 (2001-2022, 当年价) '!W28*W$77</f>
        <v>3069.0985404160137</v>
      </c>
      <c r="X28" s="100">
        <f>VLOOKUP($A28,情景假设!$A$446:$AP$510,COLUMN(情景假设!E$446),0)</f>
        <v>3093.8898912118925</v>
      </c>
      <c r="Y28" s="100">
        <f>VLOOKUP($A28,情景假设!$A$446:$AP$510,COLUMN(情景假设!F$446),0)</f>
        <v>3117.0603943475817</v>
      </c>
      <c r="Z28" s="101">
        <f>VLOOKUP($A28,情景假设!$A$446:$AP$510,COLUMN(情景假设!G$446),0)</f>
        <v>3135.9759088960423</v>
      </c>
      <c r="AA28" s="65">
        <f>VLOOKUP($A28,情景假设!$A$446:$AP$510,COLUMN(情景假设!H$446),0)</f>
        <v>3162.7491659109915</v>
      </c>
      <c r="AB28" s="100">
        <f>VLOOKUP($A28,情景假设!$A$446:$AP$510,COLUMN(情景假设!I$446),0)</f>
        <v>3193.8422143517328</v>
      </c>
      <c r="AC28" s="100">
        <f>VLOOKUP($A28,情景假设!$A$446:$AP$510,COLUMN(情景假设!J$446),0)</f>
        <v>3225.2203661205203</v>
      </c>
      <c r="AD28" s="100">
        <f>VLOOKUP($A28,情景假设!$A$446:$AP$510,COLUMN(情景假设!K$446),0)</f>
        <v>3251.9600361287198</v>
      </c>
      <c r="AE28" s="102">
        <f>VLOOKUP($A28,情景假设!$A$446:$AP$510,COLUMN(情景假设!L$446),0)</f>
        <v>3268.2824221381561</v>
      </c>
      <c r="AF28" s="100">
        <f>VLOOKUP($A28,情景假设!$A$446:$AP$510,COLUMN(情景假设!M$446),0)</f>
        <v>3275.6218411122127</v>
      </c>
      <c r="AG28" s="100">
        <f>VLOOKUP($A28,情景假设!$A$446:$AP$510,COLUMN(情景假设!N$446),0)</f>
        <v>3279.5545672183739</v>
      </c>
      <c r="AH28" s="100">
        <f>VLOOKUP($A28,情景假设!$A$446:$AP$510,COLUMN(情景假设!O$446),0)</f>
        <v>3280.4932515138839</v>
      </c>
      <c r="AI28" s="100">
        <f>VLOOKUP($A28,情景假设!$A$446:$AP$510,COLUMN(情景假设!P$446),0)</f>
        <v>3280.4483948436205</v>
      </c>
      <c r="AJ28" s="101">
        <f>VLOOKUP($A28,情景假设!$A$446:$AP$510,COLUMN(情景假设!Q$446),0)</f>
        <v>3283.1188032413802</v>
      </c>
      <c r="AK28" s="65">
        <f>VLOOKUP($A28,情景假设!$A$446:$AP$510,COLUMN(情景假设!R$446),0)</f>
        <v>3286.0705251603199</v>
      </c>
      <c r="AL28" s="100">
        <f>VLOOKUP($A28,情景假设!$A$446:$AP$510,COLUMN(情景假设!S$446),0)</f>
        <v>3284.9394436340276</v>
      </c>
      <c r="AM28" s="100">
        <f>VLOOKUP($A28,情景假设!$A$446:$AP$510,COLUMN(情景假设!T$446),0)</f>
        <v>3281.1858686212122</v>
      </c>
      <c r="AN28" s="100">
        <f>VLOOKUP($A28,情景假设!$A$446:$AP$510,COLUMN(情景假设!U$446),0)</f>
        <v>3276.2482905227548</v>
      </c>
      <c r="AO28" s="66">
        <f>VLOOKUP($A28,情景假设!$A$446:$AP$510,COLUMN(情景假设!V$446),0)</f>
        <v>3271.5375513521194</v>
      </c>
      <c r="AP28" s="100">
        <f>VLOOKUP($A28,情景假设!$A$446:$AP$510,COLUMN(情景假设!W$446),0)</f>
        <v>3267.1691664691166</v>
      </c>
      <c r="AQ28" s="100">
        <f>VLOOKUP($A28,情景假设!$A$446:$AP$510,COLUMN(情景假设!X$446),0)</f>
        <v>3262.3519939806765</v>
      </c>
      <c r="AR28" s="100">
        <f>VLOOKUP($A28,情景假设!$A$446:$AP$510,COLUMN(情景假设!Y$446),0)</f>
        <v>3257.1054563165276</v>
      </c>
      <c r="AS28" s="100">
        <f>VLOOKUP($A28,情景假设!$A$446:$AP$510,COLUMN(情景假设!Z$446),0)</f>
        <v>3251.436650043664</v>
      </c>
      <c r="AT28" s="100">
        <f>VLOOKUP($A28,情景假设!$A$446:$AP$510,COLUMN(情景假设!AA$446),0)</f>
        <v>3245.3420138613224</v>
      </c>
      <c r="AU28" s="65">
        <f>VLOOKUP($A28,情景假设!$A$446:$AP$510,COLUMN(情景假设!AB$446),0)</f>
        <v>3238.8776229303871</v>
      </c>
      <c r="AV28" s="100">
        <f>VLOOKUP($A28,情景假设!$A$446:$AP$510,COLUMN(情景假设!AC$446),0)</f>
        <v>3232.08912520485</v>
      </c>
      <c r="AW28" s="100">
        <f>VLOOKUP($A28,情景假设!$A$446:$AP$510,COLUMN(情景假设!AD$446),0)</f>
        <v>3224.9432754071167</v>
      </c>
      <c r="AX28" s="100">
        <f>VLOOKUP($A28,情景假设!$A$446:$AP$510,COLUMN(情景假设!AE$446),0)</f>
        <v>3217.3971617408865</v>
      </c>
      <c r="AY28" s="102">
        <f>VLOOKUP($A28,情景假设!$A$446:$AP$510,COLUMN(情景假设!AF$446),0)</f>
        <v>3209.3969193052208</v>
      </c>
      <c r="AZ28" s="65">
        <f>VLOOKUP($A28,情景假设!$A$446:$AP$510,COLUMN(情景假设!AG$446),0)</f>
        <v>3200.8650185706288</v>
      </c>
      <c r="BA28" s="100">
        <f>VLOOKUP($A28,情景假设!$A$446:$AP$510,COLUMN(情景假设!AH$446),0)</f>
        <v>3191.6704895624634</v>
      </c>
      <c r="BB28" s="100">
        <f>VLOOKUP($A28,情景假设!$A$446:$AP$510,COLUMN(情景假设!AI$446),0)</f>
        <v>3181.6714933903672</v>
      </c>
      <c r="BC28" s="100">
        <f>VLOOKUP($A28,情景假设!$A$446:$AP$510,COLUMN(情景假设!AJ$446),0)</f>
        <v>3170.7285477844475</v>
      </c>
      <c r="BD28" s="66">
        <f>VLOOKUP($A28,情景假设!$A$446:$AP$510,COLUMN(情景假设!AK$446),0)</f>
        <v>3158.7050009423569</v>
      </c>
      <c r="BE28" s="100">
        <f>VLOOKUP($A28,情景假设!$A$446:$AP$510,COLUMN(情景假设!AL$446),0)</f>
        <v>3145.7539274757733</v>
      </c>
      <c r="BF28" s="100">
        <f>VLOOKUP($A28,情景假设!$A$446:$AP$510,COLUMN(情景假设!AM$446),0)</f>
        <v>3132.1589001394054</v>
      </c>
      <c r="BG28" s="100">
        <f>VLOOKUP($A28,情景假设!$A$446:$AP$510,COLUMN(情景假设!AN$446),0)</f>
        <v>3117.9811444278162</v>
      </c>
      <c r="BH28" s="100">
        <f>VLOOKUP($A28,情景假设!$A$446:$AP$510,COLUMN(情景假设!AO$446),0)</f>
        <v>3103.281389792412</v>
      </c>
      <c r="BI28" s="102">
        <f>VLOOKUP($A28,情景假设!$A$446:$AP$510,COLUMN(情景假设!AP$446),0)</f>
        <v>3088.1197305265414</v>
      </c>
    </row>
    <row r="29" spans="1:61" x14ac:dyDescent="0.2">
      <c r="A29" s="23" t="s">
        <v>116</v>
      </c>
      <c r="B29" s="53"/>
      <c r="C29" s="54"/>
      <c r="D29" s="54"/>
      <c r="E29" s="54"/>
      <c r="F29" s="55"/>
      <c r="G29" s="53"/>
      <c r="H29" s="54"/>
      <c r="I29" s="54">
        <f>'历史数据 (2001-2022, 当年价) '!I29*I$77</f>
        <v>942.44830582196994</v>
      </c>
      <c r="J29" s="54">
        <f>'历史数据 (2001-2022, 当年价) '!J29*J$77</f>
        <v>972.00409563695905</v>
      </c>
      <c r="K29" s="55">
        <f>'历史数据 (2001-2022, 当年价) '!K29*K$77</f>
        <v>1129.8811717538965</v>
      </c>
      <c r="L29" s="53">
        <f>'历史数据 (2001-2022, 当年价) '!L29*L$77</f>
        <v>1250.7043821461339</v>
      </c>
      <c r="M29" s="54">
        <f>'历史数据 (2001-2022, 当年价) '!M29*M$77</f>
        <v>1324.0169299660911</v>
      </c>
      <c r="N29" s="54">
        <f>'历史数据 (2001-2022, 当年价) '!N29*N$77</f>
        <v>1386.0564923380959</v>
      </c>
      <c r="O29" s="54">
        <f>'历史数据 (2001-2022, 当年价) '!O29*O$77</f>
        <v>1444.4616196836896</v>
      </c>
      <c r="P29" s="54">
        <f>'历史数据 (2001-2022, 当年价) '!P29*P$77</f>
        <v>1464.9271654424824</v>
      </c>
      <c r="Q29" s="53">
        <f>'历史数据 (2001-2022, 当年价) '!Q29*Q$77</f>
        <v>1523.9542011748163</v>
      </c>
      <c r="R29" s="54">
        <f>'历史数据 (2001-2022, 当年价) '!R29*R$77</f>
        <v>1693.7330948132931</v>
      </c>
      <c r="S29" s="54">
        <f>'历史数据 (2001-2022, 当年价) '!S29*S$77</f>
        <v>1780.8886584549791</v>
      </c>
      <c r="T29" s="54">
        <f>'历史数据 (2001-2022, 当年价) '!T29*T$77</f>
        <v>1760.0007062456536</v>
      </c>
      <c r="U29" s="55">
        <f>'历史数据 (2001-2022, 当年价) '!U29*U$77</f>
        <v>1627.6494522571516</v>
      </c>
      <c r="V29" s="54">
        <f>'历史数据 (2001-2022, 当年价) '!V29*V$77</f>
        <v>1901.4435312506728</v>
      </c>
      <c r="W29" s="54">
        <f>'历史数据 (2001-2022, 当年价) '!W29*W$77</f>
        <v>1802.1334874675638</v>
      </c>
      <c r="X29" s="100">
        <f>VLOOKUP($A29,情景假设!$A$446:$AP$510,COLUMN(情景假设!E$446),0)</f>
        <v>1814.5757961161169</v>
      </c>
      <c r="Y29" s="100">
        <f>VLOOKUP($A29,情景假设!$A$446:$AP$510,COLUMN(情景假设!F$446),0)</f>
        <v>1826.1099825334586</v>
      </c>
      <c r="Z29" s="101">
        <f>VLOOKUP($A29,情景假设!$A$446:$AP$510,COLUMN(情景假设!G$446),0)</f>
        <v>1835.1372483370412</v>
      </c>
      <c r="AA29" s="65">
        <f>VLOOKUP($A29,情景假设!$A$446:$AP$510,COLUMN(情景假设!H$446),0)</f>
        <v>1848.5311874556241</v>
      </c>
      <c r="AB29" s="100">
        <f>VLOOKUP($A29,情景假设!$A$446:$AP$510,COLUMN(情景假设!I$446),0)</f>
        <v>1864.2767125414568</v>
      </c>
      <c r="AC29" s="100">
        <f>VLOOKUP($A29,情景假设!$A$446:$AP$510,COLUMN(情景假设!J$446),0)</f>
        <v>1880.381702057691</v>
      </c>
      <c r="AD29" s="100">
        <f>VLOOKUP($A29,情景假设!$A$446:$AP$510,COLUMN(情景假设!K$446),0)</f>
        <v>1894.3598524127567</v>
      </c>
      <c r="AE29" s="102">
        <f>VLOOKUP($A29,情景假设!$A$446:$AP$510,COLUMN(情景假设!L$446),0)</f>
        <v>1903.2445930084941</v>
      </c>
      <c r="AF29" s="100">
        <f>VLOOKUP($A29,情景假设!$A$446:$AP$510,COLUMN(情景假设!M$446),0)</f>
        <v>1906.9741841315056</v>
      </c>
      <c r="AG29" s="100">
        <f>VLOOKUP($A29,情景假设!$A$446:$AP$510,COLUMN(情景假设!N$446),0)</f>
        <v>1907.862522098168</v>
      </c>
      <c r="AH29" s="100">
        <f>VLOOKUP($A29,情景假设!$A$446:$AP$510,COLUMN(情景假设!O$446),0)</f>
        <v>1906.5019953280128</v>
      </c>
      <c r="AI29" s="100">
        <f>VLOOKUP($A29,情景假设!$A$446:$AP$510,COLUMN(情景假设!P$446),0)</f>
        <v>1904.4149179287624</v>
      </c>
      <c r="AJ29" s="101">
        <f>VLOOKUP($A29,情景假设!$A$446:$AP$510,COLUMN(情景假设!Q$446),0)</f>
        <v>1904.097445795773</v>
      </c>
      <c r="AK29" s="65">
        <f>VLOOKUP($A29,情景假设!$A$446:$AP$510,COLUMN(情景假设!R$446),0)</f>
        <v>1904.2101393410198</v>
      </c>
      <c r="AL29" s="100">
        <f>VLOOKUP($A29,情景假设!$A$446:$AP$510,COLUMN(情景假设!S$446),0)</f>
        <v>1902.0598846076189</v>
      </c>
      <c r="AM29" s="100">
        <f>VLOOKUP($A29,情景假设!$A$446:$AP$510,COLUMN(情景假设!T$446),0)</f>
        <v>1898.4837729786702</v>
      </c>
      <c r="AN29" s="100">
        <f>VLOOKUP($A29,情景假设!$A$446:$AP$510,COLUMN(情景假设!U$446),0)</f>
        <v>1894.3033493554497</v>
      </c>
      <c r="AO29" s="66">
        <f>VLOOKUP($A29,情景假设!$A$446:$AP$510,COLUMN(情景假设!V$446),0)</f>
        <v>1890.3217295101545</v>
      </c>
      <c r="AP29" s="100">
        <f>VLOOKUP($A29,情景假设!$A$446:$AP$510,COLUMN(情景假设!W$446),0)</f>
        <v>1886.591966678179</v>
      </c>
      <c r="AQ29" s="100">
        <f>VLOOKUP($A29,情景假设!$A$446:$AP$510,COLUMN(情景假设!X$446),0)</f>
        <v>1882.6438663712649</v>
      </c>
      <c r="AR29" s="100">
        <f>VLOOKUP($A29,情景假设!$A$446:$AP$510,COLUMN(情景假设!Y$446),0)</f>
        <v>1878.4759457547038</v>
      </c>
      <c r="AS29" s="100">
        <f>VLOOKUP($A29,情景假设!$A$446:$AP$510,COLUMN(情景假设!Z$446),0)</f>
        <v>1874.0796836867262</v>
      </c>
      <c r="AT29" s="100">
        <f>VLOOKUP($A29,情景假设!$A$446:$AP$510,COLUMN(情景假设!AA$446),0)</f>
        <v>1869.4405192182239</v>
      </c>
      <c r="AU29" s="65">
        <f>VLOOKUP($A29,情景假设!$A$446:$AP$510,COLUMN(情景假设!AB$446),0)</f>
        <v>1864.5783539501733</v>
      </c>
      <c r="AV29" s="100">
        <f>VLOOKUP($A29,情景假设!$A$446:$AP$510,COLUMN(情景假设!AC$446),0)</f>
        <v>1859.5071525085202</v>
      </c>
      <c r="AW29" s="100">
        <f>VLOOKUP($A29,情景假设!$A$446:$AP$510,COLUMN(情景假设!AD$446),0)</f>
        <v>1854.195608120096</v>
      </c>
      <c r="AX29" s="100">
        <f>VLOOKUP($A29,情景假设!$A$446:$AP$510,COLUMN(情景假设!AE$446),0)</f>
        <v>1848.6070802599666</v>
      </c>
      <c r="AY29" s="102">
        <f>VLOOKUP($A29,情景假设!$A$446:$AP$510,COLUMN(情景假设!AF$446),0)</f>
        <v>1842.6988979091659</v>
      </c>
      <c r="AZ29" s="65">
        <f>VLOOKUP($A29,情景假设!$A$446:$AP$510,COLUMN(情景假设!AG$446),0)</f>
        <v>1836.4819277721674</v>
      </c>
      <c r="BA29" s="100">
        <f>VLOOKUP($A29,情景假设!$A$446:$AP$510,COLUMN(情景假设!AH$446),0)</f>
        <v>1829.9390763850681</v>
      </c>
      <c r="BB29" s="100">
        <f>VLOOKUP($A29,情景假设!$A$446:$AP$510,COLUMN(情景假设!AI$446),0)</f>
        <v>1822.9816819595537</v>
      </c>
      <c r="BC29" s="100">
        <f>VLOOKUP($A29,情景假设!$A$446:$AP$510,COLUMN(情景假设!AJ$446),0)</f>
        <v>1815.5227125772947</v>
      </c>
      <c r="BD29" s="66">
        <f>VLOOKUP($A29,情景假设!$A$446:$AP$510,COLUMN(情景假设!AK$446),0)</f>
        <v>1807.4770367892295</v>
      </c>
      <c r="BE29" s="100">
        <f>VLOOKUP($A29,情景假设!$A$446:$AP$510,COLUMN(情景假设!AL$446),0)</f>
        <v>1798.9254933746313</v>
      </c>
      <c r="BF29" s="100">
        <f>VLOOKUP($A29,情景假设!$A$446:$AP$510,COLUMN(情景假设!AM$446),0)</f>
        <v>1790.0233892525437</v>
      </c>
      <c r="BG29" s="100">
        <f>VLOOKUP($A29,情景假设!$A$446:$AP$510,COLUMN(情景假设!AN$446),0)</f>
        <v>1780.7987665701783</v>
      </c>
      <c r="BH29" s="100">
        <f>VLOOKUP($A29,情景假设!$A$446:$AP$510,COLUMN(情景假设!AO$446),0)</f>
        <v>1771.279448088367</v>
      </c>
      <c r="BI29" s="102">
        <f>VLOOKUP($A29,情景假设!$A$446:$AP$510,COLUMN(情景假设!AP$446),0)</f>
        <v>1761.4929710856236</v>
      </c>
    </row>
    <row r="30" spans="1:61" x14ac:dyDescent="0.2">
      <c r="A30" s="23" t="s">
        <v>79</v>
      </c>
      <c r="B30" s="53"/>
      <c r="C30" s="54"/>
      <c r="D30" s="54"/>
      <c r="E30" s="54"/>
      <c r="F30" s="55"/>
      <c r="G30" s="53"/>
      <c r="H30" s="54"/>
      <c r="I30" s="54">
        <f>'历史数据 (2001-2022, 当年价) '!I30*I$77</f>
        <v>2399.4158408160433</v>
      </c>
      <c r="J30" s="54">
        <f>'历史数据 (2001-2022, 当年价) '!J30*J$77</f>
        <v>2517.8787005987151</v>
      </c>
      <c r="K30" s="55">
        <f>'历史数据 (2001-2022, 当年价) '!K30*K$77</f>
        <v>2841.2631481498397</v>
      </c>
      <c r="L30" s="53">
        <f>'历史数据 (2001-2022, 当年价) '!L30*L$77</f>
        <v>3123.251114962859</v>
      </c>
      <c r="M30" s="54">
        <f>'历史数据 (2001-2022, 当年价) '!M30*M$77</f>
        <v>3234.9671780680355</v>
      </c>
      <c r="N30" s="54">
        <f>'历史数据 (2001-2022, 当年价) '!N30*N$77</f>
        <v>3331.2326114407938</v>
      </c>
      <c r="O30" s="54">
        <f>'历史数据 (2001-2022, 当年价) '!O30*O$77</f>
        <v>3401.3404077881783</v>
      </c>
      <c r="P30" s="54">
        <f>'历史数据 (2001-2022, 当年价) '!P30*P$77</f>
        <v>3397.9015395567599</v>
      </c>
      <c r="Q30" s="53">
        <f>'历史数据 (2001-2022, 当年价) '!Q30*Q$77</f>
        <v>3511.6031390759331</v>
      </c>
      <c r="R30" s="54">
        <f>'历史数据 (2001-2022, 当年价) '!R30*R$77</f>
        <v>3703.7687703101592</v>
      </c>
      <c r="S30" s="54">
        <f>'历史数据 (2001-2022, 当年价) '!S30*S$77</f>
        <v>3724.7155807424642</v>
      </c>
      <c r="T30" s="54">
        <f>'历史数据 (2001-2022, 当年价) '!T30*T$77</f>
        <v>3742.079787486814</v>
      </c>
      <c r="U30" s="55">
        <f>'历史数据 (2001-2022, 当年价) '!U30*U$77</f>
        <v>3663.3945727849982</v>
      </c>
      <c r="V30" s="54">
        <f>'历史数据 (2001-2022, 当年价) '!V30*V$77</f>
        <v>4054.5873514850814</v>
      </c>
      <c r="W30" s="54">
        <f>'历史数据 (2001-2022, 当年价) '!W30*W$77</f>
        <v>4094.0668183633061</v>
      </c>
      <c r="X30" s="100">
        <f>VLOOKUP($A30,情景假设!$A$446:$AP$510,COLUMN(情景假设!E$446),0)</f>
        <v>4168.0226869565668</v>
      </c>
      <c r="Y30" s="100">
        <f>VLOOKUP($A30,情景假设!$A$446:$AP$510,COLUMN(情景假设!F$446),0)</f>
        <v>4241.2316362672973</v>
      </c>
      <c r="Z30" s="101">
        <f>VLOOKUP($A30,情景假设!$A$446:$AP$510,COLUMN(情景假设!G$446),0)</f>
        <v>4311.6330731484895</v>
      </c>
      <c r="AA30" s="65">
        <f>VLOOKUP($A30,情景假设!$A$446:$AP$510,COLUMN(情景假设!H$446),0)</f>
        <v>4395.568651085674</v>
      </c>
      <c r="AB30" s="100">
        <f>VLOOKUP($A30,情景假设!$A$446:$AP$510,COLUMN(情景假设!I$446),0)</f>
        <v>4486.4904920434801</v>
      </c>
      <c r="AC30" s="100">
        <f>VLOOKUP($A30,情景假设!$A$446:$AP$510,COLUMN(情景假设!J$446),0)</f>
        <v>4578.0492637667203</v>
      </c>
      <c r="AD30" s="100">
        <f>VLOOKUP($A30,情景假设!$A$446:$AP$510,COLUMN(情景假设!K$446),0)</f>
        <v>4662.3632109292257</v>
      </c>
      <c r="AE30" s="102">
        <f>VLOOKUP($A30,情景假设!$A$446:$AP$510,COLUMN(情景假设!L$446),0)</f>
        <v>4730.0420623874779</v>
      </c>
      <c r="AF30" s="100">
        <f>VLOOKUP($A30,情景假设!$A$446:$AP$510,COLUMN(情景假设!M$446),0)</f>
        <v>4782.629660294494</v>
      </c>
      <c r="AG30" s="100">
        <f>VLOOKUP($A30,情景假设!$A$446:$AP$510,COLUMN(情景假设!N$446),0)</f>
        <v>4828.9111982329205</v>
      </c>
      <c r="AH30" s="100">
        <f>VLOOKUP($A30,情景假设!$A$446:$AP$510,COLUMN(情景假设!O$446),0)</f>
        <v>4870.2454678167205</v>
      </c>
      <c r="AI30" s="100">
        <f>VLOOKUP($A30,情景假设!$A$446:$AP$510,COLUMN(情景假设!P$446),0)</f>
        <v>4910.5480295853085</v>
      </c>
      <c r="AJ30" s="101">
        <f>VLOOKUP($A30,情景假设!$A$446:$AP$510,COLUMN(情景假设!Q$446),0)</f>
        <v>4956.5281863888922</v>
      </c>
      <c r="AK30" s="65">
        <f>VLOOKUP($A30,情景假设!$A$446:$AP$510,COLUMN(情景假设!R$446),0)</f>
        <v>5005.075440944508</v>
      </c>
      <c r="AL30" s="100">
        <f>VLOOKUP($A30,情景假设!$A$446:$AP$510,COLUMN(情景假设!S$446),0)</f>
        <v>5049.1025602786067</v>
      </c>
      <c r="AM30" s="100">
        <f>VLOOKUP($A30,情景假设!$A$446:$AP$510,COLUMN(情景假设!T$446),0)</f>
        <v>5090.6432996294925</v>
      </c>
      <c r="AN30" s="100">
        <f>VLOOKUP($A30,情景假设!$A$446:$AP$510,COLUMN(情景假设!U$446),0)</f>
        <v>5131.7648502106122</v>
      </c>
      <c r="AO30" s="66">
        <f>VLOOKUP($A30,情景假设!$A$446:$AP$510,COLUMN(情景假设!V$446),0)</f>
        <v>5174.5648544184378</v>
      </c>
      <c r="AP30" s="100">
        <f>VLOOKUP($A30,情景假设!$A$446:$AP$510,COLUMN(情景假设!W$446),0)</f>
        <v>5219.1513048236657</v>
      </c>
      <c r="AQ30" s="100">
        <f>VLOOKUP($A30,情景假设!$A$446:$AP$510,COLUMN(情景假设!X$446),0)</f>
        <v>5264.1713132638461</v>
      </c>
      <c r="AR30" s="100">
        <f>VLOOKUP($A30,情景假设!$A$446:$AP$510,COLUMN(情景假设!Y$446),0)</f>
        <v>5309.5361521901577</v>
      </c>
      <c r="AS30" s="100">
        <f>VLOOKUP($A30,情景假设!$A$446:$AP$510,COLUMN(情景假设!Z$446),0)</f>
        <v>5355.1317629220903</v>
      </c>
      <c r="AT30" s="100">
        <f>VLOOKUP($A30,情景假设!$A$446:$AP$510,COLUMN(情景假设!AA$446),0)</f>
        <v>5400.8208759202835</v>
      </c>
      <c r="AU30" s="65">
        <f>VLOOKUP($A30,情景假设!$A$446:$AP$510,COLUMN(情景假设!AB$446),0)</f>
        <v>5446.5606335645189</v>
      </c>
      <c r="AV30" s="100">
        <f>VLOOKUP($A30,情景假设!$A$446:$AP$510,COLUMN(情景假设!AC$446),0)</f>
        <v>5492.289117946636</v>
      </c>
      <c r="AW30" s="100">
        <f>VLOOKUP($A30,情景假设!$A$446:$AP$510,COLUMN(情景假设!AD$446),0)</f>
        <v>5537.8073028621629</v>
      </c>
      <c r="AX30" s="100">
        <f>VLOOKUP($A30,情景假设!$A$446:$AP$510,COLUMN(情景假设!AE$446),0)</f>
        <v>5582.8924857640968</v>
      </c>
      <c r="AY30" s="102">
        <f>VLOOKUP($A30,情景假设!$A$446:$AP$510,COLUMN(情景假设!AF$446),0)</f>
        <v>5627.2954961095147</v>
      </c>
      <c r="AZ30" s="65">
        <f>VLOOKUP($A30,情景假设!$A$446:$AP$510,COLUMN(情景假设!AG$446),0)</f>
        <v>5672.0298960534337</v>
      </c>
      <c r="BA30" s="100">
        <f>VLOOKUP($A30,情景假设!$A$446:$AP$510,COLUMN(情景假设!AH$446),0)</f>
        <v>5717.9781780291823</v>
      </c>
      <c r="BB30" s="100">
        <f>VLOOKUP($A30,情景假设!$A$446:$AP$510,COLUMN(情景假设!AI$446),0)</f>
        <v>5764.6626930023976</v>
      </c>
      <c r="BC30" s="100">
        <f>VLOOKUP($A30,情景假设!$A$446:$AP$510,COLUMN(情景假设!AJ$446),0)</f>
        <v>5811.5925225325345</v>
      </c>
      <c r="BD30" s="66">
        <f>VLOOKUP($A30,情景假设!$A$446:$AP$510,COLUMN(情景假设!AK$446),0)</f>
        <v>5858.2634333558717</v>
      </c>
      <c r="BE30" s="100">
        <f>VLOOKUP($A30,情景假设!$A$446:$AP$510,COLUMN(情景假设!AL$446),0)</f>
        <v>5904.6957699611548</v>
      </c>
      <c r="BF30" s="100">
        <f>VLOOKUP($A30,情景假设!$A$446:$AP$510,COLUMN(情景假设!AM$446),0)</f>
        <v>5951.1645269819364</v>
      </c>
      <c r="BG30" s="100">
        <f>VLOOKUP($A30,情景假设!$A$446:$AP$510,COLUMN(情景假设!AN$446),0)</f>
        <v>5997.5370767936101</v>
      </c>
      <c r="BH30" s="100">
        <f>VLOOKUP($A30,情景假设!$A$446:$AP$510,COLUMN(情景假设!AO$446),0)</f>
        <v>6043.6801867188688</v>
      </c>
      <c r="BI30" s="102">
        <f>VLOOKUP($A30,情景假设!$A$446:$AP$510,COLUMN(情景假设!AP$446),0)</f>
        <v>6089.4601430091016</v>
      </c>
    </row>
    <row r="31" spans="1:61" x14ac:dyDescent="0.2">
      <c r="A31" s="23" t="s">
        <v>117</v>
      </c>
      <c r="B31" s="53"/>
      <c r="C31" s="54"/>
      <c r="D31" s="54"/>
      <c r="E31" s="54"/>
      <c r="F31" s="55"/>
      <c r="G31" s="53"/>
      <c r="H31" s="54"/>
      <c r="I31" s="54">
        <f>'历史数据 (2001-2022, 当年价) '!I31*I$77</f>
        <v>960.49923103428591</v>
      </c>
      <c r="J31" s="54">
        <f>'历史数据 (2001-2022, 当年价) '!J31*J$77</f>
        <v>990.62110956548941</v>
      </c>
      <c r="K31" s="55">
        <f>'历史数据 (2001-2022, 当年价) '!K31*K$77</f>
        <v>1105.3457185260063</v>
      </c>
      <c r="L31" s="53">
        <f>'历史数据 (2001-2022, 当年价) '!L31*L$77</f>
        <v>1209.7378757621632</v>
      </c>
      <c r="M31" s="54">
        <f>'历史数据 (2001-2022, 当年价) '!M31*M$77</f>
        <v>1267.9807982271564</v>
      </c>
      <c r="N31" s="54">
        <f>'历史数据 (2001-2022, 当年价) '!N31*N$77</f>
        <v>1347.8717215792374</v>
      </c>
      <c r="O31" s="54">
        <f>'历史数据 (2001-2022, 当年价) '!O31*O$77</f>
        <v>1421.466988732664</v>
      </c>
      <c r="P31" s="54">
        <f>'历史数据 (2001-2022, 当年价) '!P31*P$77</f>
        <v>1438.9096272736515</v>
      </c>
      <c r="Q31" s="53">
        <f>'历史数据 (2001-2022, 当年价) '!Q31*Q$77</f>
        <v>1489.8672732730606</v>
      </c>
      <c r="R31" s="54">
        <f>'历史数据 (2001-2022, 当年价) '!R31*R$77</f>
        <v>1658.8647683805762</v>
      </c>
      <c r="S31" s="54">
        <f>'历史数据 (2001-2022, 当年价) '!S31*S$77</f>
        <v>1760.7433815949707</v>
      </c>
      <c r="T31" s="54">
        <f>'历史数据 (2001-2022, 当年价) '!T31*T$77</f>
        <v>1740.091712310071</v>
      </c>
      <c r="U31" s="55">
        <f>'历史数据 (2001-2022, 当年价) '!U31*U$77</f>
        <v>1649.6368760600501</v>
      </c>
      <c r="V31" s="54">
        <f>'历史数据 (2001-2022, 当年价) '!V31*V$77</f>
        <v>1909.953713647637</v>
      </c>
      <c r="W31" s="54">
        <f>'历史数据 (2001-2022, 当年价) '!W31*W$77</f>
        <v>1947.9528299445335</v>
      </c>
      <c r="X31" s="100">
        <f>VLOOKUP($A31,情景假设!$A$446:$AP$510,COLUMN(情景假设!E$446),0)</f>
        <v>1985.2921597546854</v>
      </c>
      <c r="Y31" s="100">
        <f>VLOOKUP($A31,情景假设!$A$446:$AP$510,COLUMN(情景假设!F$446),0)</f>
        <v>2021.4186440185576</v>
      </c>
      <c r="Z31" s="101">
        <f>VLOOKUP($A31,情景假设!$A$446:$AP$510,COLUMN(情景假设!G$446),0)</f>
        <v>2054.6068106370381</v>
      </c>
      <c r="AA31" s="65">
        <f>VLOOKUP($A31,情景假设!$A$446:$AP$510,COLUMN(情景假设!H$446),0)</f>
        <v>2092.3235089434938</v>
      </c>
      <c r="AB31" s="100">
        <f>VLOOKUP($A31,情景假设!$A$446:$AP$510,COLUMN(情景假设!I$446),0)</f>
        <v>2132.2243901098855</v>
      </c>
      <c r="AC31" s="100">
        <f>VLOOKUP($A31,情景假设!$A$446:$AP$510,COLUMN(情景假设!J$446),0)</f>
        <v>2172.2372013096065</v>
      </c>
      <c r="AD31" s="100">
        <f>VLOOKUP($A31,情景假设!$A$446:$AP$510,COLUMN(情景假设!K$446),0)</f>
        <v>2209.6335102553689</v>
      </c>
      <c r="AE31" s="102">
        <f>VLOOKUP($A31,情景假设!$A$446:$AP$510,COLUMN(情景假设!L$446),0)</f>
        <v>2241.0232552887192</v>
      </c>
      <c r="AF31" s="100">
        <f>VLOOKUP($A31,情景假设!$A$446:$AP$510,COLUMN(情景假设!M$446),0)</f>
        <v>2266.1946445183221</v>
      </c>
      <c r="AG31" s="100">
        <f>VLOOKUP($A31,情景假设!$A$446:$AP$510,COLUMN(情景假设!N$446),0)</f>
        <v>2287.5258541955654</v>
      </c>
      <c r="AH31" s="100">
        <f>VLOOKUP($A31,情景假设!$A$446:$AP$510,COLUMN(情景假设!O$446),0)</f>
        <v>2305.4375605394407</v>
      </c>
      <c r="AI31" s="100">
        <f>VLOOKUP($A31,情景假设!$A$446:$AP$510,COLUMN(情景假设!P$446),0)</f>
        <v>2321.5080362766671</v>
      </c>
      <c r="AJ31" s="101">
        <f>VLOOKUP($A31,情景假设!$A$446:$AP$510,COLUMN(情景假设!Q$446),0)</f>
        <v>2338.5700179655414</v>
      </c>
      <c r="AK31" s="65">
        <f>VLOOKUP($A31,情景假设!$A$446:$AP$510,COLUMN(情景假设!R$446),0)</f>
        <v>2355.7085711456157</v>
      </c>
      <c r="AL31" s="100">
        <f>VLOOKUP($A31,情景假设!$A$446:$AP$510,COLUMN(情景假设!S$446),0)</f>
        <v>2370.3718939942746</v>
      </c>
      <c r="AM31" s="100">
        <f>VLOOKUP($A31,情景假设!$A$446:$AP$510,COLUMN(情景假设!T$446),0)</f>
        <v>2383.4788216690604</v>
      </c>
      <c r="AN31" s="100">
        <f>VLOOKUP($A31,情景假设!$A$446:$AP$510,COLUMN(情景假设!U$446),0)</f>
        <v>2395.9562870827076</v>
      </c>
      <c r="AO31" s="66">
        <f>VLOOKUP($A31,情景假设!$A$446:$AP$510,COLUMN(情景假设!V$446),0)</f>
        <v>2408.7362805410658</v>
      </c>
      <c r="AP31" s="100">
        <f>VLOOKUP($A31,情景假设!$A$446:$AP$510,COLUMN(情景假设!W$446),0)</f>
        <v>2421.8165373942925</v>
      </c>
      <c r="AQ31" s="100">
        <f>VLOOKUP($A31,情景假设!$A$446:$AP$510,COLUMN(情景假设!X$446),0)</f>
        <v>2434.51857465995</v>
      </c>
      <c r="AR31" s="100">
        <f>VLOOKUP($A31,情景假设!$A$446:$AP$510,COLUMN(情景假设!Y$446),0)</f>
        <v>2446.755098023139</v>
      </c>
      <c r="AS31" s="100">
        <f>VLOOKUP($A31,情景假设!$A$446:$AP$510,COLUMN(情景假设!Z$446),0)</f>
        <v>2458.4280702668534</v>
      </c>
      <c r="AT31" s="100">
        <f>VLOOKUP($A31,情景假设!$A$446:$AP$510,COLUMN(情景假设!AA$446),0)</f>
        <v>2469.4298779761821</v>
      </c>
      <c r="AU31" s="65">
        <f>VLOOKUP($A31,情景假设!$A$446:$AP$510,COLUMN(情景假设!AB$446),0)</f>
        <v>2479.6971399786248</v>
      </c>
      <c r="AV31" s="100">
        <f>VLOOKUP($A31,情景假设!$A$446:$AP$510,COLUMN(情景假设!AC$446),0)</f>
        <v>2489.1583979777574</v>
      </c>
      <c r="AW31" s="100">
        <f>VLOOKUP($A31,情景假设!$A$446:$AP$510,COLUMN(情景假设!AD$446),0)</f>
        <v>2497.6810970443548</v>
      </c>
      <c r="AX31" s="100">
        <f>VLOOKUP($A31,情景假设!$A$446:$AP$510,COLUMN(情景假设!AE$446),0)</f>
        <v>2505.1241217832053</v>
      </c>
      <c r="AY31" s="102">
        <f>VLOOKUP($A31,情景假设!$A$446:$AP$510,COLUMN(情景假设!AF$446),0)</f>
        <v>2511.3370796111099</v>
      </c>
      <c r="AZ31" s="65">
        <f>VLOOKUP($A31,情景假设!$A$446:$AP$510,COLUMN(情景假设!AG$446),0)</f>
        <v>2517.1922674088614</v>
      </c>
      <c r="BA31" s="100">
        <f>VLOOKUP($A31,情景假设!$A$446:$AP$510,COLUMN(情景假设!AH$446),0)</f>
        <v>2523.5037286219617</v>
      </c>
      <c r="BB31" s="100">
        <f>VLOOKUP($A31,情景假设!$A$446:$AP$510,COLUMN(情景假设!AI$446),0)</f>
        <v>2530.0243385830831</v>
      </c>
      <c r="BC31" s="100">
        <f>VLOOKUP($A31,情景假设!$A$446:$AP$510,COLUMN(情景假设!AJ$446),0)</f>
        <v>2536.5044768393732</v>
      </c>
      <c r="BD31" s="66">
        <f>VLOOKUP($A31,情景假设!$A$446:$AP$510,COLUMN(情景假设!AK$446),0)</f>
        <v>2542.6920077134628</v>
      </c>
      <c r="BE31" s="100">
        <f>VLOOKUP($A31,情景假设!$A$446:$AP$510,COLUMN(情景假设!AL$446),0)</f>
        <v>2548.5645125066376</v>
      </c>
      <c r="BF31" s="100">
        <f>VLOOKUP($A31,情景假设!$A$446:$AP$510,COLUMN(情景假设!AM$446),0)</f>
        <v>2554.2070649814282</v>
      </c>
      <c r="BG31" s="100">
        <f>VLOOKUP($A31,情景假设!$A$446:$AP$510,COLUMN(情景假设!AN$446),0)</f>
        <v>2559.5265063164275</v>
      </c>
      <c r="BH31" s="100">
        <f>VLOOKUP($A31,情景假设!$A$446:$AP$510,COLUMN(情景假设!AO$446),0)</f>
        <v>2564.4291131179934</v>
      </c>
      <c r="BI31" s="102">
        <f>VLOOKUP($A31,情景假设!$A$446:$AP$510,COLUMN(情景假设!AP$446),0)</f>
        <v>2568.8207025893994</v>
      </c>
    </row>
    <row r="32" spans="1:61" x14ac:dyDescent="0.2">
      <c r="A32" s="23" t="s">
        <v>118</v>
      </c>
      <c r="B32" s="53"/>
      <c r="C32" s="54"/>
      <c r="D32" s="54"/>
      <c r="E32" s="54"/>
      <c r="F32" s="55"/>
      <c r="G32" s="53"/>
      <c r="H32" s="54"/>
      <c r="I32" s="54">
        <f>'历史数据 (2001-2022, 当年价) '!I32*I$77</f>
        <v>1237.2348438757313</v>
      </c>
      <c r="J32" s="54">
        <f>'历史数据 (2001-2022, 当年价) '!J32*J$77</f>
        <v>1260.7885849418121</v>
      </c>
      <c r="K32" s="55">
        <f>'历史数据 (2001-2022, 当年价) '!K32*K$77</f>
        <v>1389.6603169510863</v>
      </c>
      <c r="L32" s="53">
        <f>'历史数据 (2001-2022, 当年价) '!L32*L$77</f>
        <v>1498.203935994324</v>
      </c>
      <c r="M32" s="54">
        <f>'历史数据 (2001-2022, 当年价) '!M32*M$77</f>
        <v>1581.7453247763906</v>
      </c>
      <c r="N32" s="54">
        <f>'历史数据 (2001-2022, 当年价) '!N32*N$77</f>
        <v>1705.4469690205001</v>
      </c>
      <c r="O32" s="54">
        <f>'历史数据 (2001-2022, 当年价) '!O32*O$77</f>
        <v>1857.428402654961</v>
      </c>
      <c r="P32" s="54">
        <f>'历史数据 (2001-2022, 当年价) '!P32*P$77</f>
        <v>1864.3612617991985</v>
      </c>
      <c r="Q32" s="53">
        <f>'历史数据 (2001-2022, 当年价) '!Q32*Q$77</f>
        <v>1877.6232138558726</v>
      </c>
      <c r="R32" s="54">
        <f>'历史数据 (2001-2022, 当年价) '!R32*R$77</f>
        <v>2073.499402210462</v>
      </c>
      <c r="S32" s="54">
        <f>'历史数据 (2001-2022, 当年价) '!S32*S$77</f>
        <v>2225.6176241314952</v>
      </c>
      <c r="T32" s="54">
        <f>'历史数据 (2001-2022, 当年价) '!T32*T$77</f>
        <v>2169.4713333944724</v>
      </c>
      <c r="U32" s="55">
        <f>'历史数据 (2001-2022, 当年价) '!U32*U$77</f>
        <v>1972.7493616245627</v>
      </c>
      <c r="V32" s="54">
        <f>'历史数据 (2001-2022, 当年价) '!V32*V$77</f>
        <v>2360.0523650119308</v>
      </c>
      <c r="W32" s="54">
        <f>'历史数据 (2001-2022, 当年价) '!W32*W$77</f>
        <v>2335.0838323778685</v>
      </c>
      <c r="X32" s="100">
        <f>VLOOKUP($A32,情景假设!$A$446:$AP$510,COLUMN(情景假设!E$446),0)</f>
        <v>2373.9343708347487</v>
      </c>
      <c r="Y32" s="100">
        <f>VLOOKUP($A32,情景假设!$A$446:$AP$510,COLUMN(情景假设!F$446),0)</f>
        <v>2411.6327173072091</v>
      </c>
      <c r="Z32" s="101">
        <f>VLOOKUP($A32,情景假设!$A$446:$AP$510,COLUMN(情景假设!G$446),0)</f>
        <v>2446.2169619009392</v>
      </c>
      <c r="AA32" s="65">
        <f>VLOOKUP($A32,情景假设!$A$446:$AP$510,COLUMN(情景假设!H$446),0)</f>
        <v>2486.5371142626464</v>
      </c>
      <c r="AB32" s="100">
        <f>VLOOKUP($A32,情景假设!$A$446:$AP$510,COLUMN(情景假设!I$446),0)</f>
        <v>2529.7386689221562</v>
      </c>
      <c r="AC32" s="100">
        <f>VLOOKUP($A32,情景假设!$A$446:$AP$510,COLUMN(情景假设!J$446),0)</f>
        <v>2573.4427014431699</v>
      </c>
      <c r="AD32" s="100">
        <f>VLOOKUP($A32,情景假设!$A$446:$AP$510,COLUMN(情景假设!K$446),0)</f>
        <v>2614.5138782594481</v>
      </c>
      <c r="AE32" s="102">
        <f>VLOOKUP($A32,情景假设!$A$446:$AP$510,COLUMN(情景假设!L$446),0)</f>
        <v>2649.0523569533166</v>
      </c>
      <c r="AF32" s="100">
        <f>VLOOKUP($A32,情景假设!$A$446:$AP$510,COLUMN(情景假设!M$446),0)</f>
        <v>2676.5601857121392</v>
      </c>
      <c r="AG32" s="100">
        <f>VLOOKUP($A32,情景假设!$A$446:$AP$510,COLUMN(情景假设!N$446),0)</f>
        <v>2699.6437316129295</v>
      </c>
      <c r="AH32" s="100">
        <f>VLOOKUP($A32,情景假设!$A$446:$AP$510,COLUMN(情景假设!O$446),0)</f>
        <v>2718.983976852548</v>
      </c>
      <c r="AI32" s="100">
        <f>VLOOKUP($A32,情景假设!$A$446:$AP$510,COLUMN(情景假设!P$446),0)</f>
        <v>2736.627619610957</v>
      </c>
      <c r="AJ32" s="101">
        <f>VLOOKUP($A32,情景假设!$A$446:$AP$510,COLUMN(情景假设!Q$446),0)</f>
        <v>2756.09828800574</v>
      </c>
      <c r="AK32" s="65">
        <f>VLOOKUP($A32,情景假设!$A$446:$AP$510,COLUMN(情景假设!R$446),0)</f>
        <v>2776.1080018637167</v>
      </c>
      <c r="AL32" s="100">
        <f>VLOOKUP($A32,情景假设!$A$446:$AP$510,COLUMN(情景假设!S$446),0)</f>
        <v>2793.3142747060679</v>
      </c>
      <c r="AM32" s="100">
        <f>VLOOKUP($A32,情景假设!$A$446:$AP$510,COLUMN(情景假设!T$446),0)</f>
        <v>2808.7966903354768</v>
      </c>
      <c r="AN32" s="100">
        <f>VLOOKUP($A32,情景假设!$A$446:$AP$510,COLUMN(情景假设!U$446),0)</f>
        <v>2823.6437902197158</v>
      </c>
      <c r="AO32" s="66">
        <f>VLOOKUP($A32,情景假设!$A$446:$AP$510,COLUMN(情景假设!V$446),0)</f>
        <v>2838.949935704522</v>
      </c>
      <c r="AP32" s="100">
        <f>VLOOKUP($A32,情景假设!$A$446:$AP$510,COLUMN(情景假设!W$446),0)</f>
        <v>2854.7085018144785</v>
      </c>
      <c r="AQ32" s="100">
        <f>VLOOKUP($A32,情景假设!$A$446:$AP$510,COLUMN(情景假设!X$446),0)</f>
        <v>2870.1156095004976</v>
      </c>
      <c r="AR32" s="100">
        <f>VLOOKUP($A32,情景假设!$A$446:$AP$510,COLUMN(情景假设!Y$446),0)</f>
        <v>2885.0638431481188</v>
      </c>
      <c r="AS32" s="100">
        <f>VLOOKUP($A32,情景假设!$A$446:$AP$510,COLUMN(情景假设!Z$446),0)</f>
        <v>2899.4328391182439</v>
      </c>
      <c r="AT32" s="100">
        <f>VLOOKUP($A32,情景假设!$A$446:$AP$510,COLUMN(情景假设!AA$446),0)</f>
        <v>2913.0906280339273</v>
      </c>
      <c r="AU32" s="65">
        <f>VLOOKUP($A32,情景假设!$A$446:$AP$510,COLUMN(情景假设!AB$446),0)</f>
        <v>2925.9570942501587</v>
      </c>
      <c r="AV32" s="100">
        <f>VLOOKUP($A32,情景假设!$A$446:$AP$510,COLUMN(情景假设!AC$446),0)</f>
        <v>2937.9422924310929</v>
      </c>
      <c r="AW32" s="100">
        <f>VLOOKUP($A32,情景假设!$A$446:$AP$510,COLUMN(情景假设!AD$446),0)</f>
        <v>2948.8838353860724</v>
      </c>
      <c r="AX32" s="100">
        <f>VLOOKUP($A32,情景假设!$A$446:$AP$510,COLUMN(情景假设!AE$446),0)</f>
        <v>2958.6088270392765</v>
      </c>
      <c r="AY32" s="102">
        <f>VLOOKUP($A32,情景假设!$A$446:$AP$510,COLUMN(情景假设!AF$446),0)</f>
        <v>2966.932991784744</v>
      </c>
      <c r="AZ32" s="65">
        <f>VLOOKUP($A32,情景假设!$A$446:$AP$510,COLUMN(情景假设!AG$446),0)</f>
        <v>2974.8749224962867</v>
      </c>
      <c r="BA32" s="100">
        <f>VLOOKUP($A32,情景假设!$A$446:$AP$510,COLUMN(情景假设!AH$446),0)</f>
        <v>2983.3710370208087</v>
      </c>
      <c r="BB32" s="100">
        <f>VLOOKUP($A32,情景假设!$A$446:$AP$510,COLUMN(情景假设!AI$446),0)</f>
        <v>2992.1018904237289</v>
      </c>
      <c r="BC32" s="100">
        <f>VLOOKUP($A32,情景假设!$A$446:$AP$510,COLUMN(情景假设!AJ$446),0)</f>
        <v>3000.7443589531676</v>
      </c>
      <c r="BD32" s="66">
        <f>VLOOKUP($A32,情景假设!$A$446:$AP$510,COLUMN(情景假设!AK$446),0)</f>
        <v>3008.9716366487251</v>
      </c>
      <c r="BE32" s="100">
        <f>VLOOKUP($A32,情景假设!$A$446:$AP$510,COLUMN(情景假设!AL$446),0)</f>
        <v>3016.7282061140677</v>
      </c>
      <c r="BF32" s="100">
        <f>VLOOKUP($A32,情景假设!$A$446:$AP$510,COLUMN(情景假设!AM$446),0)</f>
        <v>3024.0855755825401</v>
      </c>
      <c r="BG32" s="100">
        <f>VLOOKUP($A32,情景假设!$A$446:$AP$510,COLUMN(情景假设!AN$446),0)</f>
        <v>3030.9040992477171</v>
      </c>
      <c r="BH32" s="100">
        <f>VLOOKUP($A32,情景假设!$A$446:$AP$510,COLUMN(情景假设!AO$446),0)</f>
        <v>3037.0432587562341</v>
      </c>
      <c r="BI32" s="102">
        <f>VLOOKUP($A32,情景假设!$A$446:$AP$510,COLUMN(情景假设!AP$446),0)</f>
        <v>3042.361907806795</v>
      </c>
    </row>
    <row r="33" spans="1:61" x14ac:dyDescent="0.2">
      <c r="A33" s="23" t="s">
        <v>82</v>
      </c>
      <c r="B33" s="53"/>
      <c r="C33" s="54"/>
      <c r="D33" s="54"/>
      <c r="E33" s="54"/>
      <c r="F33" s="55"/>
      <c r="G33" s="53"/>
      <c r="H33" s="54"/>
      <c r="I33" s="54">
        <f>'历史数据 (2001-2022, 当年价) '!I33*I$77</f>
        <v>4625.6513765876116</v>
      </c>
      <c r="J33" s="54">
        <f>'历史数据 (2001-2022, 当年价) '!J33*J$77</f>
        <v>4612.8602684459884</v>
      </c>
      <c r="K33" s="55">
        <f>'历史数据 (2001-2022, 当年价) '!K33*K$77</f>
        <v>4909.6595710962438</v>
      </c>
      <c r="L33" s="53">
        <f>'历史数据 (2001-2022, 当年价) '!L33*L$77</f>
        <v>5076.1339274281618</v>
      </c>
      <c r="M33" s="54">
        <f>'历史数据 (2001-2022, 当年价) '!M33*M$77</f>
        <v>5136.8917752740663</v>
      </c>
      <c r="N33" s="54">
        <f>'历史数据 (2001-2022, 当年价) '!N33*N$77</f>
        <v>5177.5177742301576</v>
      </c>
      <c r="O33" s="54">
        <f>'历史数据 (2001-2022, 当年价) '!O33*O$77</f>
        <v>5231.8795946876407</v>
      </c>
      <c r="P33" s="54">
        <f>'历史数据 (2001-2022, 当年价) '!P33*P$77</f>
        <v>5330.8239788952933</v>
      </c>
      <c r="Q33" s="53">
        <f>'历史数据 (2001-2022, 当年价) '!Q33*Q$77</f>
        <v>5550.8237809702714</v>
      </c>
      <c r="R33" s="54">
        <f>'历史数据 (2001-2022, 当年价) '!R33*R$77</f>
        <v>5888.2933870137658</v>
      </c>
      <c r="S33" s="54">
        <f>'历史数据 (2001-2022, 当年价) '!S33*S$77</f>
        <v>6238.1949839855151</v>
      </c>
      <c r="T33" s="54">
        <f>'历史数据 (2001-2022, 当年价) '!T33*T$77</f>
        <v>6315.3940380225322</v>
      </c>
      <c r="U33" s="55">
        <f>'历史数据 (2001-2022, 当年价) '!U33*U$77</f>
        <v>6152.0529589530752</v>
      </c>
      <c r="V33" s="54">
        <f>'历史数据 (2001-2022, 当年价) '!V33*V$77</f>
        <v>6456.6953675432605</v>
      </c>
      <c r="W33" s="54">
        <f>'历史数据 (2001-2022, 当年价) '!W33*W$77</f>
        <v>6224.4128368227912</v>
      </c>
      <c r="X33" s="100">
        <f>VLOOKUP($A33,情景假设!$A$446:$AP$510,COLUMN(情景假设!E$446),0)</f>
        <v>6287.6390197543988</v>
      </c>
      <c r="Y33" s="100">
        <f>VLOOKUP($A33,情景假设!$A$446:$AP$510,COLUMN(情景假设!F$446),0)</f>
        <v>6334.4873760474611</v>
      </c>
      <c r="Z33" s="101">
        <f>VLOOKUP($A33,情景假设!$A$446:$AP$510,COLUMN(情景假设!G$446),0)</f>
        <v>6362.1283184923532</v>
      </c>
      <c r="AA33" s="65">
        <f>VLOOKUP($A33,情景假设!$A$446:$AP$510,COLUMN(情景假设!H$446),0)</f>
        <v>6385.1095370742951</v>
      </c>
      <c r="AB33" s="100">
        <f>VLOOKUP($A33,情景假设!$A$446:$AP$510,COLUMN(情景假设!I$446),0)</f>
        <v>6392.6358581391578</v>
      </c>
      <c r="AC33" s="100">
        <f>VLOOKUP($A33,情景假设!$A$446:$AP$510,COLUMN(情景假设!J$446),0)</f>
        <v>6389.0601955501534</v>
      </c>
      <c r="AD33" s="100">
        <f>VLOOKUP($A33,情景假设!$A$446:$AP$510,COLUMN(情景假设!K$446),0)</f>
        <v>6377.3650497774552</v>
      </c>
      <c r="AE33" s="102">
        <f>VLOOKUP($A33,情景假设!$A$446:$AP$510,COLUMN(情景假设!L$446),0)</f>
        <v>6359.1829813318409</v>
      </c>
      <c r="AF33" s="100">
        <f>VLOOKUP($A33,情景假设!$A$446:$AP$510,COLUMN(情景假设!M$446),0)</f>
        <v>6324.8617839927465</v>
      </c>
      <c r="AG33" s="100">
        <f>VLOOKUP($A33,情景假设!$A$446:$AP$510,COLUMN(情景假设!N$446),0)</f>
        <v>6269.517549991474</v>
      </c>
      <c r="AH33" s="100">
        <f>VLOOKUP($A33,情景假设!$A$446:$AP$510,COLUMN(情景假设!O$446),0)</f>
        <v>6202.0272567228003</v>
      </c>
      <c r="AI33" s="100">
        <f>VLOOKUP($A33,情景假设!$A$446:$AP$510,COLUMN(情景假设!P$446),0)</f>
        <v>6134.1078679148895</v>
      </c>
      <c r="AJ33" s="101">
        <f>VLOOKUP($A33,情景假设!$A$446:$AP$510,COLUMN(情景假设!Q$446),0)</f>
        <v>6080.2281058805393</v>
      </c>
      <c r="AK33" s="65">
        <f>VLOOKUP($A33,情景假设!$A$446:$AP$510,COLUMN(情景假设!R$446),0)</f>
        <v>6037.9345360272691</v>
      </c>
      <c r="AL33" s="100">
        <f>VLOOKUP($A33,情景假设!$A$446:$AP$510,COLUMN(情景假设!S$446),0)</f>
        <v>5995.7294892781492</v>
      </c>
      <c r="AM33" s="100">
        <f>VLOOKUP($A33,情景假设!$A$446:$AP$510,COLUMN(情景假设!T$446),0)</f>
        <v>5955.3290259410087</v>
      </c>
      <c r="AN33" s="100">
        <f>VLOOKUP($A33,情景假设!$A$446:$AP$510,COLUMN(情景假设!U$446),0)</f>
        <v>5918.3561356940399</v>
      </c>
      <c r="AO33" s="66">
        <f>VLOOKUP($A33,情景假设!$A$446:$AP$510,COLUMN(情景假设!V$446),0)</f>
        <v>5886.3560782801778</v>
      </c>
      <c r="AP33" s="100">
        <f>VLOOKUP($A33,情景假设!$A$446:$AP$510,COLUMN(情景假设!W$446),0)</f>
        <v>5858.541042897351</v>
      </c>
      <c r="AQ33" s="100">
        <f>VLOOKUP($A33,情景假设!$A$446:$AP$510,COLUMN(情景假设!X$446),0)</f>
        <v>5832.5289672537801</v>
      </c>
      <c r="AR33" s="100">
        <f>VLOOKUP($A33,情景假设!$A$446:$AP$510,COLUMN(情景假设!Y$446),0)</f>
        <v>5807.4234114782103</v>
      </c>
      <c r="AS33" s="100">
        <f>VLOOKUP($A33,情景假设!$A$446:$AP$510,COLUMN(情景假设!Z$446),0)</f>
        <v>5782.3262893293931</v>
      </c>
      <c r="AT33" s="100">
        <f>VLOOKUP($A33,情景假设!$A$446:$AP$510,COLUMN(情景假设!AA$446),0)</f>
        <v>5756.3410806023958</v>
      </c>
      <c r="AU33" s="65">
        <f>VLOOKUP($A33,情景假设!$A$446:$AP$510,COLUMN(情景假设!AB$446),0)</f>
        <v>5728.698475043263</v>
      </c>
      <c r="AV33" s="100">
        <f>VLOOKUP($A33,情景假设!$A$446:$AP$510,COLUMN(情景假设!AC$446),0)</f>
        <v>5698.6333463941874</v>
      </c>
      <c r="AW33" s="100">
        <f>VLOOKUP($A33,情景假设!$A$446:$AP$510,COLUMN(情景假设!AD$446),0)</f>
        <v>5665.2675447392321</v>
      </c>
      <c r="AX33" s="100">
        <f>VLOOKUP($A33,情景假设!$A$446:$AP$510,COLUMN(情景假设!AE$446),0)</f>
        <v>5627.7375098732091</v>
      </c>
      <c r="AY33" s="102">
        <f>VLOOKUP($A33,情景假设!$A$446:$AP$510,COLUMN(情景假设!AF$446),0)</f>
        <v>5585.1977714282712</v>
      </c>
      <c r="AZ33" s="65">
        <f>VLOOKUP($A33,情景假设!$A$446:$AP$510,COLUMN(情景假设!AG$446),0)</f>
        <v>5539.9722072206887</v>
      </c>
      <c r="BA33" s="100">
        <f>VLOOKUP($A33,情景假设!$A$446:$AP$510,COLUMN(情景假设!AH$446),0)</f>
        <v>5494.6089332324982</v>
      </c>
      <c r="BB33" s="100">
        <f>VLOOKUP($A33,情景假设!$A$446:$AP$510,COLUMN(情景假设!AI$446),0)</f>
        <v>5448.6298060717181</v>
      </c>
      <c r="BC33" s="100">
        <f>VLOOKUP($A33,情景假设!$A$446:$AP$510,COLUMN(情景假设!AJ$446),0)</f>
        <v>5401.5777964577283</v>
      </c>
      <c r="BD33" s="66">
        <f>VLOOKUP($A33,情景假设!$A$446:$AP$510,COLUMN(情景假设!AK$446),0)</f>
        <v>5353.0182524189186</v>
      </c>
      <c r="BE33" s="100">
        <f>VLOOKUP($A33,情景假设!$A$446:$AP$510,COLUMN(情景假设!AL$446),0)</f>
        <v>5303.0231916986222</v>
      </c>
      <c r="BF33" s="100">
        <f>VLOOKUP($A33,情景假设!$A$446:$AP$510,COLUMN(情景假设!AM$446),0)</f>
        <v>5251.8922124638621</v>
      </c>
      <c r="BG33" s="100">
        <f>VLOOKUP($A33,情景假设!$A$446:$AP$510,COLUMN(情景假设!AN$446),0)</f>
        <v>5199.5587463803813</v>
      </c>
      <c r="BH33" s="100">
        <f>VLOOKUP($A33,情景假设!$A$446:$AP$510,COLUMN(情景假设!AO$446),0)</f>
        <v>5145.9684799285096</v>
      </c>
      <c r="BI33" s="102">
        <f>VLOOKUP($A33,情景假设!$A$446:$AP$510,COLUMN(情景假设!AP$446),0)</f>
        <v>5091.0794781289305</v>
      </c>
    </row>
    <row r="34" spans="1:61" x14ac:dyDescent="0.2">
      <c r="A34" s="23" t="s">
        <v>119</v>
      </c>
      <c r="B34" s="53"/>
      <c r="C34" s="54"/>
      <c r="D34" s="54"/>
      <c r="E34" s="54"/>
      <c r="F34" s="55"/>
      <c r="G34" s="53"/>
      <c r="H34" s="54"/>
      <c r="I34" s="54">
        <f>'历史数据 (2001-2022, 当年价) '!I34*I$77</f>
        <v>10307.621181201201</v>
      </c>
      <c r="J34" s="54">
        <f>'历史数据 (2001-2022, 当年价) '!J34*J$77</f>
        <v>11197.59429543964</v>
      </c>
      <c r="K34" s="55">
        <f>'历史数据 (2001-2022, 当年价) '!K34*K$77</f>
        <v>12559.64137823792</v>
      </c>
      <c r="L34" s="53">
        <f>'历史数据 (2001-2022, 当年价) '!L34*L$77</f>
        <v>13842.358017782368</v>
      </c>
      <c r="M34" s="54">
        <f>'历史数据 (2001-2022, 当年价) '!M34*M$77</f>
        <v>14719.644806821092</v>
      </c>
      <c r="N34" s="54">
        <f>'历史数据 (2001-2022, 当年价) '!N34*N$77</f>
        <v>15675.043022632364</v>
      </c>
      <c r="O34" s="54">
        <f>'历史数据 (2001-2022, 当年价) '!O34*O$77</f>
        <v>16576.00180083466</v>
      </c>
      <c r="P34" s="54">
        <f>'历史数据 (2001-2022, 当年价) '!P34*P$77</f>
        <v>17219.725535205271</v>
      </c>
      <c r="Q34" s="53">
        <f>'历史数据 (2001-2022, 当年价) '!Q34*Q$77</f>
        <v>18098.41766921154</v>
      </c>
      <c r="R34" s="54">
        <f>'历史数据 (2001-2022, 当年价) '!R34*R$77</f>
        <v>19015.540655849214</v>
      </c>
      <c r="S34" s="54">
        <f>'历史数据 (2001-2022, 当年价) '!S34*S$77</f>
        <v>19615.361201046722</v>
      </c>
      <c r="T34" s="54">
        <f>'历史数据 (2001-2022, 当年价) '!T34*T$77</f>
        <v>19801.368225340564</v>
      </c>
      <c r="U34" s="55">
        <f>'历史数据 (2001-2022, 当年价) '!U34*U$77</f>
        <v>19806.415285139785</v>
      </c>
      <c r="V34" s="54">
        <f>'历史数据 (2001-2022, 当年价) '!V34*V$77</f>
        <v>22210.139333921907</v>
      </c>
      <c r="W34" s="54">
        <f>'历史数据 (2001-2022, 当年价) '!W34*W$77</f>
        <v>24050.846611769</v>
      </c>
      <c r="X34" s="100">
        <f>VLOOKUP($A34,情景假设!$A$446:$AP$510,COLUMN(情景假设!E$446),0)</f>
        <v>24980.810870926256</v>
      </c>
      <c r="Y34" s="100">
        <f>VLOOKUP($A34,情景假设!$A$446:$AP$510,COLUMN(情景假设!F$446),0)</f>
        <v>25889.257846219705</v>
      </c>
      <c r="Z34" s="101">
        <f>VLOOKUP($A34,情景假设!$A$446:$AP$510,COLUMN(情景假设!G$446),0)</f>
        <v>26741.122477702338</v>
      </c>
      <c r="AA34" s="65">
        <f>VLOOKUP($A34,情景假设!$A$446:$AP$510,COLUMN(情景假设!H$446),0)</f>
        <v>27627.179468333208</v>
      </c>
      <c r="AB34" s="100">
        <f>VLOOKUP($A34,情景假设!$A$446:$AP$510,COLUMN(情景假设!I$446),0)</f>
        <v>28524.310504915538</v>
      </c>
      <c r="AC34" s="100">
        <f>VLOOKUP($A34,情景假设!$A$446:$AP$510,COLUMN(情景假设!J$446),0)</f>
        <v>29411.102525018934</v>
      </c>
      <c r="AD34" s="100">
        <f>VLOOKUP($A34,情景假设!$A$446:$AP$510,COLUMN(情景假设!K$446),0)</f>
        <v>30257.088969517612</v>
      </c>
      <c r="AE34" s="102">
        <f>VLOOKUP($A34,情景假设!$A$446:$AP$510,COLUMN(情景假设!L$446),0)</f>
        <v>31022.459912806989</v>
      </c>
      <c r="AF34" s="100">
        <f>VLOOKUP($A34,情景假设!$A$446:$AP$510,COLUMN(情景假设!M$446),0)</f>
        <v>31720.5052945028</v>
      </c>
      <c r="AG34" s="100">
        <f>VLOOKUP($A34,情景假设!$A$446:$AP$510,COLUMN(情景假设!N$446),0)</f>
        <v>32387.449387513552</v>
      </c>
      <c r="AH34" s="100">
        <f>VLOOKUP($A34,情景假设!$A$446:$AP$510,COLUMN(情景假设!O$446),0)</f>
        <v>33016.360262387971</v>
      </c>
      <c r="AI34" s="100">
        <f>VLOOKUP($A34,情景假设!$A$446:$AP$510,COLUMN(情景假设!P$446),0)</f>
        <v>33617.10535551505</v>
      </c>
      <c r="AJ34" s="101">
        <f>VLOOKUP($A34,情景假设!$A$446:$AP$510,COLUMN(情景假设!Q$446),0)</f>
        <v>34218.87241199756</v>
      </c>
      <c r="AK34" s="65">
        <f>VLOOKUP($A34,情景假设!$A$446:$AP$510,COLUMN(情景假设!R$446),0)</f>
        <v>34804.727318627934</v>
      </c>
      <c r="AL34" s="100">
        <f>VLOOKUP($A34,情景假设!$A$446:$AP$510,COLUMN(情景假设!S$446),0)</f>
        <v>35341.936985160472</v>
      </c>
      <c r="AM34" s="100">
        <f>VLOOKUP($A34,情景假设!$A$446:$AP$510,COLUMN(情景假设!T$446),0)</f>
        <v>35845.777670439202</v>
      </c>
      <c r="AN34" s="100">
        <f>VLOOKUP($A34,情景假设!$A$446:$AP$510,COLUMN(情景假设!U$446),0)</f>
        <v>36332.349894099447</v>
      </c>
      <c r="AO34" s="66">
        <f>VLOOKUP($A34,情景假设!$A$446:$AP$510,COLUMN(情景假设!V$446),0)</f>
        <v>36818.473024381638</v>
      </c>
      <c r="AP34" s="100">
        <f>VLOOKUP($A34,情景假设!$A$446:$AP$510,COLUMN(情景假设!W$446),0)</f>
        <v>37307.178322145985</v>
      </c>
      <c r="AQ34" s="100">
        <f>VLOOKUP($A34,情景假设!$A$446:$AP$510,COLUMN(情景假设!X$446),0)</f>
        <v>37791.146415919298</v>
      </c>
      <c r="AR34" s="100">
        <f>VLOOKUP($A34,情景假设!$A$446:$AP$510,COLUMN(情景假设!Y$446),0)</f>
        <v>38272.136979112249</v>
      </c>
      <c r="AS34" s="100">
        <f>VLOOKUP($A34,情景假设!$A$446:$AP$510,COLUMN(情景假设!Z$446),0)</f>
        <v>38751.854483592564</v>
      </c>
      <c r="AT34" s="100">
        <f>VLOOKUP($A34,情景假设!$A$446:$AP$510,COLUMN(情景假设!AA$446),0)</f>
        <v>39231.959975406637</v>
      </c>
      <c r="AU34" s="65">
        <f>VLOOKUP($A34,情景假设!$A$446:$AP$510,COLUMN(情景假设!AB$446),0)</f>
        <v>39714.926261793742</v>
      </c>
      <c r="AV34" s="100">
        <f>VLOOKUP($A34,情景假设!$A$446:$AP$510,COLUMN(情景假设!AC$446),0)</f>
        <v>40203.221933131936</v>
      </c>
      <c r="AW34" s="100">
        <f>VLOOKUP($A34,情景假设!$A$446:$AP$510,COLUMN(情景假设!AD$446),0)</f>
        <v>40698.443956721574</v>
      </c>
      <c r="AX34" s="100">
        <f>VLOOKUP($A34,情景假设!$A$446:$AP$510,COLUMN(情景假设!AE$446),0)</f>
        <v>41202.138071940753</v>
      </c>
      <c r="AY34" s="102">
        <f>VLOOKUP($A34,情景假设!$A$446:$AP$510,COLUMN(情景假设!AF$446),0)</f>
        <v>41715.777384209512</v>
      </c>
      <c r="AZ34" s="65">
        <f>VLOOKUP($A34,情景假设!$A$446:$AP$510,COLUMN(情景假设!AG$446),0)</f>
        <v>42241.96995043369</v>
      </c>
      <c r="BA34" s="100">
        <f>VLOOKUP($A34,情景假设!$A$446:$AP$510,COLUMN(情景假设!AH$446),0)</f>
        <v>42780.183178016174</v>
      </c>
      <c r="BB34" s="100">
        <f>VLOOKUP($A34,情景假设!$A$446:$AP$510,COLUMN(情景假设!AI$446),0)</f>
        <v>43326.986884559592</v>
      </c>
      <c r="BC34" s="100">
        <f>VLOOKUP($A34,情景假设!$A$446:$AP$510,COLUMN(情景假设!AJ$446),0)</f>
        <v>43878.787217346842</v>
      </c>
      <c r="BD34" s="66">
        <f>VLOOKUP($A34,情景假设!$A$446:$AP$510,COLUMN(情景假设!AK$446),0)</f>
        <v>44431.824164785925</v>
      </c>
      <c r="BE34" s="100">
        <f>VLOOKUP($A34,情景假设!$A$446:$AP$510,COLUMN(情景假设!AL$446),0)</f>
        <v>44986.267396200477</v>
      </c>
      <c r="BF34" s="100">
        <f>VLOOKUP($A34,情景假设!$A$446:$AP$510,COLUMN(情景假设!AM$446),0)</f>
        <v>45544.240383808879</v>
      </c>
      <c r="BG34" s="100">
        <f>VLOOKUP($A34,情景假设!$A$446:$AP$510,COLUMN(情景假设!AN$446),0)</f>
        <v>46104.773003897739</v>
      </c>
      <c r="BH34" s="100">
        <f>VLOOKUP($A34,情景假设!$A$446:$AP$510,COLUMN(情景假设!AO$446),0)</f>
        <v>46666.874514296389</v>
      </c>
      <c r="BI34" s="102">
        <f>VLOOKUP($A34,情景假设!$A$446:$AP$510,COLUMN(情景假设!AP$446),0)</f>
        <v>47229.534405432569</v>
      </c>
    </row>
    <row r="35" spans="1:61" x14ac:dyDescent="0.2">
      <c r="A35" s="23" t="s">
        <v>84</v>
      </c>
      <c r="B35" s="53"/>
      <c r="C35" s="54"/>
      <c r="D35" s="54"/>
      <c r="E35" s="54"/>
      <c r="F35" s="55"/>
      <c r="G35" s="53"/>
      <c r="H35" s="54"/>
      <c r="I35" s="54">
        <f>'历史数据 (2001-2022, 当年价) '!I35*I$77</f>
        <v>3511.6514206275415</v>
      </c>
      <c r="J35" s="54">
        <f>'历史数据 (2001-2022, 当年价) '!J35*J$77</f>
        <v>3821.5095498952564</v>
      </c>
      <c r="K35" s="55">
        <f>'历史数据 (2001-2022, 当年价) '!K35*K$77</f>
        <v>4275.2149454151495</v>
      </c>
      <c r="L35" s="53">
        <f>'历史数据 (2001-2022, 当年价) '!L35*L$77</f>
        <v>4843.2978802049302</v>
      </c>
      <c r="M35" s="54">
        <f>'历史数据 (2001-2022, 当年价) '!M35*M$77</f>
        <v>5279.3535482292027</v>
      </c>
      <c r="N35" s="54">
        <f>'历史数据 (2001-2022, 当年价) '!N35*N$77</f>
        <v>5692.229568301681</v>
      </c>
      <c r="O35" s="54">
        <f>'历史数据 (2001-2022, 当年价) '!O35*O$77</f>
        <v>6128.5494472918117</v>
      </c>
      <c r="P35" s="54">
        <f>'历史数据 (2001-2022, 当年价) '!P35*P$77</f>
        <v>6389.8065097620865</v>
      </c>
      <c r="Q35" s="53">
        <f>'历史数据 (2001-2022, 当年价) '!Q35*Q$77</f>
        <v>6909.1742549297605</v>
      </c>
      <c r="R35" s="54">
        <f>'历史数据 (2001-2022, 当年价) '!R35*R$77</f>
        <v>7860.7353543383379</v>
      </c>
      <c r="S35" s="54">
        <f>'历史数据 (2001-2022, 当年价) '!S35*S$77</f>
        <v>8586.1343391029313</v>
      </c>
      <c r="T35" s="54">
        <f>'历史数据 (2001-2022, 当年价) '!T35*T$77</f>
        <v>8824.8451278281718</v>
      </c>
      <c r="U35" s="55">
        <f>'历史数据 (2001-2022, 当年价) '!U35*U$77</f>
        <v>9040.5154886877699</v>
      </c>
      <c r="V35" s="54">
        <f>'历史数据 (2001-2022, 当年价) '!V35*V$77</f>
        <v>11747.284288306733</v>
      </c>
      <c r="W35" s="54">
        <f>'历史数据 (2001-2022, 当年价) '!W35*W$77</f>
        <v>11527.535972617879</v>
      </c>
      <c r="X35" s="100">
        <f>VLOOKUP($A35,情景假设!$A$446:$AP$510,COLUMN(情景假设!E$446),0)</f>
        <v>12004.924906656446</v>
      </c>
      <c r="Y35" s="100">
        <f>VLOOKUP($A35,情景假设!$A$446:$AP$510,COLUMN(情景假设!F$446),0)</f>
        <v>12489.727145522551</v>
      </c>
      <c r="Z35" s="101">
        <f>VLOOKUP($A35,情景假设!$A$446:$AP$510,COLUMN(情景假设!G$446),0)</f>
        <v>12970.287035885131</v>
      </c>
      <c r="AA35" s="65">
        <f>VLOOKUP($A35,情景假设!$A$446:$AP$510,COLUMN(情景假设!H$446),0)</f>
        <v>13492.826577218222</v>
      </c>
      <c r="AB35" s="100">
        <f>VLOOKUP($A35,情景假设!$A$446:$AP$510,COLUMN(情景假设!I$446),0)</f>
        <v>14044.463813483995</v>
      </c>
      <c r="AC35" s="100">
        <f>VLOOKUP($A35,情景假设!$A$446:$AP$510,COLUMN(情景假设!J$446),0)</f>
        <v>14613.982290688553</v>
      </c>
      <c r="AD35" s="100">
        <f>VLOOKUP($A35,情景假设!$A$446:$AP$510,COLUMN(情景假设!K$446),0)</f>
        <v>15184.645946419165</v>
      </c>
      <c r="AE35" s="102">
        <f>VLOOKUP($A35,情景假设!$A$446:$AP$510,COLUMN(情景假设!L$446),0)</f>
        <v>15733.639143455957</v>
      </c>
      <c r="AF35" s="100">
        <f>VLOOKUP($A35,情景假设!$A$446:$AP$510,COLUMN(情景假设!M$446),0)</f>
        <v>16243.024913827037</v>
      </c>
      <c r="AG35" s="100">
        <f>VLOOKUP($A35,情景假设!$A$446:$AP$510,COLUMN(情景假设!N$446),0)</f>
        <v>16718.971023634396</v>
      </c>
      <c r="AH35" s="100">
        <f>VLOOKUP($A35,情景假设!$A$446:$AP$510,COLUMN(情景假设!O$446),0)</f>
        <v>17174.275780514192</v>
      </c>
      <c r="AI35" s="100">
        <f>VLOOKUP($A35,情景假设!$A$446:$AP$510,COLUMN(情景假设!P$446),0)</f>
        <v>17632.191554797508</v>
      </c>
      <c r="AJ35" s="101">
        <f>VLOOKUP($A35,情景假设!$A$446:$AP$510,COLUMN(情景假设!Q$446),0)</f>
        <v>18127.93283847762</v>
      </c>
      <c r="AK35" s="65">
        <f>VLOOKUP($A35,情景假设!$A$446:$AP$510,COLUMN(情景假设!R$446),0)</f>
        <v>18653.838966033978</v>
      </c>
      <c r="AL35" s="100">
        <f>VLOOKUP($A35,情景假设!$A$446:$AP$510,COLUMN(情景假设!S$446),0)</f>
        <v>19178.77440890692</v>
      </c>
      <c r="AM35" s="100">
        <f>VLOOKUP($A35,情景假设!$A$446:$AP$510,COLUMN(情景假设!T$446),0)</f>
        <v>19709.737937123638</v>
      </c>
      <c r="AN35" s="100">
        <f>VLOOKUP($A35,情景假设!$A$446:$AP$510,COLUMN(情景假设!U$446),0)</f>
        <v>20254.412045584584</v>
      </c>
      <c r="AO35" s="66">
        <f>VLOOKUP($A35,情景假设!$A$446:$AP$510,COLUMN(情景假设!V$446),0)</f>
        <v>20821.204925173606</v>
      </c>
      <c r="AP35" s="100">
        <f>VLOOKUP($A35,情景假设!$A$446:$AP$510,COLUMN(情景假设!W$446),0)</f>
        <v>21411.015860887917</v>
      </c>
      <c r="AQ35" s="100">
        <f>VLOOKUP($A35,情景假设!$A$446:$AP$510,COLUMN(情景假设!X$446),0)</f>
        <v>22018.687766453819</v>
      </c>
      <c r="AR35" s="100">
        <f>VLOOKUP($A35,情景假设!$A$446:$AP$510,COLUMN(情景假设!Y$446),0)</f>
        <v>22644.035279946878</v>
      </c>
      <c r="AS35" s="100">
        <f>VLOOKUP($A35,情景假设!$A$446:$AP$510,COLUMN(情景假设!Z$446),0)</f>
        <v>23286.748021217209</v>
      </c>
      <c r="AT35" s="100">
        <f>VLOOKUP($A35,情景假设!$A$446:$AP$510,COLUMN(情景假设!AA$446),0)</f>
        <v>23946.3922872082</v>
      </c>
      <c r="AU35" s="65">
        <f>VLOOKUP($A35,情景假设!$A$446:$AP$510,COLUMN(情景假设!AB$446),0)</f>
        <v>24622.935544210464</v>
      </c>
      <c r="AV35" s="100">
        <f>VLOOKUP($A35,情景假设!$A$446:$AP$510,COLUMN(情景假设!AC$446),0)</f>
        <v>25316.267720448548</v>
      </c>
      <c r="AW35" s="100">
        <f>VLOOKUP($A35,情景假设!$A$446:$AP$510,COLUMN(情景假设!AD$446),0)</f>
        <v>26025.641787185075</v>
      </c>
      <c r="AX35" s="100">
        <f>VLOOKUP($A35,情景假设!$A$446:$AP$510,COLUMN(情景假设!AE$446),0)</f>
        <v>26750.157742258503</v>
      </c>
      <c r="AY35" s="102">
        <f>VLOOKUP($A35,情景假设!$A$446:$AP$510,COLUMN(情景假设!AF$446),0)</f>
        <v>27488.738736286323</v>
      </c>
      <c r="AZ35" s="65">
        <f>VLOOKUP($A35,情景假设!$A$446:$AP$510,COLUMN(情景假设!AG$446),0)</f>
        <v>28245.464626484187</v>
      </c>
      <c r="BA35" s="100">
        <f>VLOOKUP($A35,情景假设!$A$446:$AP$510,COLUMN(情景假设!AH$446),0)</f>
        <v>29024.462175199806</v>
      </c>
      <c r="BB35" s="100">
        <f>VLOOKUP($A35,情景假设!$A$446:$AP$510,COLUMN(情景假设!AI$446),0)</f>
        <v>29824.425223252121</v>
      </c>
      <c r="BC35" s="100">
        <f>VLOOKUP($A35,情景假设!$A$446:$AP$510,COLUMN(情景假设!AJ$446),0)</f>
        <v>30643.837470048271</v>
      </c>
      <c r="BD35" s="66">
        <f>VLOOKUP($A35,情景假设!$A$446:$AP$510,COLUMN(情景假设!AK$446),0)</f>
        <v>31480.957563573655</v>
      </c>
      <c r="BE35" s="100">
        <f>VLOOKUP($A35,情景假设!$A$446:$AP$510,COLUMN(情景假设!AL$446),0)</f>
        <v>32336.748874336412</v>
      </c>
      <c r="BF35" s="100">
        <f>VLOOKUP($A35,情景假设!$A$446:$AP$510,COLUMN(情景假设!AM$446),0)</f>
        <v>33213.636984438832</v>
      </c>
      <c r="BG35" s="100">
        <f>VLOOKUP($A35,情景假设!$A$446:$AP$510,COLUMN(情景假设!AN$446),0)</f>
        <v>34111.877952620409</v>
      </c>
      <c r="BH35" s="100">
        <f>VLOOKUP($A35,情景假设!$A$446:$AP$510,COLUMN(情景假设!AO$446),0)</f>
        <v>35031.700920837677</v>
      </c>
      <c r="BI35" s="102">
        <f>VLOOKUP($A35,情景假设!$A$446:$AP$510,COLUMN(情景假设!AP$446),0)</f>
        <v>35973.305203104654</v>
      </c>
    </row>
    <row r="36" spans="1:61" x14ac:dyDescent="0.2">
      <c r="A36" s="23" t="s">
        <v>85</v>
      </c>
      <c r="B36" s="53"/>
      <c r="C36" s="54"/>
      <c r="D36" s="54"/>
      <c r="E36" s="54"/>
      <c r="F36" s="55"/>
      <c r="G36" s="53"/>
      <c r="H36" s="54"/>
      <c r="I36" s="54">
        <f>'历史数据 (2001-2022, 当年价) '!I36*I$77</f>
        <v>859.11546311248117</v>
      </c>
      <c r="J36" s="54">
        <f>'历史数据 (2001-2022, 当年价) '!J36*J$77</f>
        <v>897.45936104525651</v>
      </c>
      <c r="K36" s="55">
        <f>'历史数据 (2001-2022, 当年价) '!K36*K$77</f>
        <v>968.27646768736281</v>
      </c>
      <c r="L36" s="53">
        <f>'历史数据 (2001-2022, 当年价) '!L36*L$77</f>
        <v>1032.7418508640769</v>
      </c>
      <c r="M36" s="54">
        <f>'历史数据 (2001-2022, 当年价) '!M36*M$77</f>
        <v>1111.9581986161706</v>
      </c>
      <c r="N36" s="54">
        <f>'历史数据 (2001-2022, 当年价) '!N36*N$77</f>
        <v>1165.1176258004402</v>
      </c>
      <c r="O36" s="54">
        <f>'历史数据 (2001-2022, 当年价) '!O36*O$77</f>
        <v>1211.9788518565749</v>
      </c>
      <c r="P36" s="54">
        <f>'历史数据 (2001-2022, 当年价) '!P36*P$77</f>
        <v>1278.5924910259603</v>
      </c>
      <c r="Q36" s="53">
        <f>'历史数据 (2001-2022, 当年价) '!Q36*Q$77</f>
        <v>1323.8726547695678</v>
      </c>
      <c r="R36" s="54">
        <f>'历史数据 (2001-2022, 当年价) '!R36*R$77</f>
        <v>1417.7596020439064</v>
      </c>
      <c r="S36" s="54">
        <f>'历史数据 (2001-2022, 当年价) '!S36*S$77</f>
        <v>1518.9474356656292</v>
      </c>
      <c r="T36" s="54">
        <f>'历史数据 (2001-2022, 当年价) '!T36*T$77</f>
        <v>1638.7965466907137</v>
      </c>
      <c r="U36" s="55">
        <f>'历史数据 (2001-2022, 当年价) '!U36*U$77</f>
        <v>1620.1904872999933</v>
      </c>
      <c r="V36" s="54">
        <f>'历史数据 (2001-2022, 当年价) '!V36*V$77</f>
        <v>1808.38361047637</v>
      </c>
      <c r="W36" s="54">
        <f>'历史数据 (2001-2022, 当年价) '!W36*W$77</f>
        <v>1857.221055664822</v>
      </c>
      <c r="X36" s="100">
        <f>VLOOKUP($A36,情景假设!$A$446:$AP$510,COLUMN(情景假设!E$446),0)</f>
        <v>1942.3802582028579</v>
      </c>
      <c r="Y36" s="100">
        <f>VLOOKUP($A36,情景假设!$A$446:$AP$510,COLUMN(情景假设!F$446),0)</f>
        <v>2026.0438370892496</v>
      </c>
      <c r="Z36" s="101">
        <f>VLOOKUP($A36,情景假设!$A$446:$AP$510,COLUMN(情景假设!G$446),0)</f>
        <v>2104.9148489656441</v>
      </c>
      <c r="AA36" s="65">
        <f>VLOOKUP($A36,情景假设!$A$446:$AP$510,COLUMN(情景假设!H$446),0)</f>
        <v>2186.031946621179</v>
      </c>
      <c r="AB36" s="100">
        <f>VLOOKUP($A36,情景假设!$A$446:$AP$510,COLUMN(情景假设!I$446),0)</f>
        <v>2267.9500349226369</v>
      </c>
      <c r="AC36" s="100">
        <f>VLOOKUP($A36,情景假设!$A$446:$AP$510,COLUMN(情景假设!J$446),0)</f>
        <v>2349.0727023448326</v>
      </c>
      <c r="AD36" s="100">
        <f>VLOOKUP($A36,情景假设!$A$446:$AP$510,COLUMN(情景假设!K$446),0)</f>
        <v>2427.0723107438994</v>
      </c>
      <c r="AE36" s="102">
        <f>VLOOKUP($A36,情景假设!$A$446:$AP$510,COLUMN(情景假设!L$446),0)</f>
        <v>2498.8544449606038</v>
      </c>
      <c r="AF36" s="100">
        <f>VLOOKUP($A36,情景假设!$A$446:$AP$510,COLUMN(情景假设!M$446),0)</f>
        <v>2565.6408062909463</v>
      </c>
      <c r="AG36" s="100">
        <f>VLOOKUP($A36,情景假设!$A$446:$AP$510,COLUMN(情景假设!N$446),0)</f>
        <v>2630.196967262882</v>
      </c>
      <c r="AH36" s="100">
        <f>VLOOKUP($A36,情景假设!$A$446:$AP$510,COLUMN(情景假设!O$446),0)</f>
        <v>2691.5716631295013</v>
      </c>
      <c r="AI36" s="100">
        <f>VLOOKUP($A36,情景假设!$A$446:$AP$510,COLUMN(情景假设!P$446),0)</f>
        <v>2750.150596525496</v>
      </c>
      <c r="AJ36" s="101">
        <f>VLOOKUP($A36,情景假设!$A$446:$AP$510,COLUMN(情景假设!Q$446),0)</f>
        <v>2807.8904920752852</v>
      </c>
      <c r="AK36" s="65">
        <f>VLOOKUP($A36,情景假设!$A$446:$AP$510,COLUMN(情景假设!R$446),0)</f>
        <v>2863.5767208700272</v>
      </c>
      <c r="AL36" s="100">
        <f>VLOOKUP($A36,情景假设!$A$446:$AP$510,COLUMN(情景假设!S$446),0)</f>
        <v>2914.9853508659244</v>
      </c>
      <c r="AM36" s="100">
        <f>VLOOKUP($A36,情景假设!$A$446:$AP$510,COLUMN(情景假设!T$446),0)</f>
        <v>2963.3807038942227</v>
      </c>
      <c r="AN36" s="100">
        <f>VLOOKUP($A36,情景假设!$A$446:$AP$510,COLUMN(情景假设!U$446),0)</f>
        <v>3010.1141394705946</v>
      </c>
      <c r="AO36" s="66">
        <f>VLOOKUP($A36,情景假设!$A$446:$AP$510,COLUMN(情景假设!V$446),0)</f>
        <v>3056.6136702530016</v>
      </c>
      <c r="AP36" s="100">
        <f>VLOOKUP($A36,情景假设!$A$446:$AP$510,COLUMN(情景假设!W$446),0)</f>
        <v>3103.1759406948222</v>
      </c>
      <c r="AQ36" s="100">
        <f>VLOOKUP($A36,情景假设!$A$446:$AP$510,COLUMN(情景假设!X$446),0)</f>
        <v>3149.2406266441808</v>
      </c>
      <c r="AR36" s="100">
        <f>VLOOKUP($A36,情景假设!$A$446:$AP$510,COLUMN(情景假设!Y$446),0)</f>
        <v>3195.0045796835666</v>
      </c>
      <c r="AS36" s="100">
        <f>VLOOKUP($A36,情景假设!$A$446:$AP$510,COLUMN(情景假设!Z$446),0)</f>
        <v>3240.6648363217414</v>
      </c>
      <c r="AT36" s="100">
        <f>VLOOKUP($A36,情景假设!$A$446:$AP$510,COLUMN(情景假设!AA$446),0)</f>
        <v>3286.4194498668776</v>
      </c>
      <c r="AU36" s="65">
        <f>VLOOKUP($A36,情景假设!$A$446:$AP$510,COLUMN(情景假设!AB$446),0)</f>
        <v>3332.5391723959187</v>
      </c>
      <c r="AV36" s="100">
        <f>VLOOKUP($A36,情景假设!$A$446:$AP$510,COLUMN(情景假设!AC$446),0)</f>
        <v>3379.2994718877148</v>
      </c>
      <c r="AW36" s="100">
        <f>VLOOKUP($A36,情景假设!$A$446:$AP$510,COLUMN(情景假设!AD$446),0)</f>
        <v>3426.907604993025</v>
      </c>
      <c r="AX36" s="100">
        <f>VLOOKUP($A36,情景假设!$A$446:$AP$510,COLUMN(情景假设!AE$446),0)</f>
        <v>3475.5713708852195</v>
      </c>
      <c r="AY36" s="102">
        <f>VLOOKUP($A36,情景假设!$A$446:$AP$510,COLUMN(情景假设!AF$446),0)</f>
        <v>3525.4975170523426</v>
      </c>
      <c r="AZ36" s="65">
        <f>VLOOKUP($A36,情景假设!$A$446:$AP$510,COLUMN(情景假设!AG$446),0)</f>
        <v>3576.7984164530276</v>
      </c>
      <c r="BA36" s="100">
        <f>VLOOKUP($A36,情景假设!$A$446:$AP$510,COLUMN(情景假设!AH$446),0)</f>
        <v>3629.2676847377525</v>
      </c>
      <c r="BB36" s="100">
        <f>VLOOKUP($A36,情景假设!$A$446:$AP$510,COLUMN(情景假设!AI$446),0)</f>
        <v>3682.620015637247</v>
      </c>
      <c r="BC36" s="100">
        <f>VLOOKUP($A36,情景假设!$A$446:$AP$510,COLUMN(情景假设!AJ$446),0)</f>
        <v>3736.5540055729766</v>
      </c>
      <c r="BD36" s="66">
        <f>VLOOKUP($A36,情景假设!$A$446:$AP$510,COLUMN(情景假设!AK$446),0)</f>
        <v>3790.7518289629543</v>
      </c>
      <c r="BE36" s="100">
        <f>VLOOKUP($A36,情景假设!$A$446:$AP$510,COLUMN(情景假设!AL$446),0)</f>
        <v>3845.2292172846437</v>
      </c>
      <c r="BF36" s="100">
        <f>VLOOKUP($A36,情景假设!$A$446:$AP$510,COLUMN(情景假设!AM$446),0)</f>
        <v>3900.1693973469182</v>
      </c>
      <c r="BG36" s="100">
        <f>VLOOKUP($A36,情景假设!$A$446:$AP$510,COLUMN(情景假设!AN$446),0)</f>
        <v>3955.4916087851079</v>
      </c>
      <c r="BH36" s="100">
        <f>VLOOKUP($A36,情景假设!$A$446:$AP$510,COLUMN(情景假设!AO$446),0)</f>
        <v>4011.1127758451212</v>
      </c>
      <c r="BI36" s="102">
        <f>VLOOKUP($A36,情景假设!$A$446:$AP$510,COLUMN(情景假设!AP$446),0)</f>
        <v>4066.9475686625037</v>
      </c>
    </row>
    <row r="37" spans="1:61" x14ac:dyDescent="0.2">
      <c r="A37" s="23" t="s">
        <v>86</v>
      </c>
      <c r="B37" s="53"/>
      <c r="C37" s="54"/>
      <c r="D37" s="54"/>
      <c r="E37" s="54"/>
      <c r="F37" s="55"/>
      <c r="G37" s="53"/>
      <c r="H37" s="54"/>
      <c r="I37" s="54">
        <f>'历史数据 (2001-2022, 当年价) '!I37*I$77</f>
        <v>3912.843412564428</v>
      </c>
      <c r="J37" s="54">
        <f>'历史数据 (2001-2022, 当年价) '!J37*J$77</f>
        <v>4156.1000193668242</v>
      </c>
      <c r="K37" s="55">
        <f>'历史数据 (2001-2022, 当年价) '!K37*K$77</f>
        <v>4742.3585227380972</v>
      </c>
      <c r="L37" s="53">
        <f>'历史数据 (2001-2022, 当年价) '!L37*L$77</f>
        <v>5142.3942297148078</v>
      </c>
      <c r="M37" s="54">
        <f>'历史数据 (2001-2022, 当年价) '!M37*M$77</f>
        <v>5389.9751928362684</v>
      </c>
      <c r="N37" s="54">
        <f>'历史数据 (2001-2022, 当年价) '!N37*N$77</f>
        <v>5668.1350044047631</v>
      </c>
      <c r="O37" s="54">
        <f>'历史数据 (2001-2022, 当年价) '!O37*O$77</f>
        <v>5901.5425448805636</v>
      </c>
      <c r="P37" s="54">
        <f>'历史数据 (2001-2022, 当年价) '!P37*P$77</f>
        <v>6041.1456642093499</v>
      </c>
      <c r="Q37" s="53">
        <f>'历史数据 (2001-2022, 当年价) '!Q37*Q$77</f>
        <v>6343.5191773229117</v>
      </c>
      <c r="R37" s="54">
        <f>'历史数据 (2001-2022, 当年价) '!R37*R$77</f>
        <v>6825.4963629283529</v>
      </c>
      <c r="S37" s="54">
        <f>'历史数据 (2001-2022, 当年价) '!S37*S$77</f>
        <v>7013.6132378289603</v>
      </c>
      <c r="T37" s="54">
        <f>'历史数据 (2001-2022, 当年价) '!T37*T$77</f>
        <v>7086.8836785019421</v>
      </c>
      <c r="U37" s="55">
        <f>'历史数据 (2001-2022, 当年价) '!U37*U$77</f>
        <v>6979.0004205387331</v>
      </c>
      <c r="V37" s="54">
        <f>'历史数据 (2001-2022, 当年价) '!V37*V$77</f>
        <v>7724.2476257787857</v>
      </c>
      <c r="W37" s="54">
        <f>'历史数据 (2001-2022, 当年价) '!W37*W$77</f>
        <v>7705.3000762763377</v>
      </c>
      <c r="X37" s="100">
        <f>VLOOKUP($A37,情景假设!$A$446:$AP$510,COLUMN(情景假设!E$446),0)</f>
        <v>7911.212949333647</v>
      </c>
      <c r="Y37" s="100">
        <f>VLOOKUP($A37,情景假设!$A$446:$AP$510,COLUMN(情景假设!F$446),0)</f>
        <v>8110.7140143973083</v>
      </c>
      <c r="Z37" s="101">
        <f>VLOOKUP($A37,情景假设!$A$446:$AP$510,COLUMN(情景假设!G$446),0)</f>
        <v>8296.3132698583631</v>
      </c>
      <c r="AA37" s="65">
        <f>VLOOKUP($A37,情景假设!$A$446:$AP$510,COLUMN(情景假设!H$446),0)</f>
        <v>8496.6630276340475</v>
      </c>
      <c r="AB37" s="100">
        <f>VLOOKUP($A37,情景假设!$A$446:$AP$510,COLUMN(情景假设!I$446),0)</f>
        <v>8701.9749795669504</v>
      </c>
      <c r="AC37" s="100">
        <f>VLOOKUP($A37,情景假设!$A$446:$AP$510,COLUMN(情景假设!J$446),0)</f>
        <v>8904.86223961408</v>
      </c>
      <c r="AD37" s="100">
        <f>VLOOKUP($A37,情景假设!$A$446:$AP$510,COLUMN(情景假设!K$446),0)</f>
        <v>9095.2903424755223</v>
      </c>
      <c r="AE37" s="102">
        <f>VLOOKUP($A37,情景假设!$A$446:$AP$510,COLUMN(情景假设!L$446),0)</f>
        <v>9260.5628798905109</v>
      </c>
      <c r="AF37" s="100">
        <f>VLOOKUP($A37,情景假设!$A$446:$AP$510,COLUMN(情景假设!M$446),0)</f>
        <v>9403.8891827025454</v>
      </c>
      <c r="AG37" s="100">
        <f>VLOOKUP($A37,情景假设!$A$446:$AP$510,COLUMN(情景假设!N$446),0)</f>
        <v>9537.1482064183692</v>
      </c>
      <c r="AH37" s="100">
        <f>VLOOKUP($A37,情景假设!$A$446:$AP$510,COLUMN(情景假设!O$446),0)</f>
        <v>9660.4488272704002</v>
      </c>
      <c r="AI37" s="100">
        <f>VLOOKUP($A37,情景假设!$A$446:$AP$510,COLUMN(情景假设!P$446),0)</f>
        <v>9778.9115581846054</v>
      </c>
      <c r="AJ37" s="101">
        <f>VLOOKUP($A37,情景假设!$A$446:$AP$510,COLUMN(情景假设!Q$446),0)</f>
        <v>9903.2463070879512</v>
      </c>
      <c r="AK37" s="65">
        <f>VLOOKUP($A37,情景假设!$A$446:$AP$510,COLUMN(情景假设!R$446),0)</f>
        <v>10027.569126926228</v>
      </c>
      <c r="AL37" s="100">
        <f>VLOOKUP($A37,情景假设!$A$446:$AP$510,COLUMN(情景假设!S$446),0)</f>
        <v>10139.940144406066</v>
      </c>
      <c r="AM37" s="100">
        <f>VLOOKUP($A37,情景假设!$A$446:$AP$510,COLUMN(情景假设!T$446),0)</f>
        <v>10244.658110937444</v>
      </c>
      <c r="AN37" s="100">
        <f>VLOOKUP($A37,情景假设!$A$446:$AP$510,COLUMN(情景假设!U$446),0)</f>
        <v>10346.153306781131</v>
      </c>
      <c r="AO37" s="66">
        <f>VLOOKUP($A37,情景假设!$A$446:$AP$510,COLUMN(情景假设!V$446),0)</f>
        <v>10448.96865095708</v>
      </c>
      <c r="AP37" s="100">
        <f>VLOOKUP($A37,情景假设!$A$446:$AP$510,COLUMN(情景假设!W$446),0)</f>
        <v>10553.664767328655</v>
      </c>
      <c r="AQ37" s="100">
        <f>VLOOKUP($A37,情景假设!$A$446:$AP$510,COLUMN(情景假设!X$446),0)</f>
        <v>10657.858205971115</v>
      </c>
      <c r="AR37" s="100">
        <f>VLOOKUP($A37,情景假设!$A$446:$AP$510,COLUMN(情景假设!Y$446),0)</f>
        <v>10761.728659416764</v>
      </c>
      <c r="AS37" s="100">
        <f>VLOOKUP($A37,情景假设!$A$446:$AP$510,COLUMN(情景假设!Z$446),0)</f>
        <v>10865.419003433608</v>
      </c>
      <c r="AT37" s="100">
        <f>VLOOKUP($A37,情景假设!$A$446:$AP$510,COLUMN(情景假设!AA$446),0)</f>
        <v>10969.039450882161</v>
      </c>
      <c r="AU37" s="65">
        <f>VLOOKUP($A37,情景假设!$A$446:$AP$510,COLUMN(情景假设!AB$446),0)</f>
        <v>11072.90655237875</v>
      </c>
      <c r="AV37" s="100">
        <f>VLOOKUP($A37,情景假设!$A$446:$AP$510,COLUMN(情景假设!AC$446),0)</f>
        <v>11177.313314478559</v>
      </c>
      <c r="AW37" s="100">
        <f>VLOOKUP($A37,情景假设!$A$446:$AP$510,COLUMN(情景假设!AD$446),0)</f>
        <v>11282.288628742968</v>
      </c>
      <c r="AX37" s="100">
        <f>VLOOKUP($A37,情景假设!$A$446:$AP$510,COLUMN(情景假设!AE$446),0)</f>
        <v>11387.827165846818</v>
      </c>
      <c r="AY37" s="102">
        <f>VLOOKUP($A37,情景假设!$A$446:$AP$510,COLUMN(情景假设!AF$446),0)</f>
        <v>11493.883214575068</v>
      </c>
      <c r="AZ37" s="65">
        <f>VLOOKUP($A37,情景假设!$A$446:$AP$510,COLUMN(情景假设!AG$446),0)</f>
        <v>11601.825567928028</v>
      </c>
      <c r="BA37" s="100">
        <f>VLOOKUP($A37,情景假设!$A$446:$AP$510,COLUMN(情景假设!AH$446),0)</f>
        <v>11712.448710884009</v>
      </c>
      <c r="BB37" s="100">
        <f>VLOOKUP($A37,情景假设!$A$446:$AP$510,COLUMN(情景假设!AI$446),0)</f>
        <v>11824.786088555127</v>
      </c>
      <c r="BC37" s="100">
        <f>VLOOKUP($A37,情景假设!$A$446:$AP$510,COLUMN(情景假设!AJ$446),0)</f>
        <v>11937.838454108032</v>
      </c>
      <c r="BD37" s="66">
        <f>VLOOKUP($A37,情景假设!$A$446:$AP$510,COLUMN(情景假设!AK$446),0)</f>
        <v>12050.573639601564</v>
      </c>
      <c r="BE37" s="100">
        <f>VLOOKUP($A37,情景假设!$A$446:$AP$510,COLUMN(情景假设!AL$446),0)</f>
        <v>12163.03441476951</v>
      </c>
      <c r="BF37" s="100">
        <f>VLOOKUP($A37,情景假设!$A$446:$AP$510,COLUMN(情景假设!AM$446),0)</f>
        <v>12275.789243389743</v>
      </c>
      <c r="BG37" s="100">
        <f>VLOOKUP($A37,情景假设!$A$446:$AP$510,COLUMN(情景假设!AN$446),0)</f>
        <v>12388.56791998872</v>
      </c>
      <c r="BH37" s="100">
        <f>VLOOKUP($A37,情景假设!$A$446:$AP$510,COLUMN(情景假设!AO$446),0)</f>
        <v>12501.097643229885</v>
      </c>
      <c r="BI37" s="102">
        <f>VLOOKUP($A37,情景假设!$A$446:$AP$510,COLUMN(情景假设!AP$446),0)</f>
        <v>12613.103272861199</v>
      </c>
    </row>
    <row r="38" spans="1:61" x14ac:dyDescent="0.2">
      <c r="A38" s="23" t="s">
        <v>87</v>
      </c>
      <c r="B38" s="53"/>
      <c r="C38" s="54"/>
      <c r="D38" s="54"/>
      <c r="E38" s="54"/>
      <c r="F38" s="55"/>
      <c r="G38" s="53"/>
      <c r="H38" s="54"/>
      <c r="I38" s="54">
        <f>'历史数据 (2001-2022, 当年价) '!I38*I$77</f>
        <v>7040.9466027408052</v>
      </c>
      <c r="J38" s="54">
        <f>'历史数据 (2001-2022, 当年价) '!J38*J$77</f>
        <v>7655.5452891847908</v>
      </c>
      <c r="K38" s="55">
        <f>'历史数据 (2001-2022, 当年价) '!K38*K$77</f>
        <v>8943.5982804812429</v>
      </c>
      <c r="L38" s="53">
        <f>'历史数据 (2001-2022, 当年价) '!L38*L$77</f>
        <v>10174.976314224867</v>
      </c>
      <c r="M38" s="54">
        <f>'历史数据 (2001-2022, 当年价) '!M38*M$77</f>
        <v>10771.402974474928</v>
      </c>
      <c r="N38" s="54">
        <f>'历史数据 (2001-2022, 当年价) '!N38*N$77</f>
        <v>11409.140798552264</v>
      </c>
      <c r="O38" s="54">
        <f>'历史数据 (2001-2022, 当年价) '!O38*O$77</f>
        <v>11955.524478496358</v>
      </c>
      <c r="P38" s="54">
        <f>'历史数据 (2001-2022, 当年价) '!P38*P$77</f>
        <v>12079.54459046289</v>
      </c>
      <c r="Q38" s="53">
        <f>'历史数据 (2001-2022, 当年价) '!Q38*Q$77</f>
        <v>12554.483415290128</v>
      </c>
      <c r="R38" s="54">
        <f>'历史数据 (2001-2022, 当年价) '!R38*R$77</f>
        <v>13177.964146395359</v>
      </c>
      <c r="S38" s="54">
        <f>'历史数据 (2001-2022, 当年价) '!S38*S$77</f>
        <v>13724.858717022513</v>
      </c>
      <c r="T38" s="54">
        <f>'历史数据 (2001-2022, 当年价) '!T38*T$77</f>
        <v>14410.796017860417</v>
      </c>
      <c r="U38" s="55">
        <f>'历史数据 (2001-2022, 当年价) '!U38*U$77</f>
        <v>14330.826150726112</v>
      </c>
      <c r="V38" s="54">
        <f>'历史数据 (2001-2022, 当年价) '!V38*V$77</f>
        <v>16114.79117583528</v>
      </c>
      <c r="W38" s="54">
        <f>'历史数据 (2001-2022, 当年价) '!W38*W$77</f>
        <v>16124.371416167727</v>
      </c>
      <c r="X38" s="100">
        <f>VLOOKUP($A38,情景假设!$A$446:$AP$510,COLUMN(情景假设!E$446),0)</f>
        <v>16255.788651385128</v>
      </c>
      <c r="Y38" s="100">
        <f>VLOOKUP($A38,情景假设!$A$446:$AP$510,COLUMN(情景假设!F$446),0)</f>
        <v>16355.824523751686</v>
      </c>
      <c r="Z38" s="101">
        <f>VLOOKUP($A38,情景假设!$A$446:$AP$510,COLUMN(情景假设!G$446),0)</f>
        <v>16421.153504676913</v>
      </c>
      <c r="AA38" s="65">
        <f>VLOOKUP($A38,情景假设!$A$446:$AP$510,COLUMN(情景假设!H$446),0)</f>
        <v>16495.305895360874</v>
      </c>
      <c r="AB38" s="100">
        <f>VLOOKUP($A38,情景假设!$A$446:$AP$510,COLUMN(情景假设!I$446),0)</f>
        <v>16546.040729649689</v>
      </c>
      <c r="AC38" s="100">
        <f>VLOOKUP($A38,情景假设!$A$446:$AP$510,COLUMN(情景假设!J$446),0)</f>
        <v>16572.773609171425</v>
      </c>
      <c r="AD38" s="100">
        <f>VLOOKUP($A38,情景假设!$A$446:$AP$510,COLUMN(情景假设!K$446),0)</f>
        <v>16571.445094742154</v>
      </c>
      <c r="AE38" s="102">
        <f>VLOOKUP($A38,情景假设!$A$446:$AP$510,COLUMN(情景假设!L$446),0)</f>
        <v>16534.754296355968</v>
      </c>
      <c r="AF38" s="100">
        <f>VLOOKUP($A38,情景假设!$A$446:$AP$510,COLUMN(情景假设!M$446),0)</f>
        <v>16436.606053967047</v>
      </c>
      <c r="AG38" s="100">
        <f>VLOOKUP($A38,情景假设!$A$446:$AP$510,COLUMN(情景假设!N$446),0)</f>
        <v>16273.363245911019</v>
      </c>
      <c r="AH38" s="100">
        <f>VLOOKUP($A38,情景假设!$A$446:$AP$510,COLUMN(情景假设!O$446),0)</f>
        <v>16071.980444712461</v>
      </c>
      <c r="AI38" s="100">
        <f>VLOOKUP($A38,情景假设!$A$446:$AP$510,COLUMN(情景假设!P$446),0)</f>
        <v>15866.618278147405</v>
      </c>
      <c r="AJ38" s="101">
        <f>VLOOKUP($A38,情景假设!$A$446:$AP$510,COLUMN(情景假设!Q$446),0)</f>
        <v>15698.239847815599</v>
      </c>
      <c r="AK38" s="65">
        <f>VLOOKUP($A38,情景假设!$A$446:$AP$510,COLUMN(情景假设!R$446),0)</f>
        <v>15557.085684015179</v>
      </c>
      <c r="AL38" s="100">
        <f>VLOOKUP($A38,情景假设!$A$446:$AP$510,COLUMN(情景假设!S$446),0)</f>
        <v>15408.529656104056</v>
      </c>
      <c r="AM38" s="100">
        <f>VLOOKUP($A38,情景假设!$A$446:$AP$510,COLUMN(情景假设!T$446),0)</f>
        <v>15258.030906983733</v>
      </c>
      <c r="AN38" s="100">
        <f>VLOOKUP($A38,情景假设!$A$446:$AP$510,COLUMN(情景假设!U$446),0)</f>
        <v>15110.717497368218</v>
      </c>
      <c r="AO38" s="66">
        <f>VLOOKUP($A38,情景假设!$A$446:$AP$510,COLUMN(情景假设!V$446),0)</f>
        <v>14971.40844798207</v>
      </c>
      <c r="AP38" s="100">
        <f>VLOOKUP($A38,情景假设!$A$446:$AP$510,COLUMN(情景假设!W$446),0)</f>
        <v>14838.890839869269</v>
      </c>
      <c r="AQ38" s="100">
        <f>VLOOKUP($A38,情景假设!$A$446:$AP$510,COLUMN(情景假设!X$446),0)</f>
        <v>14707.904772814021</v>
      </c>
      <c r="AR38" s="100">
        <f>VLOOKUP($A38,情景假设!$A$446:$AP$510,COLUMN(情景假设!Y$446),0)</f>
        <v>14576.974903573004</v>
      </c>
      <c r="AS38" s="100">
        <f>VLOOKUP($A38,情景假设!$A$446:$AP$510,COLUMN(情景假设!Z$446),0)</f>
        <v>14444.618357871337</v>
      </c>
      <c r="AT38" s="100">
        <f>VLOOKUP($A38,情景假设!$A$446:$AP$510,COLUMN(情景假设!AA$446),0)</f>
        <v>14309.356419602391</v>
      </c>
      <c r="AU38" s="65">
        <f>VLOOKUP($A38,情景假设!$A$446:$AP$510,COLUMN(情景假设!AB$446),0)</f>
        <v>14170.027375425145</v>
      </c>
      <c r="AV38" s="100">
        <f>VLOOKUP($A38,情景假设!$A$446:$AP$510,COLUMN(情景假设!AC$446),0)</f>
        <v>14025.476668546913</v>
      </c>
      <c r="AW38" s="100">
        <f>VLOOKUP($A38,情景假设!$A$446:$AP$510,COLUMN(情景假设!AD$446),0)</f>
        <v>13874.269228974648</v>
      </c>
      <c r="AX38" s="100">
        <f>VLOOKUP($A38,情景假设!$A$446:$AP$510,COLUMN(情景假设!AE$446),0)</f>
        <v>13715.00590218254</v>
      </c>
      <c r="AY38" s="102">
        <f>VLOOKUP($A38,情景假设!$A$446:$AP$510,COLUMN(情景假设!AF$446),0)</f>
        <v>13546.328456802376</v>
      </c>
      <c r="AZ38" s="65">
        <f>VLOOKUP($A38,情景假设!$A$446:$AP$510,COLUMN(情景假设!AG$446),0)</f>
        <v>13368.148659350798</v>
      </c>
      <c r="BA38" s="100">
        <f>VLOOKUP($A38,情景假设!$A$446:$AP$510,COLUMN(情景假设!AH$446),0)</f>
        <v>13181.498615777393</v>
      </c>
      <c r="BB38" s="100">
        <f>VLOOKUP($A38,情景假设!$A$446:$AP$510,COLUMN(情景假设!AI$446),0)</f>
        <v>12986.751149368358</v>
      </c>
      <c r="BC38" s="100">
        <f>VLOOKUP($A38,情景假设!$A$446:$AP$510,COLUMN(情景假设!AJ$446),0)</f>
        <v>12784.301384630955</v>
      </c>
      <c r="BD38" s="66">
        <f>VLOOKUP($A38,情景假设!$A$446:$AP$510,COLUMN(情景假设!AK$446),0)</f>
        <v>12574.565528775918</v>
      </c>
      <c r="BE38" s="100">
        <f>VLOOKUP($A38,情景假设!$A$446:$AP$510,COLUMN(情景假设!AL$446),0)</f>
        <v>12359.104516518666</v>
      </c>
      <c r="BF38" s="100">
        <f>VLOOKUP($A38,情景假设!$A$446:$AP$510,COLUMN(情景假设!AM$446),0)</f>
        <v>12139.927188697377</v>
      </c>
      <c r="BG38" s="100">
        <f>VLOOKUP($A38,情景假设!$A$446:$AP$510,COLUMN(情景假设!AN$446),0)</f>
        <v>11918.101790077348</v>
      </c>
      <c r="BH38" s="100">
        <f>VLOOKUP($A38,情景假设!$A$446:$AP$510,COLUMN(情景假设!AO$446),0)</f>
        <v>11694.647717043021</v>
      </c>
      <c r="BI38" s="102">
        <f>VLOOKUP($A38,情景假设!$A$446:$AP$510,COLUMN(情景假设!AP$446),0)</f>
        <v>11470.532953665053</v>
      </c>
    </row>
    <row r="39" spans="1:61" x14ac:dyDescent="0.2">
      <c r="A39" s="23" t="s">
        <v>88</v>
      </c>
      <c r="B39" s="53"/>
      <c r="C39" s="54"/>
      <c r="D39" s="54"/>
      <c r="E39" s="54"/>
      <c r="F39" s="55"/>
      <c r="G39" s="53"/>
      <c r="H39" s="54"/>
      <c r="I39" s="54">
        <f>'历史数据 (2001-2022, 当年价) '!I39*I$77</f>
        <v>13264.987048692667</v>
      </c>
      <c r="J39" s="54">
        <f>'历史数据 (2001-2022, 当年价) '!J39*J$77</f>
        <v>13819.304430255745</v>
      </c>
      <c r="K39" s="55">
        <f>'历史数据 (2001-2022, 当年价) '!K39*K$77</f>
        <v>14976.864655730458</v>
      </c>
      <c r="L39" s="53">
        <f>'历史数据 (2001-2022, 当年价) '!L39*L$77</f>
        <v>15786.903470652162</v>
      </c>
      <c r="M39" s="54">
        <f>'历史数据 (2001-2022, 当年价) '!M39*M$77</f>
        <v>16456.790947555692</v>
      </c>
      <c r="N39" s="54">
        <f>'历史数据 (2001-2022, 当年价) '!N39*N$77</f>
        <v>17181.008126219454</v>
      </c>
      <c r="O39" s="54">
        <f>'历史数据 (2001-2022, 当年价) '!O39*O$77</f>
        <v>17493.177034157219</v>
      </c>
      <c r="P39" s="54">
        <f>'历史数据 (2001-2022, 当年价) '!P39*P$77</f>
        <v>17492.086758347235</v>
      </c>
      <c r="Q39" s="53">
        <f>'历史数据 (2001-2022, 当年价) '!Q39*Q$77</f>
        <v>16780.071954247866</v>
      </c>
      <c r="R39" s="54">
        <f>'历史数据 (2001-2022, 当年价) '!R39*R$77</f>
        <v>17035.915204217312</v>
      </c>
      <c r="S39" s="54">
        <f>'历史数据 (2001-2022, 当年价) '!S39*S$77</f>
        <v>18150.020662910723</v>
      </c>
      <c r="T39" s="54">
        <f>'历史数据 (2001-2022, 当年价) '!T39*T$77</f>
        <v>19232.114006129876</v>
      </c>
      <c r="U39" s="55">
        <f>'历史数据 (2001-2022, 当年价) '!U39*U$77</f>
        <v>19850.963290163178</v>
      </c>
      <c r="V39" s="54">
        <f>'历史数据 (2001-2022, 当年价) '!V39*V$77</f>
        <v>20916.634028655993</v>
      </c>
      <c r="W39" s="54">
        <f>'历史数据 (2001-2022, 当年价) '!W39*W$77</f>
        <v>21502.759178911721</v>
      </c>
      <c r="X39" s="100">
        <f>VLOOKUP($A39,情景假设!$A$446:$AP$510,COLUMN(情景假设!E$446),0)</f>
        <v>21795.633805262085</v>
      </c>
      <c r="Y39" s="100">
        <f>VLOOKUP($A39,情景假设!$A$446:$AP$510,COLUMN(情景假设!F$446),0)</f>
        <v>22037.737318608273</v>
      </c>
      <c r="Z39" s="101">
        <f>VLOOKUP($A39,情景假设!$A$446:$AP$510,COLUMN(情景假设!G$446),0)</f>
        <v>22173.199515456068</v>
      </c>
      <c r="AA39" s="65">
        <f>VLOOKUP($A39,情景假设!$A$446:$AP$510,COLUMN(情景假设!H$446),0)</f>
        <v>22287.919442827464</v>
      </c>
      <c r="AB39" s="100">
        <f>VLOOKUP($A39,情景假设!$A$446:$AP$510,COLUMN(情景假设!I$446),0)</f>
        <v>22395.433214026434</v>
      </c>
      <c r="AC39" s="100">
        <f>VLOOKUP($A39,情景假设!$A$446:$AP$510,COLUMN(情景假设!J$446),0)</f>
        <v>22487.587823520134</v>
      </c>
      <c r="AD39" s="100">
        <f>VLOOKUP($A39,情景假设!$A$446:$AP$510,COLUMN(情景假设!K$446),0)</f>
        <v>22551.255604043978</v>
      </c>
      <c r="AE39" s="102">
        <f>VLOOKUP($A39,情景假设!$A$446:$AP$510,COLUMN(情景假设!L$446),0)</f>
        <v>22568.642525388877</v>
      </c>
      <c r="AF39" s="100">
        <f>VLOOKUP($A39,情景假设!$A$446:$AP$510,COLUMN(情景假设!M$446),0)</f>
        <v>22498.145549305384</v>
      </c>
      <c r="AG39" s="100">
        <f>VLOOKUP($A39,情景假设!$A$446:$AP$510,COLUMN(情景假设!N$446),0)</f>
        <v>22332.637957613795</v>
      </c>
      <c r="AH39" s="100">
        <f>VLOOKUP($A39,情景假设!$A$446:$AP$510,COLUMN(情景假设!O$446),0)</f>
        <v>22107.06331149731</v>
      </c>
      <c r="AI39" s="100">
        <f>VLOOKUP($A39,情景假设!$A$446:$AP$510,COLUMN(情景假设!P$446),0)</f>
        <v>21866.80754313153</v>
      </c>
      <c r="AJ39" s="101">
        <f>VLOOKUP($A39,情景假设!$A$446:$AP$510,COLUMN(情景假设!Q$446),0)</f>
        <v>21667.125054739874</v>
      </c>
      <c r="AK39" s="65">
        <f>VLOOKUP($A39,情景假设!$A$446:$AP$510,COLUMN(情景假设!R$446),0)</f>
        <v>21493.988271169917</v>
      </c>
      <c r="AL39" s="100">
        <f>VLOOKUP($A39,情景假设!$A$446:$AP$510,COLUMN(情景假设!S$446),0)</f>
        <v>21300.891000254924</v>
      </c>
      <c r="AM39" s="100">
        <f>VLOOKUP($A39,情景假设!$A$446:$AP$510,COLUMN(情景假设!T$446),0)</f>
        <v>21097.135578086105</v>
      </c>
      <c r="AN39" s="100">
        <f>VLOOKUP($A39,情景假设!$A$446:$AP$510,COLUMN(情景假设!U$446),0)</f>
        <v>20891.537244948468</v>
      </c>
      <c r="AO39" s="66">
        <f>VLOOKUP($A39,情景假设!$A$446:$AP$510,COLUMN(情景假设!V$446),0)</f>
        <v>20692.425695686696</v>
      </c>
      <c r="AP39" s="100">
        <f>VLOOKUP($A39,情景假设!$A$446:$AP$510,COLUMN(情景假设!W$446),0)</f>
        <v>20499.72322371999</v>
      </c>
      <c r="AQ39" s="100">
        <f>VLOOKUP($A39,情景假设!$A$446:$AP$510,COLUMN(情景假设!X$446),0)</f>
        <v>20307.703202960522</v>
      </c>
      <c r="AR39" s="100">
        <f>VLOOKUP($A39,情景假设!$A$446:$AP$510,COLUMN(情景假设!Y$446),0)</f>
        <v>20115.819262998572</v>
      </c>
      <c r="AS39" s="100">
        <f>VLOOKUP($A39,情景假设!$A$446:$AP$510,COLUMN(情景假设!Z$446),0)</f>
        <v>19923.463667082113</v>
      </c>
      <c r="AT39" s="100">
        <f>VLOOKUP($A39,情景假设!$A$446:$AP$510,COLUMN(情景假设!AA$446),0)</f>
        <v>19729.982731228105</v>
      </c>
      <c r="AU39" s="65">
        <f>VLOOKUP($A39,情景假设!$A$446:$AP$510,COLUMN(情景假设!AB$446),0)</f>
        <v>19535.105441012263</v>
      </c>
      <c r="AV39" s="100">
        <f>VLOOKUP($A39,情景假设!$A$446:$AP$510,COLUMN(情景假设!AC$446),0)</f>
        <v>19338.511860854305</v>
      </c>
      <c r="AW39" s="100">
        <f>VLOOKUP($A39,情景假设!$A$446:$AP$510,COLUMN(情景假设!AD$446),0)</f>
        <v>19139.431099348833</v>
      </c>
      <c r="AX39" s="100">
        <f>VLOOKUP($A39,情景假设!$A$446:$AP$510,COLUMN(情景假设!AE$446),0)</f>
        <v>18937.069713232235</v>
      </c>
      <c r="AY39" s="102">
        <f>VLOOKUP($A39,情景假设!$A$446:$AP$510,COLUMN(情景假设!AF$446),0)</f>
        <v>18730.608663837756</v>
      </c>
      <c r="AZ39" s="65">
        <f>VLOOKUP($A39,情景假设!$A$446:$AP$510,COLUMN(情景假设!AG$446),0)</f>
        <v>18522.31903445693</v>
      </c>
      <c r="BA39" s="100">
        <f>VLOOKUP($A39,情景假设!$A$446:$AP$510,COLUMN(情景假设!AH$446),0)</f>
        <v>18314.227895413918</v>
      </c>
      <c r="BB39" s="100">
        <f>VLOOKUP($A39,情景假设!$A$446:$AP$510,COLUMN(情景假设!AI$446),0)</f>
        <v>18105.174375767987</v>
      </c>
      <c r="BC39" s="100">
        <f>VLOOKUP($A39,情景假设!$A$446:$AP$510,COLUMN(情景假设!AJ$446),0)</f>
        <v>17894.060702426581</v>
      </c>
      <c r="BD39" s="66">
        <f>VLOOKUP($A39,情景假设!$A$446:$AP$510,COLUMN(情景假设!AK$446),0)</f>
        <v>17679.853468266781</v>
      </c>
      <c r="BE39" s="100">
        <f>VLOOKUP($A39,情景假设!$A$446:$AP$510,COLUMN(情景假设!AL$446),0)</f>
        <v>17463.175086781383</v>
      </c>
      <c r="BF39" s="100">
        <f>VLOOKUP($A39,情景假设!$A$446:$AP$510,COLUMN(情景假设!AM$446),0)</f>
        <v>17245.360954269883</v>
      </c>
      <c r="BG39" s="100">
        <f>VLOOKUP($A39,情景假设!$A$446:$AP$510,COLUMN(情景假设!AN$446),0)</f>
        <v>17026.503922302556</v>
      </c>
      <c r="BH39" s="100">
        <f>VLOOKUP($A39,情景假设!$A$446:$AP$510,COLUMN(情景假设!AO$446),0)</f>
        <v>16806.706404056466</v>
      </c>
      <c r="BI39" s="102">
        <f>VLOOKUP($A39,情景假设!$A$446:$AP$510,COLUMN(情景假设!AP$446),0)</f>
        <v>16586.079562833605</v>
      </c>
    </row>
    <row r="40" spans="1:61" x14ac:dyDescent="0.2">
      <c r="A40" s="23" t="s">
        <v>89</v>
      </c>
      <c r="B40" s="53"/>
      <c r="C40" s="54"/>
      <c r="D40" s="54"/>
      <c r="E40" s="54"/>
      <c r="F40" s="55"/>
      <c r="G40" s="53"/>
      <c r="H40" s="54"/>
      <c r="I40" s="54">
        <f>'历史数据 (2001-2022, 当年价) '!I40*I$77</f>
        <v>5588.8650324658547</v>
      </c>
      <c r="J40" s="54">
        <f>'历史数据 (2001-2022, 当年价) '!J40*J$77</f>
        <v>5976.0522078381691</v>
      </c>
      <c r="K40" s="55">
        <f>'历史数据 (2001-2022, 当年价) '!K40*K$77</f>
        <v>6569.4851629081804</v>
      </c>
      <c r="L40" s="53">
        <f>'历史数据 (2001-2022, 当年价) '!L40*L$77</f>
        <v>7170.989527532277</v>
      </c>
      <c r="M40" s="54">
        <f>'历史数据 (2001-2022, 当年价) '!M40*M$77</f>
        <v>7727.8662112813054</v>
      </c>
      <c r="N40" s="54">
        <f>'历史数据 (2001-2022, 当年价) '!N40*N$77</f>
        <v>8412.9829917239895</v>
      </c>
      <c r="O40" s="54">
        <f>'历史数据 (2001-2022, 当年价) '!O40*O$77</f>
        <v>9065.9193956357976</v>
      </c>
      <c r="P40" s="54">
        <f>'历史数据 (2001-2022, 当年价) '!P40*P$77</f>
        <v>9572.8077773458172</v>
      </c>
      <c r="Q40" s="53">
        <f>'历史数据 (2001-2022, 当年价) '!Q40*Q$77</f>
        <v>9921.1618205924387</v>
      </c>
      <c r="R40" s="54">
        <f>'历史数据 (2001-2022, 当年价) '!R40*R$77</f>
        <v>10192.935909207006</v>
      </c>
      <c r="S40" s="54">
        <f>'历史数据 (2001-2022, 当年价) '!S40*S$77</f>
        <v>10940.720685518332</v>
      </c>
      <c r="T40" s="54">
        <f>'历史数据 (2001-2022, 当年价) '!T40*T$77</f>
        <v>11519.159125520338</v>
      </c>
      <c r="U40" s="55">
        <f>'历史数据 (2001-2022, 当年价) '!U40*U$77</f>
        <v>11421.806149839256</v>
      </c>
      <c r="V40" s="54">
        <f>'历史数据 (2001-2022, 当年价) '!V40*V$77</f>
        <v>12356.060657958777</v>
      </c>
      <c r="W40" s="54">
        <f>'历史数据 (2001-2022, 当年价) '!W40*W$77</f>
        <v>13204.368998026079</v>
      </c>
      <c r="X40" s="100">
        <f>VLOOKUP($A40,情景假设!$A$446:$AP$510,COLUMN(情景假设!E$446),0)</f>
        <v>13697.361171176886</v>
      </c>
      <c r="Y40" s="100">
        <f>VLOOKUP($A40,情景假设!$A$446:$AP$510,COLUMN(情景假设!F$446),0)</f>
        <v>14194.065423849199</v>
      </c>
      <c r="Z40" s="101">
        <f>VLOOKUP($A40,情景假设!$A$446:$AP$510,COLUMN(情景假设!G$446),0)</f>
        <v>14684.695186952404</v>
      </c>
      <c r="AA40" s="65">
        <f>VLOOKUP($A40,情景假设!$A$446:$AP$510,COLUMN(情景假设!H$446),0)</f>
        <v>15226.847815250994</v>
      </c>
      <c r="AB40" s="100">
        <f>VLOOKUP($A40,情景假设!$A$446:$AP$510,COLUMN(情景假设!I$446),0)</f>
        <v>15801.886628617283</v>
      </c>
      <c r="AC40" s="100">
        <f>VLOOKUP($A40,情景假设!$A$446:$AP$510,COLUMN(情景假设!J$446),0)</f>
        <v>16386.082802392662</v>
      </c>
      <c r="AD40" s="100">
        <f>VLOOKUP($A40,情景假设!$A$446:$AP$510,COLUMN(情景假设!K$446),0)</f>
        <v>16948.384773280846</v>
      </c>
      <c r="AE40" s="102">
        <f>VLOOKUP($A40,情景假设!$A$446:$AP$510,COLUMN(情景假设!L$446),0)</f>
        <v>17450.166280879126</v>
      </c>
      <c r="AF40" s="100">
        <f>VLOOKUP($A40,情景假设!$A$446:$AP$510,COLUMN(情景假设!M$446),0)</f>
        <v>17892.549773658378</v>
      </c>
      <c r="AG40" s="100">
        <f>VLOOKUP($A40,情景假设!$A$446:$AP$510,COLUMN(情景假设!N$446),0)</f>
        <v>18306.840211847437</v>
      </c>
      <c r="AH40" s="100">
        <f>VLOOKUP($A40,情景假设!$A$446:$AP$510,COLUMN(情景假设!O$446),0)</f>
        <v>18697.972161890884</v>
      </c>
      <c r="AI40" s="100">
        <f>VLOOKUP($A40,情景假设!$A$446:$AP$510,COLUMN(情景假设!P$446),0)</f>
        <v>19081.254376775236</v>
      </c>
      <c r="AJ40" s="101">
        <f>VLOOKUP($A40,情景假设!$A$446:$AP$510,COLUMN(情景假设!Q$446),0)</f>
        <v>19483.84523257687</v>
      </c>
      <c r="AK40" s="65">
        <f>VLOOKUP($A40,情景假设!$A$446:$AP$510,COLUMN(情景假设!R$446),0)</f>
        <v>19894.68522161806</v>
      </c>
      <c r="AL40" s="100">
        <f>VLOOKUP($A40,情景假设!$A$446:$AP$510,COLUMN(情景假设!S$446),0)</f>
        <v>20285.807238970869</v>
      </c>
      <c r="AM40" s="100">
        <f>VLOOKUP($A40,情景假设!$A$446:$AP$510,COLUMN(情景假设!T$446),0)</f>
        <v>20665.399037683212</v>
      </c>
      <c r="AN40" s="100">
        <f>VLOOKUP($A40,情景假设!$A$446:$AP$510,COLUMN(情景假设!U$446),0)</f>
        <v>21042.209270252093</v>
      </c>
      <c r="AO40" s="66">
        <f>VLOOKUP($A40,情景假设!$A$446:$AP$510,COLUMN(情景假设!V$446),0)</f>
        <v>21425.52034034262</v>
      </c>
      <c r="AP40" s="100">
        <f>VLOOKUP($A40,情景假设!$A$446:$AP$510,COLUMN(情景假设!W$446),0)</f>
        <v>21816.694354198775</v>
      </c>
      <c r="AQ40" s="100">
        <f>VLOOKUP($A40,情景假设!$A$446:$AP$510,COLUMN(情景假设!X$446),0)</f>
        <v>22211.005269090238</v>
      </c>
      <c r="AR40" s="100">
        <f>VLOOKUP($A40,情景假设!$A$446:$AP$510,COLUMN(情景假设!Y$446),0)</f>
        <v>22608.96141679752</v>
      </c>
      <c r="AS40" s="100">
        <f>VLOOKUP($A40,情景假设!$A$446:$AP$510,COLUMN(情景假设!Z$446),0)</f>
        <v>23011.014900613296</v>
      </c>
      <c r="AT40" s="100">
        <f>VLOOKUP($A40,情景假设!$A$446:$AP$510,COLUMN(情景假设!AA$446),0)</f>
        <v>23417.567716666053</v>
      </c>
      <c r="AU40" s="65">
        <f>VLOOKUP($A40,情景假设!$A$446:$AP$510,COLUMN(情景假设!AB$446),0)</f>
        <v>23829.48370075893</v>
      </c>
      <c r="AV40" s="100">
        <f>VLOOKUP($A40,情景假设!$A$446:$AP$510,COLUMN(情景假设!AC$446),0)</f>
        <v>24247.60810581232</v>
      </c>
      <c r="AW40" s="100">
        <f>VLOOKUP($A40,情景假设!$A$446:$AP$510,COLUMN(情景假设!AD$446),0)</f>
        <v>24672.240231420426</v>
      </c>
      <c r="AX40" s="100">
        <f>VLOOKUP($A40,情景假设!$A$446:$AP$510,COLUMN(情景假设!AE$446),0)</f>
        <v>25103.617789243854</v>
      </c>
      <c r="AY40" s="102">
        <f>VLOOKUP($A40,情景假设!$A$446:$AP$510,COLUMN(情景假设!AF$446),0)</f>
        <v>25541.900652206648</v>
      </c>
      <c r="AZ40" s="65">
        <f>VLOOKUP($A40,情景假设!$A$446:$AP$510,COLUMN(情景假设!AG$446),0)</f>
        <v>25989.843651234183</v>
      </c>
      <c r="BA40" s="100">
        <f>VLOOKUP($A40,情景假设!$A$446:$AP$510,COLUMN(情景假设!AH$446),0)</f>
        <v>26448.887394112142</v>
      </c>
      <c r="BB40" s="100">
        <f>VLOOKUP($A40,情景假设!$A$446:$AP$510,COLUMN(情景假设!AI$446),0)</f>
        <v>26917.046176765674</v>
      </c>
      <c r="BC40" s="100">
        <f>VLOOKUP($A40,情景假设!$A$446:$AP$510,COLUMN(情景假设!AJ$446),0)</f>
        <v>27392.192846084214</v>
      </c>
      <c r="BD40" s="66">
        <f>VLOOKUP($A40,情景假设!$A$446:$AP$510,COLUMN(情景假设!AK$446),0)</f>
        <v>27872.05435938781</v>
      </c>
      <c r="BE40" s="100">
        <f>VLOOKUP($A40,情景假设!$A$446:$AP$510,COLUMN(情景假设!AL$446),0)</f>
        <v>28356.790590189477</v>
      </c>
      <c r="BF40" s="100">
        <f>VLOOKUP($A40,情景假设!$A$446:$AP$510,COLUMN(情景假设!AM$446),0)</f>
        <v>28847.802394295573</v>
      </c>
      <c r="BG40" s="100">
        <f>VLOOKUP($A40,情景假设!$A$446:$AP$510,COLUMN(情景假设!AN$446),0)</f>
        <v>29344.549145193112</v>
      </c>
      <c r="BH40" s="100">
        <f>VLOOKUP($A40,情景假设!$A$446:$AP$510,COLUMN(情景假设!AO$446),0)</f>
        <v>29846.466679121004</v>
      </c>
      <c r="BI40" s="102">
        <f>VLOOKUP($A40,情景假设!$A$446:$AP$510,COLUMN(情景假设!AP$446),0)</f>
        <v>30352.967408154043</v>
      </c>
    </row>
    <row r="41" spans="1:61" x14ac:dyDescent="0.2">
      <c r="A41" s="23" t="s">
        <v>90</v>
      </c>
      <c r="B41" s="53"/>
      <c r="C41" s="54"/>
      <c r="D41" s="54"/>
      <c r="E41" s="54"/>
      <c r="F41" s="55"/>
      <c r="G41" s="53"/>
      <c r="H41" s="54"/>
      <c r="I41" s="54">
        <f>'历史数据 (2001-2022, 当年价) '!I41*I$77</f>
        <v>5991.8214005513137</v>
      </c>
      <c r="J41" s="54">
        <f>'历史数据 (2001-2022, 当年价) '!J41*J$77</f>
        <v>6247.8875774577018</v>
      </c>
      <c r="K41" s="55">
        <f>'历史数据 (2001-2022, 当年价) '!K41*K$77</f>
        <v>7220.2243795774129</v>
      </c>
      <c r="L41" s="53">
        <f>'历史数据 (2001-2022, 当年价) '!L41*L$77</f>
        <v>8172.6971404983933</v>
      </c>
      <c r="M41" s="54">
        <f>'历史数据 (2001-2022, 当年价) '!M41*M$77</f>
        <v>8729.5597507721814</v>
      </c>
      <c r="N41" s="54">
        <f>'历史数据 (2001-2022, 当年价) '!N41*N$77</f>
        <v>9321.04171678905</v>
      </c>
      <c r="O41" s="54">
        <f>'历史数据 (2001-2022, 当年价) '!O41*O$77</f>
        <v>9972.9623065646138</v>
      </c>
      <c r="P41" s="54">
        <f>'历史数据 (2001-2022, 当年价) '!P41*P$77</f>
        <v>10161.569210888461</v>
      </c>
      <c r="Q41" s="53">
        <f>'历史数据 (2001-2022, 当年价) '!Q41*Q$77</f>
        <v>10729.678731779901</v>
      </c>
      <c r="R41" s="54">
        <f>'历史数据 (2001-2022, 当年价) '!R41*R$77</f>
        <v>11577.496039816844</v>
      </c>
      <c r="S41" s="54">
        <f>'历史数据 (2001-2022, 当年价) '!S41*S$77</f>
        <v>11965.7485153379</v>
      </c>
      <c r="T41" s="54">
        <f>'历史数据 (2001-2022, 当年价) '!T41*T$77</f>
        <v>12206.123148775057</v>
      </c>
      <c r="U41" s="55">
        <f>'历史数据 (2001-2022, 当年价) '!U41*U$77</f>
        <v>12421.774161186662</v>
      </c>
      <c r="V41" s="54">
        <f>'历史数据 (2001-2022, 当年价) '!V41*V$77</f>
        <v>15002.765371424184</v>
      </c>
      <c r="W41" s="54">
        <f>'历史数据 (2001-2022, 当年价) '!W41*W$77</f>
        <v>15179.327689922766</v>
      </c>
      <c r="X41" s="100">
        <f>VLOOKUP($A41,情景假设!$A$446:$AP$510,COLUMN(情景假设!E$446),0)</f>
        <v>15553.430801406896</v>
      </c>
      <c r="Y41" s="100">
        <f>VLOOKUP($A41,情景假设!$A$446:$AP$510,COLUMN(情景假设!F$446),0)</f>
        <v>15917.232993554337</v>
      </c>
      <c r="Z41" s="101">
        <f>VLOOKUP($A41,情景假设!$A$446:$AP$510,COLUMN(情景假设!G$446),0)</f>
        <v>16257.002071961118</v>
      </c>
      <c r="AA41" s="65">
        <f>VLOOKUP($A41,情景假设!$A$446:$AP$510,COLUMN(情景假设!H$446),0)</f>
        <v>16616.874901329076</v>
      </c>
      <c r="AB41" s="100">
        <f>VLOOKUP($A41,情景假设!$A$446:$AP$510,COLUMN(情景假设!I$446),0)</f>
        <v>16976.829169066255</v>
      </c>
      <c r="AC41" s="100">
        <f>VLOOKUP($A41,情景假设!$A$446:$AP$510,COLUMN(情景假设!J$446),0)</f>
        <v>17342.225213627655</v>
      </c>
      <c r="AD41" s="100">
        <f>VLOOKUP($A41,情景假设!$A$446:$AP$510,COLUMN(情景假设!K$446),0)</f>
        <v>17715.698131439422</v>
      </c>
      <c r="AE41" s="102">
        <f>VLOOKUP($A41,情景假设!$A$446:$AP$510,COLUMN(情景假设!L$446),0)</f>
        <v>18096.960014147313</v>
      </c>
      <c r="AF41" s="100">
        <f>VLOOKUP($A41,情景假设!$A$446:$AP$510,COLUMN(情景假设!M$446),0)</f>
        <v>18482.587358383036</v>
      </c>
      <c r="AG41" s="100">
        <f>VLOOKUP($A41,情景假设!$A$446:$AP$510,COLUMN(情景假设!N$446),0)</f>
        <v>18864.180611536452</v>
      </c>
      <c r="AH41" s="100">
        <f>VLOOKUP($A41,情景假设!$A$446:$AP$510,COLUMN(情景假设!O$446),0)</f>
        <v>19234.238000635185</v>
      </c>
      <c r="AI41" s="100">
        <f>VLOOKUP($A41,情景假设!$A$446:$AP$510,COLUMN(情景假设!P$446),0)</f>
        <v>19594.159460269926</v>
      </c>
      <c r="AJ41" s="101">
        <f>VLOOKUP($A41,情景假设!$A$446:$AP$510,COLUMN(情景假设!Q$446),0)</f>
        <v>19955.64495137598</v>
      </c>
      <c r="AK41" s="65">
        <f>VLOOKUP($A41,情景假设!$A$446:$AP$510,COLUMN(情景假设!R$446),0)</f>
        <v>20309.016790057529</v>
      </c>
      <c r="AL41" s="100">
        <f>VLOOKUP($A41,情景假设!$A$446:$AP$510,COLUMN(情景假设!S$446),0)</f>
        <v>20639.174988045434</v>
      </c>
      <c r="AM41" s="100">
        <f>VLOOKUP($A41,情景假设!$A$446:$AP$510,COLUMN(情景假设!T$446),0)</f>
        <v>20954.625310795265</v>
      </c>
      <c r="AN41" s="100">
        <f>VLOOKUP($A41,情景假设!$A$446:$AP$510,COLUMN(情景假设!U$446),0)</f>
        <v>21264.311120281462</v>
      </c>
      <c r="AO41" s="66">
        <f>VLOOKUP($A41,情景假设!$A$446:$AP$510,COLUMN(情景假设!V$446),0)</f>
        <v>21577.577977130826</v>
      </c>
      <c r="AP41" s="100">
        <f>VLOOKUP($A41,情景假设!$A$446:$AP$510,COLUMN(情景假设!W$446),0)</f>
        <v>21895.681290334818</v>
      </c>
      <c r="AQ41" s="100">
        <f>VLOOKUP($A41,情景假设!$A$446:$AP$510,COLUMN(情景假设!X$446),0)</f>
        <v>22213.758371997832</v>
      </c>
      <c r="AR41" s="100">
        <f>VLOOKUP($A41,情景假设!$A$446:$AP$510,COLUMN(情景假设!Y$446),0)</f>
        <v>22532.222057012379</v>
      </c>
      <c r="AS41" s="100">
        <f>VLOOKUP($A41,情景假设!$A$446:$AP$510,COLUMN(情景假设!Z$446),0)</f>
        <v>22851.417604755716</v>
      </c>
      <c r="AT41" s="100">
        <f>VLOOKUP($A41,情景假设!$A$446:$AP$510,COLUMN(情景假设!AA$446),0)</f>
        <v>23171.631712119535</v>
      </c>
      <c r="AU41" s="65">
        <f>VLOOKUP($A41,情景假设!$A$446:$AP$510,COLUMN(情景假设!AB$446),0)</f>
        <v>23493.599607785374</v>
      </c>
      <c r="AV41" s="100">
        <f>VLOOKUP($A41,情景假设!$A$446:$AP$510,COLUMN(情景假设!AC$446),0)</f>
        <v>23818.025658955874</v>
      </c>
      <c r="AW41" s="100">
        <f>VLOOKUP($A41,情景假设!$A$446:$AP$510,COLUMN(情景假设!AD$446),0)</f>
        <v>24145.067659787761</v>
      </c>
      <c r="AX41" s="100">
        <f>VLOOKUP($A41,情景假设!$A$446:$AP$510,COLUMN(情景假设!AE$446),0)</f>
        <v>24474.818363961556</v>
      </c>
      <c r="AY41" s="102">
        <f>VLOOKUP($A41,情景假设!$A$446:$AP$510,COLUMN(情景假设!AF$446),0)</f>
        <v>24807.289354701952</v>
      </c>
      <c r="AZ41" s="65">
        <f>VLOOKUP($A41,情景假设!$A$446:$AP$510,COLUMN(情景假设!AG$446),0)</f>
        <v>25143.982689636279</v>
      </c>
      <c r="BA41" s="100">
        <f>VLOOKUP($A41,情景假设!$A$446:$AP$510,COLUMN(情景假设!AH$446),0)</f>
        <v>25485.377362884759</v>
      </c>
      <c r="BB41" s="100">
        <f>VLOOKUP($A41,情景假设!$A$446:$AP$510,COLUMN(情景假设!AI$446),0)</f>
        <v>25829.79971373019</v>
      </c>
      <c r="BC41" s="100">
        <f>VLOOKUP($A41,情景假设!$A$446:$AP$510,COLUMN(情景假设!AJ$446),0)</f>
        <v>26175.471699726495</v>
      </c>
      <c r="BD41" s="66">
        <f>VLOOKUP($A41,情景假设!$A$446:$AP$510,COLUMN(情景假设!AK$446),0)</f>
        <v>26520.508819455528</v>
      </c>
      <c r="BE41" s="100">
        <f>VLOOKUP($A41,情景假设!$A$446:$AP$510,COLUMN(情景假设!AL$446),0)</f>
        <v>26865.365159100416</v>
      </c>
      <c r="BF41" s="100">
        <f>VLOOKUP($A41,情景假设!$A$446:$AP$510,COLUMN(情景假设!AM$446),0)</f>
        <v>27211.657445924848</v>
      </c>
      <c r="BG41" s="100">
        <f>VLOOKUP($A41,情景假设!$A$446:$AP$510,COLUMN(情景假设!AN$446),0)</f>
        <v>27559.148683447373</v>
      </c>
      <c r="BH41" s="100">
        <f>VLOOKUP($A41,情景假设!$A$446:$AP$510,COLUMN(情景假设!AO$446),0)</f>
        <v>27907.579971802566</v>
      </c>
      <c r="BI41" s="102">
        <f>VLOOKUP($A41,情景假设!$A$446:$AP$510,COLUMN(情景假设!AP$446),0)</f>
        <v>28256.669810710526</v>
      </c>
    </row>
    <row r="42" spans="1:61" x14ac:dyDescent="0.2">
      <c r="A42" s="23" t="s">
        <v>91</v>
      </c>
      <c r="B42" s="53"/>
      <c r="C42" s="54"/>
      <c r="D42" s="54"/>
      <c r="E42" s="54"/>
      <c r="F42" s="55"/>
      <c r="G42" s="53"/>
      <c r="H42" s="54"/>
      <c r="I42" s="54">
        <f>'历史数据 (2001-2022, 当年价) '!I42*I$77</f>
        <v>6951.0991404058195</v>
      </c>
      <c r="J42" s="54">
        <f>'历史数据 (2001-2022, 当年价) '!J42*J$77</f>
        <v>7314.0533347634755</v>
      </c>
      <c r="K42" s="55">
        <f>'历史数据 (2001-2022, 当年价) '!K42*K$77</f>
        <v>8644.0889558594426</v>
      </c>
      <c r="L42" s="53">
        <f>'历史数据 (2001-2022, 当年价) '!L42*L$77</f>
        <v>9751.1703884161016</v>
      </c>
      <c r="M42" s="54">
        <f>'历史数据 (2001-2022, 当年价) '!M42*M$77</f>
        <v>10062.829332726689</v>
      </c>
      <c r="N42" s="54">
        <f>'历史数据 (2001-2022, 当年价) '!N42*N$77</f>
        <v>10438.751135915945</v>
      </c>
      <c r="O42" s="54">
        <f>'历史数据 (2001-2022, 当年价) '!O42*O$77</f>
        <v>10918.647009586733</v>
      </c>
      <c r="P42" s="54">
        <f>'历史数据 (2001-2022, 当年价) '!P42*P$77</f>
        <v>10659.001446727452</v>
      </c>
      <c r="Q42" s="53">
        <f>'历史数据 (2001-2022, 当年价) '!Q42*Q$77</f>
        <v>11015.676147174541</v>
      </c>
      <c r="R42" s="54">
        <f>'历史数据 (2001-2022, 当年价) '!R42*R$77</f>
        <v>12320.948873046076</v>
      </c>
      <c r="S42" s="54">
        <f>'历史数据 (2001-2022, 当年价) '!S42*S$77</f>
        <v>13151.243446087199</v>
      </c>
      <c r="T42" s="54">
        <f>'历史数据 (2001-2022, 当年价) '!T42*T$77</f>
        <v>13225.233063001493</v>
      </c>
      <c r="U42" s="55">
        <f>'历史数据 (2001-2022, 当年价) '!U42*U$77</f>
        <v>13446.095523164235</v>
      </c>
      <c r="V42" s="54">
        <f>'历史数据 (2001-2022, 当年价) '!V42*V$77</f>
        <v>15735.922300230004</v>
      </c>
      <c r="W42" s="54">
        <f>'历史数据 (2001-2022, 当年价) '!W42*W$77</f>
        <v>15793.232462385689</v>
      </c>
      <c r="X42" s="100">
        <f>VLOOKUP($A42,情景假设!$A$446:$AP$510,COLUMN(情景假设!E$446),0)</f>
        <v>16211.082547658534</v>
      </c>
      <c r="Y42" s="100">
        <f>VLOOKUP($A42,情景假设!$A$446:$AP$510,COLUMN(情景假设!F$446),0)</f>
        <v>16618.753470669228</v>
      </c>
      <c r="Z42" s="101">
        <f>VLOOKUP($A42,情景假设!$A$446:$AP$510,COLUMN(情景假设!G$446),0)</f>
        <v>17001.516784633564</v>
      </c>
      <c r="AA42" s="65">
        <f>VLOOKUP($A42,情景假设!$A$446:$AP$510,COLUMN(情景假设!H$446),0)</f>
        <v>17405.519918207276</v>
      </c>
      <c r="AB42" s="100">
        <f>VLOOKUP($A42,情景假设!$A$446:$AP$510,COLUMN(情景假设!I$446),0)</f>
        <v>17810.089048744674</v>
      </c>
      <c r="AC42" s="100">
        <f>VLOOKUP($A42,情景假设!$A$446:$AP$510,COLUMN(情景假设!J$446),0)</f>
        <v>18220.818847105162</v>
      </c>
      <c r="AD42" s="100">
        <f>VLOOKUP($A42,情景假设!$A$446:$AP$510,COLUMN(情景假设!K$446),0)</f>
        <v>18640.470274682488</v>
      </c>
      <c r="AE42" s="102">
        <f>VLOOKUP($A42,情景假设!$A$446:$AP$510,COLUMN(情景假设!L$446),0)</f>
        <v>19068.739616018669</v>
      </c>
      <c r="AF42" s="100">
        <f>VLOOKUP($A42,情景假设!$A$446:$AP$510,COLUMN(情景假设!M$446),0)</f>
        <v>19501.916576099924</v>
      </c>
      <c r="AG42" s="100">
        <f>VLOOKUP($A42,情景假设!$A$446:$AP$510,COLUMN(情景假设!N$446),0)</f>
        <v>19931.077007932421</v>
      </c>
      <c r="AH42" s="100">
        <f>VLOOKUP($A42,情景假设!$A$446:$AP$510,COLUMN(情景假设!O$446),0)</f>
        <v>20348.334811737099</v>
      </c>
      <c r="AI42" s="100">
        <f>VLOOKUP($A42,情景假设!$A$446:$AP$510,COLUMN(情景假设!P$446),0)</f>
        <v>20755.204303582119</v>
      </c>
      <c r="AJ42" s="101">
        <f>VLOOKUP($A42,情景假设!$A$446:$AP$510,COLUMN(情景假设!Q$446),0)</f>
        <v>21164.143115588602</v>
      </c>
      <c r="AK42" s="65">
        <f>VLOOKUP($A42,情景假设!$A$446:$AP$510,COLUMN(情景假设!R$446),0)</f>
        <v>21564.894213150888</v>
      </c>
      <c r="AL42" s="100">
        <f>VLOOKUP($A42,情景假设!$A$446:$AP$510,COLUMN(情景假设!S$446),0)</f>
        <v>21941.341416669846</v>
      </c>
      <c r="AM42" s="100">
        <f>VLOOKUP($A42,情景假设!$A$446:$AP$510,COLUMN(情景假设!T$446),0)</f>
        <v>22302.483703741869</v>
      </c>
      <c r="AN42" s="100">
        <f>VLOOKUP($A42,情景假设!$A$446:$AP$510,COLUMN(情景假设!U$446),0)</f>
        <v>22657.834593370513</v>
      </c>
      <c r="AO42" s="66">
        <f>VLOOKUP($A42,情景假设!$A$446:$AP$510,COLUMN(情景假设!V$446),0)</f>
        <v>23017.384892568618</v>
      </c>
      <c r="AP42" s="100">
        <f>VLOOKUP($A42,情景假设!$A$446:$AP$510,COLUMN(情景假设!W$446),0)</f>
        <v>23382.534346800221</v>
      </c>
      <c r="AQ42" s="100">
        <f>VLOOKUP($A42,情景假设!$A$446:$AP$510,COLUMN(情景假设!X$446),0)</f>
        <v>23748.151451759681</v>
      </c>
      <c r="AR42" s="100">
        <f>VLOOKUP($A42,情景假设!$A$446:$AP$510,COLUMN(情景假设!Y$446),0)</f>
        <v>24114.731831452453</v>
      </c>
      <c r="AS42" s="100">
        <f>VLOOKUP($A42,情景假设!$A$446:$AP$510,COLUMN(情景假设!Z$446),0)</f>
        <v>24482.704571327213</v>
      </c>
      <c r="AT42" s="100">
        <f>VLOOKUP($A42,情景假设!$A$446:$AP$510,COLUMN(情景假设!AA$446),0)</f>
        <v>24852.441500040804</v>
      </c>
      <c r="AU42" s="65">
        <f>VLOOKUP($A42,情景假设!$A$446:$AP$510,COLUMN(情景假设!AB$446),0)</f>
        <v>25224.801342835643</v>
      </c>
      <c r="AV42" s="100">
        <f>VLOOKUP($A42,情景假设!$A$446:$AP$510,COLUMN(情景假设!AC$446),0)</f>
        <v>25600.617086601986</v>
      </c>
      <c r="AW42" s="100">
        <f>VLOOKUP($A42,情景假设!$A$446:$AP$510,COLUMN(情景假设!AD$446),0)</f>
        <v>25980.140989315496</v>
      </c>
      <c r="AX42" s="100">
        <f>VLOOKUP($A42,情景假设!$A$446:$AP$510,COLUMN(情景假设!AE$446),0)</f>
        <v>26363.560216615111</v>
      </c>
      <c r="AY42" s="102">
        <f>VLOOKUP($A42,情景假设!$A$446:$AP$510,COLUMN(情景假设!AF$446),0)</f>
        <v>26750.97918127607</v>
      </c>
      <c r="AZ42" s="65">
        <f>VLOOKUP($A42,情景假设!$A$446:$AP$510,COLUMN(情景假设!AG$446),0)</f>
        <v>27143.884349878739</v>
      </c>
      <c r="BA42" s="100">
        <f>VLOOKUP($A42,情景假设!$A$446:$AP$510,COLUMN(情景假设!AH$446),0)</f>
        <v>27542.61009968305</v>
      </c>
      <c r="BB42" s="100">
        <f>VLOOKUP($A42,情景假设!$A$446:$AP$510,COLUMN(情景假设!AI$446),0)</f>
        <v>27945.36796880723</v>
      </c>
      <c r="BC42" s="100">
        <f>VLOOKUP($A42,情景假设!$A$446:$AP$510,COLUMN(情景假设!AJ$446),0)</f>
        <v>28350.248942306742</v>
      </c>
      <c r="BD42" s="66">
        <f>VLOOKUP($A42,情景假设!$A$446:$AP$510,COLUMN(情景假设!AK$446),0)</f>
        <v>28755.220624738486</v>
      </c>
      <c r="BE42" s="100">
        <f>VLOOKUP($A42,情景假设!$A$446:$AP$510,COLUMN(情景假设!AL$446),0)</f>
        <v>29160.780598992955</v>
      </c>
      <c r="BF42" s="100">
        <f>VLOOKUP($A42,情景假设!$A$446:$AP$510,COLUMN(情景假设!AM$446),0)</f>
        <v>29568.692405835543</v>
      </c>
      <c r="BG42" s="100">
        <f>VLOOKUP($A42,情景假设!$A$446:$AP$510,COLUMN(情景假设!AN$446),0)</f>
        <v>29978.711195119613</v>
      </c>
      <c r="BH42" s="100">
        <f>VLOOKUP($A42,情景假设!$A$446:$AP$510,COLUMN(情景假设!AO$446),0)</f>
        <v>30390.567621110116</v>
      </c>
      <c r="BI42" s="102">
        <f>VLOOKUP($A42,情景假设!$A$446:$AP$510,COLUMN(情景假设!AP$446),0)</f>
        <v>30803.966960242222</v>
      </c>
    </row>
    <row r="43" spans="1:61" x14ac:dyDescent="0.2">
      <c r="A43" s="23" t="s">
        <v>92</v>
      </c>
      <c r="B43" s="53"/>
      <c r="C43" s="54"/>
      <c r="D43" s="54"/>
      <c r="E43" s="54"/>
      <c r="F43" s="55"/>
      <c r="G43" s="53"/>
      <c r="H43" s="54"/>
      <c r="I43" s="54">
        <f>'历史数据 (2001-2022, 当年价) '!I43*I$77</f>
        <v>4623.3441154702477</v>
      </c>
      <c r="J43" s="54">
        <f>'历史数据 (2001-2022, 当年价) '!J43*J$77</f>
        <v>4952.4069466441206</v>
      </c>
      <c r="K43" s="55">
        <f>'历史数据 (2001-2022, 当年价) '!K43*K$77</f>
        <v>5800.0823303648003</v>
      </c>
      <c r="L43" s="53">
        <f>'历史数据 (2001-2022, 当年价) '!L43*L$77</f>
        <v>6676.677466975384</v>
      </c>
      <c r="M43" s="54">
        <f>'历史数据 (2001-2022, 当年价) '!M43*M$77</f>
        <v>6921.8527542389438</v>
      </c>
      <c r="N43" s="54">
        <f>'历史数据 (2001-2022, 当年价) '!N43*N$77</f>
        <v>7134.4071986105519</v>
      </c>
      <c r="O43" s="54">
        <f>'历史数据 (2001-2022, 当年价) '!O43*O$77</f>
        <v>7311.9149257243444</v>
      </c>
      <c r="P43" s="54">
        <f>'历史数据 (2001-2022, 当年价) '!P43*P$77</f>
        <v>7172.7218386442528</v>
      </c>
      <c r="Q43" s="53">
        <f>'历史数据 (2001-2022, 当年价) '!Q43*Q$77</f>
        <v>7468.7356239592245</v>
      </c>
      <c r="R43" s="54">
        <f>'历史数据 (2001-2022, 当年价) '!R43*R$77</f>
        <v>8452.0023308915206</v>
      </c>
      <c r="S43" s="54">
        <f>'历史数据 (2001-2022, 当年价) '!S43*S$77</f>
        <v>9332.9519669544279</v>
      </c>
      <c r="T43" s="54">
        <f>'历史数据 (2001-2022, 当年价) '!T43*T$77</f>
        <v>9619.4212690179938</v>
      </c>
      <c r="U43" s="55">
        <f>'历史数据 (2001-2022, 当年价) '!U43*U$77</f>
        <v>9891.7322198258898</v>
      </c>
      <c r="V43" s="54">
        <f>'历史数据 (2001-2022, 当年价) '!V43*V$77</f>
        <v>11596.860701442663</v>
      </c>
      <c r="W43" s="54">
        <f>'历史数据 (2001-2022, 当年价) '!W43*W$77</f>
        <v>12204.55859303716</v>
      </c>
      <c r="X43" s="100">
        <f>VLOOKUP($A43,情景假设!$A$446:$AP$510,COLUMN(情景假设!E$446),0)</f>
        <v>12758.37787141526</v>
      </c>
      <c r="Y43" s="100">
        <f>VLOOKUP($A43,情景假设!$A$446:$AP$510,COLUMN(情景假设!F$446),0)</f>
        <v>13313.308205359568</v>
      </c>
      <c r="Z43" s="101">
        <f>VLOOKUP($A43,情景假设!$A$446:$AP$510,COLUMN(情景假设!G$446),0)</f>
        <v>13854.256662157391</v>
      </c>
      <c r="AA43" s="65">
        <f>VLOOKUP($A43,情景假设!$A$446:$AP$510,COLUMN(情景假设!H$446),0)</f>
        <v>14418.736716710881</v>
      </c>
      <c r="AB43" s="100">
        <f>VLOOKUP($A43,情景假设!$A$446:$AP$510,COLUMN(情景假设!I$446),0)</f>
        <v>14992.16665267624</v>
      </c>
      <c r="AC43" s="100">
        <f>VLOOKUP($A43,情景假设!$A$446:$AP$510,COLUMN(情景假设!J$446),0)</f>
        <v>15578.876397091177</v>
      </c>
      <c r="AD43" s="100">
        <f>VLOOKUP($A43,情景假设!$A$446:$AP$510,COLUMN(情景假设!K$446),0)</f>
        <v>16180.99607530926</v>
      </c>
      <c r="AE43" s="102">
        <f>VLOOKUP($A43,情景假设!$A$446:$AP$510,COLUMN(情景假设!L$446),0)</f>
        <v>16798.059745439758</v>
      </c>
      <c r="AF43" s="100">
        <f>VLOOKUP($A43,情景假设!$A$446:$AP$510,COLUMN(情景假设!M$446),0)</f>
        <v>17426.224181737049</v>
      </c>
      <c r="AG43" s="100">
        <f>VLOOKUP($A43,情景假设!$A$446:$AP$510,COLUMN(情景假设!N$446),0)</f>
        <v>18057.264303562017</v>
      </c>
      <c r="AH43" s="100">
        <f>VLOOKUP($A43,情景假设!$A$446:$AP$510,COLUMN(情景假设!O$446),0)</f>
        <v>18684.089868748753</v>
      </c>
      <c r="AI43" s="100">
        <f>VLOOKUP($A43,情景假设!$A$446:$AP$510,COLUMN(情景假设!P$446),0)</f>
        <v>19308.078406196848</v>
      </c>
      <c r="AJ43" s="101">
        <f>VLOOKUP($A43,情景假设!$A$446:$AP$510,COLUMN(情景假设!Q$446),0)</f>
        <v>19941.10252224161</v>
      </c>
      <c r="AK43" s="65">
        <f>VLOOKUP($A43,情景假设!$A$446:$AP$510,COLUMN(情景假设!R$446),0)</f>
        <v>20573.756339633484</v>
      </c>
      <c r="AL43" s="100">
        <f>VLOOKUP($A43,情景假设!$A$446:$AP$510,COLUMN(情景假设!S$446),0)</f>
        <v>21190.277090650245</v>
      </c>
      <c r="AM43" s="100">
        <f>VLOOKUP($A43,情景假设!$A$446:$AP$510,COLUMN(情景假设!T$446),0)</f>
        <v>21798.919911423163</v>
      </c>
      <c r="AN43" s="100">
        <f>VLOOKUP($A43,情景假设!$A$446:$AP$510,COLUMN(情景假设!U$446),0)</f>
        <v>22408.933264749357</v>
      </c>
      <c r="AO43" s="66">
        <f>VLOOKUP($A43,情景假设!$A$446:$AP$510,COLUMN(情景假设!V$446),0)</f>
        <v>23030.545032954855</v>
      </c>
      <c r="AP43" s="100">
        <f>VLOOKUP($A43,情景假设!$A$446:$AP$510,COLUMN(情景假设!W$446),0)</f>
        <v>23665.809131366506</v>
      </c>
      <c r="AQ43" s="100">
        <f>VLOOKUP($A43,情景假设!$A$446:$AP$510,COLUMN(情景假设!X$446),0)</f>
        <v>24310.219499340674</v>
      </c>
      <c r="AR43" s="100">
        <f>VLOOKUP($A43,情景假设!$A$446:$AP$510,COLUMN(情景假设!Y$446),0)</f>
        <v>24964.922417957947</v>
      </c>
      <c r="AS43" s="100">
        <f>VLOOKUP($A43,情景假设!$A$446:$AP$510,COLUMN(情景假设!Z$446),0)</f>
        <v>25631.084203332102</v>
      </c>
      <c r="AT43" s="100">
        <f>VLOOKUP($A43,情景假设!$A$446:$AP$510,COLUMN(情景假设!AA$446),0)</f>
        <v>26309.900241181353</v>
      </c>
      <c r="AU43" s="65">
        <f>VLOOKUP($A43,情景假设!$A$446:$AP$510,COLUMN(情景假设!AB$446),0)</f>
        <v>27003.177644926931</v>
      </c>
      <c r="AV43" s="100">
        <f>VLOOKUP($A43,情景假设!$A$446:$AP$510,COLUMN(情景假设!AC$446),0)</f>
        <v>27712.813516559516</v>
      </c>
      <c r="AW43" s="100">
        <f>VLOOKUP($A43,情景假设!$A$446:$AP$510,COLUMN(情景假设!AD$446),0)</f>
        <v>28440.191210246376</v>
      </c>
      <c r="AX43" s="100">
        <f>VLOOKUP($A43,情景假设!$A$446:$AP$510,COLUMN(情景假设!AE$446),0)</f>
        <v>29186.721421491016</v>
      </c>
      <c r="AY43" s="102">
        <f>VLOOKUP($A43,情景假设!$A$446:$AP$510,COLUMN(情景假设!AF$446),0)</f>
        <v>29953.824072724965</v>
      </c>
      <c r="AZ43" s="65">
        <f>VLOOKUP($A43,情景假设!$A$446:$AP$510,COLUMN(情景假设!AG$446),0)</f>
        <v>30742.115656429538</v>
      </c>
      <c r="BA43" s="100">
        <f>VLOOKUP($A43,情景假设!$A$446:$AP$510,COLUMN(情景假设!AH$446),0)</f>
        <v>31550.29295453534</v>
      </c>
      <c r="BB43" s="100">
        <f>VLOOKUP($A43,情景假设!$A$446:$AP$510,COLUMN(情景假设!AI$446),0)</f>
        <v>32376.727852416316</v>
      </c>
      <c r="BC43" s="100">
        <f>VLOOKUP($A43,情景假设!$A$446:$AP$510,COLUMN(情景假设!AJ$446),0)</f>
        <v>33219.568403168276</v>
      </c>
      <c r="BD43" s="66">
        <f>VLOOKUP($A43,情景假设!$A$446:$AP$510,COLUMN(情景假设!AK$446),0)</f>
        <v>34076.725713552325</v>
      </c>
      <c r="BE43" s="100">
        <f>VLOOKUP($A43,情景假设!$A$446:$AP$510,COLUMN(情景假设!AL$446),0)</f>
        <v>34949.043700590053</v>
      </c>
      <c r="BF43" s="100">
        <f>VLOOKUP($A43,情景假设!$A$446:$AP$510,COLUMN(情景假设!AM$446),0)</f>
        <v>35838.936318932421</v>
      </c>
      <c r="BG43" s="100">
        <f>VLOOKUP($A43,情景假设!$A$446:$AP$510,COLUMN(情景假设!AN$446),0)</f>
        <v>36746.461676826111</v>
      </c>
      <c r="BH43" s="100">
        <f>VLOOKUP($A43,情景假设!$A$446:$AP$510,COLUMN(情景假设!AO$446),0)</f>
        <v>37671.645085927987</v>
      </c>
      <c r="BI43" s="102">
        <f>VLOOKUP($A43,情景假设!$A$446:$AP$510,COLUMN(情景假设!AP$446),0)</f>
        <v>38614.476310422331</v>
      </c>
    </row>
    <row r="44" spans="1:61" x14ac:dyDescent="0.2">
      <c r="A44" s="23" t="s">
        <v>93</v>
      </c>
      <c r="B44" s="53"/>
      <c r="C44" s="54"/>
      <c r="D44" s="54"/>
      <c r="E44" s="54"/>
      <c r="F44" s="55"/>
      <c r="G44" s="53"/>
      <c r="H44" s="54"/>
      <c r="I44" s="54">
        <f>'历史数据 (2001-2022, 当年价) '!I44*I$77</f>
        <v>8600.1122331098704</v>
      </c>
      <c r="J44" s="54">
        <f>'历史数据 (2001-2022, 当年价) '!J44*J$77</f>
        <v>9652.4482684707364</v>
      </c>
      <c r="K44" s="55">
        <f>'历史数据 (2001-2022, 当年价) '!K44*K$77</f>
        <v>11473.328463091299</v>
      </c>
      <c r="L44" s="53">
        <f>'历史数据 (2001-2022, 当年价) '!L44*L$77</f>
        <v>12347.438461432741</v>
      </c>
      <c r="M44" s="54">
        <f>'历史数据 (2001-2022, 当年价) '!M44*M$77</f>
        <v>12742.077205557398</v>
      </c>
      <c r="N44" s="54">
        <f>'历史数据 (2001-2022, 当年价) '!N44*N$77</f>
        <v>13908.044110531482</v>
      </c>
      <c r="O44" s="54">
        <f>'历史数据 (2001-2022, 当年价) '!O44*O$77</f>
        <v>14907.451129099412</v>
      </c>
      <c r="P44" s="54">
        <f>'历史数据 (2001-2022, 当年价) '!P44*P$77</f>
        <v>15090.378543997835</v>
      </c>
      <c r="Q44" s="53">
        <f>'历史数据 (2001-2022, 当年价) '!Q44*Q$77</f>
        <v>17009.078938849983</v>
      </c>
      <c r="R44" s="54">
        <f>'历史数据 (2001-2022, 当年价) '!R44*R$77</f>
        <v>19317.208684583806</v>
      </c>
      <c r="S44" s="54">
        <f>'历史数据 (2001-2022, 当年价) '!S44*S$77</f>
        <v>20176.588473930504</v>
      </c>
      <c r="T44" s="54">
        <f>'历史数据 (2001-2022, 当年价) '!T44*T$77</f>
        <v>19803.763108812167</v>
      </c>
      <c r="U44" s="55">
        <f>'历史数据 (2001-2022, 当年价) '!U44*U$77</f>
        <v>20421.849410489154</v>
      </c>
      <c r="V44" s="54">
        <f>'历史数据 (2001-2022, 当年价) '!V44*V$77</f>
        <v>22432.47684124767</v>
      </c>
      <c r="W44" s="54">
        <f>'历史数据 (2001-2022, 当年价) '!W44*W$77</f>
        <v>24223.247878201622</v>
      </c>
      <c r="X44" s="100">
        <f>VLOOKUP($A44,情景假设!$A$446:$AP$510,COLUMN(情景假设!E$446),0)</f>
        <v>24841.6411783125</v>
      </c>
      <c r="Y44" s="100">
        <f>VLOOKUP($A44,情景假设!$A$446:$AP$510,COLUMN(情景假设!F$446),0)</f>
        <v>25443.979536032301</v>
      </c>
      <c r="Z44" s="101">
        <f>VLOOKUP($A44,情景假设!$A$446:$AP$510,COLUMN(情景假设!G$446),0)</f>
        <v>26008.020545557018</v>
      </c>
      <c r="AA44" s="65">
        <f>VLOOKUP($A44,情景假设!$A$446:$AP$510,COLUMN(情景假设!H$446),0)</f>
        <v>26604.366540241077</v>
      </c>
      <c r="AB44" s="100">
        <f>VLOOKUP($A44,情景假设!$A$446:$AP$510,COLUMN(情景假设!I$446),0)</f>
        <v>27201.183785239646</v>
      </c>
      <c r="AC44" s="100">
        <f>VLOOKUP($A44,情景假设!$A$446:$AP$510,COLUMN(情景假设!J$446),0)</f>
        <v>27807.040643617154</v>
      </c>
      <c r="AD44" s="100">
        <f>VLOOKUP($A44,情景假设!$A$446:$AP$510,COLUMN(情景假设!K$446),0)</f>
        <v>28426.157903937379</v>
      </c>
      <c r="AE44" s="102">
        <f>VLOOKUP($A44,情景假设!$A$446:$AP$510,COLUMN(情景假设!L$446),0)</f>
        <v>29058.074398565281</v>
      </c>
      <c r="AF44" s="100">
        <f>VLOOKUP($A44,情景假设!$A$446:$AP$510,COLUMN(情景假设!M$446),0)</f>
        <v>29697.21443009629</v>
      </c>
      <c r="AG44" s="100">
        <f>VLOOKUP($A44,情景假设!$A$446:$AP$510,COLUMN(情景假设!N$446),0)</f>
        <v>30330.034511398506</v>
      </c>
      <c r="AH44" s="100">
        <f>VLOOKUP($A44,情景假设!$A$446:$AP$510,COLUMN(情景假设!O$446),0)</f>
        <v>30944.504868938908</v>
      </c>
      <c r="AI44" s="100">
        <f>VLOOKUP($A44,情景假设!$A$446:$AP$510,COLUMN(情景假设!P$446),0)</f>
        <v>31542.90446898705</v>
      </c>
      <c r="AJ44" s="101">
        <f>VLOOKUP($A44,情景假设!$A$446:$AP$510,COLUMN(情景假设!Q$446),0)</f>
        <v>32144.117803856996</v>
      </c>
      <c r="AK44" s="65">
        <f>VLOOKUP($A44,情景假设!$A$446:$AP$510,COLUMN(情景假设!R$446),0)</f>
        <v>32732.560263814365</v>
      </c>
      <c r="AL44" s="100">
        <f>VLOOKUP($A44,情景假设!$A$446:$AP$510,COLUMN(情景假设!S$446),0)</f>
        <v>33283.831568442089</v>
      </c>
      <c r="AM44" s="100">
        <f>VLOOKUP($A44,情景假设!$A$446:$AP$510,COLUMN(情景假设!T$446),0)</f>
        <v>33811.616650581404</v>
      </c>
      <c r="AN44" s="100">
        <f>VLOOKUP($A44,情景假设!$A$446:$AP$510,COLUMN(情景假设!U$446),0)</f>
        <v>34330.342620630865</v>
      </c>
      <c r="AO44" s="66">
        <f>VLOOKUP($A44,情景假设!$A$446:$AP$510,COLUMN(情景假设!V$446),0)</f>
        <v>34855.121900905513</v>
      </c>
      <c r="AP44" s="100">
        <f>VLOOKUP($A44,情景假设!$A$446:$AP$510,COLUMN(情景假设!W$446),0)</f>
        <v>35388.027249405619</v>
      </c>
      <c r="AQ44" s="100">
        <f>VLOOKUP($A44,情景假设!$A$446:$AP$510,COLUMN(情景假设!X$446),0)</f>
        <v>35921.244907476546</v>
      </c>
      <c r="AR44" s="100">
        <f>VLOOKUP($A44,情景假设!$A$446:$AP$510,COLUMN(情景假设!Y$446),0)</f>
        <v>36455.482489928312</v>
      </c>
      <c r="AS44" s="100">
        <f>VLOOKUP($A44,情景假设!$A$446:$AP$510,COLUMN(情景假设!Z$446),0)</f>
        <v>36991.342460540705</v>
      </c>
      <c r="AT44" s="100">
        <f>VLOOKUP($A44,情景假设!$A$446:$AP$510,COLUMN(情景假设!AA$446),0)</f>
        <v>37529.336438114042</v>
      </c>
      <c r="AU44" s="65">
        <f>VLOOKUP($A44,情景假设!$A$446:$AP$510,COLUMN(情景假设!AB$446),0)</f>
        <v>38070.706693458378</v>
      </c>
      <c r="AV44" s="100">
        <f>VLOOKUP($A44,情景假设!$A$446:$AP$510,COLUMN(情景假设!AC$446),0)</f>
        <v>38616.650831042869</v>
      </c>
      <c r="AW44" s="100">
        <f>VLOOKUP($A44,情景假设!$A$446:$AP$510,COLUMN(情景假设!AD$446),0)</f>
        <v>39167.485142512771</v>
      </c>
      <c r="AX44" s="100">
        <f>VLOOKUP($A44,情景假设!$A$446:$AP$510,COLUMN(情景假设!AE$446),0)</f>
        <v>39723.423891418148</v>
      </c>
      <c r="AY44" s="102">
        <f>VLOOKUP($A44,情景假设!$A$446:$AP$510,COLUMN(情景假设!AF$446),0)</f>
        <v>40284.552913297019</v>
      </c>
      <c r="AZ44" s="65">
        <f>VLOOKUP($A44,情景假设!$A$446:$AP$510,COLUMN(情景假设!AG$446),0)</f>
        <v>40853.211841019467</v>
      </c>
      <c r="BA44" s="100">
        <f>VLOOKUP($A44,情景假设!$A$446:$AP$510,COLUMN(情景假设!AH$446),0)</f>
        <v>41430.043256880628</v>
      </c>
      <c r="BB44" s="100">
        <f>VLOOKUP($A44,情景假设!$A$446:$AP$510,COLUMN(情景假设!AI$446),0)</f>
        <v>42012.340994547194</v>
      </c>
      <c r="BC44" s="100">
        <f>VLOOKUP($A44,情景假设!$A$446:$AP$510,COLUMN(情景假设!AJ$446),0)</f>
        <v>42597.223509260119</v>
      </c>
      <c r="BD44" s="66">
        <f>VLOOKUP($A44,情景假设!$A$446:$AP$510,COLUMN(情景假设!AK$446),0)</f>
        <v>43181.630082240299</v>
      </c>
      <c r="BE44" s="100">
        <f>VLOOKUP($A44,情景假设!$A$446:$AP$510,COLUMN(情景假设!AL$446),0)</f>
        <v>43766.303612155687</v>
      </c>
      <c r="BF44" s="100">
        <f>VLOOKUP($A44,情景假设!$A$446:$AP$510,COLUMN(情景假设!AM$446),0)</f>
        <v>44353.883964791894</v>
      </c>
      <c r="BG44" s="100">
        <f>VLOOKUP($A44,情景假设!$A$446:$AP$510,COLUMN(情景假设!AN$446),0)</f>
        <v>44943.993824492725</v>
      </c>
      <c r="BH44" s="100">
        <f>VLOOKUP($A44,情景假设!$A$446:$AP$510,COLUMN(情景假设!AO$446),0)</f>
        <v>45536.219658715811</v>
      </c>
      <c r="BI44" s="102">
        <f>VLOOKUP($A44,情景假设!$A$446:$AP$510,COLUMN(情景假设!AP$446),0)</f>
        <v>46130.110491030253</v>
      </c>
    </row>
    <row r="45" spans="1:61" x14ac:dyDescent="0.2">
      <c r="A45" s="23" t="s">
        <v>94</v>
      </c>
      <c r="B45" s="53"/>
      <c r="C45" s="54"/>
      <c r="D45" s="54"/>
      <c r="E45" s="54"/>
      <c r="F45" s="55"/>
      <c r="G45" s="53"/>
      <c r="H45" s="54"/>
      <c r="I45" s="54">
        <f>'历史数据 (2001-2022, 当年价) '!I45*I$77</f>
        <v>3188.2277004700304</v>
      </c>
      <c r="J45" s="54">
        <f>'历史数据 (2001-2022, 当年价) '!J45*J$77</f>
        <v>3578.3489927507817</v>
      </c>
      <c r="K45" s="55">
        <f>'历史数据 (2001-2022, 当年价) '!K45*K$77</f>
        <v>4253.3844479133541</v>
      </c>
      <c r="L45" s="53">
        <f>'历史数据 (2001-2022, 当年价) '!L45*L$77</f>
        <v>4577.4339061565579</v>
      </c>
      <c r="M45" s="54">
        <f>'历史数据 (2001-2022, 当年价) '!M45*M$77</f>
        <v>4558.1419551796325</v>
      </c>
      <c r="N45" s="54">
        <f>'历史数据 (2001-2022, 当年价) '!N45*N$77</f>
        <v>4537.9000657809465</v>
      </c>
      <c r="O45" s="54">
        <f>'历史数据 (2001-2022, 当年价) '!O45*O$77</f>
        <v>4903.1409148629937</v>
      </c>
      <c r="P45" s="54">
        <f>'历史数据 (2001-2022, 当年价) '!P45*P$77</f>
        <v>4967.9583726357478</v>
      </c>
      <c r="Q45" s="53">
        <f>'历史数据 (2001-2022, 当年价) '!Q45*Q$77</f>
        <v>5003.297460133128</v>
      </c>
      <c r="R45" s="54">
        <f>'历史数据 (2001-2022, 当年价) '!R45*R$77</f>
        <v>5378.3809294904404</v>
      </c>
      <c r="S45" s="54">
        <f>'历史数据 (2001-2022, 当年价) '!S45*S$77</f>
        <v>5639.0741579686864</v>
      </c>
      <c r="T45" s="54">
        <f>'历史数据 (2001-2022, 当年价) '!T45*T$77</f>
        <v>5839.3471629389132</v>
      </c>
      <c r="U45" s="55">
        <f>'历史数据 (2001-2022, 当年价) '!U45*U$77</f>
        <v>5631.8307687185261</v>
      </c>
      <c r="V45" s="54">
        <f>'历史数据 (2001-2022, 当年价) '!V45*V$77</f>
        <v>6356.3613377239653</v>
      </c>
      <c r="W45" s="54">
        <f>'历史数据 (2001-2022, 当年价) '!W45*W$77</f>
        <v>6611.9630030332355</v>
      </c>
      <c r="X45" s="100">
        <f>VLOOKUP($A45,情景假设!$A$446:$AP$510,COLUMN(情景假设!E$446),0)</f>
        <v>6710.4472005590978</v>
      </c>
      <c r="Y45" s="100">
        <f>VLOOKUP($A45,情景假设!$A$446:$AP$510,COLUMN(情景假设!F$446),0)</f>
        <v>6803.9531151331548</v>
      </c>
      <c r="Z45" s="101">
        <f>VLOOKUP($A45,情景假设!$A$446:$AP$510,COLUMN(情景假设!G$446),0)</f>
        <v>6887.432669018368</v>
      </c>
      <c r="AA45" s="65">
        <f>VLOOKUP($A45,情景假设!$A$446:$AP$510,COLUMN(情景假设!H$446),0)</f>
        <v>6979.6184562023391</v>
      </c>
      <c r="AB45" s="100">
        <f>VLOOKUP($A45,情景假设!$A$446:$AP$510,COLUMN(情景假设!I$446),0)</f>
        <v>7071.4507547203239</v>
      </c>
      <c r="AC45" s="100">
        <f>VLOOKUP($A45,情景假设!$A$446:$AP$510,COLUMN(情景假设!J$446),0)</f>
        <v>7165.1565710006771</v>
      </c>
      <c r="AD45" s="100">
        <f>VLOOKUP($A45,情景假设!$A$446:$AP$510,COLUMN(情景假设!K$446),0)</f>
        <v>7261.770010648188</v>
      </c>
      <c r="AE45" s="102">
        <f>VLOOKUP($A45,情景假设!$A$446:$AP$510,COLUMN(情景假设!L$446),0)</f>
        <v>7361.1007548534053</v>
      </c>
      <c r="AF45" s="100">
        <f>VLOOKUP($A45,情景假设!$A$446:$AP$510,COLUMN(情景假设!M$446),0)</f>
        <v>7462.0893799706582</v>
      </c>
      <c r="AG45" s="100">
        <f>VLOOKUP($A45,情景假设!$A$446:$AP$510,COLUMN(情景假设!N$446),0)</f>
        <v>7561.5723957311575</v>
      </c>
      <c r="AH45" s="100">
        <f>VLOOKUP($A45,情景假设!$A$446:$AP$510,COLUMN(情景假设!O$446),0)</f>
        <v>7656.3555774867664</v>
      </c>
      <c r="AI45" s="100">
        <f>VLOOKUP($A45,情景假设!$A$446:$AP$510,COLUMN(情景假设!P$446),0)</f>
        <v>7746.8231859784491</v>
      </c>
      <c r="AJ45" s="101">
        <f>VLOOKUP($A45,情景假设!$A$446:$AP$510,COLUMN(情景假设!Q$446),0)</f>
        <v>7837.3660533867969</v>
      </c>
      <c r="AK45" s="65">
        <f>VLOOKUP($A45,情景假设!$A$446:$AP$510,COLUMN(情景假设!R$446),0)</f>
        <v>7924.2236693998466</v>
      </c>
      <c r="AL45" s="100">
        <f>VLOOKUP($A45,情景假设!$A$446:$AP$510,COLUMN(情景假设!S$446),0)</f>
        <v>8001.7837716644035</v>
      </c>
      <c r="AM45" s="100">
        <f>VLOOKUP($A45,情景假设!$A$446:$AP$510,COLUMN(情景假设!T$446),0)</f>
        <v>8073.4168393123664</v>
      </c>
      <c r="AN45" s="100">
        <f>VLOOKUP($A45,情景假设!$A$446:$AP$510,COLUMN(情景假设!U$446),0)</f>
        <v>8142.5662080052907</v>
      </c>
      <c r="AO45" s="66">
        <f>VLOOKUP($A45,情景假设!$A$446:$AP$510,COLUMN(情景假设!V$446),0)</f>
        <v>8212.7356598774622</v>
      </c>
      <c r="AP45" s="100">
        <f>VLOOKUP($A45,情景假设!$A$446:$AP$510,COLUMN(情景假设!W$446),0)</f>
        <v>8284.2768879721643</v>
      </c>
      <c r="AQ45" s="100">
        <f>VLOOKUP($A45,情景假设!$A$446:$AP$510,COLUMN(情景假设!X$446),0)</f>
        <v>8355.2252590808585</v>
      </c>
      <c r="AR45" s="100">
        <f>VLOOKUP($A45,情景假设!$A$446:$AP$510,COLUMN(情景假设!Y$446),0)</f>
        <v>8425.6276149603473</v>
      </c>
      <c r="AS45" s="100">
        <f>VLOOKUP($A45,情景假设!$A$446:$AP$510,COLUMN(情景假设!Z$446),0)</f>
        <v>8495.4972833393986</v>
      </c>
      <c r="AT45" s="100">
        <f>VLOOKUP($A45,情景假设!$A$446:$AP$510,COLUMN(情景假设!AA$446),0)</f>
        <v>8564.8183424834042</v>
      </c>
      <c r="AU45" s="65">
        <f>VLOOKUP($A45,情景假设!$A$446:$AP$510,COLUMN(情景假设!AB$446),0)</f>
        <v>8633.7327635572838</v>
      </c>
      <c r="AV45" s="100">
        <f>VLOOKUP($A45,情景假设!$A$446:$AP$510,COLUMN(情景假设!AC$446),0)</f>
        <v>8702.3606279909964</v>
      </c>
      <c r="AW45" s="100">
        <f>VLOOKUP($A45,情景假设!$A$446:$AP$510,COLUMN(情景假设!AD$446),0)</f>
        <v>8770.6132574816002</v>
      </c>
      <c r="AX45" s="100">
        <f>VLOOKUP($A45,情景假设!$A$446:$AP$510,COLUMN(情景假设!AE$446),0)</f>
        <v>8838.3729872122331</v>
      </c>
      <c r="AY45" s="102">
        <f>VLOOKUP($A45,情景假设!$A$446:$AP$510,COLUMN(情景假设!AF$446),0)</f>
        <v>8905.488137623297</v>
      </c>
      <c r="AZ45" s="65">
        <f>VLOOKUP($A45,情景假设!$A$446:$AP$510,COLUMN(情景假设!AG$446),0)</f>
        <v>8972.8053487643811</v>
      </c>
      <c r="BA45" s="100">
        <f>VLOOKUP($A45,情景假设!$A$446:$AP$510,COLUMN(情景假设!AH$446),0)</f>
        <v>9040.8858615340196</v>
      </c>
      <c r="BB45" s="100">
        <f>VLOOKUP($A45,情景假设!$A$446:$AP$510,COLUMN(情景假设!AI$446),0)</f>
        <v>9109.1030901574886</v>
      </c>
      <c r="BC45" s="100">
        <f>VLOOKUP($A45,情景假设!$A$446:$AP$510,COLUMN(情景假设!AJ$446),0)</f>
        <v>9176.8073866597442</v>
      </c>
      <c r="BD45" s="66">
        <f>VLOOKUP($A45,情景假设!$A$446:$AP$510,COLUMN(情景假设!AK$446),0)</f>
        <v>9243.3260703055003</v>
      </c>
      <c r="BE45" s="100">
        <f>VLOOKUP($A45,情景假设!$A$446:$AP$510,COLUMN(情景假设!AL$446),0)</f>
        <v>9308.8114166633295</v>
      </c>
      <c r="BF45" s="100">
        <f>VLOOKUP($A45,情景假设!$A$446:$AP$510,COLUMN(情景假设!AM$446),0)</f>
        <v>9373.8116602819173</v>
      </c>
      <c r="BG45" s="100">
        <f>VLOOKUP($A45,情景假设!$A$446:$AP$510,COLUMN(情景假设!AN$446),0)</f>
        <v>9438.2264116307178</v>
      </c>
      <c r="BH45" s="100">
        <f>VLOOKUP($A45,情景假设!$A$446:$AP$510,COLUMN(情景假设!AO$446),0)</f>
        <v>9501.9490700800088</v>
      </c>
      <c r="BI45" s="102">
        <f>VLOOKUP($A45,情景假设!$A$446:$AP$510,COLUMN(情景假设!AP$446),0)</f>
        <v>9564.8667868920475</v>
      </c>
    </row>
    <row r="46" spans="1:61" x14ac:dyDescent="0.2">
      <c r="A46" s="23" t="s">
        <v>95</v>
      </c>
      <c r="B46" s="53"/>
      <c r="C46" s="54"/>
      <c r="D46" s="54"/>
      <c r="E46" s="54"/>
      <c r="F46" s="55"/>
      <c r="G46" s="53"/>
      <c r="H46" s="54"/>
      <c r="I46" s="54">
        <f>'历史数据 (2001-2022, 当年价) '!I46*I$77</f>
        <v>8838.8458981359108</v>
      </c>
      <c r="J46" s="54">
        <f>'历史数据 (2001-2022, 当年价) '!J46*J$77</f>
        <v>9384.156595166769</v>
      </c>
      <c r="K46" s="55">
        <f>'历史数据 (2001-2022, 当年价) '!K46*K$77</f>
        <v>10817.240653312754</v>
      </c>
      <c r="L46" s="53">
        <f>'历史数据 (2001-2022, 当年价) '!L46*L$77</f>
        <v>11901.217689061259</v>
      </c>
      <c r="M46" s="54">
        <f>'历史数据 (2001-2022, 当年价) '!M46*M$77</f>
        <v>12428.8831864778</v>
      </c>
      <c r="N46" s="54">
        <f>'历史数据 (2001-2022, 当年价) '!N46*N$77</f>
        <v>13093.912999248869</v>
      </c>
      <c r="O46" s="54">
        <f>'历史数据 (2001-2022, 当年价) '!O46*O$77</f>
        <v>13733.533913610911</v>
      </c>
      <c r="P46" s="54">
        <f>'历史数据 (2001-2022, 当年价) '!P46*P$77</f>
        <v>13980.230978733629</v>
      </c>
      <c r="Q46" s="53">
        <f>'历史数据 (2001-2022, 当年价) '!Q46*Q$77</f>
        <v>14802.762226490715</v>
      </c>
      <c r="R46" s="54">
        <f>'历史数据 (2001-2022, 当年价) '!R46*R$77</f>
        <v>16571.758972982709</v>
      </c>
      <c r="S46" s="54">
        <f>'历史数据 (2001-2022, 当年价) '!S46*S$77</f>
        <v>17705.011225836581</v>
      </c>
      <c r="T46" s="54">
        <f>'历史数据 (2001-2022, 当年价) '!T46*T$77</f>
        <v>18897.138056727734</v>
      </c>
      <c r="U46" s="55">
        <f>'历史数据 (2001-2022, 当年价) '!U46*U$77</f>
        <v>19907.377761640477</v>
      </c>
      <c r="V46" s="54">
        <f>'历史数据 (2001-2022, 当年价) '!V46*V$77</f>
        <v>24209.543450590434</v>
      </c>
      <c r="W46" s="54">
        <f>'历史数据 (2001-2022, 当年价) '!W46*W$77</f>
        <v>27519.375031440293</v>
      </c>
      <c r="X46" s="100">
        <f>VLOOKUP($A46,情景假设!$A$446:$AP$510,COLUMN(情景假设!E$446),0)</f>
        <v>29591.769930574599</v>
      </c>
      <c r="Y46" s="100">
        <f>VLOOKUP($A46,情景假设!$A$446:$AP$510,COLUMN(情景假设!F$446),0)</f>
        <v>31747.274103262986</v>
      </c>
      <c r="Z46" s="101">
        <f>VLOOKUP($A46,情景假设!$A$446:$AP$510,COLUMN(情景假设!G$446),0)</f>
        <v>33945.097468312226</v>
      </c>
      <c r="AA46" s="65">
        <f>VLOOKUP($A46,情景假设!$A$446:$AP$510,COLUMN(情景假设!H$446),0)</f>
        <v>36312.905368888052</v>
      </c>
      <c r="AB46" s="100">
        <f>VLOOKUP($A46,情景假设!$A$446:$AP$510,COLUMN(情景假设!I$446),0)</f>
        <v>38830.231741612813</v>
      </c>
      <c r="AC46" s="100">
        <f>VLOOKUP($A46,情景假设!$A$446:$AP$510,COLUMN(情景假设!J$446),0)</f>
        <v>41459.913116447176</v>
      </c>
      <c r="AD46" s="100">
        <f>VLOOKUP($A46,情景假设!$A$446:$AP$510,COLUMN(情景假设!K$446),0)</f>
        <v>44145.059088842507</v>
      </c>
      <c r="AE46" s="102">
        <f>VLOOKUP($A46,情景假设!$A$446:$AP$510,COLUMN(情景假设!L$446),0)</f>
        <v>46805.999551922607</v>
      </c>
      <c r="AF46" s="100">
        <f>VLOOKUP($A46,情景假设!$A$446:$AP$510,COLUMN(情景假设!M$446),0)</f>
        <v>49440.303543936454</v>
      </c>
      <c r="AG46" s="100">
        <f>VLOOKUP($A46,情景假设!$A$446:$AP$510,COLUMN(情景假设!N$446),0)</f>
        <v>52070.840630931896</v>
      </c>
      <c r="AH46" s="100">
        <f>VLOOKUP($A46,情景假设!$A$446:$AP$510,COLUMN(情景假设!O$446),0)</f>
        <v>54638.361256122982</v>
      </c>
      <c r="AI46" s="100">
        <f>VLOOKUP($A46,情景假设!$A$446:$AP$510,COLUMN(情景假设!P$446),0)</f>
        <v>57102.489707076777</v>
      </c>
      <c r="AJ46" s="101">
        <f>VLOOKUP($A46,情景假设!$A$446:$AP$510,COLUMN(情景假设!Q$446),0)</f>
        <v>59449.954500353757</v>
      </c>
      <c r="AK46" s="65">
        <f>VLOOKUP($A46,情景假设!$A$446:$AP$510,COLUMN(情景假设!R$446),0)</f>
        <v>61680.888938141718</v>
      </c>
      <c r="AL46" s="100">
        <f>VLOOKUP($A46,情景假设!$A$446:$AP$510,COLUMN(情景假设!S$446),0)</f>
        <v>63809.830966311449</v>
      </c>
      <c r="AM46" s="100">
        <f>VLOOKUP($A46,情景假设!$A$446:$AP$510,COLUMN(情景假设!T$446),0)</f>
        <v>65862.186582082097</v>
      </c>
      <c r="AN46" s="100">
        <f>VLOOKUP($A46,情景假设!$A$446:$AP$510,COLUMN(情景假设!U$446),0)</f>
        <v>67868.129030006035</v>
      </c>
      <c r="AO46" s="66">
        <f>VLOOKUP($A46,情景假设!$A$446:$AP$510,COLUMN(情景假设!V$446),0)</f>
        <v>69862.283606315032</v>
      </c>
      <c r="AP46" s="100">
        <f>VLOOKUP($A46,情景假设!$A$446:$AP$510,COLUMN(情景假设!W$446),0)</f>
        <v>71855.689305641426</v>
      </c>
      <c r="AQ46" s="100">
        <f>VLOOKUP($A46,情景假设!$A$446:$AP$510,COLUMN(情景假设!X$446),0)</f>
        <v>73840.44851037045</v>
      </c>
      <c r="AR46" s="100">
        <f>VLOOKUP($A46,情景假设!$A$446:$AP$510,COLUMN(情景假设!Y$446),0)</f>
        <v>75826.802383117814</v>
      </c>
      <c r="AS46" s="100">
        <f>VLOOKUP($A46,情景假设!$A$446:$AP$510,COLUMN(情景假设!Z$446),0)</f>
        <v>77826.05849375554</v>
      </c>
      <c r="AT46" s="100">
        <f>VLOOKUP($A46,情景假设!$A$446:$AP$510,COLUMN(情景假设!AA$446),0)</f>
        <v>79850.619310190523</v>
      </c>
      <c r="AU46" s="65">
        <f>VLOOKUP($A46,情景假设!$A$446:$AP$510,COLUMN(情景假设!AB$446),0)</f>
        <v>81915.768602920987</v>
      </c>
      <c r="AV46" s="100">
        <f>VLOOKUP($A46,情景假设!$A$446:$AP$510,COLUMN(情景假设!AC$446),0)</f>
        <v>84038.12544123402</v>
      </c>
      <c r="AW46" s="100">
        <f>VLOOKUP($A46,情景假设!$A$446:$AP$510,COLUMN(情景假设!AD$446),0)</f>
        <v>86233.880405743912</v>
      </c>
      <c r="AX46" s="100">
        <f>VLOOKUP($A46,情景假设!$A$446:$AP$510,COLUMN(情景假设!AE$446),0)</f>
        <v>88520.532952461101</v>
      </c>
      <c r="AY46" s="102">
        <f>VLOOKUP($A46,情景假设!$A$446:$AP$510,COLUMN(情景假设!AF$446),0)</f>
        <v>90916.961075429965</v>
      </c>
      <c r="AZ46" s="65">
        <f>VLOOKUP($A46,情景假设!$A$446:$AP$510,COLUMN(情景假设!AG$446),0)</f>
        <v>93408.21835720056</v>
      </c>
      <c r="BA46" s="100">
        <f>VLOOKUP($A46,情景假设!$A$446:$AP$510,COLUMN(情景假设!AH$446),0)</f>
        <v>95963.138645876301</v>
      </c>
      <c r="BB46" s="100">
        <f>VLOOKUP($A46,情景假设!$A$446:$AP$510,COLUMN(情景假设!AI$446),0)</f>
        <v>98576.845453364323</v>
      </c>
      <c r="BC46" s="100">
        <f>VLOOKUP($A46,情景假设!$A$446:$AP$510,COLUMN(情景假设!AJ$446),0)</f>
        <v>101243.75745403074</v>
      </c>
      <c r="BD46" s="66">
        <f>VLOOKUP($A46,情景假设!$A$446:$AP$510,COLUMN(情景假设!AK$446),0)</f>
        <v>103957.54631915229</v>
      </c>
      <c r="BE46" s="100">
        <f>VLOOKUP($A46,情景假设!$A$446:$AP$510,COLUMN(情景假设!AL$446),0)</f>
        <v>106720.81372063581</v>
      </c>
      <c r="BF46" s="100">
        <f>VLOOKUP($A46,情景假设!$A$446:$AP$510,COLUMN(情景假设!AM$446),0)</f>
        <v>109540.96943720953</v>
      </c>
      <c r="BG46" s="100">
        <f>VLOOKUP($A46,情景假设!$A$446:$AP$510,COLUMN(情景假设!AN$446),0)</f>
        <v>112418.24277111914</v>
      </c>
      <c r="BH46" s="100">
        <f>VLOOKUP($A46,情景假设!$A$446:$AP$510,COLUMN(情景假设!AO$446),0)</f>
        <v>115352.76227601792</v>
      </c>
      <c r="BI46" s="102">
        <f>VLOOKUP($A46,情景假设!$A$446:$AP$510,COLUMN(情景假设!AP$446),0)</f>
        <v>118344.5470894874</v>
      </c>
    </row>
    <row r="47" spans="1:61" x14ac:dyDescent="0.2">
      <c r="A47" s="23" t="s">
        <v>120</v>
      </c>
      <c r="B47" s="53"/>
      <c r="C47" s="54"/>
      <c r="D47" s="54"/>
      <c r="E47" s="54"/>
      <c r="F47" s="55"/>
      <c r="G47" s="53"/>
      <c r="H47" s="54"/>
      <c r="I47" s="54">
        <f>'历史数据 (2001-2022, 当年价) '!I47*I$77</f>
        <v>12389.44931527424</v>
      </c>
      <c r="J47" s="54">
        <f>'历史数据 (2001-2022, 当年价) '!J47*J$77</f>
        <v>12366.933798334967</v>
      </c>
      <c r="K47" s="55">
        <f>'历史数据 (2001-2022, 当年价) '!K47*K$77</f>
        <v>14039.352340459805</v>
      </c>
      <c r="L47" s="53">
        <f>'历史数据 (2001-2022, 当年价) '!L47*L$77</f>
        <v>15635.073609400111</v>
      </c>
      <c r="M47" s="54">
        <f>'历史数据 (2001-2022, 当年价) '!M47*M$77</f>
        <v>16685.515258118838</v>
      </c>
      <c r="N47" s="54">
        <f>'历史数据 (2001-2022, 当年价) '!N47*N$77</f>
        <v>17641.706205868722</v>
      </c>
      <c r="O47" s="54">
        <f>'历史数据 (2001-2022, 当年价) '!O47*O$77</f>
        <v>18977.06187241953</v>
      </c>
      <c r="P47" s="54">
        <f>'历史数据 (2001-2022, 当年价) '!P47*P$77</f>
        <v>19894.066811321558</v>
      </c>
      <c r="Q47" s="53">
        <f>'历史数据 (2001-2022, 当年价) '!Q47*Q$77</f>
        <v>21355.755278544293</v>
      </c>
      <c r="R47" s="54">
        <f>'历史数据 (2001-2022, 当年价) '!R47*R$77</f>
        <v>24599.592644385197</v>
      </c>
      <c r="S47" s="54">
        <f>'历史数据 (2001-2022, 当年价) '!S47*S$77</f>
        <v>27702.463848883261</v>
      </c>
      <c r="T47" s="54">
        <f>'历史数据 (2001-2022, 当年价) '!T47*T$77</f>
        <v>29193.809335406564</v>
      </c>
      <c r="U47" s="55">
        <f>'历史数据 (2001-2022, 当年价) '!U47*U$77</f>
        <v>30415.615726595752</v>
      </c>
      <c r="V47" s="54">
        <f>'历史数据 (2001-2022, 当年价) '!V47*V$77</f>
        <v>36640.354816724648</v>
      </c>
      <c r="W47" s="54">
        <f>'历史数据 (2001-2022, 当年价) '!W47*W$77</f>
        <v>40049.197919647981</v>
      </c>
      <c r="X47" s="100">
        <f>VLOOKUP($A47,情景假设!$A$446:$AP$510,COLUMN(情景假设!E$446),0)</f>
        <v>42396.188831465071</v>
      </c>
      <c r="Y47" s="100">
        <f>VLOOKUP($A47,情景假设!$A$446:$AP$510,COLUMN(情景假设!F$446),0)</f>
        <v>44815.581935829199</v>
      </c>
      <c r="Z47" s="101">
        <f>VLOOKUP($A47,情景假设!$A$446:$AP$510,COLUMN(情景假设!G$446),0)</f>
        <v>47258.742656446382</v>
      </c>
      <c r="AA47" s="65">
        <f>VLOOKUP($A47,情景假设!$A$446:$AP$510,COLUMN(情景假设!H$446),0)</f>
        <v>49895.340811455069</v>
      </c>
      <c r="AB47" s="100">
        <f>VLOOKUP($A47,情景假设!$A$446:$AP$510,COLUMN(情景假设!I$446),0)</f>
        <v>52688.083249212141</v>
      </c>
      <c r="AC47" s="100">
        <f>VLOOKUP($A47,情景假设!$A$446:$AP$510,COLUMN(情景假设!J$446),0)</f>
        <v>55597.722213934285</v>
      </c>
      <c r="AD47" s="100">
        <f>VLOOKUP($A47,情景假设!$A$446:$AP$510,COLUMN(情景假设!K$446),0)</f>
        <v>58561.283704902744</v>
      </c>
      <c r="AE47" s="102">
        <f>VLOOKUP($A47,情景假设!$A$446:$AP$510,COLUMN(情景假设!L$446),0)</f>
        <v>61488.544296962071</v>
      </c>
      <c r="AF47" s="100">
        <f>VLOOKUP($A47,情景假设!$A$446:$AP$510,COLUMN(情景假设!M$446),0)</f>
        <v>64354.451151058791</v>
      </c>
      <c r="AG47" s="100">
        <f>VLOOKUP($A47,情景假设!$A$446:$AP$510,COLUMN(情景假设!N$446),0)</f>
        <v>67181.505399215748</v>
      </c>
      <c r="AH47" s="100">
        <f>VLOOKUP($A47,情景假设!$A$446:$AP$510,COLUMN(情景假设!O$446),0)</f>
        <v>69936.974236008842</v>
      </c>
      <c r="AI47" s="100">
        <f>VLOOKUP($A47,情景假设!$A$446:$AP$510,COLUMN(情景假设!P$446),0)</f>
        <v>72620.71150786923</v>
      </c>
      <c r="AJ47" s="101">
        <f>VLOOKUP($A47,情景假设!$A$446:$AP$510,COLUMN(情景假设!Q$446),0)</f>
        <v>75273.78003584109</v>
      </c>
      <c r="AK47" s="65">
        <f>VLOOKUP($A47,情景假设!$A$446:$AP$510,COLUMN(情景假设!R$446),0)</f>
        <v>77873.600802651083</v>
      </c>
      <c r="AL47" s="100">
        <f>VLOOKUP($A47,情景假设!$A$446:$AP$510,COLUMN(情景假设!S$446),0)</f>
        <v>80374.894121949183</v>
      </c>
      <c r="AM47" s="100">
        <f>VLOOKUP($A47,情景假设!$A$446:$AP$510,COLUMN(情景假设!T$446),0)</f>
        <v>82809.517139011805</v>
      </c>
      <c r="AN47" s="100">
        <f>VLOOKUP($A47,情景假设!$A$446:$AP$510,COLUMN(情景假设!U$446),0)</f>
        <v>85214.316113111461</v>
      </c>
      <c r="AO47" s="66">
        <f>VLOOKUP($A47,情景假设!$A$446:$AP$510,COLUMN(情景假设!V$446),0)</f>
        <v>87630.916057003866</v>
      </c>
      <c r="AP47" s="100">
        <f>VLOOKUP($A47,情景假设!$A$446:$AP$510,COLUMN(情景假设!W$446),0)</f>
        <v>90070.745916699016</v>
      </c>
      <c r="AQ47" s="100">
        <f>VLOOKUP($A47,情景假设!$A$446:$AP$510,COLUMN(情景假设!X$446),0)</f>
        <v>92521.082465181273</v>
      </c>
      <c r="AR47" s="100">
        <f>VLOOKUP($A47,情景假设!$A$446:$AP$510,COLUMN(情景假设!Y$446),0)</f>
        <v>94991.565459138961</v>
      </c>
      <c r="AS47" s="100">
        <f>VLOOKUP($A47,情景假设!$A$446:$AP$510,COLUMN(情景假设!Z$446),0)</f>
        <v>97492.801544305359</v>
      </c>
      <c r="AT47" s="100">
        <f>VLOOKUP($A47,情景假设!$A$446:$AP$510,COLUMN(情景假设!AA$446),0)</f>
        <v>100036.43110193033</v>
      </c>
      <c r="AU47" s="65">
        <f>VLOOKUP($A47,情景假设!$A$446:$AP$510,COLUMN(情景假设!AB$446),0)</f>
        <v>102637.38803456776</v>
      </c>
      <c r="AV47" s="100">
        <f>VLOOKUP($A47,情景假设!$A$446:$AP$510,COLUMN(情景假设!AC$446),0)</f>
        <v>105311.97477502782</v>
      </c>
      <c r="AW47" s="100">
        <f>VLOOKUP($A47,情景假设!$A$446:$AP$510,COLUMN(情景假设!AD$446),0)</f>
        <v>108075.65011978803</v>
      </c>
      <c r="AX47" s="100">
        <f>VLOOKUP($A47,情景假设!$A$446:$AP$510,COLUMN(情景假设!AE$446),0)</f>
        <v>110945.18966206118</v>
      </c>
      <c r="AY47" s="102">
        <f>VLOOKUP($A47,情景假设!$A$446:$AP$510,COLUMN(情景假设!AF$446),0)</f>
        <v>113938.74298942703</v>
      </c>
      <c r="AZ47" s="65">
        <f>VLOOKUP($A47,情景假设!$A$446:$AP$510,COLUMN(情景假设!AG$446),0)</f>
        <v>117046.61031711026</v>
      </c>
      <c r="BA47" s="100">
        <f>VLOOKUP($A47,情景假设!$A$446:$AP$510,COLUMN(情景假设!AH$446),0)</f>
        <v>120242.95533117124</v>
      </c>
      <c r="BB47" s="100">
        <f>VLOOKUP($A47,情景假设!$A$446:$AP$510,COLUMN(情景假设!AI$446),0)</f>
        <v>123522.16765872693</v>
      </c>
      <c r="BC47" s="100">
        <f>VLOOKUP($A47,情景假设!$A$446:$AP$510,COLUMN(情景假设!AJ$446),0)</f>
        <v>126877.76899179613</v>
      </c>
      <c r="BD47" s="66">
        <f>VLOOKUP($A47,情景假设!$A$446:$AP$510,COLUMN(情景假设!AK$446),0)</f>
        <v>130302.3541006493</v>
      </c>
      <c r="BE47" s="100">
        <f>VLOOKUP($A47,情景假设!$A$446:$AP$510,COLUMN(情景假设!AL$446),0)</f>
        <v>133799.71635947269</v>
      </c>
      <c r="BF47" s="100">
        <f>VLOOKUP($A47,情景假设!$A$446:$AP$510,COLUMN(情景假设!AM$446),0)</f>
        <v>137379.69028537162</v>
      </c>
      <c r="BG47" s="100">
        <f>VLOOKUP($A47,情景假设!$A$446:$AP$510,COLUMN(情景假设!AN$446),0)</f>
        <v>141043.12387196289</v>
      </c>
      <c r="BH47" s="100">
        <f>VLOOKUP($A47,情景假设!$A$446:$AP$510,COLUMN(情景假设!AO$446),0)</f>
        <v>144790.75024047049</v>
      </c>
      <c r="BI47" s="102">
        <f>VLOOKUP($A47,情景假设!$A$446:$AP$510,COLUMN(情景假设!AP$446),0)</f>
        <v>148623.17604814321</v>
      </c>
    </row>
    <row r="48" spans="1:61" x14ac:dyDescent="0.2">
      <c r="A48" s="23" t="s">
        <v>38</v>
      </c>
      <c r="B48" s="53"/>
      <c r="C48" s="54"/>
      <c r="D48" s="54"/>
      <c r="E48" s="54"/>
      <c r="F48" s="55"/>
      <c r="G48" s="53"/>
      <c r="H48" s="54"/>
      <c r="I48" s="54">
        <f>'历史数据 (2001-2022, 当年价) '!I48*I$77</f>
        <v>1270.0793844876139</v>
      </c>
      <c r="J48" s="54">
        <f>'历史数据 (2001-2022, 当年价) '!J48*J$77</f>
        <v>1228.0405287348781</v>
      </c>
      <c r="K48" s="55">
        <f>'历史数据 (2001-2022, 当年价) '!K48*K$77</f>
        <v>1426.3115727722129</v>
      </c>
      <c r="L48" s="53">
        <f>'历史数据 (2001-2022, 当年价) '!L48*L$77</f>
        <v>1593.909068268578</v>
      </c>
      <c r="M48" s="54">
        <f>'历史数据 (2001-2022, 当年价) '!M48*M$77</f>
        <v>1708.5827273955535</v>
      </c>
      <c r="N48" s="54">
        <f>'历史数据 (2001-2022, 当年价) '!N48*N$77</f>
        <v>1811.3651372659692</v>
      </c>
      <c r="O48" s="54">
        <f>'历史数据 (2001-2022, 当年价) '!O48*O$77</f>
        <v>1899.8480090712155</v>
      </c>
      <c r="P48" s="54">
        <f>'历史数据 (2001-2022, 当年价) '!P48*P$77</f>
        <v>1899.7295995723066</v>
      </c>
      <c r="Q48" s="53">
        <f>'历史数据 (2001-2022, 当年价) '!Q48*Q$77</f>
        <v>2028.186042724089</v>
      </c>
      <c r="R48" s="54">
        <f>'历史数据 (2001-2022, 当年价) '!R48*R$77</f>
        <v>2309.5694704099037</v>
      </c>
      <c r="S48" s="54">
        <f>'历史数据 (2001-2022, 当年价) '!S48*S$77</f>
        <v>2442.2123507432102</v>
      </c>
      <c r="T48" s="54">
        <f>'历史数据 (2001-2022, 当年价) '!T48*T$77</f>
        <v>2601.9437875043291</v>
      </c>
      <c r="U48" s="55">
        <f>'历史数据 (2001-2022, 当年价) '!U48*U$77</f>
        <v>2602.606982377547</v>
      </c>
      <c r="V48" s="54">
        <f>'历史数据 (2001-2022, 当年价) '!V48*V$77</f>
        <v>3034.983345987991</v>
      </c>
      <c r="W48" s="54">
        <f>'历史数据 (2001-2022, 当年价) '!W48*W$77</f>
        <v>3224.8526645654251</v>
      </c>
      <c r="X48" s="100">
        <f>VLOOKUP($A48,情景假设!$A$446:$AP$510,COLUMN(情景假设!E$446),0)</f>
        <v>3335.9119424621013</v>
      </c>
      <c r="Y48" s="100">
        <f>VLOOKUP($A48,情景假设!$A$446:$AP$510,COLUMN(情景假设!F$446),0)</f>
        <v>3448.0477115601207</v>
      </c>
      <c r="Z48" s="101">
        <f>VLOOKUP($A48,情景假设!$A$446:$AP$510,COLUMN(情景假设!G$446),0)</f>
        <v>3558.2549453210227</v>
      </c>
      <c r="AA48" s="65">
        <f>VLOOKUP($A48,情景假设!$A$446:$AP$510,COLUMN(情景假设!H$446),0)</f>
        <v>3679.2082379383196</v>
      </c>
      <c r="AB48" s="100">
        <f>VLOOKUP($A48,情景假设!$A$446:$AP$510,COLUMN(情景假设!I$446),0)</f>
        <v>3807.1181204668014</v>
      </c>
      <c r="AC48" s="100">
        <f>VLOOKUP($A48,情景假设!$A$446:$AP$510,COLUMN(情景假设!J$446),0)</f>
        <v>3938.8561304996319</v>
      </c>
      <c r="AD48" s="100">
        <f>VLOOKUP($A48,情景假设!$A$446:$AP$510,COLUMN(情景假设!K$446),0)</f>
        <v>4069.8832891028178</v>
      </c>
      <c r="AE48" s="102">
        <f>VLOOKUP($A48,情景假设!$A$446:$AP$510,COLUMN(情景假设!L$446),0)</f>
        <v>4194.1349374005849</v>
      </c>
      <c r="AF48" s="100">
        <f>VLOOKUP($A48,情景假设!$A$446:$AP$510,COLUMN(情景假设!M$446),0)</f>
        <v>4307.1494381335006</v>
      </c>
      <c r="AG48" s="100">
        <f>VLOOKUP($A48,情景假设!$A$446:$AP$510,COLUMN(情景假设!N$446),0)</f>
        <v>4410.8666370878582</v>
      </c>
      <c r="AH48" s="100">
        <f>VLOOKUP($A48,情景假设!$A$446:$AP$510,COLUMN(情景假设!O$446),0)</f>
        <v>4508.700806147951</v>
      </c>
      <c r="AI48" s="100">
        <f>VLOOKUP($A48,情景假设!$A$446:$AP$510,COLUMN(情景假设!P$446),0)</f>
        <v>4606.7097068453431</v>
      </c>
      <c r="AJ48" s="101">
        <f>VLOOKUP($A48,情景假设!$A$446:$AP$510,COLUMN(情景假设!Q$446),0)</f>
        <v>4713.9294417079527</v>
      </c>
      <c r="AK48" s="65">
        <f>VLOOKUP($A48,情景假设!$A$446:$AP$510,COLUMN(情景假设!R$446),0)</f>
        <v>4828.2655559783889</v>
      </c>
      <c r="AL48" s="100">
        <f>VLOOKUP($A48,情景假设!$A$446:$AP$510,COLUMN(情景假设!S$446),0)</f>
        <v>4941.6897594099564</v>
      </c>
      <c r="AM48" s="100">
        <f>VLOOKUP($A48,情景假设!$A$446:$AP$510,COLUMN(情景假设!T$446),0)</f>
        <v>5055.9895718048228</v>
      </c>
      <c r="AN48" s="100">
        <f>VLOOKUP($A48,情景假设!$A$446:$AP$510,COLUMN(情景假设!U$446),0)</f>
        <v>5173.0904202529227</v>
      </c>
      <c r="AO48" s="66">
        <f>VLOOKUP($A48,情景假设!$A$446:$AP$510,COLUMN(情景假设!V$446),0)</f>
        <v>5295.0642538244238</v>
      </c>
      <c r="AP48" s="100">
        <f>VLOOKUP($A48,情景假设!$A$446:$AP$510,COLUMN(情景假设!W$446),0)</f>
        <v>5422.0417491055823</v>
      </c>
      <c r="AQ48" s="100">
        <f>VLOOKUP($A48,情景假设!$A$446:$AP$510,COLUMN(情景假设!X$446),0)</f>
        <v>5552.6194360036925</v>
      </c>
      <c r="AR48" s="100">
        <f>VLOOKUP($A48,情景假设!$A$446:$AP$510,COLUMN(情景假设!Y$446),0)</f>
        <v>5686.6604448463941</v>
      </c>
      <c r="AS48" s="100">
        <f>VLOOKUP($A48,情景假设!$A$446:$AP$510,COLUMN(情景假设!Z$446),0)</f>
        <v>5823.9930126488725</v>
      </c>
      <c r="AT48" s="100">
        <f>VLOOKUP($A48,情景假设!$A$446:$AP$510,COLUMN(情景假设!AA$446),0)</f>
        <v>5964.4111499567553</v>
      </c>
      <c r="AU48" s="65">
        <f>VLOOKUP($A48,情景假设!$A$446:$AP$510,COLUMN(情景假设!AB$446),0)</f>
        <v>6107.8049928744458</v>
      </c>
      <c r="AV48" s="100">
        <f>VLOOKUP($A48,情景假设!$A$446:$AP$510,COLUMN(情景假设!AC$446),0)</f>
        <v>6254.0401536297686</v>
      </c>
      <c r="AW48" s="100">
        <f>VLOOKUP($A48,情景假设!$A$446:$AP$510,COLUMN(情景假设!AD$446),0)</f>
        <v>6402.8201750794024</v>
      </c>
      <c r="AX48" s="100">
        <f>VLOOKUP($A48,情景假设!$A$446:$AP$510,COLUMN(情景假设!AE$446),0)</f>
        <v>6553.8080604037386</v>
      </c>
      <c r="AY48" s="102">
        <f>VLOOKUP($A48,情景假设!$A$446:$AP$510,COLUMN(情景假设!AF$446),0)</f>
        <v>6706.6209927923737</v>
      </c>
      <c r="AZ48" s="65">
        <f>VLOOKUP($A48,情景假设!$A$446:$AP$510,COLUMN(情景假设!AG$446),0)</f>
        <v>6862.3319648335146</v>
      </c>
      <c r="BA48" s="100">
        <f>VLOOKUP($A48,情景假设!$A$446:$AP$510,COLUMN(情景假设!AH$446),0)</f>
        <v>7022.0680848538068</v>
      </c>
      <c r="BB48" s="100">
        <f>VLOOKUP($A48,情景假设!$A$446:$AP$510,COLUMN(情景假设!AI$446),0)</f>
        <v>7185.4573597499921</v>
      </c>
      <c r="BC48" s="100">
        <f>VLOOKUP($A48,情景假设!$A$446:$AP$510,COLUMN(情景假设!AJ$446),0)</f>
        <v>7352.0830699693324</v>
      </c>
      <c r="BD48" s="66">
        <f>VLOOKUP($A48,情景假设!$A$446:$AP$510,COLUMN(情景假设!AK$446),0)</f>
        <v>7521.481153834723</v>
      </c>
      <c r="BE48" s="100">
        <f>VLOOKUP($A48,情景假设!$A$446:$AP$510,COLUMN(情景假设!AL$446),0)</f>
        <v>7693.8382910816372</v>
      </c>
      <c r="BF48" s="100">
        <f>VLOOKUP($A48,情景假设!$A$446:$AP$510,COLUMN(情景假设!AM$446),0)</f>
        <v>7869.6840299976948</v>
      </c>
      <c r="BG48" s="100">
        <f>VLOOKUP($A48,情景假设!$A$446:$AP$510,COLUMN(情景假设!AN$446),0)</f>
        <v>8049.0267040365006</v>
      </c>
      <c r="BH48" s="100">
        <f>VLOOKUP($A48,情景假设!$A$446:$AP$510,COLUMN(情景假设!AO$446),0)</f>
        <v>8231.8676130734293</v>
      </c>
      <c r="BI48" s="102">
        <f>VLOOKUP($A48,情景假设!$A$446:$AP$510,COLUMN(情景假设!AP$446),0)</f>
        <v>8418.2004658876249</v>
      </c>
    </row>
    <row r="49" spans="1:61" x14ac:dyDescent="0.2">
      <c r="A49" s="23" t="s">
        <v>97</v>
      </c>
      <c r="B49" s="53"/>
      <c r="C49" s="54"/>
      <c r="D49" s="54"/>
      <c r="E49" s="54"/>
      <c r="F49" s="55"/>
      <c r="G49" s="53"/>
      <c r="H49" s="54"/>
      <c r="I49" s="54">
        <f>'历史数据 (2001-2022, 当年价) '!I49*I$77</f>
        <v>531.34866320463868</v>
      </c>
      <c r="J49" s="54">
        <f>'历史数据 (2001-2022, 当年价) '!J49*J$77</f>
        <v>533.40516151922805</v>
      </c>
      <c r="K49" s="55">
        <f>'历史数据 (2001-2022, 当年价) '!K49*K$77</f>
        <v>607.09317693241007</v>
      </c>
      <c r="L49" s="53">
        <f>'历史数据 (2001-2022, 当年价) '!L49*L$77</f>
        <v>691.26269950561482</v>
      </c>
      <c r="M49" s="54">
        <f>'历史数据 (2001-2022, 当年价) '!M49*M$77</f>
        <v>704.14318496130761</v>
      </c>
      <c r="N49" s="54">
        <f>'历史数据 (2001-2022, 当年价) '!N49*N$77</f>
        <v>684.29349662864342</v>
      </c>
      <c r="O49" s="54">
        <f>'历史数据 (2001-2022, 当年价) '!O49*O$77</f>
        <v>690.16619562307301</v>
      </c>
      <c r="P49" s="54">
        <f>'历史数据 (2001-2022, 当年价) '!P49*P$77</f>
        <v>694.70654126146223</v>
      </c>
      <c r="Q49" s="53">
        <f>'历史数据 (2001-2022, 当年价) '!Q49*Q$77</f>
        <v>714.56325097556112</v>
      </c>
      <c r="R49" s="54">
        <f>'历史数据 (2001-2022, 当年价) '!R49*R$77</f>
        <v>765.96223072374698</v>
      </c>
      <c r="S49" s="54">
        <f>'历史数据 (2001-2022, 当年价) '!S49*S$77</f>
        <v>787.83551251096753</v>
      </c>
      <c r="T49" s="54">
        <f>'历史数据 (2001-2022, 当年价) '!T49*T$77</f>
        <v>780.11423979679637</v>
      </c>
      <c r="U49" s="55">
        <f>'历史数据 (2001-2022, 当年价) '!U49*U$77</f>
        <v>726.7325868770115</v>
      </c>
      <c r="V49" s="54">
        <f>'历史数据 (2001-2022, 当年价) '!V49*V$77</f>
        <v>826.27948832290463</v>
      </c>
      <c r="W49" s="54">
        <f>'历史数据 (2001-2022, 当年价) '!W49*W$77</f>
        <v>907.3493796355416</v>
      </c>
      <c r="X49" s="100">
        <f>VLOOKUP($A49,情景假设!$A$446:$AP$510,COLUMN(情景假设!E$446),0)</f>
        <v>925.09816004218851</v>
      </c>
      <c r="Y49" s="100">
        <f>VLOOKUP($A49,情景假设!$A$446:$AP$510,COLUMN(情景假设!F$446),0)</f>
        <v>942.41137832160769</v>
      </c>
      <c r="Z49" s="101">
        <f>VLOOKUP($A49,情景假设!$A$446:$AP$510,COLUMN(情景假设!G$446),0)</f>
        <v>958.50719207913903</v>
      </c>
      <c r="AA49" s="65">
        <f>VLOOKUP($A49,情景假设!$A$446:$AP$510,COLUMN(情景假设!H$446),0)</f>
        <v>976.8057141737462</v>
      </c>
      <c r="AB49" s="100">
        <f>VLOOKUP($A49,情景假设!$A$446:$AP$510,COLUMN(情景假设!I$446),0)</f>
        <v>996.19937423593888</v>
      </c>
      <c r="AC49" s="100">
        <f>VLOOKUP($A49,情景假设!$A$446:$AP$510,COLUMN(情景假设!J$446),0)</f>
        <v>1015.820986335718</v>
      </c>
      <c r="AD49" s="100">
        <f>VLOOKUP($A49,情景假设!$A$446:$AP$510,COLUMN(情景假设!K$446),0)</f>
        <v>1034.5002763024415</v>
      </c>
      <c r="AE49" s="102">
        <f>VLOOKUP($A49,情景假设!$A$446:$AP$510,COLUMN(情景假设!L$446),0)</f>
        <v>1050.7569909749025</v>
      </c>
      <c r="AF49" s="100">
        <f>VLOOKUP($A49,情景假设!$A$446:$AP$510,COLUMN(情景假设!M$446),0)</f>
        <v>1064.2143902762134</v>
      </c>
      <c r="AG49" s="100">
        <f>VLOOKUP($A49,情景假设!$A$446:$AP$510,COLUMN(情景假设!N$446),0)</f>
        <v>1075.7279499338899</v>
      </c>
      <c r="AH49" s="100">
        <f>VLOOKUP($A49,情景假设!$A$446:$AP$510,COLUMN(情景假设!O$446),0)</f>
        <v>1085.6337458819221</v>
      </c>
      <c r="AI49" s="100">
        <f>VLOOKUP($A49,情景假设!$A$446:$AP$510,COLUMN(情景假设!P$446),0)</f>
        <v>1094.821129936676</v>
      </c>
      <c r="AJ49" s="101">
        <f>VLOOKUP($A49,情景假设!$A$446:$AP$510,COLUMN(情景假设!Q$446),0)</f>
        <v>1104.7813192068616</v>
      </c>
      <c r="AK49" s="65">
        <f>VLOOKUP($A49,情景假设!$A$446:$AP$510,COLUMN(情景假设!R$446),0)</f>
        <v>1114.9745724100064</v>
      </c>
      <c r="AL49" s="100">
        <f>VLOOKUP($A49,情景假设!$A$446:$AP$510,COLUMN(情景假设!S$446),0)</f>
        <v>1123.9824131802939</v>
      </c>
      <c r="AM49" s="100">
        <f>VLOOKUP($A49,情景假设!$A$446:$AP$510,COLUMN(情景假设!T$446),0)</f>
        <v>1132.2473443303713</v>
      </c>
      <c r="AN49" s="100">
        <f>VLOOKUP($A49,情景假设!$A$446:$AP$510,COLUMN(情景假设!U$446),0)</f>
        <v>1140.2194412509987</v>
      </c>
      <c r="AO49" s="66">
        <f>VLOOKUP($A49,情景假设!$A$446:$AP$510,COLUMN(情景假设!V$446),0)</f>
        <v>1148.3547891613712</v>
      </c>
      <c r="AP49" s="100">
        <f>VLOOKUP($A49,情景假设!$A$446:$AP$510,COLUMN(情景假设!W$446),0)</f>
        <v>1156.6668437025337</v>
      </c>
      <c r="AQ49" s="100">
        <f>VLOOKUP($A49,情景假设!$A$446:$AP$510,COLUMN(情景假设!X$446),0)</f>
        <v>1164.8459053528381</v>
      </c>
      <c r="AR49" s="100">
        <f>VLOOKUP($A49,情景假设!$A$446:$AP$510,COLUMN(情景假设!Y$446),0)</f>
        <v>1172.8636899866647</v>
      </c>
      <c r="AS49" s="100">
        <f>VLOOKUP($A49,情景假设!$A$446:$AP$510,COLUMN(情景假设!Z$446),0)</f>
        <v>1180.686797311273</v>
      </c>
      <c r="AT49" s="100">
        <f>VLOOKUP($A49,情景假设!$A$446:$AP$510,COLUMN(情景假设!AA$446),0)</f>
        <v>1188.2771840600808</v>
      </c>
      <c r="AU49" s="65">
        <f>VLOOKUP($A49,情景假设!$A$446:$AP$510,COLUMN(情景假设!AB$446),0)</f>
        <v>1195.6180117386159</v>
      </c>
      <c r="AV49" s="100">
        <f>VLOOKUP($A49,情景假设!$A$446:$AP$510,COLUMN(情景假设!AC$446),0)</f>
        <v>1202.6885309661598</v>
      </c>
      <c r="AW49" s="100">
        <f>VLOOKUP($A49,情景假设!$A$446:$AP$510,COLUMN(情景假设!AD$446),0)</f>
        <v>1209.4383103417406</v>
      </c>
      <c r="AX49" s="100">
        <f>VLOOKUP($A49,情景假设!$A$446:$AP$510,COLUMN(情景假设!AE$446),0)</f>
        <v>1215.81233047457</v>
      </c>
      <c r="AY49" s="102">
        <f>VLOOKUP($A49,情景假设!$A$446:$AP$510,COLUMN(情景假设!AF$446),0)</f>
        <v>1221.7504771005169</v>
      </c>
      <c r="AZ49" s="65">
        <f>VLOOKUP($A49,情景假设!$A$446:$AP$510,COLUMN(情景假设!AG$446),0)</f>
        <v>1227.5614175121261</v>
      </c>
      <c r="BA49" s="100">
        <f>VLOOKUP($A49,情景假设!$A$446:$AP$510,COLUMN(情景假设!AH$446),0)</f>
        <v>1233.5147368305427</v>
      </c>
      <c r="BB49" s="100">
        <f>VLOOKUP($A49,情景假设!$A$446:$AP$510,COLUMN(情景假设!AI$446),0)</f>
        <v>1239.4856365777875</v>
      </c>
      <c r="BC49" s="100">
        <f>VLOOKUP($A49,情景假设!$A$446:$AP$510,COLUMN(情景假设!AJ$446),0)</f>
        <v>1245.3468794866012</v>
      </c>
      <c r="BD49" s="66">
        <f>VLOOKUP($A49,情景假设!$A$446:$AP$510,COLUMN(情景假设!AK$446),0)</f>
        <v>1250.9688682719921</v>
      </c>
      <c r="BE49" s="100">
        <f>VLOOKUP($A49,情景假设!$A$446:$AP$510,COLUMN(情景假设!AL$446),0)</f>
        <v>1256.3342253603739</v>
      </c>
      <c r="BF49" s="100">
        <f>VLOOKUP($A49,情景假设!$A$446:$AP$510,COLUMN(情景假设!AM$446),0)</f>
        <v>1261.4786126386607</v>
      </c>
      <c r="BG49" s="100">
        <f>VLOOKUP($A49,情景假设!$A$446:$AP$510,COLUMN(情景假设!AN$446),0)</f>
        <v>1266.3498576628497</v>
      </c>
      <c r="BH49" s="100">
        <f>VLOOKUP($A49,情景假设!$A$446:$AP$510,COLUMN(情景假设!AO$446),0)</f>
        <v>1270.8952340615626</v>
      </c>
      <c r="BI49" s="102">
        <f>VLOOKUP($A49,情景假设!$A$446:$AP$510,COLUMN(情景假设!AP$446),0)</f>
        <v>1275.0615685224052</v>
      </c>
    </row>
    <row r="50" spans="1:61" x14ac:dyDescent="0.2">
      <c r="A50" s="23" t="s">
        <v>98</v>
      </c>
      <c r="B50" s="53"/>
      <c r="C50" s="54"/>
      <c r="D50" s="54"/>
      <c r="E50" s="54"/>
      <c r="F50" s="55"/>
      <c r="G50" s="53"/>
      <c r="H50" s="54"/>
      <c r="I50" s="54">
        <f>'历史数据 (2001-2022, 当年价) '!I50*I$77</f>
        <v>277.82138277902817</v>
      </c>
      <c r="J50" s="54">
        <f>'历史数据 (2001-2022, 当年价) '!J50*J$77</f>
        <v>339.99581571765185</v>
      </c>
      <c r="K50" s="55">
        <f>'历史数据 (2001-2022, 当年价) '!K50*K$77</f>
        <v>419.65234009725702</v>
      </c>
      <c r="L50" s="53">
        <f>'历史数据 (2001-2022, 当年价) '!L50*L$77</f>
        <v>470.17292912503825</v>
      </c>
      <c r="M50" s="54">
        <f>'历史数据 (2001-2022, 当年价) '!M50*M$77</f>
        <v>515.18952431708408</v>
      </c>
      <c r="N50" s="54">
        <f>'历史数据 (2001-2022, 当年价) '!N50*N$77</f>
        <v>564.77911820922452</v>
      </c>
      <c r="O50" s="54">
        <f>'历史数据 (2001-2022, 当年价) '!O50*O$77</f>
        <v>630.81220526617665</v>
      </c>
      <c r="P50" s="54">
        <f>'历史数据 (2001-2022, 当年价) '!P50*P$77</f>
        <v>720.54132717818436</v>
      </c>
      <c r="Q50" s="53">
        <f>'历史数据 (2001-2022, 当年价) '!Q50*Q$77</f>
        <v>760.82510418843708</v>
      </c>
      <c r="R50" s="54">
        <f>'历史数据 (2001-2022, 当年价) '!R50*R$77</f>
        <v>780.89655528325477</v>
      </c>
      <c r="S50" s="54">
        <f>'历史数据 (2001-2022, 当年价) '!S50*S$77</f>
        <v>810.97168640436632</v>
      </c>
      <c r="T50" s="54">
        <f>'历史数据 (2001-2022, 当年价) '!T50*T$77</f>
        <v>884.34251709928117</v>
      </c>
      <c r="U50" s="55">
        <f>'历史数据 (2001-2022, 当年价) '!U50*U$77</f>
        <v>878.57955136179089</v>
      </c>
      <c r="V50" s="54">
        <f>'历史数据 (2001-2022, 当年价) '!V50*V$77</f>
        <v>1191.0274591227624</v>
      </c>
      <c r="W50" s="54">
        <f>'历史数据 (2001-2022, 当年价) '!W50*W$77</f>
        <v>1483.3175160522719</v>
      </c>
      <c r="X50" s="100">
        <f>VLOOKUP($A50,情景假设!$A$446:$AP$510,COLUMN(情景假设!E$446),0)</f>
        <v>1608.1100406714129</v>
      </c>
      <c r="Y50" s="100">
        <f>VLOOKUP($A50,情景假设!$A$446:$AP$510,COLUMN(情景假设!F$446),0)</f>
        <v>1738.8893985279115</v>
      </c>
      <c r="Z50" s="101">
        <f>VLOOKUP($A50,情景假设!$A$446:$AP$510,COLUMN(情景假设!G$446),0)</f>
        <v>1873.1338463490818</v>
      </c>
      <c r="AA50" s="65">
        <f>VLOOKUP($A50,情景假设!$A$446:$AP$510,COLUMN(情景假设!H$446),0)</f>
        <v>2017.3965344605297</v>
      </c>
      <c r="AB50" s="100">
        <f>VLOOKUP($A50,情景假设!$A$446:$AP$510,COLUMN(情景假设!I$446),0)</f>
        <v>2170.8482711546612</v>
      </c>
      <c r="AC50" s="100">
        <f>VLOOKUP($A50,情景假设!$A$446:$AP$510,COLUMN(情景假设!J$446),0)</f>
        <v>2332.3027062546767</v>
      </c>
      <c r="AD50" s="100">
        <f>VLOOKUP($A50,情景假设!$A$446:$AP$510,COLUMN(情景假设!K$446),0)</f>
        <v>2499.5463823607556</v>
      </c>
      <c r="AE50" s="102">
        <f>VLOOKUP($A50,情景假设!$A$446:$AP$510,COLUMN(情景假设!L$446),0)</f>
        <v>2669.1192363942901</v>
      </c>
      <c r="AF50" s="100">
        <f>VLOOKUP($A50,情景假设!$A$446:$AP$510,COLUMN(情景假设!M$446),0)</f>
        <v>2837.7371954608047</v>
      </c>
      <c r="AG50" s="100">
        <f>VLOOKUP($A50,情景假设!$A$446:$AP$510,COLUMN(情景假设!N$446),0)</f>
        <v>3005.1885161000905</v>
      </c>
      <c r="AH50" s="100">
        <f>VLOOKUP($A50,情景假设!$A$446:$AP$510,COLUMN(情景假设!O$446),0)</f>
        <v>3172.3163500833425</v>
      </c>
      <c r="AI50" s="100">
        <f>VLOOKUP($A50,情景假设!$A$446:$AP$510,COLUMN(情景假设!P$446),0)</f>
        <v>3342.0017982829991</v>
      </c>
      <c r="AJ50" s="101">
        <f>VLOOKUP($A50,情景假设!$A$446:$AP$510,COLUMN(情景假设!Q$446),0)</f>
        <v>3519.6984077268135</v>
      </c>
      <c r="AK50" s="65">
        <f>VLOOKUP($A50,情景假设!$A$446:$AP$510,COLUMN(情景假设!R$446),0)</f>
        <v>3704.2768447049507</v>
      </c>
      <c r="AL50" s="100">
        <f>VLOOKUP($A50,情景假设!$A$446:$AP$510,COLUMN(情景假设!S$446),0)</f>
        <v>3890.7062414637462</v>
      </c>
      <c r="AM50" s="100">
        <f>VLOOKUP($A50,情景假设!$A$446:$AP$510,COLUMN(情景假设!T$446),0)</f>
        <v>4080.4117668222325</v>
      </c>
      <c r="AN50" s="100">
        <f>VLOOKUP($A50,情景假设!$A$446:$AP$510,COLUMN(情景假设!U$446),0)</f>
        <v>4275.1403282077736</v>
      </c>
      <c r="AO50" s="66">
        <f>VLOOKUP($A50,情景假设!$A$446:$AP$510,COLUMN(情景假设!V$446),0)</f>
        <v>4476.9780383982397</v>
      </c>
      <c r="AP50" s="100">
        <f>VLOOKUP($A50,情景假设!$A$446:$AP$510,COLUMN(情景假设!W$446),0)</f>
        <v>4686.5580088048782</v>
      </c>
      <c r="AQ50" s="100">
        <f>VLOOKUP($A50,情景假设!$A$446:$AP$510,COLUMN(情景假设!X$446),0)</f>
        <v>4903.2394488500049</v>
      </c>
      <c r="AR50" s="100">
        <f>VLOOKUP($A50,情景假设!$A$446:$AP$510,COLUMN(情景假设!Y$446),0)</f>
        <v>5127.4963307458647</v>
      </c>
      <c r="AS50" s="100">
        <f>VLOOKUP($A50,情景假设!$A$446:$AP$510,COLUMN(情景假设!Z$446),0)</f>
        <v>5359.8444678550159</v>
      </c>
      <c r="AT50" s="100">
        <f>VLOOKUP($A50,情景假设!$A$446:$AP$510,COLUMN(情景假设!AA$446),0)</f>
        <v>5600.8452015320463</v>
      </c>
      <c r="AU50" s="65">
        <f>VLOOKUP($A50,情景假设!$A$446:$AP$510,COLUMN(情景假设!AB$446),0)</f>
        <v>5851.2338116373385</v>
      </c>
      <c r="AV50" s="100">
        <f>VLOOKUP($A50,情景假设!$A$446:$AP$510,COLUMN(情景假设!AC$446),0)</f>
        <v>6111.818125347967</v>
      </c>
      <c r="AW50" s="100">
        <f>VLOOKUP($A50,情景假设!$A$446:$AP$510,COLUMN(情景假设!AD$446),0)</f>
        <v>6383.3473072639172</v>
      </c>
      <c r="AX50" s="100">
        <f>VLOOKUP($A50,情景假设!$A$446:$AP$510,COLUMN(情景假设!AE$446),0)</f>
        <v>6666.6283283856819</v>
      </c>
      <c r="AY50" s="102">
        <f>VLOOKUP($A50,情景假设!$A$446:$AP$510,COLUMN(情景假设!AF$446),0)</f>
        <v>6962.5256020989882</v>
      </c>
      <c r="AZ50" s="65">
        <f>VLOOKUP($A50,情景假设!$A$446:$AP$510,COLUMN(情景假设!AG$446),0)</f>
        <v>7271.4474723170379</v>
      </c>
      <c r="BA50" s="100">
        <f>VLOOKUP($A50,情景假设!$A$446:$AP$510,COLUMN(情景假设!AH$446),0)</f>
        <v>7593.1674005570012</v>
      </c>
      <c r="BB50" s="100">
        <f>VLOOKUP($A50,情景假设!$A$446:$AP$510,COLUMN(情景假设!AI$446),0)</f>
        <v>7927.5789591323783</v>
      </c>
      <c r="BC50" s="100">
        <f>VLOOKUP($A50,情景假设!$A$446:$AP$510,COLUMN(情景假设!AJ$446),0)</f>
        <v>8274.4880366873294</v>
      </c>
      <c r="BD50" s="66">
        <f>VLOOKUP($A50,情景假设!$A$446:$AP$510,COLUMN(情景假设!AK$446),0)</f>
        <v>8633.6035882631077</v>
      </c>
      <c r="BE50" s="100">
        <f>VLOOKUP($A50,情景假设!$A$446:$AP$510,COLUMN(情景假设!AL$446),0)</f>
        <v>9005.3481237434044</v>
      </c>
      <c r="BF50" s="100">
        <f>VLOOKUP($A50,情景假设!$A$446:$AP$510,COLUMN(情景假设!AM$446),0)</f>
        <v>9390.5632695621571</v>
      </c>
      <c r="BG50" s="100">
        <f>VLOOKUP($A50,情景假设!$A$446:$AP$510,COLUMN(情景假设!AN$446),0)</f>
        <v>9789.4982682247173</v>
      </c>
      <c r="BH50" s="100">
        <f>VLOOKUP($A50,情景假设!$A$446:$AP$510,COLUMN(情景假设!AO$446),0)</f>
        <v>10202.387471641936</v>
      </c>
      <c r="BI50" s="102">
        <f>VLOOKUP($A50,情景假设!$A$446:$AP$510,COLUMN(情景假设!AP$446),0)</f>
        <v>10629.448381852257</v>
      </c>
    </row>
    <row r="51" spans="1:61" x14ac:dyDescent="0.2">
      <c r="A51" s="23" t="s">
        <v>99</v>
      </c>
      <c r="B51" s="53"/>
      <c r="C51" s="54"/>
      <c r="D51" s="54"/>
      <c r="E51" s="54"/>
      <c r="F51" s="55"/>
      <c r="G51" s="53"/>
      <c r="H51" s="54"/>
      <c r="I51" s="54">
        <f>'历史数据 (2001-2022, 当年价) '!I51*I$77</f>
        <v>163.00121187963498</v>
      </c>
      <c r="J51" s="54">
        <f>'历史数据 (2001-2022, 当年价) '!J51*J$77</f>
        <v>169.9672234422103</v>
      </c>
      <c r="K51" s="55">
        <f>'历史数据 (2001-2022, 当年价) '!K51*K$77</f>
        <v>196.4186255294118</v>
      </c>
      <c r="L51" s="53">
        <f>'历史数据 (2001-2022, 当年价) '!L51*L$77</f>
        <v>222.32964722611601</v>
      </c>
      <c r="M51" s="54">
        <f>'历史数据 (2001-2022, 当年价) '!M51*M$77</f>
        <v>236.20857147082742</v>
      </c>
      <c r="N51" s="54">
        <f>'历史数据 (2001-2022, 当年价) '!N51*N$77</f>
        <v>259.16922848586364</v>
      </c>
      <c r="O51" s="54">
        <f>'历史数据 (2001-2022, 当年价) '!O51*O$77</f>
        <v>278.53808139535778</v>
      </c>
      <c r="P51" s="54">
        <f>'历史数据 (2001-2022, 当年价) '!P51*P$77</f>
        <v>287.50526069023118</v>
      </c>
      <c r="Q51" s="53">
        <f>'历史数据 (2001-2022, 当年价) '!Q51*Q$77</f>
        <v>298.80928044207468</v>
      </c>
      <c r="R51" s="54">
        <f>'历史数据 (2001-2022, 当年价) '!R51*R$77</f>
        <v>332.09867260573429</v>
      </c>
      <c r="S51" s="54">
        <f>'历史数据 (2001-2022, 当年价) '!S51*S$77</f>
        <v>369.0279075690683</v>
      </c>
      <c r="T51" s="54">
        <f>'历史数据 (2001-2022, 当年价) '!T51*T$77</f>
        <v>405.26130946507971</v>
      </c>
      <c r="U51" s="55">
        <f>'历史数据 (2001-2022, 当年价) '!U51*U$77</f>
        <v>379.09823240746709</v>
      </c>
      <c r="V51" s="54">
        <f>'历史数据 (2001-2022, 当年价) '!V51*V$77</f>
        <v>416.42224208501489</v>
      </c>
      <c r="W51" s="54">
        <f>'历史数据 (2001-2022, 当年价) '!W51*W$77</f>
        <v>474.62286420659473</v>
      </c>
      <c r="X51" s="100">
        <f>VLOOKUP($A51,情景假设!$A$446:$AP$510,COLUMN(情景假设!E$446),0)</f>
        <v>499.32734857059393</v>
      </c>
      <c r="Y51" s="100">
        <f>VLOOKUP($A51,情景假设!$A$446:$AP$510,COLUMN(情景假设!F$446),0)</f>
        <v>524.40374997394861</v>
      </c>
      <c r="Z51" s="101">
        <f>VLOOKUP($A51,情景假设!$A$446:$AP$510,COLUMN(情景假设!G$446),0)</f>
        <v>549.23997334613875</v>
      </c>
      <c r="AA51" s="65">
        <f>VLOOKUP($A51,情景假设!$A$446:$AP$510,COLUMN(情景假设!H$446),0)</f>
        <v>575.72511174545912</v>
      </c>
      <c r="AB51" s="100">
        <f>VLOOKUP($A51,情景假设!$A$446:$AP$510,COLUMN(情景假设!I$446),0)</f>
        <v>603.38541179004801</v>
      </c>
      <c r="AC51" s="100">
        <f>VLOOKUP($A51,情景假设!$A$446:$AP$510,COLUMN(情景假设!J$446),0)</f>
        <v>631.82172759841876</v>
      </c>
      <c r="AD51" s="100">
        <f>VLOOKUP($A51,情景假设!$A$446:$AP$510,COLUMN(情景假设!K$446),0)</f>
        <v>660.40450904450995</v>
      </c>
      <c r="AE51" s="102">
        <f>VLOOKUP($A51,情景假设!$A$446:$AP$510,COLUMN(情景假设!L$446),0)</f>
        <v>688.24472691709161</v>
      </c>
      <c r="AF51" s="100">
        <f>VLOOKUP($A51,情景假设!$A$446:$AP$510,COLUMN(情景假设!M$446),0)</f>
        <v>714.64930442115326</v>
      </c>
      <c r="AG51" s="100">
        <f>VLOOKUP($A51,情景假设!$A$446:$AP$510,COLUMN(情景假设!N$446),0)</f>
        <v>739.7282733324206</v>
      </c>
      <c r="AH51" s="100">
        <f>VLOOKUP($A51,情景假设!$A$446:$AP$510,COLUMN(情景假设!O$446),0)</f>
        <v>763.75519176680962</v>
      </c>
      <c r="AI51" s="100">
        <f>VLOOKUP($A51,情景假设!$A$446:$AP$510,COLUMN(情景假设!P$446),0)</f>
        <v>787.44953272217072</v>
      </c>
      <c r="AJ51" s="101">
        <f>VLOOKUP($A51,情景假设!$A$446:$AP$510,COLUMN(情景假设!Q$446),0)</f>
        <v>812.05365625524769</v>
      </c>
      <c r="AK51" s="65">
        <f>VLOOKUP($A51,情景假设!$A$446:$AP$510,COLUMN(情景假设!R$446),0)</f>
        <v>837.21974540866051</v>
      </c>
      <c r="AL51" s="100">
        <f>VLOOKUP($A51,情景假设!$A$446:$AP$510,COLUMN(情景假设!S$446),0)</f>
        <v>861.77797932300234</v>
      </c>
      <c r="AM51" s="100">
        <f>VLOOKUP($A51,情景假设!$A$446:$AP$510,COLUMN(情景假设!T$446),0)</f>
        <v>886.04890706639083</v>
      </c>
      <c r="AN51" s="100">
        <f>VLOOKUP($A51,情景假设!$A$446:$AP$510,COLUMN(情景假设!U$446),0)</f>
        <v>910.39174044026015</v>
      </c>
      <c r="AO51" s="66">
        <f>VLOOKUP($A51,情景假设!$A$446:$AP$510,COLUMN(情景假设!V$446),0)</f>
        <v>935.20379668443945</v>
      </c>
      <c r="AP51" s="100">
        <f>VLOOKUP($A51,情景假设!$A$446:$AP$510,COLUMN(情景假设!W$446),0)</f>
        <v>960.54881731825731</v>
      </c>
      <c r="AQ51" s="100">
        <f>VLOOKUP($A51,情景假设!$A$446:$AP$510,COLUMN(情景假设!X$446),0)</f>
        <v>986.22301051639965</v>
      </c>
      <c r="AR51" s="100">
        <f>VLOOKUP($A51,情景假设!$A$446:$AP$510,COLUMN(情景假设!Y$446),0)</f>
        <v>1012.2506411449533</v>
      </c>
      <c r="AS51" s="100">
        <f>VLOOKUP($A51,情景假设!$A$446:$AP$510,COLUMN(情景假设!Z$446),0)</f>
        <v>1038.6549735866161</v>
      </c>
      <c r="AT51" s="100">
        <f>VLOOKUP($A51,情景假设!$A$446:$AP$510,COLUMN(情景假设!AA$446),0)</f>
        <v>1065.4583979104871</v>
      </c>
      <c r="AU51" s="65">
        <f>VLOOKUP($A51,情景假设!$A$446:$AP$510,COLUMN(情景假设!AB$446),0)</f>
        <v>1092.7057699273444</v>
      </c>
      <c r="AV51" s="100">
        <f>VLOOKUP($A51,情景假设!$A$446:$AP$510,COLUMN(情景假设!AC$446),0)</f>
        <v>1120.4429846715034</v>
      </c>
      <c r="AW51" s="100">
        <f>VLOOKUP($A51,情景假设!$A$446:$AP$510,COLUMN(情景假设!AD$446),0)</f>
        <v>1148.6923315222825</v>
      </c>
      <c r="AX51" s="100">
        <f>VLOOKUP($A51,情景假设!$A$446:$AP$510,COLUMN(情景假设!AE$446),0)</f>
        <v>1177.4742087461407</v>
      </c>
      <c r="AY51" s="102">
        <f>VLOOKUP($A51,情景假设!$A$446:$AP$510,COLUMN(情景假设!AF$446),0)</f>
        <v>1206.8062038606188</v>
      </c>
      <c r="AZ51" s="65">
        <f>VLOOKUP($A51,情景假设!$A$446:$AP$510,COLUMN(情景假设!AG$446),0)</f>
        <v>1236.7724527493756</v>
      </c>
      <c r="BA51" s="100">
        <f>VLOOKUP($A51,情景假设!$A$446:$AP$510,COLUMN(情景假设!AH$446),0)</f>
        <v>1267.3919834007531</v>
      </c>
      <c r="BB51" s="100">
        <f>VLOOKUP($A51,情景假设!$A$446:$AP$510,COLUMN(情景假设!AI$446),0)</f>
        <v>1298.5747579273027</v>
      </c>
      <c r="BC51" s="100">
        <f>VLOOKUP($A51,情景假设!$A$446:$AP$510,COLUMN(情景假设!AJ$446),0)</f>
        <v>1330.2208978715407</v>
      </c>
      <c r="BD51" s="66">
        <f>VLOOKUP($A51,情景假设!$A$446:$AP$510,COLUMN(情景假设!AK$446),0)</f>
        <v>1362.2203083209308</v>
      </c>
      <c r="BE51" s="100">
        <f>VLOOKUP($A51,情景假设!$A$446:$AP$510,COLUMN(情景假设!AL$446),0)</f>
        <v>1394.5793438928226</v>
      </c>
      <c r="BF51" s="100">
        <f>VLOOKUP($A51,情景假设!$A$446:$AP$510,COLUMN(情景假设!AM$446),0)</f>
        <v>1427.3655426469932</v>
      </c>
      <c r="BG51" s="100">
        <f>VLOOKUP($A51,情景假设!$A$446:$AP$510,COLUMN(情景假设!AN$446),0)</f>
        <v>1460.5509597114585</v>
      </c>
      <c r="BH51" s="100">
        <f>VLOOKUP($A51,情景假设!$A$446:$AP$510,COLUMN(情景假设!AO$446),0)</f>
        <v>1494.1052281948566</v>
      </c>
      <c r="BI51" s="102">
        <f>VLOOKUP($A51,情景假设!$A$446:$AP$510,COLUMN(情景假设!AP$446),0)</f>
        <v>1527.9954871184657</v>
      </c>
    </row>
    <row r="52" spans="1:61" x14ac:dyDescent="0.2">
      <c r="A52" s="23" t="s">
        <v>100</v>
      </c>
      <c r="B52" s="53"/>
      <c r="C52" s="54"/>
      <c r="D52" s="54"/>
      <c r="E52" s="54"/>
      <c r="F52" s="55"/>
      <c r="G52" s="53"/>
      <c r="H52" s="54"/>
      <c r="I52" s="54">
        <f>'历史数据 (2001-2022, 当年价) '!I52*I$77</f>
        <v>10649.638711539816</v>
      </c>
      <c r="J52" s="54">
        <f>'历史数据 (2001-2022, 当年价) '!J52*J$77</f>
        <v>10700.951638142691</v>
      </c>
      <c r="K52" s="55">
        <f>'历史数据 (2001-2022, 当年价) '!K52*K$77</f>
        <v>11534.955049889852</v>
      </c>
      <c r="L52" s="53">
        <f>'历史数据 (2001-2022, 当年价) '!L52*L$77</f>
        <v>12203.169573535575</v>
      </c>
      <c r="M52" s="54">
        <f>'历史数据 (2001-2022, 当年价) '!M52*M$77</f>
        <v>12198.207729660531</v>
      </c>
      <c r="N52" s="54">
        <f>'历史数据 (2001-2022, 当年价) '!N52*N$77</f>
        <v>12306.267191958539</v>
      </c>
      <c r="O52" s="54">
        <f>'历史数据 (2001-2022, 当年价) '!O52*O$77</f>
        <v>12057.930249434579</v>
      </c>
      <c r="P52" s="54">
        <f>'历史数据 (2001-2022, 当年价) '!P52*P$77</f>
        <v>11496.645752598572</v>
      </c>
      <c r="Q52" s="53">
        <f>'历史数据 (2001-2022, 当年价) '!Q52*Q$77</f>
        <v>11757.936502161634</v>
      </c>
      <c r="R52" s="54">
        <f>'历史数据 (2001-2022, 当年价) '!R52*R$77</f>
        <v>12829.820765210363</v>
      </c>
      <c r="S52" s="54">
        <f>'历史数据 (2001-2022, 当年价) '!S52*S$77</f>
        <v>14000.998845353402</v>
      </c>
      <c r="T52" s="54">
        <f>'历史数据 (2001-2022, 当年价) '!T52*T$77</f>
        <v>14376.753818674912</v>
      </c>
      <c r="U52" s="55">
        <f>'历史数据 (2001-2022, 当年价) '!U52*U$77</f>
        <v>14171.804811655176</v>
      </c>
      <c r="V52" s="54">
        <f>'历史数据 (2001-2022, 当年价) '!V52*V$77</f>
        <v>16363.884569742619</v>
      </c>
      <c r="W52" s="54">
        <f>'历史数据 (2001-2022, 当年价) '!W52*W$77</f>
        <v>17470.728074872739</v>
      </c>
      <c r="X52" s="100">
        <f>VLOOKUP($A52,情景假设!$A$446:$AP$510,COLUMN(情景假设!E$446),0)+情景假设!E493</f>
        <v>18941.563560600691</v>
      </c>
      <c r="Y52" s="100">
        <f>VLOOKUP($A52,情景假设!$A$446:$AP$510,COLUMN(情景假设!F$446),0)+情景假设!F493</f>
        <v>20803.557104600077</v>
      </c>
      <c r="Z52" s="101">
        <f>VLOOKUP($A52,情景假设!$A$446:$AP$510,COLUMN(情景假设!G$446),0)+情景假设!G493</f>
        <v>23490.239954152545</v>
      </c>
      <c r="AA52" s="100">
        <f>VLOOKUP($A52,情景假设!$A$446:$AP$510,COLUMN(情景假设!H$446),0)+情景假设!H493</f>
        <v>25875.739463069764</v>
      </c>
      <c r="AB52" s="100">
        <f>VLOOKUP($A52,情景假设!$A$446:$AP$510,COLUMN(情景假设!I$446),0)+情景假设!I493</f>
        <v>28323.057676156775</v>
      </c>
      <c r="AC52" s="100">
        <f>VLOOKUP($A52,情景假设!$A$446:$AP$510,COLUMN(情景假设!J$446),0)+情景假设!J493</f>
        <v>30761.978112289791</v>
      </c>
      <c r="AD52" s="100">
        <f>VLOOKUP($A52,情景假设!$A$446:$AP$510,COLUMN(情景假设!K$446),0)+情景假设!K493</f>
        <v>33229.992687268343</v>
      </c>
      <c r="AE52" s="102">
        <f>VLOOKUP($A52,情景假设!$A$446:$AP$510,COLUMN(情景假设!L$446),0)+情景假设!L493</f>
        <v>35881.682829984726</v>
      </c>
      <c r="AF52" s="100">
        <f>VLOOKUP($A52,情景假设!$A$446:$AP$510,COLUMN(情景假设!M$446),0)+情景假设!M493</f>
        <v>38936.034989433749</v>
      </c>
      <c r="AG52" s="100">
        <f>VLOOKUP($A52,情景假设!$A$446:$AP$510,COLUMN(情景假设!N$446),0)+情景假设!N493</f>
        <v>42434.813680718427</v>
      </c>
      <c r="AH52" s="100">
        <f>VLOOKUP($A52,情景假设!$A$446:$AP$510,COLUMN(情景假设!O$446),0)+情景假设!O493</f>
        <v>46273.939152322222</v>
      </c>
      <c r="AI52" s="100">
        <f>VLOOKUP($A52,情景假设!$A$446:$AP$510,COLUMN(情景假设!P$446),0)+情景假设!P493</f>
        <v>50103.055220017057</v>
      </c>
      <c r="AJ52" s="101">
        <f>VLOOKUP($A52,情景假设!$A$446:$AP$510,COLUMN(情景假设!Q$446),0)+情景假设!Q493</f>
        <v>53290.204110330524</v>
      </c>
      <c r="AK52" s="65">
        <f>VLOOKUP($A52,情景假设!$A$446:$AP$510,COLUMN(情景假设!R$446),0)+情景假设!R493</f>
        <v>55857.365472359183</v>
      </c>
      <c r="AL52" s="100">
        <f>VLOOKUP($A52,情景假设!$A$446:$AP$510,COLUMN(情景假设!S$446),0)+情景假设!S493</f>
        <v>58341.949340408319</v>
      </c>
      <c r="AM52" s="100">
        <f>VLOOKUP($A52,情景假设!$A$446:$AP$510,COLUMN(情景假设!T$446),0)+情景假设!T493</f>
        <v>60756.968318424777</v>
      </c>
      <c r="AN52" s="100">
        <f>VLOOKUP($A52,情景假设!$A$446:$AP$510,COLUMN(情景假设!U$446),0)+情景假设!U493</f>
        <v>63122.612003229951</v>
      </c>
      <c r="AO52" s="66">
        <f>VLOOKUP($A52,情景假设!$A$446:$AP$510,COLUMN(情景假设!V$446),0)+情景假设!V493</f>
        <v>65465.955289643156</v>
      </c>
      <c r="AP52" s="100">
        <f>VLOOKUP($A52,情景假设!$A$446:$AP$510,COLUMN(情景假设!W$446),0)+情景假设!W493</f>
        <v>67794.348592065682</v>
      </c>
      <c r="AQ52" s="100">
        <f>VLOOKUP($A52,情景假设!$A$446:$AP$510,COLUMN(情景假设!X$446),0)+情景假设!X493</f>
        <v>70098.760103840061</v>
      </c>
      <c r="AR52" s="100">
        <f>VLOOKUP($A52,情景假设!$A$446:$AP$510,COLUMN(情景假设!Y$446),0)+情景假设!Y493</f>
        <v>72388.393957627297</v>
      </c>
      <c r="AS52" s="100">
        <f>VLOOKUP($A52,情景假设!$A$446:$AP$510,COLUMN(情景假设!Z$446),0)+情景假设!Z493</f>
        <v>74674.569233654052</v>
      </c>
      <c r="AT52" s="100">
        <f>VLOOKUP($A52,情景假设!$A$446:$AP$510,COLUMN(情景假设!AA$446),0)+情景假设!AA493</f>
        <v>76970.520798340847</v>
      </c>
      <c r="AU52" s="65">
        <f>VLOOKUP($A52,情景假设!$A$446:$AP$510,COLUMN(情景假设!AB$446),0)+情景假设!AB493</f>
        <v>79292.941893836425</v>
      </c>
      <c r="AV52" s="100">
        <f>VLOOKUP($A52,情景假设!$A$446:$AP$510,COLUMN(情景假设!AC$446),0)+情景假设!AC493</f>
        <v>81660.38860308181</v>
      </c>
      <c r="AW52" s="100">
        <f>VLOOKUP($A52,情景假设!$A$446:$AP$510,COLUMN(情景假设!AD$446),0)+情景假设!AD493</f>
        <v>84091.511350072164</v>
      </c>
      <c r="AX52" s="100">
        <f>VLOOKUP($A52,情景假设!$A$446:$AP$510,COLUMN(情景假设!AE$446),0)+情景假设!AE493</f>
        <v>86606.775458806165</v>
      </c>
      <c r="AY52" s="102">
        <f>VLOOKUP($A52,情景假设!$A$446:$AP$510,COLUMN(情景假设!AF$446),0)+情景假设!AF493</f>
        <v>89228.698806066343</v>
      </c>
      <c r="AZ52" s="65">
        <f>VLOOKUP($A52,情景假设!$A$446:$AP$510,COLUMN(情景假设!AG$446),0)+情景假设!AG493</f>
        <v>91935.359192095973</v>
      </c>
      <c r="BA52" s="100">
        <f>VLOOKUP($A52,情景假设!$A$446:$AP$510,COLUMN(情景假设!AH$446),0)+情景假设!AH493</f>
        <v>94683.880377634079</v>
      </c>
      <c r="BB52" s="100">
        <f>VLOOKUP($A52,情景假设!$A$446:$AP$510,COLUMN(情景假设!AI$446),0)+情景假设!AI493</f>
        <v>97466.450528376517</v>
      </c>
      <c r="BC52" s="100">
        <f>VLOOKUP($A52,情景假设!$A$446:$AP$510,COLUMN(情景假设!AJ$446),0)+情景假设!AJ493</f>
        <v>100274.36893646854</v>
      </c>
      <c r="BD52" s="66">
        <f>VLOOKUP($A52,情景假设!$A$446:$AP$510,COLUMN(情景假设!AK$446),0)+情景假设!AK493</f>
        <v>103098.02515578594</v>
      </c>
      <c r="BE52" s="100">
        <f>VLOOKUP($A52,情景假设!$A$446:$AP$510,COLUMN(情景假设!AL$446),0)+情景假设!AL493</f>
        <v>105936.53133590566</v>
      </c>
      <c r="BF52" s="100">
        <f>VLOOKUP($A52,情景假设!$A$446:$AP$510,COLUMN(情景假设!AM$446),0)+情景假设!AM493</f>
        <v>108793.68633725872</v>
      </c>
      <c r="BG52" s="100">
        <f>VLOOKUP($A52,情景假设!$A$446:$AP$510,COLUMN(情景假设!AN$446),0)+情景假设!AN493</f>
        <v>111666.07100102062</v>
      </c>
      <c r="BH52" s="100">
        <f>VLOOKUP($A52,情景假设!$A$446:$AP$510,COLUMN(情景假设!AO$446),0)+情景假设!AO493</f>
        <v>114550.07030055528</v>
      </c>
      <c r="BI52" s="102">
        <f>VLOOKUP($A52,情景假设!$A$446:$AP$510,COLUMN(情景假设!AP$446),0)+情景假设!AP493</f>
        <v>117441.87654435966</v>
      </c>
    </row>
    <row r="53" spans="1:61" x14ac:dyDescent="0.2">
      <c r="A53" s="23" t="s">
        <v>101</v>
      </c>
      <c r="B53" s="53"/>
      <c r="C53" s="54"/>
      <c r="D53" s="54"/>
      <c r="E53" s="54"/>
      <c r="F53" s="55"/>
      <c r="G53" s="53"/>
      <c r="H53" s="54"/>
      <c r="I53" s="54">
        <f>'历史数据 (2001-2022, 当年价) '!I53*I$77</f>
        <v>635.44685597040052</v>
      </c>
      <c r="J53" s="54">
        <f>'历史数据 (2001-2022, 当年价) '!J53*J$77</f>
        <v>690.31214519662922</v>
      </c>
      <c r="K53" s="55">
        <f>'历史数据 (2001-2022, 当年价) '!K53*K$77</f>
        <v>790.36890513133335</v>
      </c>
      <c r="L53" s="53">
        <f>'历史数据 (2001-2022, 当年价) '!L53*L$77</f>
        <v>858.93810846948372</v>
      </c>
      <c r="M53" s="54">
        <f>'历史数据 (2001-2022, 当年价) '!M53*M$77</f>
        <v>913.37500817935734</v>
      </c>
      <c r="N53" s="54">
        <f>'历史数据 (2001-2022, 当年价) '!N53*N$77</f>
        <v>1018.6453797166182</v>
      </c>
      <c r="O53" s="54">
        <f>'历史数据 (2001-2022, 当年价) '!O53*O$77</f>
        <v>1137.7437969036205</v>
      </c>
      <c r="P53" s="54">
        <f>'历史数据 (2001-2022, 当年价) '!P53*P$77</f>
        <v>1199.1978904190339</v>
      </c>
      <c r="Q53" s="53">
        <f>'历史数据 (2001-2022, 当年价) '!Q53*Q$77</f>
        <v>1337.6292732244519</v>
      </c>
      <c r="R53" s="54">
        <f>'历史数据 (2001-2022, 当年价) '!R53*R$77</f>
        <v>1523.2072734394874</v>
      </c>
      <c r="S53" s="54">
        <f>'历史数据 (2001-2022, 当年价) '!S53*S$77</f>
        <v>1785.1032639547602</v>
      </c>
      <c r="T53" s="54">
        <f>'历史数据 (2001-2022, 当年价) '!T53*T$77</f>
        <v>1919.0682487030381</v>
      </c>
      <c r="U53" s="55">
        <f>'历史数据 (2001-2022, 当年价) '!U53*U$77</f>
        <v>1856.4384809055559</v>
      </c>
      <c r="V53" s="54">
        <f>'历史数据 (2001-2022, 当年价) '!V53*V$77</f>
        <v>2282.7594992660579</v>
      </c>
      <c r="W53" s="54">
        <f>'历史数据 (2001-2022, 当年价) '!W53*W$77</f>
        <v>2464.9908072284757</v>
      </c>
      <c r="X53" s="100">
        <f>VLOOKUP($A53,情景假设!$A$446:$AP$510,COLUMN(情景假设!E$446),0)</f>
        <v>2672.5094549002047</v>
      </c>
      <c r="Y53" s="100">
        <f>VLOOKUP($A53,情景假设!$A$446:$AP$510,COLUMN(情景假设!F$446),0)</f>
        <v>2885.3481131822969</v>
      </c>
      <c r="Z53" s="101">
        <f>VLOOKUP($A53,情景假设!$A$446:$AP$510,COLUMN(情景假设!G$446),0)</f>
        <v>3097.6335204699262</v>
      </c>
      <c r="AA53" s="65">
        <f>VLOOKUP($A53,情景假设!$A$446:$AP$510,COLUMN(情景假设!H$446),0)</f>
        <v>3317.7838860191555</v>
      </c>
      <c r="AB53" s="100">
        <f>VLOOKUP($A53,情景假设!$A$446:$AP$510,COLUMN(情景假设!I$446),0)</f>
        <v>3543.5477781302675</v>
      </c>
      <c r="AC53" s="100">
        <f>VLOOKUP($A53,情景假设!$A$446:$AP$510,COLUMN(情景假设!J$446),0)</f>
        <v>3773.8125358394809</v>
      </c>
      <c r="AD53" s="100">
        <f>VLOOKUP($A53,情景假设!$A$446:$AP$510,COLUMN(情景假设!K$446),0)</f>
        <v>4006.4160426658577</v>
      </c>
      <c r="AE53" s="102">
        <f>VLOOKUP($A53,情景假设!$A$446:$AP$510,COLUMN(情景假设!L$446),0)</f>
        <v>4237.9312149276084</v>
      </c>
      <c r="AF53" s="100">
        <f>VLOOKUP($A53,情景假设!$A$446:$AP$510,COLUMN(情景假设!M$446),0)</f>
        <v>4468.6423089184755</v>
      </c>
      <c r="AG53" s="100">
        <f>VLOOKUP($A53,情景假设!$A$446:$AP$510,COLUMN(情景假设!N$446),0)</f>
        <v>4699.6264203856554</v>
      </c>
      <c r="AH53" s="100">
        <f>VLOOKUP($A53,情景假设!$A$446:$AP$510,COLUMN(情景假设!O$446),0)</f>
        <v>4928.0640963367232</v>
      </c>
      <c r="AI53" s="100">
        <f>VLOOKUP($A53,情景假设!$A$446:$AP$510,COLUMN(情景假设!P$446),0)</f>
        <v>5153.3835321132574</v>
      </c>
      <c r="AJ53" s="101">
        <f>VLOOKUP($A53,情景假设!$A$446:$AP$510,COLUMN(情景假设!Q$446),0)</f>
        <v>5377.9943121942415</v>
      </c>
      <c r="AK53" s="65">
        <f>VLOOKUP($A53,情景假设!$A$446:$AP$510,COLUMN(情景假设!R$446),0)</f>
        <v>5602.4401491623457</v>
      </c>
      <c r="AL53" s="100">
        <f>VLOOKUP($A53,情景假设!$A$446:$AP$510,COLUMN(情景假设!S$446),0)</f>
        <v>5825.7377508649115</v>
      </c>
      <c r="AM53" s="100">
        <f>VLOOKUP($A53,情景假设!$A$446:$AP$510,COLUMN(情景假设!T$446),0)</f>
        <v>6049.8531311834859</v>
      </c>
      <c r="AN53" s="100">
        <f>VLOOKUP($A53,情景假设!$A$446:$AP$510,COLUMN(情景假设!U$446),0)</f>
        <v>6277.0966201435604</v>
      </c>
      <c r="AO53" s="66">
        <f>VLOOKUP($A53,情景假设!$A$446:$AP$510,COLUMN(情景假设!V$446),0)</f>
        <v>6510.1313910818653</v>
      </c>
      <c r="AP53" s="100">
        <f>VLOOKUP($A53,情景假设!$A$446:$AP$510,COLUMN(情景假设!W$446),0)</f>
        <v>6749.3732361585344</v>
      </c>
      <c r="AQ53" s="100">
        <f>VLOOKUP($A53,情景假设!$A$446:$AP$510,COLUMN(情景假设!X$446),0)</f>
        <v>6993.3495606236147</v>
      </c>
      <c r="AR53" s="100">
        <f>VLOOKUP($A53,情景假设!$A$446:$AP$510,COLUMN(情景假设!Y$446),0)</f>
        <v>7242.1612204398907</v>
      </c>
      <c r="AS53" s="100">
        <f>VLOOKUP($A53,情景假设!$A$446:$AP$510,COLUMN(情景假设!Z$446),0)</f>
        <v>7495.9044016251319</v>
      </c>
      <c r="AT53" s="100">
        <f>VLOOKUP($A53,情景假设!$A$446:$AP$510,COLUMN(情景假设!AA$446),0)</f>
        <v>7754.672719600776</v>
      </c>
      <c r="AU53" s="65">
        <f>VLOOKUP($A53,情景假设!$A$446:$AP$510,COLUMN(情景假设!AB$446),0)</f>
        <v>8018.7296538412793</v>
      </c>
      <c r="AV53" s="100">
        <f>VLOOKUP($A53,情景假设!$A$446:$AP$510,COLUMN(情景假设!AC$446),0)</f>
        <v>8288.357992136589</v>
      </c>
      <c r="AW53" s="100">
        <f>VLOOKUP($A53,情景假设!$A$446:$AP$510,COLUMN(情景假设!AD$446),0)</f>
        <v>8563.67731007365</v>
      </c>
      <c r="AX53" s="100">
        <f>VLOOKUP($A53,情景假设!$A$446:$AP$510,COLUMN(情景假设!AE$446),0)</f>
        <v>8844.8011427907331</v>
      </c>
      <c r="AY53" s="102">
        <f>VLOOKUP($A53,情景假设!$A$446:$AP$510,COLUMN(情景假设!AF$446),0)</f>
        <v>9131.83035123232</v>
      </c>
      <c r="AZ53" s="65">
        <f>VLOOKUP($A53,情景假设!$A$446:$AP$510,COLUMN(情景假设!AG$446),0)</f>
        <v>9427.0786497058143</v>
      </c>
      <c r="BA53" s="100">
        <f>VLOOKUP($A53,情景假设!$A$446:$AP$510,COLUMN(情景假设!AH$446),0)</f>
        <v>9732.2660186212561</v>
      </c>
      <c r="BB53" s="100">
        <f>VLOOKUP($A53,情景假设!$A$446:$AP$510,COLUMN(情景假设!AI$446),0)</f>
        <v>10046.487703051516</v>
      </c>
      <c r="BC53" s="100">
        <f>VLOOKUP($A53,情景假设!$A$446:$AP$510,COLUMN(情景假设!AJ$446),0)</f>
        <v>10368.69870482417</v>
      </c>
      <c r="BD53" s="66">
        <f>VLOOKUP($A53,情景假设!$A$446:$AP$510,COLUMN(情景假设!AK$446),0)</f>
        <v>10697.706045790203</v>
      </c>
      <c r="BE53" s="100">
        <f>VLOOKUP($A53,情景假设!$A$446:$AP$510,COLUMN(情景假设!AL$446),0)</f>
        <v>11033.166966300851</v>
      </c>
      <c r="BF53" s="100">
        <f>VLOOKUP($A53,情景假设!$A$446:$AP$510,COLUMN(情景假设!AM$446),0)</f>
        <v>11375.182364503476</v>
      </c>
      <c r="BG53" s="100">
        <f>VLOOKUP($A53,情景假设!$A$446:$AP$510,COLUMN(情景假设!AN$446),0)</f>
        <v>11723.05719240685</v>
      </c>
      <c r="BH53" s="100">
        <f>VLOOKUP($A53,情景假设!$A$446:$AP$510,COLUMN(情景假设!AO$446),0)</f>
        <v>12076.025949200555</v>
      </c>
      <c r="BI53" s="102">
        <f>VLOOKUP($A53,情景假设!$A$446:$AP$510,COLUMN(情景假设!AP$446),0)</f>
        <v>12433.252816813314</v>
      </c>
    </row>
    <row r="54" spans="1:61" x14ac:dyDescent="0.2">
      <c r="A54" s="24" t="s">
        <v>102</v>
      </c>
      <c r="B54" s="53"/>
      <c r="C54" s="54"/>
      <c r="D54" s="54"/>
      <c r="E54" s="54"/>
      <c r="F54" s="55"/>
      <c r="G54" s="53"/>
      <c r="H54" s="54"/>
      <c r="I54" s="54">
        <f>'历史数据 (2001-2022, 当年价) '!I54*I$77</f>
        <v>772.52531059024352</v>
      </c>
      <c r="J54" s="54">
        <f>'历史数据 (2001-2022, 当年价) '!J54*J$77</f>
        <v>769.65677167553315</v>
      </c>
      <c r="K54" s="55">
        <f>'历史数据 (2001-2022, 当年价) '!K54*K$77</f>
        <v>789.2808019013371</v>
      </c>
      <c r="L54" s="58">
        <f>'历史数据 (2001-2022, 当年价) '!L54*L$77</f>
        <v>813.7681388479034</v>
      </c>
      <c r="M54" s="59">
        <f>'历史数据 (2001-2022, 当年价) '!M54*M$77</f>
        <v>809.56374762604992</v>
      </c>
      <c r="N54" s="59">
        <f>'历史数据 (2001-2022, 当年价) '!N54*N$77</f>
        <v>820.58064700482055</v>
      </c>
      <c r="O54" s="59">
        <f>'历史数据 (2001-2022, 当年价) '!O54*O$77</f>
        <v>844.93068560736822</v>
      </c>
      <c r="P54" s="59">
        <f>'历史数据 (2001-2022, 当年价) '!P54*P$77</f>
        <v>846.48120875534187</v>
      </c>
      <c r="Q54" s="58">
        <f>'历史数据 (2001-2022, 当年价) '!Q54*Q$77</f>
        <v>883.89316881893217</v>
      </c>
      <c r="R54" s="59">
        <f>'历史数据 (2001-2022, 当年价) '!R54*R$77</f>
        <v>972.5233546006923</v>
      </c>
      <c r="S54" s="59">
        <f>'历史数据 (2001-2022, 当年价) '!S54*S$77</f>
        <v>1034.1872244828596</v>
      </c>
      <c r="T54" s="59">
        <f>'历史数据 (2001-2022, 当年价) '!T54*T$77</f>
        <v>1075.902264997181</v>
      </c>
      <c r="U54" s="60">
        <f>'历史数据 (2001-2022, 当年价) '!U54*U$77</f>
        <v>1091.7883404123318</v>
      </c>
      <c r="V54" s="59">
        <f>'历史数据 (2001-2022, 当年价) '!V54*V$77</f>
        <v>1244.7503877019715</v>
      </c>
      <c r="W54" s="59">
        <f>'历史数据 (2001-2022, 当年价) '!W54*W$77</f>
        <v>1298.5975960878834</v>
      </c>
      <c r="X54" s="104">
        <f>VLOOKUP($A54,情景假设!$A$446:$AP$510,COLUMN(情景假设!E$446),0)</f>
        <v>1372.3559162556253</v>
      </c>
      <c r="Y54" s="104">
        <f>VLOOKUP($A54,情景假设!$A$446:$AP$510,COLUMN(情景假设!F$446),0)</f>
        <v>1445.5490520750204</v>
      </c>
      <c r="Z54" s="105">
        <f>VLOOKUP($A54,情景假设!$A$446:$AP$510,COLUMN(情景假设!G$446),0)</f>
        <v>1515.9289436199169</v>
      </c>
      <c r="AA54" s="68">
        <f>VLOOKUP($A54,情景假设!$A$446:$AP$510,COLUMN(情景假设!H$446),0)</f>
        <v>1587.6903295022269</v>
      </c>
      <c r="AB54" s="104">
        <f>VLOOKUP($A54,情景假设!$A$446:$AP$510,COLUMN(情景假设!I$446),0)</f>
        <v>1659.3358877407195</v>
      </c>
      <c r="AC54" s="104">
        <f>VLOOKUP($A54,情景假设!$A$446:$AP$510,COLUMN(情景假设!J$446),0)</f>
        <v>1730.5449853982843</v>
      </c>
      <c r="AD54" s="104">
        <f>VLOOKUP($A54,情景假设!$A$446:$AP$510,COLUMN(情景假设!K$446),0)</f>
        <v>1800.579338867022</v>
      </c>
      <c r="AE54" s="106">
        <f>VLOOKUP($A54,情景假设!$A$446:$AP$510,COLUMN(情景假设!L$446),0)</f>
        <v>1868.227209136817</v>
      </c>
      <c r="AF54" s="104">
        <f>VLOOKUP($A54,情景假设!$A$446:$AP$510,COLUMN(情景假设!M$446),0)</f>
        <v>1933.1601266947878</v>
      </c>
      <c r="AG54" s="104">
        <f>VLOOKUP($A54,情景假设!$A$446:$AP$510,COLUMN(情景假设!N$446),0)</f>
        <v>1995.8473131143976</v>
      </c>
      <c r="AH54" s="104">
        <f>VLOOKUP($A54,情景假设!$A$446:$AP$510,COLUMN(情景假设!O$446),0)</f>
        <v>2056.2570985060461</v>
      </c>
      <c r="AI54" s="104">
        <f>VLOOKUP($A54,情景假设!$A$446:$AP$510,COLUMN(情景假设!P$446),0)</f>
        <v>2115.4658724981045</v>
      </c>
      <c r="AJ54" s="105">
        <f>VLOOKUP($A54,情景假设!$A$446:$AP$510,COLUMN(情景假设!Q$446),0)</f>
        <v>2175.8644838152632</v>
      </c>
      <c r="AK54" s="68">
        <f>VLOOKUP($A54,情景假设!$A$446:$AP$510,COLUMN(情景假设!R$446),0)</f>
        <v>2237.4003710412571</v>
      </c>
      <c r="AL54" s="104">
        <f>VLOOKUP($A54,情景假设!$A$446:$AP$510,COLUMN(情景假设!S$446),0)</f>
        <v>2298.4487310755899</v>
      </c>
      <c r="AM54" s="104">
        <f>VLOOKUP($A54,情景假设!$A$446:$AP$510,COLUMN(情景假设!T$446),0)</f>
        <v>2359.7683311948635</v>
      </c>
      <c r="AN54" s="104">
        <f>VLOOKUP($A54,情景假设!$A$446:$AP$510,COLUMN(情景假设!U$446),0)</f>
        <v>2422.1890439900035</v>
      </c>
      <c r="AO54" s="69">
        <f>VLOOKUP($A54,情景假设!$A$446:$AP$510,COLUMN(情景假设!V$446),0)</f>
        <v>2486.6147238892722</v>
      </c>
      <c r="AP54" s="104">
        <f>VLOOKUP($A54,情景假设!$A$446:$AP$510,COLUMN(情景假设!W$446),0)</f>
        <v>2553.0384724212654</v>
      </c>
      <c r="AQ54" s="104">
        <f>VLOOKUP($A54,情景假设!$A$446:$AP$510,COLUMN(情景假设!X$446),0)</f>
        <v>2620.7208406518735</v>
      </c>
      <c r="AR54" s="104">
        <f>VLOOKUP($A54,情景假设!$A$446:$AP$510,COLUMN(情景假设!Y$446),0)</f>
        <v>2689.5063305544313</v>
      </c>
      <c r="AS54" s="104">
        <f>VLOOKUP($A54,情景假设!$A$446:$AP$510,COLUMN(情景假设!Z$446),0)</f>
        <v>2759.2136242098404</v>
      </c>
      <c r="AT54" s="104">
        <f>VLOOKUP($A54,情景假设!$A$446:$AP$510,COLUMN(情景假设!AA$446),0)</f>
        <v>2829.6356193371348</v>
      </c>
      <c r="AU54" s="68">
        <f>VLOOKUP($A54,情景假设!$A$446:$AP$510,COLUMN(情景假设!AB$446),0)</f>
        <v>2900.6011636816602</v>
      </c>
      <c r="AV54" s="104">
        <f>VLOOKUP($A54,情景假设!$A$446:$AP$510,COLUMN(情景假设!AC$446),0)</f>
        <v>2971.9178731328939</v>
      </c>
      <c r="AW54" s="104">
        <f>VLOOKUP($A54,情景假设!$A$446:$AP$510,COLUMN(情景假设!AD$446),0)</f>
        <v>3043.3066129335157</v>
      </c>
      <c r="AX54" s="104">
        <f>VLOOKUP($A54,情景假设!$A$446:$AP$510,COLUMN(情景假设!AE$446),0)</f>
        <v>3114.4592860706152</v>
      </c>
      <c r="AY54" s="106">
        <f>VLOOKUP($A54,情景假设!$A$446:$AP$510,COLUMN(情景假设!AF$446),0)</f>
        <v>3185.0367458718865</v>
      </c>
      <c r="AZ54" s="68">
        <f>VLOOKUP($A54,情景假设!$A$446:$AP$510,COLUMN(情景假设!AG$446),0)</f>
        <v>3256.2773419078376</v>
      </c>
      <c r="BA54" s="104">
        <f>VLOOKUP($A54,情景假设!$A$446:$AP$510,COLUMN(情景假设!AH$446),0)</f>
        <v>3329.424891060381</v>
      </c>
      <c r="BB54" s="104">
        <f>VLOOKUP($A54,情景假设!$A$446:$AP$510,COLUMN(情景假设!AI$446),0)</f>
        <v>3404.0984720262113</v>
      </c>
      <c r="BC54" s="104">
        <f>VLOOKUP($A54,情景假设!$A$446:$AP$510,COLUMN(情景假设!AJ$446),0)</f>
        <v>3479.8826284304246</v>
      </c>
      <c r="BD54" s="69">
        <f>VLOOKUP($A54,情景假设!$A$446:$AP$510,COLUMN(情景假设!AK$446),0)</f>
        <v>3556.3264926229831</v>
      </c>
      <c r="BE54" s="104">
        <f>VLOOKUP($A54,情景假设!$A$446:$AP$510,COLUMN(情景假设!AL$446),0)</f>
        <v>3633.2742678693899</v>
      </c>
      <c r="BF54" s="104">
        <f>VLOOKUP($A54,情景假设!$A$446:$AP$510,COLUMN(情景假设!AM$446),0)</f>
        <v>3710.718893684767</v>
      </c>
      <c r="BG54" s="104">
        <f>VLOOKUP($A54,情景假设!$A$446:$AP$510,COLUMN(情景假设!AN$446),0)</f>
        <v>3788.394500181771</v>
      </c>
      <c r="BH54" s="104">
        <f>VLOOKUP($A54,情景假设!$A$446:$AP$510,COLUMN(情景假设!AO$446),0)</f>
        <v>3866.0206725890685</v>
      </c>
      <c r="BI54" s="106">
        <f>VLOOKUP($A54,情景假设!$A$446:$AP$510,COLUMN(情景假设!AP$446),0)</f>
        <v>3943.3032617228091</v>
      </c>
    </row>
    <row r="55" spans="1:61" x14ac:dyDescent="0.2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">
      <c r="A56" s="33" t="s">
        <v>12</v>
      </c>
      <c r="B56" s="34">
        <f>B2-B3-B4-B5</f>
        <v>85159.972603165224</v>
      </c>
      <c r="C56" s="35">
        <f t="shared" ref="C56:W56" si="5">C2-C3-C4-C5</f>
        <v>95166.703516711757</v>
      </c>
      <c r="D56" s="35">
        <f t="shared" si="5"/>
        <v>104088.24150810447</v>
      </c>
      <c r="E56" s="35">
        <f t="shared" si="5"/>
        <v>112231.0158089881</v>
      </c>
      <c r="F56" s="5">
        <f t="shared" si="5"/>
        <v>125401.69192976059</v>
      </c>
      <c r="G56" s="34">
        <f t="shared" si="5"/>
        <v>142978.37226587938</v>
      </c>
      <c r="H56" s="35">
        <f t="shared" si="5"/>
        <v>167541.49267001179</v>
      </c>
      <c r="I56" s="35">
        <f t="shared" si="5"/>
        <v>183610.20739593869</v>
      </c>
      <c r="J56" s="35">
        <f t="shared" si="5"/>
        <v>208205.9118021396</v>
      </c>
      <c r="K56" s="5">
        <f t="shared" si="5"/>
        <v>229127.61075000683</v>
      </c>
      <c r="L56" s="34">
        <f t="shared" si="5"/>
        <v>251708.3636572689</v>
      </c>
      <c r="M56" s="35">
        <f t="shared" si="5"/>
        <v>278805.76639792533</v>
      </c>
      <c r="N56" s="35">
        <f t="shared" si="5"/>
        <v>310001.39344416757</v>
      </c>
      <c r="O56" s="35">
        <f t="shared" si="5"/>
        <v>342958.0095287055</v>
      </c>
      <c r="P56" s="5">
        <f t="shared" si="5"/>
        <v>386077.17871781316</v>
      </c>
      <c r="Q56" s="34">
        <f t="shared" si="5"/>
        <v>425343.01125934906</v>
      </c>
      <c r="R56" s="35">
        <f t="shared" si="5"/>
        <v>457751.78044071991</v>
      </c>
      <c r="S56" s="35">
        <f t="shared" si="5"/>
        <v>493758.45247992256</v>
      </c>
      <c r="T56" s="35">
        <f t="shared" si="5"/>
        <v>533245.36875375663</v>
      </c>
      <c r="U56" s="5">
        <f t="shared" si="5"/>
        <v>546822.9</v>
      </c>
      <c r="V56" s="34">
        <f>V2-V3-V4-V5</f>
        <v>582938.40935426694</v>
      </c>
      <c r="W56" s="35">
        <f t="shared" si="5"/>
        <v>591543.43563865288</v>
      </c>
      <c r="X56" s="107">
        <f>情景假设!E36</f>
        <v>632226.56913440151</v>
      </c>
      <c r="Y56" s="107">
        <f>情景假设!F36</f>
        <v>675193.63543332578</v>
      </c>
      <c r="Z56" s="108">
        <f>情景假设!G36</f>
        <v>720457.01873410877</v>
      </c>
      <c r="AA56" s="109">
        <f>情景假设!H36</f>
        <v>769141.55281608296</v>
      </c>
      <c r="AB56" s="107">
        <f>情景假设!I36</f>
        <v>821615.66300653934</v>
      </c>
      <c r="AC56" s="107">
        <f>情景假设!J36</f>
        <v>876474.90157239116</v>
      </c>
      <c r="AD56" s="107">
        <f>情景假设!K36</f>
        <v>931922.24049783358</v>
      </c>
      <c r="AE56" s="108">
        <f>情景假设!L36</f>
        <v>985747.45049235621</v>
      </c>
      <c r="AF56" s="109">
        <f>情景假设!M36</f>
        <v>1037207.5332997777</v>
      </c>
      <c r="AG56" s="107">
        <f>情景假设!N36</f>
        <v>1087586.6330658735</v>
      </c>
      <c r="AH56" s="107">
        <f>情景假设!O36</f>
        <v>1137533.2389350783</v>
      </c>
      <c r="AI56" s="107">
        <f>情景假设!P36</f>
        <v>1187854.889306582</v>
      </c>
      <c r="AJ56" s="110">
        <f>情景假设!Q36</f>
        <v>1239517.4753231148</v>
      </c>
      <c r="AK56" s="109">
        <f>情景假设!R36</f>
        <v>1292350.9807613459</v>
      </c>
      <c r="AL56" s="107">
        <f>情景假设!S36</f>
        <v>1345695.6762032451</v>
      </c>
      <c r="AM56" s="107">
        <f>情景假设!T36</f>
        <v>1399959.6127454394</v>
      </c>
      <c r="AN56" s="107">
        <f>情景假设!U36</f>
        <v>1455628.7180826934</v>
      </c>
      <c r="AO56" s="110">
        <f>情景假设!V36</f>
        <v>1513271.5076830441</v>
      </c>
      <c r="AP56" s="109">
        <f>情景假设!W36</f>
        <v>1572935.1845710573</v>
      </c>
      <c r="AQ56" s="107">
        <f>情景假设!X36</f>
        <v>1634222.7036307324</v>
      </c>
      <c r="AR56" s="107">
        <f>情景假设!Y36</f>
        <v>1697096.9049069972</v>
      </c>
      <c r="AS56" s="107">
        <f>情景假设!Z36</f>
        <v>1761513.7181812823</v>
      </c>
      <c r="AT56" s="110">
        <f>情景假设!AA36</f>
        <v>1827421.9042350762</v>
      </c>
      <c r="AU56" s="109">
        <f>情景假设!AB36</f>
        <v>1894803.2379672101</v>
      </c>
      <c r="AV56" s="107">
        <f>情景假设!AC36</f>
        <v>1963637.0989474196</v>
      </c>
      <c r="AW56" s="107">
        <f>情景假设!AD36</f>
        <v>2033857.2537410504</v>
      </c>
      <c r="AX56" s="107">
        <f>情景假设!AE36</f>
        <v>2105389.378110914</v>
      </c>
      <c r="AY56" s="108">
        <f>情景假设!AF36</f>
        <v>2178150.7045806395</v>
      </c>
      <c r="AZ56" s="109">
        <f>情景假设!AG36</f>
        <v>2252291.061013422</v>
      </c>
      <c r="BA56" s="107">
        <f>情景假设!AH36</f>
        <v>2327914.6338229771</v>
      </c>
      <c r="BB56" s="107">
        <f>情景假设!AI36</f>
        <v>2404846.5252633323</v>
      </c>
      <c r="BC56" s="107">
        <f>情景假设!AJ36</f>
        <v>2482888.2134079705</v>
      </c>
      <c r="BD56" s="110">
        <f>情景假设!AK36</f>
        <v>2561816.6731828405</v>
      </c>
      <c r="BE56" s="109">
        <f>情景假设!AL36</f>
        <v>2641624.1751456908</v>
      </c>
      <c r="BF56" s="107">
        <f>情景假设!AM36</f>
        <v>2722421.1020825123</v>
      </c>
      <c r="BG56" s="107">
        <f>情景假设!AN36</f>
        <v>2804139.048045205</v>
      </c>
      <c r="BH56" s="107">
        <f>情景假设!AO36</f>
        <v>2886704.5769329825</v>
      </c>
      <c r="BI56" s="108">
        <f>情景假设!AP36</f>
        <v>2970039.1703962199</v>
      </c>
    </row>
    <row r="57" spans="1:61" x14ac:dyDescent="0.2">
      <c r="A57" s="36" t="s">
        <v>57</v>
      </c>
      <c r="B57" s="50">
        <f>B$77*'历史数据 (2001-2022, 当年价) '!B57</f>
        <v>12922.19691913198</v>
      </c>
      <c r="C57" s="51">
        <f>C$77*'历史数据 (2001-2022, 当年价) '!C57</f>
        <v>14005.145364926902</v>
      </c>
      <c r="D57" s="51">
        <f>D$77*'历史数据 (2001-2022, 当年价) '!D57</f>
        <v>14410.716652702284</v>
      </c>
      <c r="E57" s="51">
        <f>E$77*'历史数据 (2001-2022, 当年价) '!E57</f>
        <v>15841.240702858573</v>
      </c>
      <c r="F57" s="52">
        <f>F$77*'历史数据 (2001-2022, 当年价) '!F57</f>
        <v>17478.670029358709</v>
      </c>
      <c r="G57" s="50">
        <f>G$77*'历史数据 (2001-2022, 当年价) '!G57</f>
        <v>19206.903926131014</v>
      </c>
      <c r="H57" s="51">
        <f>H$77*'历史数据 (2001-2022, 当年价) '!H57</f>
        <v>21357.812046410043</v>
      </c>
      <c r="I57" s="51">
        <f>I$77*'历史数据 (2001-2022, 当年价) '!I57</f>
        <v>22214.293173693201</v>
      </c>
      <c r="J57" s="51">
        <f>J$77*'历史数据 (2001-2022, 当年价) '!J57</f>
        <v>22471.738420302012</v>
      </c>
      <c r="K57" s="52">
        <f>K$77*'历史数据 (2001-2022, 当年价) '!K57</f>
        <v>23894.578991226455</v>
      </c>
      <c r="L57" s="50">
        <f>L$77*'历史数据 (2001-2022, 当年价) '!L57</f>
        <v>25720.526961160911</v>
      </c>
      <c r="M57" s="51">
        <f>M$77*'历史数据 (2001-2022, 当年价) '!M57</f>
        <v>27354.589707269035</v>
      </c>
      <c r="N57" s="51">
        <f>N$77*'历史数据 (2001-2022, 当年价) '!N57</f>
        <v>29353.002496532965</v>
      </c>
      <c r="O57" s="51">
        <f>O$77*'历史数据 (2001-2022, 当年价) '!O57</f>
        <v>31825.567469102905</v>
      </c>
      <c r="P57" s="52">
        <f>P$77*'历史数据 (2001-2022, 当年价) '!P57</f>
        <v>34027.489263973992</v>
      </c>
      <c r="Q57" s="50">
        <f>Q$77*'历史数据 (2001-2022, 当年价) '!Q57</f>
        <v>36297.463499736106</v>
      </c>
      <c r="R57" s="51">
        <f>R$77*'历史数据 (2001-2022, 当年价) '!R57</f>
        <v>39121.852645308427</v>
      </c>
      <c r="S57" s="51">
        <f>S$77*'历史数据 (2001-2022, 当年价) '!S57</f>
        <v>41053.77693860625</v>
      </c>
      <c r="T57" s="51">
        <f>T$77*'历史数据 (2001-2022, 当年价) '!T57</f>
        <v>42691.5780889854</v>
      </c>
      <c r="U57" s="51">
        <f>U$77*'历史数据 (2001-2022, 当年价) '!U57</f>
        <v>40582.9</v>
      </c>
      <c r="V57" s="50">
        <f>V$77*'历史数据 (2001-2022, 当年价) '!V57</f>
        <v>44991.98369146973</v>
      </c>
      <c r="W57" s="51">
        <f>W$77*'历史数据 (2001-2022, 当年价) '!W57</f>
        <v>46450.003049149032</v>
      </c>
      <c r="X57" s="104">
        <f>VLOOKUP($A57,情景假设!$A$446:$AP$510,COLUMN(情景假设!E$446),0)</f>
        <v>49153.129815887412</v>
      </c>
      <c r="Y57" s="95">
        <f>VLOOKUP($A57,情景假设!$A$446:$AP$510,COLUMN(情景假设!F$446),0)</f>
        <v>51970.893722128654</v>
      </c>
      <c r="Z57" s="98">
        <f>VLOOKUP($A57,情景假设!$A$446:$AP$510,COLUMN(情景假设!G$446),0)</f>
        <v>54898.824827539094</v>
      </c>
      <c r="AA57" s="95">
        <f>VLOOKUP($A57,情景假设!$A$446:$AP$510,COLUMN(情景假设!H$446),0)</f>
        <v>57997.043486053568</v>
      </c>
      <c r="AB57" s="95">
        <f>VLOOKUP($A57,情景假设!$A$446:$AP$510,COLUMN(情景假设!I$446),0)</f>
        <v>61283.056469726456</v>
      </c>
      <c r="AC57" s="95">
        <f>VLOOKUP($A57,情景假设!$A$446:$AP$510,COLUMN(情景假设!J$446),0)</f>
        <v>64675.3592097</v>
      </c>
      <c r="AD57" s="95">
        <f>VLOOKUP($A57,情景假设!$A$446:$AP$510,COLUMN(情景假设!K$446),0)</f>
        <v>68075.574371646406</v>
      </c>
      <c r="AE57" s="96">
        <f>VLOOKUP($A57,情景假设!$A$446:$AP$510,COLUMN(情景假设!L$446),0)</f>
        <v>71368.115415646593</v>
      </c>
      <c r="AF57" s="97">
        <f>VLOOKUP($A57,情景假设!$A$446:$AP$510,COLUMN(情景假设!M$446),0)</f>
        <v>74542.867959405921</v>
      </c>
      <c r="AG57" s="95">
        <f>VLOOKUP($A57,情景假设!$A$446:$AP$510,COLUMN(情景假设!N$446),0)</f>
        <v>77672.973183565948</v>
      </c>
      <c r="AH57" s="95">
        <f>VLOOKUP($A57,情景假设!$A$446:$AP$510,COLUMN(情景假设!O$446),0)</f>
        <v>80755.409526274452</v>
      </c>
      <c r="AI57" s="95">
        <f>VLOOKUP($A57,情景假设!$A$446:$AP$510,COLUMN(情景假设!P$446),0)</f>
        <v>83787.38505774572</v>
      </c>
      <c r="AJ57" s="98">
        <f>VLOOKUP($A57,情景假设!$A$446:$AP$510,COLUMN(情景假设!Q$446),0)</f>
        <v>86766.223272618037</v>
      </c>
      <c r="AK57" s="95">
        <f>VLOOKUP($A57,情景假设!$A$446:$AP$510,COLUMN(情景假设!R$446),0)</f>
        <v>89671.015235601255</v>
      </c>
      <c r="AL57" s="95">
        <f>VLOOKUP($A57,情景假设!$A$446:$AP$510,COLUMN(情景假设!S$446),0)</f>
        <v>92501.126658160996</v>
      </c>
      <c r="AM57" s="95">
        <f>VLOOKUP($A57,情景假设!$A$446:$AP$510,COLUMN(情景假设!T$446),0)</f>
        <v>95288.333503441856</v>
      </c>
      <c r="AN57" s="95">
        <f>VLOOKUP($A57,情景假设!$A$446:$AP$510,COLUMN(情景假设!U$446),0)</f>
        <v>98069.81385715623</v>
      </c>
      <c r="AO57" s="95">
        <f>VLOOKUP($A57,情景假设!$A$446:$AP$510,COLUMN(情景假设!V$446),0)</f>
        <v>100888.1054628993</v>
      </c>
      <c r="AP57" s="97">
        <f>VLOOKUP($A57,情景假设!$A$446:$AP$510,COLUMN(情景假设!W$446),0)</f>
        <v>103750.94900997991</v>
      </c>
      <c r="AQ57" s="95">
        <f>VLOOKUP($A57,情景假设!$A$446:$AP$510,COLUMN(情景假设!X$446),0)</f>
        <v>106638.19510124714</v>
      </c>
      <c r="AR57" s="95">
        <f>VLOOKUP($A57,情景假设!$A$446:$AP$510,COLUMN(情景假设!Y$446),0)</f>
        <v>109555.33246513936</v>
      </c>
      <c r="AS57" s="95">
        <f>VLOOKUP($A57,情景假设!$A$446:$AP$510,COLUMN(情景假设!Z$446),0)</f>
        <v>112508.8369307696</v>
      </c>
      <c r="AT57" s="99">
        <f>VLOOKUP($A57,情景假设!$A$446:$AP$510,COLUMN(情景假设!AA$446),0)</f>
        <v>115506.21342218682</v>
      </c>
      <c r="AU57" s="95">
        <f>VLOOKUP($A57,情景假设!$A$446:$AP$510,COLUMN(情景假设!AB$446),0)</f>
        <v>118558.56766890487</v>
      </c>
      <c r="AV57" s="95">
        <f>VLOOKUP($A57,情景假设!$A$446:$AP$510,COLUMN(情景假设!AC$446),0)</f>
        <v>121678.347281457</v>
      </c>
      <c r="AW57" s="95">
        <f>VLOOKUP($A57,情景假设!$A$446:$AP$510,COLUMN(情景假设!AD$446),0)</f>
        <v>124876.74713755769</v>
      </c>
      <c r="AX57" s="95">
        <f>VLOOKUP($A57,情景假设!$A$446:$AP$510,COLUMN(情景假设!AE$446),0)</f>
        <v>128166.17498061749</v>
      </c>
      <c r="AY57" s="96">
        <f>VLOOKUP($A57,情景假设!$A$446:$AP$510,COLUMN(情景假设!AF$446),0)</f>
        <v>131560.30255667062</v>
      </c>
      <c r="AZ57" s="97">
        <f>VLOOKUP($A57,情景假设!$A$446:$AP$510,COLUMN(情景假设!AG$446),0)</f>
        <v>135051.68090367058</v>
      </c>
      <c r="BA57" s="95">
        <f>VLOOKUP($A57,情景假设!$A$446:$AP$510,COLUMN(情景假设!AH$446),0)</f>
        <v>138618.44440273542</v>
      </c>
      <c r="BB57" s="95">
        <f>VLOOKUP($A57,情景假设!$A$446:$AP$510,COLUMN(情景假设!AI$446),0)</f>
        <v>142252.91759575994</v>
      </c>
      <c r="BC57" s="95">
        <f>VLOOKUP($A57,情景假设!$A$446:$AP$510,COLUMN(情景假设!AJ$446),0)</f>
        <v>145946.44745815854</v>
      </c>
      <c r="BD57" s="99">
        <f>VLOOKUP($A57,情景假设!$A$446:$AP$510,COLUMN(情景假设!AK$446),0)</f>
        <v>149689.35706091559</v>
      </c>
      <c r="BE57" s="95">
        <f>VLOOKUP($A57,情景假设!$A$446:$AP$510,COLUMN(情景假设!AL$446),0)</f>
        <v>153484.87832989576</v>
      </c>
      <c r="BF57" s="95">
        <f>VLOOKUP($A57,情景假设!$A$446:$AP$510,COLUMN(情景假设!AM$446),0)</f>
        <v>157343.16007625783</v>
      </c>
      <c r="BG57" s="95">
        <f>VLOOKUP($A57,情景假设!$A$446:$AP$510,COLUMN(情景假设!AN$446),0)</f>
        <v>161264.0264918863</v>
      </c>
      <c r="BH57" s="95">
        <f>VLOOKUP($A57,情景假设!$A$446:$AP$510,COLUMN(情景假设!AO$446),0)</f>
        <v>165247.18773599216</v>
      </c>
      <c r="BI57" s="98">
        <f>VLOOKUP($A57,情景假设!$A$446:$AP$510,COLUMN(情景假设!AP$446),0)</f>
        <v>169292.23271258455</v>
      </c>
    </row>
    <row r="58" spans="1:61" x14ac:dyDescent="0.2">
      <c r="A58" s="40" t="s">
        <v>58</v>
      </c>
      <c r="B58" s="53">
        <f>B$77*'历史数据 (2001-2022, 当年价) '!B58</f>
        <v>17152.616485966111</v>
      </c>
      <c r="C58" s="54">
        <f>C$77*'历史数据 (2001-2022, 当年价) '!C58</f>
        <v>18681.749754360146</v>
      </c>
      <c r="D58" s="54">
        <f>D$77*'历史数据 (2001-2022, 当年价) '!D58</f>
        <v>20339.742996748846</v>
      </c>
      <c r="E58" s="54">
        <f>E$77*'历史数据 (2001-2022, 当年价) '!E58</f>
        <v>21201.883194183185</v>
      </c>
      <c r="F58" s="55">
        <f>F$77*'历史数据 (2001-2022, 当年价) '!F58</f>
        <v>22884.560803942069</v>
      </c>
      <c r="G58" s="53">
        <f>G$77*'历史数据 (2001-2022, 当年价) '!G58</f>
        <v>26058.395523850108</v>
      </c>
      <c r="H58" s="54">
        <f>H$77*'历史数据 (2001-2022, 当年价) '!H58</f>
        <v>30623.280761177761</v>
      </c>
      <c r="I58" s="54">
        <f>I$77*'历史数据 (2001-2022, 当年价) '!I58</f>
        <v>35540.208943581521</v>
      </c>
      <c r="J58" s="54">
        <f>J$77*'历史数据 (2001-2022, 当年价) '!J58</f>
        <v>39448.493208340893</v>
      </c>
      <c r="K58" s="55">
        <f>K$77*'历史数据 (2001-2022, 当年价) '!K58</f>
        <v>45678.365859529622</v>
      </c>
      <c r="L58" s="53">
        <f>L$77*'历史数据 (2001-2022, 当年价) '!L58</f>
        <v>51500.521306789298</v>
      </c>
      <c r="M58" s="54">
        <f>M$77*'历史数据 (2001-2022, 当年价) '!M58</f>
        <v>57367.259264602661</v>
      </c>
      <c r="N58" s="54">
        <f>N$77*'历史数据 (2001-2022, 当年价) '!N58</f>
        <v>63443.814282969681</v>
      </c>
      <c r="O58" s="54">
        <f>O$77*'历史数据 (2001-2022, 当年价) '!O58</f>
        <v>70456.495572018976</v>
      </c>
      <c r="P58" s="55">
        <f>P$77*'历史数据 (2001-2022, 当年价) '!P58</f>
        <v>75503.463751392177</v>
      </c>
      <c r="Q58" s="53">
        <f>Q$77*'历史数据 (2001-2022, 当年价) '!Q58</f>
        <v>81020.819704871668</v>
      </c>
      <c r="R58" s="54">
        <f>R$77*'历史数据 (2001-2022, 当年价) '!R58</f>
        <v>85528.934305470306</v>
      </c>
      <c r="S58" s="54">
        <f>S$77*'历史数据 (2001-2022, 当年价) '!S58</f>
        <v>90483.044653986115</v>
      </c>
      <c r="T58" s="54">
        <f>T$77*'历史数据 (2001-2022, 当年价) '!T58</f>
        <v>96158.315337849839</v>
      </c>
      <c r="U58" s="54">
        <f>U$77*'历史数据 (2001-2022, 当年价) '!U58</f>
        <v>96086.1</v>
      </c>
      <c r="V58" s="53">
        <f>V$77*'历史数据 (2001-2022, 当年价) '!V58</f>
        <v>105634.48778242921</v>
      </c>
      <c r="W58" s="54">
        <f>W$77*'历史数据 (2001-2022, 当年价) '!W58</f>
        <v>107085.79216328831</v>
      </c>
      <c r="X58" s="100">
        <f>VLOOKUP($A58,情景假设!$A$446:$AP$510,COLUMN(情景假设!E$446),0)</f>
        <v>113767.13710221479</v>
      </c>
      <c r="Y58" s="100">
        <f>VLOOKUP($A58,情景假设!$A$446:$AP$510,COLUMN(情景假设!F$446),0)</f>
        <v>120779.14218236729</v>
      </c>
      <c r="Z58" s="102">
        <f>VLOOKUP($A58,情景假设!$A$446:$AP$510,COLUMN(情景假设!G$446),0)</f>
        <v>128124.43436638825</v>
      </c>
      <c r="AA58" s="100">
        <f>VLOOKUP($A58,情景假设!$A$446:$AP$510,COLUMN(情景假设!H$446),0)</f>
        <v>135992.94281735257</v>
      </c>
      <c r="AB58" s="100">
        <f>VLOOKUP($A58,情景假设!$A$446:$AP$510,COLUMN(情景假设!I$446),0)</f>
        <v>144435.6227386625</v>
      </c>
      <c r="AC58" s="100">
        <f>VLOOKUP($A58,情景假设!$A$446:$AP$510,COLUMN(情景假设!J$446),0)</f>
        <v>153203.4908469301</v>
      </c>
      <c r="AD58" s="100">
        <f>VLOOKUP($A58,情景假设!$A$446:$AP$510,COLUMN(情景假设!K$446),0)</f>
        <v>161987.00245544207</v>
      </c>
      <c r="AE58" s="101">
        <f>VLOOKUP($A58,情景假设!$A$446:$AP$510,COLUMN(情景假设!L$446),0)</f>
        <v>170414.18126478125</v>
      </c>
      <c r="AF58" s="65">
        <f>VLOOKUP($A58,情景假设!$A$446:$AP$510,COLUMN(情景假设!M$446),0)</f>
        <v>178396.49297510358</v>
      </c>
      <c r="AG58" s="100">
        <f>VLOOKUP($A58,情景假设!$A$446:$AP$510,COLUMN(情景假设!N$446),0)</f>
        <v>186164.3552865347</v>
      </c>
      <c r="AH58" s="100">
        <f>VLOOKUP($A58,情景假设!$A$446:$AP$510,COLUMN(情景假设!O$446),0)</f>
        <v>193792.13619244454</v>
      </c>
      <c r="AI58" s="100">
        <f>VLOOKUP($A58,情景假设!$A$446:$AP$510,COLUMN(情景假设!P$446),0)</f>
        <v>201370.65249329931</v>
      </c>
      <c r="AJ58" s="102">
        <f>VLOOKUP($A58,情景假设!$A$446:$AP$510,COLUMN(情景假设!Q$446),0)</f>
        <v>209006.40950493095</v>
      </c>
      <c r="AK58" s="100">
        <f>VLOOKUP($A58,情景假设!$A$446:$AP$510,COLUMN(情景假设!R$446),0)</f>
        <v>216628.45448649218</v>
      </c>
      <c r="AL58" s="100">
        <f>VLOOKUP($A58,情景假设!$A$446:$AP$510,COLUMN(情景假设!S$446),0)</f>
        <v>224132.0306333417</v>
      </c>
      <c r="AM58" s="100">
        <f>VLOOKUP($A58,情景假设!$A$446:$AP$510,COLUMN(情景假设!T$446),0)</f>
        <v>231594.7426923661</v>
      </c>
      <c r="AN58" s="100">
        <f>VLOOKUP($A58,情景假设!$A$446:$AP$510,COLUMN(情景假设!U$446),0)</f>
        <v>239108.17681346985</v>
      </c>
      <c r="AO58" s="100">
        <f>VLOOKUP($A58,情景假设!$A$446:$AP$510,COLUMN(情景假设!V$446),0)</f>
        <v>246778.08079915019</v>
      </c>
      <c r="AP58" s="65">
        <f>VLOOKUP($A58,情景假设!$A$446:$AP$510,COLUMN(情景假设!W$446),0)</f>
        <v>254626.11194552266</v>
      </c>
      <c r="AQ58" s="100">
        <f>VLOOKUP($A58,情景假设!$A$446:$AP$510,COLUMN(情景假设!X$446),0)</f>
        <v>262605.48140048201</v>
      </c>
      <c r="AR58" s="100">
        <f>VLOOKUP($A58,情景假设!$A$446:$AP$510,COLUMN(情景假设!Y$446),0)</f>
        <v>270732.04370265431</v>
      </c>
      <c r="AS58" s="100">
        <f>VLOOKUP($A58,情景假设!$A$446:$AP$510,COLUMN(情景假设!Z$446),0)</f>
        <v>279024.24152342102</v>
      </c>
      <c r="AT58" s="66">
        <f>VLOOKUP($A58,情景假设!$A$446:$AP$510,COLUMN(情景假设!AA$446),0)</f>
        <v>287503.26021155214</v>
      </c>
      <c r="AU58" s="100">
        <f>VLOOKUP($A58,情景假设!$A$446:$AP$510,COLUMN(情景假设!AB$446),0)</f>
        <v>296199.50705989602</v>
      </c>
      <c r="AV58" s="100">
        <f>VLOOKUP($A58,情景假设!$A$446:$AP$510,COLUMN(情景假设!AC$446),0)</f>
        <v>305147.12461193732</v>
      </c>
      <c r="AW58" s="100">
        <f>VLOOKUP($A58,情景假设!$A$446:$AP$510,COLUMN(情景假设!AD$446),0)</f>
        <v>314377.53735530667</v>
      </c>
      <c r="AX58" s="100">
        <f>VLOOKUP($A58,情景假设!$A$446:$AP$510,COLUMN(情景假设!AE$446),0)</f>
        <v>323925.63571870868</v>
      </c>
      <c r="AY58" s="101">
        <f>VLOOKUP($A58,情景假设!$A$446:$AP$510,COLUMN(情景假设!AF$446),0)</f>
        <v>333829.97656180395</v>
      </c>
      <c r="AZ58" s="65">
        <f>VLOOKUP($A58,情景假设!$A$446:$AP$510,COLUMN(情景假设!AG$446),0)</f>
        <v>344081.66422159743</v>
      </c>
      <c r="BA58" s="100">
        <f>VLOOKUP($A58,情景假设!$A$446:$AP$510,COLUMN(情景假设!AH$446),0)</f>
        <v>354635.73062156484</v>
      </c>
      <c r="BB58" s="100">
        <f>VLOOKUP($A58,情景假设!$A$446:$AP$510,COLUMN(情景假设!AI$446),0)</f>
        <v>365477.54997843329</v>
      </c>
      <c r="BC58" s="100">
        <f>VLOOKUP($A58,情景假设!$A$446:$AP$510,COLUMN(情景假设!AJ$446),0)</f>
        <v>376589.73257279373</v>
      </c>
      <c r="BD58" s="66">
        <f>VLOOKUP($A58,情景假设!$A$446:$AP$510,COLUMN(情景假设!AK$446),0)</f>
        <v>387951.92675687996</v>
      </c>
      <c r="BE58" s="100">
        <f>VLOOKUP($A58,情景假设!$A$446:$AP$510,COLUMN(情景假设!AL$446),0)</f>
        <v>399577.00664059573</v>
      </c>
      <c r="BF58" s="100">
        <f>VLOOKUP($A58,情景假设!$A$446:$AP$510,COLUMN(情景假设!AM$446),0)</f>
        <v>411496.14316341473</v>
      </c>
      <c r="BG58" s="100">
        <f>VLOOKUP($A58,情景假设!$A$446:$AP$510,COLUMN(情景假设!AN$446),0)</f>
        <v>423713.93072614382</v>
      </c>
      <c r="BH58" s="100">
        <f>VLOOKUP($A58,情景假设!$A$446:$AP$510,COLUMN(情景假设!AO$446),0)</f>
        <v>436234.72461465781</v>
      </c>
      <c r="BI58" s="102">
        <f>VLOOKUP($A58,情景假设!$A$446:$AP$510,COLUMN(情景假设!AP$446),0)</f>
        <v>449062.61205117824</v>
      </c>
    </row>
    <row r="59" spans="1:61" x14ac:dyDescent="0.2">
      <c r="A59" s="40" t="s">
        <v>59</v>
      </c>
      <c r="B59" s="53">
        <f>B$77*'历史数据 (2001-2022, 当年价) '!B59</f>
        <v>4513.6385874010248</v>
      </c>
      <c r="C59" s="54">
        <f>C$77*'历史数据 (2001-2022, 当年价) '!C59</f>
        <v>5092.0326235075754</v>
      </c>
      <c r="D59" s="54">
        <f>D$77*'历史数据 (2001-2022, 当年价) '!D59</f>
        <v>5691.7851781488607</v>
      </c>
      <c r="E59" s="54">
        <f>E$77*'历史数据 (2001-2022, 当年价) '!E59</f>
        <v>6238.1108824838657</v>
      </c>
      <c r="F59" s="55">
        <f>F$77*'历史数据 (2001-2022, 当年价) '!F59</f>
        <v>6873.8054741095848</v>
      </c>
      <c r="G59" s="53">
        <f>G$77*'历史数据 (2001-2022, 当年价) '!G59</f>
        <v>7553.6469442222424</v>
      </c>
      <c r="H59" s="54">
        <f>H$77*'历史数据 (2001-2022, 当年价) '!H59</f>
        <v>8113.2807727908448</v>
      </c>
      <c r="I59" s="54">
        <f>I$77*'历史数据 (2001-2022, 当年价) '!I59</f>
        <v>8979.4462881834588</v>
      </c>
      <c r="J59" s="54">
        <f>J$77*'历史数据 (2001-2022, 当年价) '!J59</f>
        <v>9462.0566134484743</v>
      </c>
      <c r="K59" s="55">
        <f>K$77*'历史数据 (2001-2022, 当年价) '!K59</f>
        <v>9810.4193647830252</v>
      </c>
      <c r="L59" s="53">
        <f>L$77*'历史数据 (2001-2022, 当年价) '!L59</f>
        <v>10086.374948865838</v>
      </c>
      <c r="M59" s="54">
        <f>M$77*'历史数据 (2001-2022, 当年价) '!M59</f>
        <v>10978.23468974103</v>
      </c>
      <c r="N59" s="54">
        <f>N$77*'历史数据 (2001-2022, 当年价) '!N59</f>
        <v>11528.425064808491</v>
      </c>
      <c r="O59" s="54">
        <f>O$77*'历史数据 (2001-2022, 当年价) '!O59</f>
        <v>12523.822103857652</v>
      </c>
      <c r="P59" s="55">
        <f>P$77*'历史数据 (2001-2022, 当年价) '!P59</f>
        <v>13720.594558606477</v>
      </c>
      <c r="Q59" s="53">
        <f>Q$77*'历史数据 (2001-2022, 当年价) '!Q59</f>
        <v>14954.528147087502</v>
      </c>
      <c r="R59" s="54">
        <f>R$77*'历史数据 (2001-2022, 当年价) '!R59</f>
        <v>15867.146170529086</v>
      </c>
      <c r="S59" s="54">
        <f>S$77*'历史数据 (2001-2022, 当年价) '!S59</f>
        <v>16814.082962921035</v>
      </c>
      <c r="T59" s="54">
        <f>T$77*'历史数据 (2001-2022, 当年价) '!T59</f>
        <v>17998.073570923636</v>
      </c>
      <c r="U59" s="54">
        <f>U$77*'历史数据 (2001-2022, 当年价) '!U59</f>
        <v>15285.4</v>
      </c>
      <c r="V59" s="53">
        <f>V$77*'历史数据 (2001-2022, 当年价) '!V59</f>
        <v>17067.645704961466</v>
      </c>
      <c r="W59" s="54">
        <f>W$77*'历史数据 (2001-2022, 当年价) '!W59</f>
        <v>16696.536385320014</v>
      </c>
      <c r="X59" s="100">
        <f>VLOOKUP($A59,情景假设!$A$446:$AP$510,COLUMN(情景假设!E$446),0)</f>
        <v>17340.794696631892</v>
      </c>
      <c r="Y59" s="100">
        <f>VLOOKUP($A59,情景假设!$A$446:$AP$510,COLUMN(情景假设!F$446),0)</f>
        <v>18009.124001359705</v>
      </c>
      <c r="Z59" s="102">
        <f>VLOOKUP($A59,情景假设!$A$446:$AP$510,COLUMN(情景假设!G$446),0)</f>
        <v>18704.706051623121</v>
      </c>
      <c r="AA59" s="100">
        <f>VLOOKUP($A59,情景假设!$A$446:$AP$510,COLUMN(情景假设!H$446),0)</f>
        <v>19453.174124324378</v>
      </c>
      <c r="AB59" s="100">
        <f>VLOOKUP($A59,情景假设!$A$446:$AP$510,COLUMN(情景假设!I$446),0)</f>
        <v>20255.875388876553</v>
      </c>
      <c r="AC59" s="100">
        <f>VLOOKUP($A59,情景假设!$A$446:$AP$510,COLUMN(情景假设!J$446),0)</f>
        <v>21076.061739870143</v>
      </c>
      <c r="AD59" s="100">
        <f>VLOOKUP($A59,情景假设!$A$446:$AP$510,COLUMN(情景假设!K$446),0)</f>
        <v>21871.605588799041</v>
      </c>
      <c r="AE59" s="101">
        <f>VLOOKUP($A59,情景假设!$A$446:$AP$510,COLUMN(情景假设!L$446),0)</f>
        <v>22595.169541622119</v>
      </c>
      <c r="AF59" s="65">
        <f>VLOOKUP($A59,情景假设!$A$446:$AP$510,COLUMN(情景假设!M$446),0)</f>
        <v>23241.291397532139</v>
      </c>
      <c r="AG59" s="100">
        <f>VLOOKUP($A59,情景假设!$A$446:$AP$510,COLUMN(情景假设!N$446),0)</f>
        <v>23844.804467481292</v>
      </c>
      <c r="AH59" s="100">
        <f>VLOOKUP($A59,情景假设!$A$446:$AP$510,COLUMN(情景假设!O$446),0)</f>
        <v>24416.265802246682</v>
      </c>
      <c r="AI59" s="100">
        <f>VLOOKUP($A59,情景假设!$A$446:$AP$510,COLUMN(情景假设!P$446),0)</f>
        <v>24967.269338772876</v>
      </c>
      <c r="AJ59" s="102">
        <f>VLOOKUP($A59,情景假设!$A$446:$AP$510,COLUMN(情景假设!Q$446),0)</f>
        <v>25510.296826202331</v>
      </c>
      <c r="AK59" s="100">
        <f>VLOOKUP($A59,情景假设!$A$446:$AP$510,COLUMN(情景假设!R$446),0)</f>
        <v>26037.046567992918</v>
      </c>
      <c r="AL59" s="100">
        <f>VLOOKUP($A59,情景假设!$A$446:$AP$510,COLUMN(情景假设!S$446),0)</f>
        <v>26536.530594902368</v>
      </c>
      <c r="AM59" s="100">
        <f>VLOOKUP($A59,情景假设!$A$446:$AP$510,COLUMN(情景假设!T$446),0)</f>
        <v>27018.519693334405</v>
      </c>
      <c r="AN59" s="100">
        <f>VLOOKUP($A59,情景假设!$A$446:$AP$510,COLUMN(情景假设!U$446),0)</f>
        <v>27493.720559391728</v>
      </c>
      <c r="AO59" s="100">
        <f>VLOOKUP($A59,情景假设!$A$446:$AP$510,COLUMN(情景假设!V$446),0)</f>
        <v>27973.734444604834</v>
      </c>
      <c r="AP59" s="65">
        <f>VLOOKUP($A59,情景假设!$A$446:$AP$510,COLUMN(情景假设!W$446),0)</f>
        <v>28460.012337037915</v>
      </c>
      <c r="AQ59" s="100">
        <f>VLOOKUP($A59,情景假设!$A$446:$AP$510,COLUMN(情景假设!X$446),0)</f>
        <v>28946.273876594674</v>
      </c>
      <c r="AR59" s="100">
        <f>VLOOKUP($A59,情景假设!$A$446:$AP$510,COLUMN(情景假设!Y$446),0)</f>
        <v>29433.281509804317</v>
      </c>
      <c r="AS59" s="100">
        <f>VLOOKUP($A59,情景假设!$A$446:$AP$510,COLUMN(情景假设!Z$446),0)</f>
        <v>29921.920378183957</v>
      </c>
      <c r="AT59" s="66">
        <f>VLOOKUP($A59,情景假设!$A$446:$AP$510,COLUMN(情景假设!AA$446),0)</f>
        <v>30413.20014008048</v>
      </c>
      <c r="AU59" s="100">
        <f>VLOOKUP($A59,情景假设!$A$446:$AP$510,COLUMN(情景假设!AB$446),0)</f>
        <v>30908.9153863223</v>
      </c>
      <c r="AV59" s="100">
        <f>VLOOKUP($A59,情景假设!$A$446:$AP$510,COLUMN(情景假设!AC$446),0)</f>
        <v>31411.019087097975</v>
      </c>
      <c r="AW59" s="100">
        <f>VLOOKUP($A59,情景假设!$A$446:$AP$510,COLUMN(情景假设!AD$446),0)</f>
        <v>31920.944919047815</v>
      </c>
      <c r="AX59" s="100">
        <f>VLOOKUP($A59,情景假设!$A$446:$AP$510,COLUMN(情景假设!AE$446),0)</f>
        <v>32440.248089319688</v>
      </c>
      <c r="AY59" s="101">
        <f>VLOOKUP($A59,情景假设!$A$446:$AP$510,COLUMN(情景假设!AF$446),0)</f>
        <v>32970.602089575754</v>
      </c>
      <c r="AZ59" s="65">
        <f>VLOOKUP($A59,情景假设!$A$446:$AP$510,COLUMN(情景假设!AG$446),0)</f>
        <v>33512.067672489851</v>
      </c>
      <c r="BA59" s="100">
        <f>VLOOKUP($A59,情景假设!$A$446:$AP$510,COLUMN(情景假设!AH$446),0)</f>
        <v>34062.209978333645</v>
      </c>
      <c r="BB59" s="100">
        <f>VLOOKUP($A59,情景假设!$A$446:$AP$510,COLUMN(情景假设!AI$446),0)</f>
        <v>34618.929071305647</v>
      </c>
      <c r="BC59" s="100">
        <f>VLOOKUP($A59,情景假设!$A$446:$AP$510,COLUMN(情景假设!AJ$446),0)</f>
        <v>35179.965626581688</v>
      </c>
      <c r="BD59" s="66">
        <f>VLOOKUP($A59,情景假设!$A$446:$AP$510,COLUMN(情景假设!AK$446),0)</f>
        <v>35742.896603709385</v>
      </c>
      <c r="BE59" s="100">
        <f>VLOOKUP($A59,情景假设!$A$446:$AP$510,COLUMN(情景假设!AL$446),0)</f>
        <v>36308.438036299325</v>
      </c>
      <c r="BF59" s="100">
        <f>VLOOKUP($A59,情景假设!$A$446:$AP$510,COLUMN(情景假设!AM$446),0)</f>
        <v>36878.895527309323</v>
      </c>
      <c r="BG59" s="100">
        <f>VLOOKUP($A59,情景假设!$A$446:$AP$510,COLUMN(情景假设!AN$446),0)</f>
        <v>37454.087353512703</v>
      </c>
      <c r="BH59" s="100">
        <f>VLOOKUP($A59,情景假设!$A$446:$AP$510,COLUMN(情景假设!AO$446),0)</f>
        <v>38033.80649422331</v>
      </c>
      <c r="BI59" s="102">
        <f>VLOOKUP($A59,情景假设!$A$446:$AP$510,COLUMN(情景假设!AP$446),0)</f>
        <v>38617.81972788112</v>
      </c>
    </row>
    <row r="60" spans="1:61" x14ac:dyDescent="0.2">
      <c r="A60" s="40" t="s">
        <v>60</v>
      </c>
      <c r="B60" s="53">
        <f>B$77*'历史数据 (2001-2022, 当年价) '!B60</f>
        <v>9784.408500699994</v>
      </c>
      <c r="C60" s="54">
        <f>C$77*'历史数据 (2001-2022, 当年价) '!C60</f>
        <v>10382.528937787503</v>
      </c>
      <c r="D60" s="54">
        <f>D$77*'历史数据 (2001-2022, 当年价) '!D60</f>
        <v>11007.589536974048</v>
      </c>
      <c r="E60" s="54">
        <f>E$77*'历史数据 (2001-2022, 当年价) '!E60</f>
        <v>11234.659311987014</v>
      </c>
      <c r="F60" s="55">
        <f>F$77*'历史数据 (2001-2022, 当年价) '!F60</f>
        <v>12264.296250729163</v>
      </c>
      <c r="G60" s="53">
        <f>G$77*'历史数据 (2001-2022, 当年价) '!G60</f>
        <v>15717.404628357772</v>
      </c>
      <c r="H60" s="54">
        <f>H$77*'历史数据 (2001-2022, 当年价) '!H60</f>
        <v>22227.765856134683</v>
      </c>
      <c r="I60" s="54">
        <f>I$77*'历史数据 (2001-2022, 当年价) '!I60</f>
        <v>24898.85730634338</v>
      </c>
      <c r="J60" s="54">
        <f>J$77*'历史数据 (2001-2022, 当年价) '!J60</f>
        <v>29699.732335281249</v>
      </c>
      <c r="K60" s="55">
        <f>K$77*'历史数据 (2001-2022, 当年价) '!K60</f>
        <v>32735.023671667281</v>
      </c>
      <c r="L60" s="53">
        <f>L$77*'历史数据 (2001-2022, 当年价) '!L60</f>
        <v>36207.040865314841</v>
      </c>
      <c r="M60" s="54">
        <f>M$77*'历史数据 (2001-2022, 当年价) '!M60</f>
        <v>40602.972624593269</v>
      </c>
      <c r="N60" s="54">
        <f>N$77*'历史数据 (2001-2022, 当年价) '!N60</f>
        <v>46542.227698753755</v>
      </c>
      <c r="O60" s="54">
        <f>O$77*'历史数据 (2001-2022, 当年价) '!O60</f>
        <v>52257.487203405923</v>
      </c>
      <c r="P60" s="55">
        <f>P$77*'历史数据 (2001-2022, 当年价) '!P60</f>
        <v>62771.042778023329</v>
      </c>
      <c r="Q60" s="53">
        <f>Q$77*'历史数据 (2001-2022, 当年价) '!Q60</f>
        <v>65898.479240726272</v>
      </c>
      <c r="R60" s="54">
        <f>R$77*'历史数据 (2001-2022, 当年价) '!R60</f>
        <v>68337.804624444689</v>
      </c>
      <c r="S60" s="54">
        <f>S$77*'历史数据 (2001-2022, 当年价) '!S60</f>
        <v>71864.668488840805</v>
      </c>
      <c r="T60" s="54">
        <f>T$77*'历史数据 (2001-2022, 当年价) '!T60</f>
        <v>76655.099319507237</v>
      </c>
      <c r="U60" s="54">
        <f>U$77*'历史数据 (2001-2022, 当年价) '!U60</f>
        <v>83617.7</v>
      </c>
      <c r="V60" s="53">
        <f>V$77*'历史数据 (2001-2022, 当年价) '!V60</f>
        <v>87195.415071666503</v>
      </c>
      <c r="W60" s="54">
        <f>W$77*'历史数据 (2001-2022, 当年价) '!W60</f>
        <v>90528.212015436089</v>
      </c>
      <c r="X60" s="100">
        <f>VLOOKUP($A60,情景假设!$A$446:$AP$510,COLUMN(情景假设!E$446),0)</f>
        <v>96458.572897097911</v>
      </c>
      <c r="Y60" s="100">
        <f>VLOOKUP($A60,情景假设!$A$446:$AP$510,COLUMN(情景假设!F$446),0)</f>
        <v>102693.10592341228</v>
      </c>
      <c r="Z60" s="102">
        <f>VLOOKUP($A60,情景假设!$A$446:$AP$510,COLUMN(情景假设!G$446),0)</f>
        <v>109237.29540249404</v>
      </c>
      <c r="AA60" s="100">
        <f>VLOOKUP($A60,情景假设!$A$446:$AP$510,COLUMN(情景假设!H$446),0)</f>
        <v>116262.73140452696</v>
      </c>
      <c r="AB60" s="100">
        <f>VLOOKUP($A60,情景假设!$A$446:$AP$510,COLUMN(情景假设!I$446),0)</f>
        <v>123815.73114284773</v>
      </c>
      <c r="AC60" s="100">
        <f>VLOOKUP($A60,情景假设!$A$446:$AP$510,COLUMN(情景假设!J$446),0)</f>
        <v>131674.1742214282</v>
      </c>
      <c r="AD60" s="100">
        <f>VLOOKUP($A60,情景假设!$A$446:$AP$510,COLUMN(情景假设!K$446),0)</f>
        <v>139558.64092952298</v>
      </c>
      <c r="AE60" s="101">
        <f>VLOOKUP($A60,情景假设!$A$446:$AP$510,COLUMN(情景假设!L$446),0)</f>
        <v>147130.39802306463</v>
      </c>
      <c r="AF60" s="65">
        <f>VLOOKUP($A60,情景假设!$A$446:$AP$510,COLUMN(情景假设!M$446),0)</f>
        <v>154254.46784578351</v>
      </c>
      <c r="AG60" s="100">
        <f>VLOOKUP($A60,情景假设!$A$446:$AP$510,COLUMN(情景假设!N$446),0)</f>
        <v>161127.94172601571</v>
      </c>
      <c r="AH60" s="100">
        <f>VLOOKUP($A60,情景假设!$A$446:$AP$510,COLUMN(情景假设!O$446),0)</f>
        <v>167891.16206744453</v>
      </c>
      <c r="AI60" s="100">
        <f>VLOOKUP($A60,情景假设!$A$446:$AP$510,COLUMN(情景假设!P$446),0)</f>
        <v>174715.06008260648</v>
      </c>
      <c r="AJ60" s="102">
        <f>VLOOKUP($A60,情景假设!$A$446:$AP$510,COLUMN(情景假设!Q$446),0)</f>
        <v>181800.83207586044</v>
      </c>
      <c r="AK60" s="100">
        <f>VLOOKUP($A60,情景假设!$A$446:$AP$510,COLUMN(情景假设!R$446),0)</f>
        <v>189130.62774114098</v>
      </c>
      <c r="AL60" s="100">
        <f>VLOOKUP($A60,情景假设!$A$446:$AP$510,COLUMN(情景假设!S$446),0)</f>
        <v>196569.54673759916</v>
      </c>
      <c r="AM60" s="100">
        <f>VLOOKUP($A60,情景假设!$A$446:$AP$510,COLUMN(情景假设!T$446),0)</f>
        <v>204173.00470321137</v>
      </c>
      <c r="AN60" s="100">
        <f>VLOOKUP($A60,情景假设!$A$446:$AP$510,COLUMN(情景假设!U$446),0)</f>
        <v>212005.66577541718</v>
      </c>
      <c r="AO60" s="100">
        <f>VLOOKUP($A60,情景假设!$A$446:$AP$510,COLUMN(情景假设!V$446),0)</f>
        <v>220142.1289486477</v>
      </c>
      <c r="AP60" s="65">
        <f>VLOOKUP($A60,情景假设!$A$446:$AP$510,COLUMN(情景假设!W$446),0)</f>
        <v>228579.11577976571</v>
      </c>
      <c r="AQ60" s="100">
        <f>VLOOKUP($A60,情景假设!$A$446:$AP$510,COLUMN(情景假设!X$446),0)</f>
        <v>237246.97044986777</v>
      </c>
      <c r="AR60" s="100">
        <f>VLOOKUP($A60,情景假设!$A$446:$AP$510,COLUMN(情景假设!Y$446),0)</f>
        <v>246126.43995780378</v>
      </c>
      <c r="AS60" s="100">
        <f>VLOOKUP($A60,情景假设!$A$446:$AP$510,COLUMN(情景假设!Z$446),0)</f>
        <v>255195.11858878433</v>
      </c>
      <c r="AT60" s="66">
        <f>VLOOKUP($A60,情景假设!$A$446:$AP$510,COLUMN(情景假设!AA$446),0)</f>
        <v>264427.28050826129</v>
      </c>
      <c r="AU60" s="100">
        <f>VLOOKUP($A60,情景假设!$A$446:$AP$510,COLUMN(情景假设!AB$446),0)</f>
        <v>273799.56127072213</v>
      </c>
      <c r="AV60" s="100">
        <f>VLOOKUP($A60,情景假设!$A$446:$AP$510,COLUMN(情景假设!AC$446),0)</f>
        <v>283285.68352023815</v>
      </c>
      <c r="AW60" s="100">
        <f>VLOOKUP($A60,情景假设!$A$446:$AP$510,COLUMN(情景假设!AD$446),0)</f>
        <v>292850.09865839151</v>
      </c>
      <c r="AX60" s="100">
        <f>VLOOKUP($A60,情景假设!$A$446:$AP$510,COLUMN(情景假设!AE$446),0)</f>
        <v>302453.31140828494</v>
      </c>
      <c r="AY60" s="101">
        <f>VLOOKUP($A60,情景假设!$A$446:$AP$510,COLUMN(情景假设!AF$446),0)</f>
        <v>312051.72831421386</v>
      </c>
      <c r="AZ60" s="65">
        <f>VLOOKUP($A60,情景假设!$A$446:$AP$510,COLUMN(情景假设!AG$446),0)</f>
        <v>321693.29389769293</v>
      </c>
      <c r="BA60" s="100">
        <f>VLOOKUP($A60,情景假设!$A$446:$AP$510,COLUMN(情景假设!AH$446),0)</f>
        <v>331437.9328188767</v>
      </c>
      <c r="BB60" s="100">
        <f>VLOOKUP($A60,情景假设!$A$446:$AP$510,COLUMN(情景假设!AI$446),0)</f>
        <v>341254.45334169822</v>
      </c>
      <c r="BC60" s="100">
        <f>VLOOKUP($A60,情景假设!$A$446:$AP$510,COLUMN(情景假设!AJ$446),0)</f>
        <v>351108.39722225157</v>
      </c>
      <c r="BD60" s="66">
        <f>VLOOKUP($A60,情景假设!$A$446:$AP$510,COLUMN(情景假设!AK$446),0)</f>
        <v>360961.99792702036</v>
      </c>
      <c r="BE60" s="100">
        <f>VLOOKUP($A60,情景假设!$A$446:$AP$510,COLUMN(情景假设!AL$446),0)</f>
        <v>370807.93304461584</v>
      </c>
      <c r="BF60" s="100">
        <f>VLOOKUP($A60,情景假设!$A$446:$AP$510,COLUMN(情景假设!AM$446),0)</f>
        <v>380655.17715031572</v>
      </c>
      <c r="BG60" s="100">
        <f>VLOOKUP($A60,情景假设!$A$446:$AP$510,COLUMN(情景假设!AN$446),0)</f>
        <v>390487.31275518017</v>
      </c>
      <c r="BH60" s="100">
        <f>VLOOKUP($A60,情景假设!$A$446:$AP$510,COLUMN(情景假设!AO$446),0)</f>
        <v>400287.11867629713</v>
      </c>
      <c r="BI60" s="102">
        <f>VLOOKUP($A60,情景假设!$A$446:$AP$510,COLUMN(情景假设!AP$446),0)</f>
        <v>410036.58188395365</v>
      </c>
    </row>
    <row r="61" spans="1:61" x14ac:dyDescent="0.2">
      <c r="A61" s="40" t="s">
        <v>61</v>
      </c>
      <c r="B61" s="53">
        <f>B$77*'历史数据 (2001-2022, 当年价) '!B61</f>
        <v>8849.7481207415294</v>
      </c>
      <c r="C61" s="54">
        <f>C$77*'历史数据 (2001-2022, 当年价) '!C61</f>
        <v>9968.9694766959637</v>
      </c>
      <c r="D61" s="54">
        <f>D$77*'历史数据 (2001-2022, 当年价) '!D61</f>
        <v>11210.23682603325</v>
      </c>
      <c r="E61" s="54">
        <f>E$77*'历史数据 (2001-2022, 当年价) '!E61</f>
        <v>12174.086673928416</v>
      </c>
      <c r="F61" s="55">
        <f>F$77*'历史数据 (2001-2022, 当年价) '!F61</f>
        <v>13897.18752418652</v>
      </c>
      <c r="G61" s="53">
        <f>G$77*'历史数据 (2001-2022, 当年价) '!G61</f>
        <v>16266.835276597949</v>
      </c>
      <c r="H61" s="54">
        <f>H$77*'历史数据 (2001-2022, 当年价) '!H61</f>
        <v>20054.709273094148</v>
      </c>
      <c r="I61" s="54">
        <f>I$77*'历史数据 (2001-2022, 当年价) '!I61</f>
        <v>19815.693481260099</v>
      </c>
      <c r="J61" s="54">
        <f>J$77*'历史数据 (2001-2022, 当年价) '!J61</f>
        <v>25515.727051401482</v>
      </c>
      <c r="K61" s="55">
        <f>K$77*'历史数据 (2001-2022, 当年价) '!K61</f>
        <v>29673.719962985957</v>
      </c>
      <c r="L61" s="53">
        <f>L$77*'历史数据 (2001-2022, 当年价) '!L61</f>
        <v>32713.773617339204</v>
      </c>
      <c r="M61" s="54">
        <f>M$77*'历史数据 (2001-2022, 当年价) '!M61</f>
        <v>35399.508787493542</v>
      </c>
      <c r="N61" s="54">
        <f>N$77*'历史数据 (2001-2022, 当年价) '!N61</f>
        <v>39832.538462927179</v>
      </c>
      <c r="O61" s="54">
        <f>O$77*'历史数据 (2001-2022, 当年价) '!O61</f>
        <v>42479.298420686639</v>
      </c>
      <c r="P61" s="55">
        <f>P$77*'历史数据 (2001-2022, 当年价) '!P61</f>
        <v>47467.341287589115</v>
      </c>
      <c r="Q61" s="53">
        <f>Q$77*'历史数据 (2001-2022, 当年价) '!Q61</f>
        <v>54914.739986851237</v>
      </c>
      <c r="R61" s="54">
        <f>R$77*'历史数据 (2001-2022, 当年价) '!R61</f>
        <v>60161.524062886783</v>
      </c>
      <c r="S61" s="54">
        <f>S$77*'历史数据 (2001-2022, 当年价) '!S61</f>
        <v>65771.006096197845</v>
      </c>
      <c r="T61" s="54">
        <f>T$77*'历史数据 (2001-2022, 当年价) '!T61</f>
        <v>70818.500320559091</v>
      </c>
      <c r="U61" s="54">
        <f>U$77*'历史数据 (2001-2022, 当年价) '!U61</f>
        <v>73425.3</v>
      </c>
      <c r="V61" s="53">
        <f>V$77*'历史数据 (2001-2022, 当年价) '!V61</f>
        <v>74150.558181630418</v>
      </c>
      <c r="W61" s="54">
        <f>W$77*'历史数据 (2001-2022, 当年价) '!W61</f>
        <v>69030.48514791824</v>
      </c>
      <c r="X61" s="100">
        <f>VLOOKUP($A61,情景假设!$A$446:$AP$510,COLUMN(情景假设!E$446),0)</f>
        <v>72813.552603951219</v>
      </c>
      <c r="Y61" s="100">
        <f>VLOOKUP($A61,情景假设!$A$446:$AP$510,COLUMN(情景假设!F$446),0)</f>
        <v>76766.87227634617</v>
      </c>
      <c r="Z61" s="102">
        <f>VLOOKUP($A61,情景假设!$A$446:$AP$510,COLUMN(情景假设!G$446),0)</f>
        <v>80900.478131192693</v>
      </c>
      <c r="AA61" s="100">
        <f>VLOOKUP($A61,情景假设!$A$446:$AP$510,COLUMN(情景假设!H$446),0)</f>
        <v>85336.907422761782</v>
      </c>
      <c r="AB61" s="100">
        <f>VLOOKUP($A61,情景假设!$A$446:$AP$510,COLUMN(情景假设!I$446),0)</f>
        <v>90097.371592167372</v>
      </c>
      <c r="AC61" s="100">
        <f>VLOOKUP($A61,情景假设!$A$446:$AP$510,COLUMN(情景假设!J$446),0)</f>
        <v>95016.585600032719</v>
      </c>
      <c r="AD61" s="100">
        <f>VLOOKUP($A61,情景假设!$A$446:$AP$510,COLUMN(情景假设!K$446),0)</f>
        <v>99894.043415877124</v>
      </c>
      <c r="AE61" s="101">
        <f>VLOOKUP($A61,情景假设!$A$446:$AP$510,COLUMN(情景假设!L$446),0)</f>
        <v>104493.61525632619</v>
      </c>
      <c r="AF61" s="65">
        <f>VLOOKUP($A61,情景假设!$A$446:$AP$510,COLUMN(情景假设!M$446),0)</f>
        <v>108720.07004583099</v>
      </c>
      <c r="AG61" s="100">
        <f>VLOOKUP($A61,情景假设!$A$446:$AP$510,COLUMN(情景假设!N$446),0)</f>
        <v>112721.21237640781</v>
      </c>
      <c r="AH61" s="100">
        <f>VLOOKUP($A61,情景假设!$A$446:$AP$510,COLUMN(情景假设!O$446),0)</f>
        <v>116616.52136503349</v>
      </c>
      <c r="AI61" s="100">
        <f>VLOOKUP($A61,情景假设!$A$446:$AP$510,COLUMN(情景假设!P$446),0)</f>
        <v>120545.53303688376</v>
      </c>
      <c r="AJ61" s="102">
        <f>VLOOKUP($A61,情景假设!$A$446:$AP$510,COLUMN(情景假设!Q$446),0)</f>
        <v>124667.34127389883</v>
      </c>
      <c r="AK61" s="100">
        <f>VLOOKUP($A61,情景假设!$A$446:$AP$510,COLUMN(情景假设!R$446),0)</f>
        <v>128966.58002626995</v>
      </c>
      <c r="AL61" s="100">
        <f>VLOOKUP($A61,情景假设!$A$446:$AP$510,COLUMN(情景假设!S$446),0)</f>
        <v>133333.31860747834</v>
      </c>
      <c r="AM61" s="100">
        <f>VLOOKUP($A61,情景假设!$A$446:$AP$510,COLUMN(情景假设!T$446),0)</f>
        <v>137803.39794294807</v>
      </c>
      <c r="AN61" s="100">
        <f>VLOOKUP($A61,情景假设!$A$446:$AP$510,COLUMN(情景假设!U$446),0)</f>
        <v>142417.58743183862</v>
      </c>
      <c r="AO61" s="100">
        <f>VLOOKUP($A61,情景假设!$A$446:$AP$510,COLUMN(情景假设!V$446),0)</f>
        <v>147221.97596631545</v>
      </c>
      <c r="AP61" s="65">
        <f>VLOOKUP($A61,情景假设!$A$446:$AP$510,COLUMN(情景假设!W$446),0)</f>
        <v>152209.40920886019</v>
      </c>
      <c r="AQ61" s="100">
        <f>VLOOKUP($A61,情景假设!$A$446:$AP$510,COLUMN(情景假设!X$446),0)</f>
        <v>157328.21784183834</v>
      </c>
      <c r="AR61" s="100">
        <f>VLOOKUP($A61,情景假设!$A$446:$AP$510,COLUMN(情景假设!Y$446),0)</f>
        <v>162560.15841726994</v>
      </c>
      <c r="AS61" s="100">
        <f>VLOOKUP($A61,情景假设!$A$446:$AP$510,COLUMN(情景假设!Z$446),0)</f>
        <v>167884.41387652405</v>
      </c>
      <c r="AT61" s="66">
        <f>VLOOKUP($A61,情景假设!$A$446:$AP$510,COLUMN(情景假设!AA$446),0)</f>
        <v>173277.47006652385</v>
      </c>
      <c r="AU61" s="100">
        <f>VLOOKUP($A61,情景假设!$A$446:$AP$510,COLUMN(情景假设!AB$446),0)</f>
        <v>178716.82464175017</v>
      </c>
      <c r="AV61" s="100">
        <f>VLOOKUP($A61,情景假设!$A$446:$AP$510,COLUMN(情景假设!AC$446),0)</f>
        <v>184177.50014780927</v>
      </c>
      <c r="AW61" s="100">
        <f>VLOOKUP($A61,情景假设!$A$446:$AP$510,COLUMN(情景假设!AD$446),0)</f>
        <v>189627.95278778189</v>
      </c>
      <c r="AX61" s="100">
        <f>VLOOKUP($A61,情景假设!$A$446:$AP$510,COLUMN(情景假设!AE$446),0)</f>
        <v>195033.63526477094</v>
      </c>
      <c r="AY61" s="101">
        <f>VLOOKUP($A61,情景假设!$A$446:$AP$510,COLUMN(情景假设!AF$446),0)</f>
        <v>200356.98405822631</v>
      </c>
      <c r="AZ61" s="65">
        <f>VLOOKUP($A61,情景假设!$A$446:$AP$510,COLUMN(情景假设!AG$446),0)</f>
        <v>205644.9575103953</v>
      </c>
      <c r="BA61" s="100">
        <f>VLOOKUP($A61,情景假设!$A$446:$AP$510,COLUMN(情景假设!AH$446),0)</f>
        <v>210958.06012014582</v>
      </c>
      <c r="BB61" s="100">
        <f>VLOOKUP($A61,情景假设!$A$446:$AP$510,COLUMN(情景假设!AI$446),0)</f>
        <v>216275.42028522529</v>
      </c>
      <c r="BC61" s="100">
        <f>VLOOKUP($A61,情景假设!$A$446:$AP$510,COLUMN(情景假设!AJ$446),0)</f>
        <v>221574.32286586161</v>
      </c>
      <c r="BD61" s="66">
        <f>VLOOKUP($A61,情景假设!$A$446:$AP$510,COLUMN(情景假设!AK$446),0)</f>
        <v>226830.21602751641</v>
      </c>
      <c r="BE61" s="100">
        <f>VLOOKUP($A61,情景假设!$A$446:$AP$510,COLUMN(情景假设!AL$446),0)</f>
        <v>232037.86729766865</v>
      </c>
      <c r="BF61" s="100">
        <f>VLOOKUP($A61,情景假设!$A$446:$AP$510,COLUMN(情景假设!AM$446),0)</f>
        <v>237202.14236493679</v>
      </c>
      <c r="BG61" s="100">
        <f>VLOOKUP($A61,情景假设!$A$446:$AP$510,COLUMN(情景假设!AN$446),0)</f>
        <v>242311.92477178609</v>
      </c>
      <c r="BH61" s="100">
        <f>VLOOKUP($A61,情景假设!$A$446:$AP$510,COLUMN(情景假设!AO$446),0)</f>
        <v>247355.64343175097</v>
      </c>
      <c r="BI61" s="102">
        <f>VLOOKUP($A61,情景假设!$A$446:$AP$510,COLUMN(情景假设!AP$446),0)</f>
        <v>252321.29154952575</v>
      </c>
    </row>
    <row r="62" spans="1:61" x14ac:dyDescent="0.2">
      <c r="A62" s="64" t="s">
        <v>121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K$77*'历史数据 (2001-2022, 当年价) '!K62</f>
        <v>11512.104788054585</v>
      </c>
      <c r="L62" s="53">
        <f>L$77*'历史数据 (2001-2022, 当年价) '!L62</f>
        <v>12134.643632880272</v>
      </c>
      <c r="M62" s="54">
        <f>M$77*'历史数据 (2001-2022, 当年价) '!M62</f>
        <v>13731.513190189038</v>
      </c>
      <c r="N62" s="54">
        <f>N$77*'历史数据 (2001-2022, 当年价) '!N62</f>
        <v>15474.890022027235</v>
      </c>
      <c r="O62" s="54">
        <f>O$77*'历史数据 (2001-2022, 当年价) '!O62</f>
        <v>17254.984302718942</v>
      </c>
      <c r="P62" s="55">
        <f>P$77*'历史数据 (2001-2022, 当年价) '!P62</f>
        <v>19530.225722543935</v>
      </c>
      <c r="Q62" s="53">
        <f>Q$77*'历史数据 (2001-2022, 当年价) '!Q62</f>
        <v>22115.729205661723</v>
      </c>
      <c r="R62" s="54">
        <f>R$77*'历史数据 (2001-2022, 当年价) '!R62</f>
        <v>25091.611082592321</v>
      </c>
      <c r="S62" s="54">
        <f>S$77*'历史数据 (2001-2022, 当年价) '!S62</f>
        <v>29243.941068429212</v>
      </c>
      <c r="T62" s="54">
        <f>T$77*'历史数据 (2001-2022, 当年价) '!T62</f>
        <v>33568.93907008104</v>
      </c>
      <c r="U62" s="54">
        <f>U$77*'历史数据 (2001-2022, 当年价) '!U62</f>
        <v>38244.1</v>
      </c>
      <c r="V62" s="65">
        <f>V$77*'历史数据 (2001-2022, 当年价) '!V62</f>
        <v>40828.762535731257</v>
      </c>
      <c r="W62" s="100">
        <f>W$77*'历史数据 (2001-2022, 当年价) '!W62</f>
        <v>42091.75905114122</v>
      </c>
      <c r="X62" s="100">
        <f>VLOOKUP($A62,情景假设!$A$446:$AP$510,COLUMN(情景假设!E$446),0)</f>
        <v>46715.140488019402</v>
      </c>
      <c r="Y62" s="100">
        <f>VLOOKUP($A62,情景假设!$A$446:$AP$510,COLUMN(情景假设!F$446),0)</f>
        <v>51734.640468272024</v>
      </c>
      <c r="Z62" s="102">
        <f>VLOOKUP($A62,情景假设!$A$446:$AP$510,COLUMN(情景假设!G$446),0)</f>
        <v>57145.774015450181</v>
      </c>
      <c r="AA62" s="100">
        <f>VLOOKUP($A62,情景假设!$A$446:$AP$510,COLUMN(情景假设!H$446),0)</f>
        <v>63061.210374891038</v>
      </c>
      <c r="AB62" s="100">
        <f>VLOOKUP($A62,情景假设!$A$446:$AP$510,COLUMN(情景假设!I$446),0)</f>
        <v>69555.958019323269</v>
      </c>
      <c r="AC62" s="100">
        <f>VLOOKUP($A62,情景假设!$A$446:$AP$510,COLUMN(情景假设!J$446),0)</f>
        <v>76526.902364077017</v>
      </c>
      <c r="AD62" s="100">
        <f>VLOOKUP($A62,情景假设!$A$446:$AP$510,COLUMN(情景假设!K$446),0)</f>
        <v>83817.313314441126</v>
      </c>
      <c r="AE62" s="101">
        <f>VLOOKUP($A62,情景假设!$A$446:$AP$510,COLUMN(情景假设!L$446),0)</f>
        <v>91209.799541821529</v>
      </c>
      <c r="AF62" s="65">
        <f>VLOOKUP($A62,情景假设!$A$446:$AP$510,COLUMN(情景假设!M$446),0)</f>
        <v>98637.41595637807</v>
      </c>
      <c r="AG62" s="100">
        <f>VLOOKUP($A62,情景假设!$A$446:$AP$510,COLUMN(情景假设!N$446),0)</f>
        <v>106211.61936263347</v>
      </c>
      <c r="AH62" s="100">
        <f>VLOOKUP($A62,情景假设!$A$446:$AP$510,COLUMN(情景假设!O$446),0)</f>
        <v>113942.84001128572</v>
      </c>
      <c r="AI62" s="100">
        <f>VLOOKUP($A62,情景假设!$A$446:$AP$510,COLUMN(情景假设!P$446),0)</f>
        <v>121853.15602499423</v>
      </c>
      <c r="AJ62" s="102">
        <f>VLOOKUP($A62,情景假设!$A$446:$AP$510,COLUMN(情景假设!Q$446),0)</f>
        <v>129977.19107012055</v>
      </c>
      <c r="AK62" s="100">
        <f>VLOOKUP($A62,情景假设!$A$446:$AP$510,COLUMN(情景假设!R$446),0)</f>
        <v>138314.50873676923</v>
      </c>
      <c r="AL62" s="100">
        <f>VLOOKUP($A62,情景假设!$A$446:$AP$510,COLUMN(情景假设!S$446),0)</f>
        <v>146858.97686695014</v>
      </c>
      <c r="AM62" s="100">
        <f>VLOOKUP($A62,情景假设!$A$446:$AP$510,COLUMN(情景假设!T$446),0)</f>
        <v>155656.04995188201</v>
      </c>
      <c r="AN62" s="100">
        <f>VLOOKUP($A62,情景假设!$A$446:$AP$510,COLUMN(情景假设!U$446),0)</f>
        <v>164764.95859011906</v>
      </c>
      <c r="AO62" s="100">
        <f>VLOOKUP($A62,情景假设!$A$446:$AP$510,COLUMN(情景假设!V$446),0)</f>
        <v>174260.02382564641</v>
      </c>
      <c r="AP62" s="65">
        <f>VLOOKUP($A62,情景假设!$A$446:$AP$510,COLUMN(情景假设!W$446),0)</f>
        <v>184160.77681863302</v>
      </c>
      <c r="AQ62" s="100">
        <f>VLOOKUP($A62,情景假设!$A$446:$AP$510,COLUMN(情景假设!X$446),0)</f>
        <v>194436.25705749448</v>
      </c>
      <c r="AR62" s="100">
        <f>VLOOKUP($A62,情景假设!$A$446:$AP$510,COLUMN(情景假设!Y$446),0)</f>
        <v>205098.30919944175</v>
      </c>
      <c r="AS62" s="100">
        <f>VLOOKUP($A62,情景假设!$A$446:$AP$510,COLUMN(情景假设!Z$446),0)</f>
        <v>216160.28022446088</v>
      </c>
      <c r="AT62" s="66">
        <f>VLOOKUP($A62,情景假设!$A$446:$AP$510,COLUMN(情景假设!AA$446),0)</f>
        <v>227637.20392696586</v>
      </c>
      <c r="AU62" s="100">
        <f>VLOOKUP($A62,情景假设!$A$446:$AP$510,COLUMN(情景假设!AB$446),0)</f>
        <v>239551.09294980002</v>
      </c>
      <c r="AV62" s="100">
        <f>VLOOKUP($A62,情景假设!$A$446:$AP$510,COLUMN(情景假设!AC$446),0)</f>
        <v>251926.9769639853</v>
      </c>
      <c r="AW62" s="100">
        <f>VLOOKUP($A62,情景假设!$A$446:$AP$510,COLUMN(情景假设!AD$446),0)</f>
        <v>264787.52445935394</v>
      </c>
      <c r="AX62" s="100">
        <f>VLOOKUP($A62,情景假设!$A$446:$AP$510,COLUMN(情景假设!AE$446),0)</f>
        <v>278157.82624507393</v>
      </c>
      <c r="AY62" s="101">
        <f>VLOOKUP($A62,情景假设!$A$446:$AP$510,COLUMN(情景假设!AF$446),0)</f>
        <v>292065.5063304014</v>
      </c>
      <c r="AZ62" s="65">
        <f>VLOOKUP($A62,情景假设!$A$446:$AP$510,COLUMN(情景假设!AG$446),0)</f>
        <v>306496.96448906127</v>
      </c>
      <c r="BA62" s="100">
        <f>VLOOKUP($A62,情景假设!$A$446:$AP$510,COLUMN(情景假设!AH$446),0)</f>
        <v>321410.45672962652</v>
      </c>
      <c r="BB62" s="100">
        <f>VLOOKUP($A62,情景假设!$A$446:$AP$510,COLUMN(情景假设!AI$446),0)</f>
        <v>336790.19302739383</v>
      </c>
      <c r="BC62" s="100">
        <f>VLOOKUP($A62,情景假设!$A$446:$AP$510,COLUMN(情景假设!AJ$446),0)</f>
        <v>352615.91922006779</v>
      </c>
      <c r="BD62" s="66">
        <f>VLOOKUP($A62,情景假设!$A$446:$AP$510,COLUMN(情景假设!AK$446),0)</f>
        <v>368862.59122974676</v>
      </c>
      <c r="BE62" s="100">
        <f>VLOOKUP($A62,情景假设!$A$446:$AP$510,COLUMN(情景假设!AL$446),0)</f>
        <v>385535.16344981256</v>
      </c>
      <c r="BF62" s="100">
        <f>VLOOKUP($A62,情景假设!$A$446:$AP$510,COLUMN(情景假设!AM$446),0)</f>
        <v>402656.35011776065</v>
      </c>
      <c r="BG62" s="100">
        <f>VLOOKUP($A62,情景假设!$A$446:$AP$510,COLUMN(情景假设!AN$446),0)</f>
        <v>420223.30303459713</v>
      </c>
      <c r="BH62" s="100">
        <f>VLOOKUP($A62,情景假设!$A$446:$AP$510,COLUMN(情景假设!AO$446),0)</f>
        <v>438232.25761799794</v>
      </c>
      <c r="BI62" s="102">
        <f>VLOOKUP($A62,情景假设!$A$446:$AP$510,COLUMN(情景假设!AP$446),0)</f>
        <v>456678.49190779135</v>
      </c>
    </row>
    <row r="63" spans="1:61" x14ac:dyDescent="0.2">
      <c r="A63" s="64" t="s">
        <v>104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K$77*'历史数据 (2001-2022, 当年价) '!K63</f>
        <v>9235.1766732951</v>
      </c>
      <c r="L63" s="53">
        <f>L$77*'历史数据 (2001-2022, 当年价) '!L63</f>
        <v>10775.019036718917</v>
      </c>
      <c r="M63" s="54">
        <f>M$77*'历史数据 (2001-2022, 当年价) '!M63</f>
        <v>12532.839010693882</v>
      </c>
      <c r="N63" s="54">
        <f>N$77*'历史数据 (2001-2022, 当年价) '!N63</f>
        <v>14545.249222143182</v>
      </c>
      <c r="O63" s="54">
        <f>O$77*'历史数据 (2001-2022, 当年价) '!O63</f>
        <v>17233.458234108643</v>
      </c>
      <c r="P63" s="55">
        <f>P$77*'历史数据 (2001-2022, 当年价) '!P63</f>
        <v>20168.976311489714</v>
      </c>
      <c r="Q63" s="53">
        <f>Q$77*'历史数据 (2001-2022, 当年价) '!Q63</f>
        <v>23659.228873689208</v>
      </c>
      <c r="R63" s="54">
        <f>R$77*'历史数据 (2001-2022, 当年价) '!R63</f>
        <v>26634.906038232781</v>
      </c>
      <c r="S63" s="54">
        <f>S$77*'历史数据 (2001-2022, 当年价) '!S63</f>
        <v>29991.998098909156</v>
      </c>
      <c r="T63" s="54">
        <f>T$77*'历史数据 (2001-2022, 当年价) '!T63</f>
        <v>32811.140261061249</v>
      </c>
      <c r="U63" s="54">
        <f>U$77*'历史数据 (2001-2022, 当年价) '!U63</f>
        <v>32467.599999999999</v>
      </c>
      <c r="V63" s="65">
        <f>V$77*'历史数据 (2001-2022, 当年价) '!V63</f>
        <v>34661.867595396638</v>
      </c>
      <c r="W63" s="100">
        <f>W$77*'历史数据 (2001-2022, 当年价) '!W63</f>
        <v>35734.097446895939</v>
      </c>
      <c r="X63" s="100">
        <f>VLOOKUP($A63,情景假设!$A$446:$AP$510,COLUMN(情景假设!E$446),0)</f>
        <v>38545.538192170214</v>
      </c>
      <c r="Y63" s="100">
        <f>VLOOKUP($A63,情景假设!$A$446:$AP$510,COLUMN(情景假设!F$446),0)</f>
        <v>41527.145690374215</v>
      </c>
      <c r="Z63" s="102">
        <f>VLOOKUP($A63,情景假设!$A$446:$AP$510,COLUMN(情景假设!G$446),0)</f>
        <v>44677.835835593629</v>
      </c>
      <c r="AA63" s="100">
        <f>VLOOKUP($A63,情景假设!$A$446:$AP$510,COLUMN(情景假设!H$446),0)</f>
        <v>48071.671560589239</v>
      </c>
      <c r="AB63" s="100">
        <f>VLOOKUP($A63,情景假设!$A$446:$AP$510,COLUMN(情景假设!I$446),0)</f>
        <v>51737.575232579788</v>
      </c>
      <c r="AC63" s="100">
        <f>VLOOKUP($A63,情景假设!$A$446:$AP$510,COLUMN(情景假设!J$446),0)</f>
        <v>55585.974857351204</v>
      </c>
      <c r="AD63" s="100">
        <f>VLOOKUP($A63,情景假设!$A$446:$AP$510,COLUMN(情景假设!K$446),0)</f>
        <v>59498.686334032231</v>
      </c>
      <c r="AE63" s="101">
        <f>VLOOKUP($A63,情景假设!$A$446:$AP$510,COLUMN(情景假设!L$446),0)</f>
        <v>63327.089493532359</v>
      </c>
      <c r="AF63" s="65">
        <f>VLOOKUP($A63,情景假设!$A$446:$AP$510,COLUMN(情景假设!M$446),0)</f>
        <v>67014.411867377203</v>
      </c>
      <c r="AG63" s="100">
        <f>VLOOKUP($A63,情景假设!$A$446:$AP$510,COLUMN(情景假设!N$446),0)</f>
        <v>70641.160517790617</v>
      </c>
      <c r="AH63" s="100">
        <f>VLOOKUP($A63,情景假设!$A$446:$AP$510,COLUMN(情景假设!O$446),0)</f>
        <v>74251.991748382163</v>
      </c>
      <c r="AI63" s="100">
        <f>VLOOKUP($A63,情景假设!$A$446:$AP$510,COLUMN(情景假设!P$446),0)</f>
        <v>77904.824312910307</v>
      </c>
      <c r="AJ63" s="102">
        <f>VLOOKUP($A63,情景假设!$A$446:$AP$510,COLUMN(情景假设!Q$446),0)</f>
        <v>81670.963397771557</v>
      </c>
      <c r="AK63" s="100">
        <f>VLOOKUP($A63,情景假设!$A$446:$AP$510,COLUMN(情景假设!R$446),0)</f>
        <v>85545.085915195159</v>
      </c>
      <c r="AL63" s="100">
        <f>VLOOKUP($A63,情景假设!$A$446:$AP$510,COLUMN(情景假设!S$446),0)</f>
        <v>89482.407060565791</v>
      </c>
      <c r="AM63" s="100">
        <f>VLOOKUP($A63,情景假设!$A$446:$AP$510,COLUMN(情景假设!T$446),0)</f>
        <v>93509.124393395352</v>
      </c>
      <c r="AN63" s="100">
        <f>VLOOKUP($A63,情景假设!$A$446:$AP$510,COLUMN(情景假设!U$446),0)</f>
        <v>97656.828685551242</v>
      </c>
      <c r="AO63" s="100">
        <f>VLOOKUP($A63,情景假设!$A$446:$AP$510,COLUMN(情景假设!V$446),0)</f>
        <v>101962.91025398918</v>
      </c>
      <c r="AP63" s="65">
        <f>VLOOKUP($A63,情景假设!$A$446:$AP$510,COLUMN(情景假设!W$446),0)</f>
        <v>106429.77730304212</v>
      </c>
      <c r="AQ63" s="100">
        <f>VLOOKUP($A63,情景假设!$A$446:$AP$510,COLUMN(情景假设!X$446),0)</f>
        <v>111029.3147277461</v>
      </c>
      <c r="AR63" s="100">
        <f>VLOOKUP($A63,情景假设!$A$446:$AP$510,COLUMN(情景假设!Y$446),0)</f>
        <v>115757.10816316697</v>
      </c>
      <c r="AS63" s="100">
        <f>VLOOKUP($A63,情景假设!$A$446:$AP$510,COLUMN(情景假设!Z$446),0)</f>
        <v>120607.804952094</v>
      </c>
      <c r="AT63" s="66">
        <f>VLOOKUP($A63,情景假设!$A$446:$AP$510,COLUMN(情景假设!AA$446),0)</f>
        <v>125575.06140928045</v>
      </c>
      <c r="AU63" s="100">
        <f>VLOOKUP($A63,情景假设!$A$446:$AP$510,COLUMN(情景假设!AB$446),0)</f>
        <v>130654.27316212624</v>
      </c>
      <c r="AV63" s="100">
        <f>VLOOKUP($A63,情景假设!$A$446:$AP$510,COLUMN(情景假设!AC$446),0)</f>
        <v>135840.1235691004</v>
      </c>
      <c r="AW63" s="100">
        <f>VLOOKUP($A63,情景假设!$A$446:$AP$510,COLUMN(情景假设!AD$446),0)</f>
        <v>141123.52906225034</v>
      </c>
      <c r="AX63" s="100">
        <f>VLOOKUP($A63,情景假设!$A$446:$AP$510,COLUMN(情景假设!AE$446),0)</f>
        <v>146494.14028264483</v>
      </c>
      <c r="AY63" s="101">
        <f>VLOOKUP($A63,情景假设!$A$446:$AP$510,COLUMN(情景假设!AF$446),0)</f>
        <v>151940.23810272236</v>
      </c>
      <c r="AZ63" s="65">
        <f>VLOOKUP($A63,情景假设!$A$446:$AP$510,COLUMN(情景假设!AG$446),0)</f>
        <v>157473.06751723099</v>
      </c>
      <c r="BA63" s="100">
        <f>VLOOKUP($A63,情景假设!$A$446:$AP$510,COLUMN(情景假设!AH$446),0)</f>
        <v>163103.96421448811</v>
      </c>
      <c r="BB63" s="100">
        <f>VLOOKUP($A63,情景假设!$A$446:$AP$510,COLUMN(情景假设!AI$446),0)</f>
        <v>168818.91647006842</v>
      </c>
      <c r="BC63" s="100">
        <f>VLOOKUP($A63,情景假设!$A$446:$AP$510,COLUMN(情景假设!AJ$446),0)</f>
        <v>174602.0824048772</v>
      </c>
      <c r="BD63" s="66">
        <f>VLOOKUP($A63,情景假设!$A$446:$AP$510,COLUMN(情景假设!AK$446),0)</f>
        <v>180435.73266033808</v>
      </c>
      <c r="BE63" s="100">
        <f>VLOOKUP($A63,情景假设!$A$446:$AP$510,COLUMN(情景假设!AL$446),0)</f>
        <v>186317.17108336539</v>
      </c>
      <c r="BF63" s="100">
        <f>VLOOKUP($A63,情景假设!$A$446:$AP$510,COLUMN(情景假设!AM$446),0)</f>
        <v>192251.98651179025</v>
      </c>
      <c r="BG63" s="100">
        <f>VLOOKUP($A63,情景假设!$A$446:$AP$510,COLUMN(情景假设!AN$446),0)</f>
        <v>198233.10338165655</v>
      </c>
      <c r="BH63" s="100">
        <f>VLOOKUP($A63,情景假设!$A$446:$AP$510,COLUMN(情景假设!AO$446),0)</f>
        <v>204253.00065619795</v>
      </c>
      <c r="BI63" s="102">
        <f>VLOOKUP($A63,情景假设!$A$446:$AP$510,COLUMN(情景假设!AP$446),0)</f>
        <v>210303.70833856499</v>
      </c>
    </row>
    <row r="64" spans="1:61" x14ac:dyDescent="0.2">
      <c r="A64" s="64" t="s">
        <v>122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K$77*'历史数据 (2001-2022, 当年价) '!K64</f>
        <v>8223.2227567125155</v>
      </c>
      <c r="L64" s="53">
        <f>L$77*'历史数据 (2001-2022, 当年价) '!L64</f>
        <v>9355.5737844991854</v>
      </c>
      <c r="M64" s="54">
        <f>M$77*'历史数据 (2001-2022, 当年价) '!M64</f>
        <v>10885.223190938372</v>
      </c>
      <c r="N64" s="54">
        <f>N$77*'历史数据 (2001-2022, 当年价) '!N64</f>
        <v>12424.365258586176</v>
      </c>
      <c r="O64" s="54">
        <f>O$77*'历史数据 (2001-2022, 当年价) '!O64</f>
        <v>13914.986113061001</v>
      </c>
      <c r="P64" s="55">
        <f>P$77*'历史数据 (2001-2022, 当年价) '!P64</f>
        <v>15483.430230071255</v>
      </c>
      <c r="Q64" s="53">
        <f>Q$77*'历史数据 (2001-2022, 当年价) '!Q64</f>
        <v>16917.723452864859</v>
      </c>
      <c r="R64" s="54">
        <f>R$77*'历史数据 (2001-2022, 当年价) '!R64</f>
        <v>18384.538044701698</v>
      </c>
      <c r="S64" s="54">
        <f>S$77*'历史数据 (2001-2022, 当年价) '!S64</f>
        <v>20533.707492574169</v>
      </c>
      <c r="T64" s="54">
        <f>T$77*'历史数据 (2001-2022, 当年价) '!T64</f>
        <v>22744.318910727616</v>
      </c>
      <c r="U64" s="54">
        <f>U$77*'历史数据 (2001-2022, 当年价) '!U64</f>
        <v>24166.2</v>
      </c>
      <c r="V64" s="65">
        <f>V$77*'历史数据 (2001-2022, 当年价) '!V64</f>
        <v>25799.431577445641</v>
      </c>
      <c r="W64" s="100">
        <f>W$77*'历史数据 (2001-2022, 当年价) '!W64</f>
        <v>26597.51092538951</v>
      </c>
      <c r="X64" s="100">
        <f>VLOOKUP($A64,情景假设!$A$446:$AP$510,COLUMN(情景假设!E$446),0)</f>
        <v>28821.155605573302</v>
      </c>
      <c r="Y64" s="100">
        <f>VLOOKUP($A64,情景假设!$A$446:$AP$510,COLUMN(情景假设!F$446),0)</f>
        <v>31187.694573825549</v>
      </c>
      <c r="Z64" s="102">
        <f>VLOOKUP($A64,情景假设!$A$446:$AP$510,COLUMN(情景假设!G$446),0)</f>
        <v>33695.592348516009</v>
      </c>
      <c r="AA64" s="100">
        <f>VLOOKUP($A64,情景假设!$A$446:$AP$510,COLUMN(情景假设!H$446),0)</f>
        <v>36402.00433530641</v>
      </c>
      <c r="AB64" s="100">
        <f>VLOOKUP($A64,情景假设!$A$446:$AP$510,COLUMN(情景假设!I$446),0)</f>
        <v>39331.82171183989</v>
      </c>
      <c r="AC64" s="100">
        <f>VLOOKUP($A64,情景假设!$A$446:$AP$510,COLUMN(情景假设!J$446),0)</f>
        <v>42418.080726868255</v>
      </c>
      <c r="AD64" s="100">
        <f>VLOOKUP($A64,情景假设!$A$446:$AP$510,COLUMN(情景假设!K$446),0)</f>
        <v>45570.721813549128</v>
      </c>
      <c r="AE64" s="101">
        <f>VLOOKUP($A64,情景假设!$A$446:$AP$510,COLUMN(情景假设!L$446),0)</f>
        <v>48674.871663780141</v>
      </c>
      <c r="AF64" s="65">
        <f>VLOOKUP($A64,情景假设!$A$446:$AP$510,COLUMN(情景假设!M$446),0)</f>
        <v>51687.631199533091</v>
      </c>
      <c r="AG64" s="100">
        <f>VLOOKUP($A64,情景假设!$A$446:$AP$510,COLUMN(情景假设!N$446),0)</f>
        <v>54669.969950448009</v>
      </c>
      <c r="AH64" s="100">
        <f>VLOOKUP($A64,情景假设!$A$446:$AP$510,COLUMN(情景假设!O$446),0)</f>
        <v>57651.593534598796</v>
      </c>
      <c r="AI64" s="100">
        <f>VLOOKUP($A64,情景假设!$A$446:$AP$510,COLUMN(情景假设!P$446),0)</f>
        <v>60672.168187796902</v>
      </c>
      <c r="AJ64" s="102">
        <f>VLOOKUP($A64,情景假设!$A$446:$AP$510,COLUMN(情景假设!Q$446),0)</f>
        <v>63781.495807018619</v>
      </c>
      <c r="AK64" s="100">
        <f>VLOOKUP($A64,情景假设!$A$446:$AP$510,COLUMN(情景假设!R$446),0)</f>
        <v>66976.165993524148</v>
      </c>
      <c r="AL64" s="100">
        <f>VLOOKUP($A64,情景假设!$A$446:$AP$510,COLUMN(情景假设!S$446),0)</f>
        <v>70226.067551683693</v>
      </c>
      <c r="AM64" s="100">
        <f>VLOOKUP($A64,情景假设!$A$446:$AP$510,COLUMN(情景假设!T$446),0)</f>
        <v>73551.978247829131</v>
      </c>
      <c r="AN64" s="100">
        <f>VLOOKUP($A64,情景假设!$A$446:$AP$510,COLUMN(情景假设!U$446),0)</f>
        <v>76979.268400851666</v>
      </c>
      <c r="AO64" s="100">
        <f>VLOOKUP($A64,情景假设!$A$446:$AP$510,COLUMN(情景假设!V$446),0)</f>
        <v>80538.255455219813</v>
      </c>
      <c r="AP64" s="65">
        <f>VLOOKUP($A64,情景假设!$A$446:$AP$510,COLUMN(情景假设!W$446),0)</f>
        <v>84231.966282962356</v>
      </c>
      <c r="AQ64" s="100">
        <f>VLOOKUP($A64,情景假设!$A$446:$AP$510,COLUMN(情景假设!X$446),0)</f>
        <v>88039.407474904627</v>
      </c>
      <c r="AR64" s="100">
        <f>VLOOKUP($A64,情景假设!$A$446:$AP$510,COLUMN(情景假设!Y$446),0)</f>
        <v>91958.437154113199</v>
      </c>
      <c r="AS64" s="100">
        <f>VLOOKUP($A64,情景假设!$A$446:$AP$510,COLUMN(情景假设!Z$446),0)</f>
        <v>95986.355456653138</v>
      </c>
      <c r="AT64" s="66">
        <f>VLOOKUP($A64,情景假设!$A$446:$AP$510,COLUMN(情景假设!AA$446),0)</f>
        <v>100119.87454703277</v>
      </c>
      <c r="AU64" s="100">
        <f>VLOOKUP($A64,情景假设!$A$446:$AP$510,COLUMN(情景假设!AB$446),0)</f>
        <v>104357.31027147791</v>
      </c>
      <c r="AV64" s="100">
        <f>VLOOKUP($A64,情景假设!$A$446:$AP$510,COLUMN(情景假设!AC$446),0)</f>
        <v>108696.64991376852</v>
      </c>
      <c r="AW64" s="100">
        <f>VLOOKUP($A64,情景假设!$A$446:$AP$510,COLUMN(情景假设!AD$446),0)</f>
        <v>113133.1142448257</v>
      </c>
      <c r="AX64" s="100">
        <f>VLOOKUP($A64,情景假设!$A$446:$AP$510,COLUMN(情景假设!AE$446),0)</f>
        <v>117661.15290130409</v>
      </c>
      <c r="AY64" s="101">
        <f>VLOOKUP($A64,情景假设!$A$446:$AP$510,COLUMN(情景假设!AF$446),0)</f>
        <v>122274.36308157179</v>
      </c>
      <c r="AZ64" s="65">
        <f>VLOOKUP($A64,情景假设!$A$446:$AP$510,COLUMN(情景假设!AG$446),0)</f>
        <v>126978.73360771619</v>
      </c>
      <c r="BA64" s="100">
        <f>VLOOKUP($A64,情景假设!$A$446:$AP$510,COLUMN(情景假设!AH$446),0)</f>
        <v>131778.53465092092</v>
      </c>
      <c r="BB64" s="100">
        <f>VLOOKUP($A64,情景假设!$A$446:$AP$510,COLUMN(情景假设!AI$446),0)</f>
        <v>136662.97190891369</v>
      </c>
      <c r="BC64" s="100">
        <f>VLOOKUP($A64,情景假设!$A$446:$AP$510,COLUMN(情景假设!AJ$446),0)</f>
        <v>141619.70753075997</v>
      </c>
      <c r="BD64" s="66">
        <f>VLOOKUP($A64,情景假设!$A$446:$AP$510,COLUMN(情景假设!AK$446),0)</f>
        <v>146634.80154502412</v>
      </c>
      <c r="BE64" s="100">
        <f>VLOOKUP($A64,情景假设!$A$446:$AP$510,COLUMN(情景假设!AL$446),0)</f>
        <v>151706.47659832085</v>
      </c>
      <c r="BF64" s="100">
        <f>VLOOKUP($A64,情景假设!$A$446:$AP$510,COLUMN(情景假设!AM$446),0)</f>
        <v>156839.73205507771</v>
      </c>
      <c r="BG64" s="100">
        <f>VLOOKUP($A64,情景假设!$A$446:$AP$510,COLUMN(情景假设!AN$446),0)</f>
        <v>162029.28652677618</v>
      </c>
      <c r="BH64" s="100">
        <f>VLOOKUP($A64,情景假设!$A$446:$AP$510,COLUMN(情景假设!AO$446),0)</f>
        <v>167269.48630445817</v>
      </c>
      <c r="BI64" s="102">
        <f>VLOOKUP($A64,情景假设!$A$446:$AP$510,COLUMN(情景假设!AP$446),0)</f>
        <v>172554.29996297852</v>
      </c>
    </row>
    <row r="65" spans="1:61" x14ac:dyDescent="0.2">
      <c r="A65" s="64" t="s">
        <v>106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K$77*'历史数据 (2001-2022, 当年价) '!K65</f>
        <v>2588.8465312850017</v>
      </c>
      <c r="L65" s="53">
        <f>L$77*'历史数据 (2001-2022, 当年价) '!L65</f>
        <v>2943.1056237537528</v>
      </c>
      <c r="M65" s="54">
        <f>M$77*'历史数据 (2001-2022, 当年价) '!M65</f>
        <v>3481.8302033218015</v>
      </c>
      <c r="N65" s="54">
        <f>N$77*'历史数据 (2001-2022, 当年价) '!N65</f>
        <v>4130.9729578746819</v>
      </c>
      <c r="O65" s="54">
        <f>O$77*'历史数据 (2001-2022, 当年价) '!O65</f>
        <v>4395.4447557680423</v>
      </c>
      <c r="P65" s="55">
        <f>P$77*'历史数据 (2001-2022, 当年价) '!P65</f>
        <v>4603.151826708925</v>
      </c>
      <c r="Q65" s="53">
        <f>Q$77*'历史数据 (2001-2022, 当年价) '!Q65</f>
        <v>4785.5632996742488</v>
      </c>
      <c r="R65" s="54">
        <f>R$77*'历史数据 (2001-2022, 当年价) '!R65</f>
        <v>4850.5663499254233</v>
      </c>
      <c r="S65" s="54">
        <f>S$77*'历史数据 (2001-2022, 当年价) '!S65</f>
        <v>5186.6305211276767</v>
      </c>
      <c r="T65" s="54">
        <f>T$77*'历史数据 (2001-2022, 当年价) '!T65</f>
        <v>5892.3934190869013</v>
      </c>
      <c r="U65" s="54">
        <f>U$77*'历史数据 (2001-2022, 当年价) '!U65</f>
        <v>5863.1</v>
      </c>
      <c r="V65" s="65">
        <f>V$77*'历史数据 (2001-2022, 当年价) '!V65</f>
        <v>6259.3476542328353</v>
      </c>
      <c r="W65" s="100">
        <f>W$77*'历史数据 (2001-2022, 当年价) '!W65</f>
        <v>6452.974249433144</v>
      </c>
      <c r="X65" s="100">
        <f>VLOOKUP($A65,情景假设!$A$446:$AP$510,COLUMN(情景假设!E$446),0)</f>
        <v>6860.9369126215024</v>
      </c>
      <c r="Y65" s="100">
        <f>VLOOKUP($A65,情景假设!$A$446:$AP$510,COLUMN(情景假设!F$446),0)</f>
        <v>7289.2294630488359</v>
      </c>
      <c r="Z65" s="102">
        <f>VLOOKUP($A65,情景假设!$A$446:$AP$510,COLUMN(情景假设!G$446),0)</f>
        <v>7738.3566871801413</v>
      </c>
      <c r="AA65" s="100">
        <f>VLOOKUP($A65,情景假设!$A$446:$AP$510,COLUMN(情景假设!H$446),0)</f>
        <v>8220.3734483485732</v>
      </c>
      <c r="AB65" s="100">
        <f>VLOOKUP($A65,情景假设!$A$446:$AP$510,COLUMN(情景假设!I$446),0)</f>
        <v>8738.2824255641517</v>
      </c>
      <c r="AC65" s="100">
        <f>VLOOKUP($A65,情景假设!$A$446:$AP$510,COLUMN(情景假设!J$446),0)</f>
        <v>9276.3267948459852</v>
      </c>
      <c r="AD65" s="100">
        <f>VLOOKUP($A65,情景假设!$A$446:$AP$510,COLUMN(情景假设!K$446),0)</f>
        <v>9814.8410978944412</v>
      </c>
      <c r="AE65" s="101">
        <f>VLOOKUP($A65,情景假设!$A$446:$AP$510,COLUMN(情景假设!L$446),0)</f>
        <v>10330.133458783852</v>
      </c>
      <c r="AF65" s="65">
        <f>VLOOKUP($A65,情景假设!$A$446:$AP$510,COLUMN(情景假设!M$446),0)</f>
        <v>10812.72106887554</v>
      </c>
      <c r="AG65" s="100">
        <f>VLOOKUP($A65,情景假设!$A$446:$AP$510,COLUMN(情景假设!N$446),0)</f>
        <v>11276.591924532824</v>
      </c>
      <c r="AH65" s="100">
        <f>VLOOKUP($A65,情景假设!$A$446:$AP$510,COLUMN(情景假设!O$446),0)</f>
        <v>11732.031393695876</v>
      </c>
      <c r="AI65" s="100">
        <f>VLOOKUP($A65,情景假设!$A$446:$AP$510,COLUMN(情景假设!P$446),0)</f>
        <v>12191.448422326524</v>
      </c>
      <c r="AJ65" s="102">
        <f>VLOOKUP($A65,情景假设!$A$446:$AP$510,COLUMN(情景假设!Q$446),0)</f>
        <v>12669.346275008922</v>
      </c>
      <c r="AK65" s="100">
        <f>VLOOKUP($A65,情景假设!$A$446:$AP$510,COLUMN(情景假设!R$446),0)</f>
        <v>13164.408878056289</v>
      </c>
      <c r="AL65" s="100">
        <f>VLOOKUP($A65,情景假设!$A$446:$AP$510,COLUMN(情景假设!S$446),0)</f>
        <v>13666.835475899348</v>
      </c>
      <c r="AM65" s="100">
        <f>VLOOKUP($A65,情景假设!$A$446:$AP$510,COLUMN(情景假设!T$446),0)</f>
        <v>14180.446020898962</v>
      </c>
      <c r="AN65" s="100">
        <f>VLOOKUP($A65,情景假设!$A$446:$AP$510,COLUMN(情景假设!U$446),0)</f>
        <v>14709.673251331424</v>
      </c>
      <c r="AO65" s="100">
        <f>VLOOKUP($A65,情景假设!$A$446:$AP$510,COLUMN(情景假设!V$446),0)</f>
        <v>15259.608499593089</v>
      </c>
      <c r="AP65" s="65">
        <f>VLOOKUP($A65,情景假设!$A$446:$AP$510,COLUMN(情景假设!W$446),0)</f>
        <v>15829.918158882014</v>
      </c>
      <c r="AQ65" s="100">
        <f>VLOOKUP($A65,情景假设!$A$446:$AP$510,COLUMN(情景假设!X$446),0)</f>
        <v>16415.663693254002</v>
      </c>
      <c r="AR65" s="100">
        <f>VLOOKUP($A65,情景假设!$A$446:$AP$510,COLUMN(情景假设!Y$446),0)</f>
        <v>17015.393038853992</v>
      </c>
      <c r="AS65" s="100">
        <f>VLOOKUP($A65,情景假设!$A$446:$AP$510,COLUMN(情景假设!Z$446),0)</f>
        <v>17627.424156992798</v>
      </c>
      <c r="AT65" s="66">
        <f>VLOOKUP($A65,情景假设!$A$446:$AP$510,COLUMN(情景假设!AA$446),0)</f>
        <v>18249.833059695011</v>
      </c>
      <c r="AU65" s="100">
        <f>VLOOKUP($A65,情景假设!$A$446:$AP$510,COLUMN(情景假设!AB$446),0)</f>
        <v>18880.845449990396</v>
      </c>
      <c r="AV65" s="100">
        <f>VLOOKUP($A65,情景假设!$A$446:$AP$510,COLUMN(情景假设!AC$446),0)</f>
        <v>19518.471801784195</v>
      </c>
      <c r="AW65" s="100">
        <f>VLOOKUP($A65,情景假设!$A$446:$AP$510,COLUMN(情景假设!AD$446),0)</f>
        <v>20160.069954220697</v>
      </c>
      <c r="AX65" s="100">
        <f>VLOOKUP($A65,情景假设!$A$446:$AP$510,COLUMN(情景假设!AE$446),0)</f>
        <v>20802.713926014821</v>
      </c>
      <c r="AY65" s="101">
        <f>VLOOKUP($A65,情景假设!$A$446:$AP$510,COLUMN(情景假设!AF$446),0)</f>
        <v>21443.185021002693</v>
      </c>
      <c r="AZ65" s="65">
        <f>VLOOKUP($A65,情景假设!$A$446:$AP$510,COLUMN(情景假设!AG$446),0)</f>
        <v>22085.119303018575</v>
      </c>
      <c r="BA65" s="100">
        <f>VLOOKUP($A65,情景假设!$A$446:$AP$510,COLUMN(情景假设!AH$446),0)</f>
        <v>22733.112397699748</v>
      </c>
      <c r="BB65" s="100">
        <f>VLOOKUP($A65,情景假设!$A$446:$AP$510,COLUMN(情景假设!AI$446),0)</f>
        <v>23384.999125389935</v>
      </c>
      <c r="BC65" s="100">
        <f>VLOOKUP($A65,情景假设!$A$446:$AP$510,COLUMN(情景假设!AJ$446),0)</f>
        <v>24038.395709480032</v>
      </c>
      <c r="BD65" s="66">
        <f>VLOOKUP($A65,情景假设!$A$446:$AP$510,COLUMN(情景假设!AK$446),0)</f>
        <v>24690.697722490546</v>
      </c>
      <c r="BE65" s="100">
        <f>VLOOKUP($A65,情景假设!$A$446:$AP$510,COLUMN(情景假设!AL$446),0)</f>
        <v>25341.387610435111</v>
      </c>
      <c r="BF65" s="100">
        <f>VLOOKUP($A65,情景假设!$A$446:$AP$510,COLUMN(情景假设!AM$446),0)</f>
        <v>25991.059292729118</v>
      </c>
      <c r="BG65" s="100">
        <f>VLOOKUP($A65,情景假设!$A$446:$AP$510,COLUMN(情景假设!AN$446),0)</f>
        <v>26638.569213272189</v>
      </c>
      <c r="BH65" s="100">
        <f>VLOOKUP($A65,情景假设!$A$446:$AP$510,COLUMN(情景假设!AO$446),0)</f>
        <v>27282.719993478029</v>
      </c>
      <c r="BI65" s="102">
        <f>VLOOKUP($A65,情景假设!$A$446:$AP$510,COLUMN(情景假设!AP$446),0)</f>
        <v>27922.261490951172</v>
      </c>
    </row>
    <row r="66" spans="1:61" x14ac:dyDescent="0.2">
      <c r="A66" s="64" t="s">
        <v>107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K$77*'历史数据 (2001-2022, 当年价) '!K66</f>
        <v>8215.2085396484417</v>
      </c>
      <c r="L66" s="53">
        <f>L$77*'历史数据 (2001-2022, 当年价) '!L66</f>
        <v>8919.7543985306074</v>
      </c>
      <c r="M66" s="54">
        <f>M$77*'历史数据 (2001-2022, 当年价) '!M66</f>
        <v>9471.2872506004296</v>
      </c>
      <c r="N66" s="54">
        <f>N$77*'历史数据 (2001-2022, 当年价) '!N66</f>
        <v>9814.5407288437873</v>
      </c>
      <c r="O66" s="54">
        <f>O$77*'历史数据 (2001-2022, 当年价) '!O66</f>
        <v>10744.631189497688</v>
      </c>
      <c r="P66" s="55">
        <f>P$77*'历史数据 (2001-2022, 当年价) '!P66</f>
        <v>11803.562331981635</v>
      </c>
      <c r="Q66" s="53">
        <f>Q$77*'历史数据 (2001-2022, 当年价) '!Q66</f>
        <v>13389.26892517825</v>
      </c>
      <c r="R66" s="54">
        <f>R$77*'历史数据 (2001-2022, 当年价) '!R66</f>
        <v>14464.859726951376</v>
      </c>
      <c r="S66" s="54">
        <f>S$77*'历史数据 (2001-2022, 当年价) '!S66</f>
        <v>15056.098053059803</v>
      </c>
      <c r="T66" s="54">
        <f>T$77*'历史数据 (2001-2022, 当年价) '!T66</f>
        <v>17073.494684407979</v>
      </c>
      <c r="U66" s="54">
        <f>U$77*'历史数据 (2001-2022, 当年价) '!U66</f>
        <v>16353.2</v>
      </c>
      <c r="V66" s="65">
        <f>V$77*'历史数据 (2001-2022, 当年价) '!V66</f>
        <v>17458.40324388129</v>
      </c>
      <c r="W66" s="100">
        <f>W$77*'历史数据 (2001-2022, 当年价) '!W66</f>
        <v>17998.461308152702</v>
      </c>
      <c r="X66" s="100">
        <f>VLOOKUP($A66,情景假设!$A$446:$AP$510,COLUMN(情景假设!E$446),0)</f>
        <v>19133.445246371582</v>
      </c>
      <c r="Y66" s="100">
        <f>VLOOKUP($A66,情景假设!$A$446:$AP$510,COLUMN(情景假设!F$446),0)</f>
        <v>20324.874494962361</v>
      </c>
      <c r="Z66" s="102">
        <f>VLOOKUP($A66,情景假设!$A$446:$AP$510,COLUMN(情景假设!G$446),0)</f>
        <v>21574.17956140736</v>
      </c>
      <c r="AA66" s="100">
        <f>VLOOKUP($A66,情景假设!$A$446:$AP$510,COLUMN(情景假设!H$446),0)</f>
        <v>22914.949596459872</v>
      </c>
      <c r="AB66" s="100">
        <f>VLOOKUP($A66,情景假设!$A$446:$AP$510,COLUMN(情景假设!I$446),0)</f>
        <v>24355.501993868602</v>
      </c>
      <c r="AC66" s="100">
        <f>VLOOKUP($A66,情景假设!$A$446:$AP$510,COLUMN(情景假设!J$446),0)</f>
        <v>25851.903576516852</v>
      </c>
      <c r="AD66" s="100">
        <f>VLOOKUP($A66,情景假设!$A$446:$AP$510,COLUMN(情景假设!K$446),0)</f>
        <v>27349.353393470803</v>
      </c>
      <c r="AE66" s="101">
        <f>VLOOKUP($A66,情景假设!$A$446:$AP$510,COLUMN(情景假设!L$446),0)</f>
        <v>28781.859072249612</v>
      </c>
      <c r="AF66" s="65">
        <f>VLOOKUP($A66,情景假设!$A$446:$AP$510,COLUMN(情景假设!M$446),0)</f>
        <v>30122.999454445187</v>
      </c>
      <c r="AG66" s="100">
        <f>VLOOKUP($A66,情景假设!$A$446:$AP$510,COLUMN(情景假设!N$446),0)</f>
        <v>31411.778203017093</v>
      </c>
      <c r="AH66" s="100">
        <f>VLOOKUP($A66,情景假设!$A$446:$AP$510,COLUMN(情景假设!O$446),0)</f>
        <v>32676.936394140957</v>
      </c>
      <c r="AI66" s="100">
        <f>VLOOKUP($A66,情景假设!$A$446:$AP$510,COLUMN(情景假设!P$446),0)</f>
        <v>33953.126462545195</v>
      </c>
      <c r="AJ66" s="102">
        <f>VLOOKUP($A66,情景假设!$A$446:$AP$510,COLUMN(情景假设!Q$446),0)</f>
        <v>35280.829441574911</v>
      </c>
      <c r="AK66" s="100">
        <f>VLOOKUP($A66,情景假设!$A$446:$AP$510,COLUMN(情景假设!R$446),0)</f>
        <v>36656.366432319664</v>
      </c>
      <c r="AL66" s="100">
        <f>VLOOKUP($A66,情景假设!$A$446:$AP$510,COLUMN(情景假设!S$446),0)</f>
        <v>38052.36766086609</v>
      </c>
      <c r="AM66" s="100">
        <f>VLOOKUP($A66,情景假设!$A$446:$AP$510,COLUMN(情景假设!T$446),0)</f>
        <v>39479.462247958982</v>
      </c>
      <c r="AN66" s="100">
        <f>VLOOKUP($A66,情景假设!$A$446:$AP$510,COLUMN(情景假设!U$446),0)</f>
        <v>40949.979608581503</v>
      </c>
      <c r="AO66" s="100">
        <f>VLOOKUP($A66,情景假设!$A$446:$AP$510,COLUMN(情景假设!V$446),0)</f>
        <v>42478.076637503276</v>
      </c>
      <c r="AP66" s="65">
        <f>VLOOKUP($A66,情景假设!$A$446:$AP$510,COLUMN(情景假设!W$446),0)</f>
        <v>44062.803687321662</v>
      </c>
      <c r="AQ66" s="100">
        <f>VLOOKUP($A66,情景假设!$A$446:$AP$510,COLUMN(情景假设!X$446),0)</f>
        <v>45690.391706624912</v>
      </c>
      <c r="AR66" s="100">
        <f>VLOOKUP($A66,情景假设!$A$446:$AP$510,COLUMN(情景假设!Y$446),0)</f>
        <v>47356.775545859484</v>
      </c>
      <c r="AS66" s="100">
        <f>VLOOKUP($A66,情景假设!$A$446:$AP$510,COLUMN(情景假设!Z$446),0)</f>
        <v>49057.247702711422</v>
      </c>
      <c r="AT66" s="66">
        <f>VLOOKUP($A66,情景假设!$A$446:$AP$510,COLUMN(情景假设!AA$446),0)</f>
        <v>50786.424923666695</v>
      </c>
      <c r="AU66" s="100">
        <f>VLOOKUP($A66,情景假设!$A$446:$AP$510,COLUMN(情景假设!AB$446),0)</f>
        <v>52539.33799370061</v>
      </c>
      <c r="AV66" s="100">
        <f>VLOOKUP($A66,情景假设!$A$446:$AP$510,COLUMN(情景假设!AC$446),0)</f>
        <v>54310.416056041009</v>
      </c>
      <c r="AW66" s="100">
        <f>VLOOKUP($A66,情景假设!$A$446:$AP$510,COLUMN(情景假设!AD$446),0)</f>
        <v>56092.269675222</v>
      </c>
      <c r="AX66" s="100">
        <f>VLOOKUP($A66,情景假设!$A$446:$AP$510,COLUMN(情景假设!AE$446),0)</f>
        <v>57876.717469017247</v>
      </c>
      <c r="AY66" s="101">
        <f>VLOOKUP($A66,情景假设!$A$446:$AP$510,COLUMN(情景假设!AF$446),0)</f>
        <v>59654.761684400823</v>
      </c>
      <c r="AZ66" s="65">
        <f>VLOOKUP($A66,情景假设!$A$446:$AP$510,COLUMN(情景假设!AG$446),0)</f>
        <v>61436.586126571085</v>
      </c>
      <c r="BA66" s="100">
        <f>VLOOKUP($A66,情景假设!$A$446:$AP$510,COLUMN(情景假设!AH$446),0)</f>
        <v>63235.070616426034</v>
      </c>
      <c r="BB66" s="100">
        <f>VLOOKUP($A66,情景假设!$A$446:$AP$510,COLUMN(情景假设!AI$446),0)</f>
        <v>65044.187551613504</v>
      </c>
      <c r="BC66" s="100">
        <f>VLOOKUP($A66,情景假设!$A$446:$AP$510,COLUMN(情景假设!AJ$446),0)</f>
        <v>66857.302339740781</v>
      </c>
      <c r="BD66" s="66">
        <f>VLOOKUP($A66,情景假设!$A$446:$AP$510,COLUMN(情景假设!AK$446),0)</f>
        <v>68667.167841496092</v>
      </c>
      <c r="BE66" s="100">
        <f>VLOOKUP($A66,情景假设!$A$446:$AP$510,COLUMN(情景假设!AL$446),0)</f>
        <v>70472.341572953577</v>
      </c>
      <c r="BF66" s="100">
        <f>VLOOKUP($A66,情景假设!$A$446:$AP$510,COLUMN(情景假设!AM$446),0)</f>
        <v>72274.471519835162</v>
      </c>
      <c r="BG66" s="100">
        <f>VLOOKUP($A66,情景假设!$A$446:$AP$510,COLUMN(情景假设!AN$446),0)</f>
        <v>74070.373468253034</v>
      </c>
      <c r="BH66" s="100">
        <f>VLOOKUP($A66,情景假设!$A$446:$AP$510,COLUMN(情景假设!AO$446),0)</f>
        <v>75856.713745953268</v>
      </c>
      <c r="BI66" s="102">
        <f>VLOOKUP($A66,情景假设!$A$446:$AP$510,COLUMN(情景假设!AP$446),0)</f>
        <v>77630.012216073272</v>
      </c>
    </row>
    <row r="67" spans="1:61" x14ac:dyDescent="0.2">
      <c r="A67" s="64" t="s">
        <v>108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K$77*'历史数据 (2001-2022, 当年价) '!K67</f>
        <v>15733.180194722509</v>
      </c>
      <c r="L67" s="53">
        <f>L$77*'历史数据 (2001-2022, 当年价) '!L67</f>
        <v>17398.154822835269</v>
      </c>
      <c r="M67" s="54">
        <f>M$77*'历史数据 (2001-2022, 当年价) '!M67</f>
        <v>19161.404772517511</v>
      </c>
      <c r="N67" s="54">
        <f>N$77*'历史数据 (2001-2022, 当年价) '!N67</f>
        <v>21360.323296462921</v>
      </c>
      <c r="O67" s="54">
        <f>O$77*'历史数据 (2001-2022, 当年价) '!O67</f>
        <v>23657.484004820206</v>
      </c>
      <c r="P67" s="55">
        <f>P$77*'历史数据 (2001-2022, 当年价) '!P67</f>
        <v>27171.707502012752</v>
      </c>
      <c r="Q67" s="53">
        <f>Q$77*'历史数据 (2001-2022, 当年价) '!Q67</f>
        <v>29633.545175076048</v>
      </c>
      <c r="R67" s="54">
        <f>R$77*'历史数据 (2001-2022, 当年价) '!R67</f>
        <v>31835.885917761083</v>
      </c>
      <c r="S67" s="54">
        <f>S$77*'历史数据 (2001-2022, 当年价) '!S67</f>
        <v>34605.423559402407</v>
      </c>
      <c r="T67" s="54">
        <f>T$77*'历史数据 (2001-2022, 当年价) '!T67</f>
        <v>38135.335369113411</v>
      </c>
      <c r="U67" s="54">
        <f>U$77*'历史数据 (2001-2022, 当年价) '!U67</f>
        <v>40091.9</v>
      </c>
      <c r="V67" s="65">
        <f>V$77*'历史数据 (2001-2022, 当年价) '!V67</f>
        <v>42801.442959993416</v>
      </c>
      <c r="W67" s="100">
        <f>W$77*'历史数据 (2001-2022, 当年价) '!W67</f>
        <v>44125.462351119488</v>
      </c>
      <c r="X67" s="100">
        <f>VLOOKUP($A67,情景假设!$A$446:$AP$510,COLUMN(情景假设!E$446),0)</f>
        <v>47490.574721755765</v>
      </c>
      <c r="Y67" s="100">
        <f>VLOOKUP($A67,情景假设!$A$446:$AP$510,COLUMN(情景假设!F$446),0)</f>
        <v>51053.367345149061</v>
      </c>
      <c r="Z67" s="102">
        <f>VLOOKUP($A67,情景假设!$A$446:$AP$510,COLUMN(情景假设!G$446),0)</f>
        <v>54813.160774107186</v>
      </c>
      <c r="AA67" s="100">
        <f>VLOOKUP($A67,情景假设!$A$446:$AP$510,COLUMN(情景假设!H$446),0)</f>
        <v>58859.854384738224</v>
      </c>
      <c r="AB67" s="100">
        <f>VLOOKUP($A67,情景假设!$A$446:$AP$510,COLUMN(情景假设!I$446),0)</f>
        <v>63226.566964193094</v>
      </c>
      <c r="AC67" s="100">
        <f>VLOOKUP($A67,情景假设!$A$446:$AP$510,COLUMN(情景假设!J$446),0)</f>
        <v>67803.01883038599</v>
      </c>
      <c r="AD67" s="100">
        <f>VLOOKUP($A67,情景假设!$A$446:$AP$510,COLUMN(情景假设!K$446),0)</f>
        <v>72445.018920179427</v>
      </c>
      <c r="AE67" s="101">
        <f>VLOOKUP($A67,情景假设!$A$446:$AP$510,COLUMN(情景假设!L$446),0)</f>
        <v>76972.479962416226</v>
      </c>
      <c r="AF67" s="65">
        <f>VLOOKUP($A67,情景假设!$A$446:$AP$510,COLUMN(情景假设!M$446),0)</f>
        <v>81315.935082252196</v>
      </c>
      <c r="AG67" s="100">
        <f>VLOOKUP($A67,情景假设!$A$446:$AP$510,COLUMN(情景假设!N$446),0)</f>
        <v>85574.050358053399</v>
      </c>
      <c r="AH67" s="100">
        <f>VLOOKUP($A67,情景假设!$A$446:$AP$510,COLUMN(情景假设!O$446),0)</f>
        <v>89804.667740088349</v>
      </c>
      <c r="AI67" s="100">
        <f>VLOOKUP($A67,情景假设!$A$446:$AP$510,COLUMN(情景假设!P$446),0)</f>
        <v>94081.846924359779</v>
      </c>
      <c r="AJ67" s="102">
        <f>VLOOKUP($A67,情景假设!$A$446:$AP$510,COLUMN(情景假设!Q$446),0)</f>
        <v>98495.954303104721</v>
      </c>
      <c r="AK67" s="100">
        <f>VLOOKUP($A67,情景假设!$A$446:$AP$510,COLUMN(情景假设!R$446),0)</f>
        <v>103039.98652587521</v>
      </c>
      <c r="AL67" s="100">
        <f>VLOOKUP($A67,情景假设!$A$446:$AP$510,COLUMN(情景假设!S$446),0)</f>
        <v>107656.31390529199</v>
      </c>
      <c r="AM67" s="100">
        <f>VLOOKUP($A67,情景假设!$A$446:$AP$510,COLUMN(情景假设!T$446),0)</f>
        <v>112376.27435789704</v>
      </c>
      <c r="AN67" s="100">
        <f>VLOOKUP($A67,情景假设!$A$446:$AP$510,COLUMN(情景假设!U$446),0)</f>
        <v>117237.42743716286</v>
      </c>
      <c r="AO67" s="100">
        <f>VLOOKUP($A67,情景假设!$A$446:$AP$510,COLUMN(情景假设!V$446),0)</f>
        <v>122284.01895083243</v>
      </c>
      <c r="AP67" s="65">
        <f>VLOOKUP($A67,情景假设!$A$446:$AP$510,COLUMN(情景假设!W$446),0)</f>
        <v>127518.09255918513</v>
      </c>
      <c r="AQ67" s="100">
        <f>VLOOKUP($A67,情景假设!$A$446:$AP$510,COLUMN(情景假设!X$446),0)</f>
        <v>132905.02599271297</v>
      </c>
      <c r="AR67" s="100">
        <f>VLOOKUP($A67,情景假设!$A$446:$AP$510,COLUMN(情景假设!Y$446),0)</f>
        <v>138438.53164380338</v>
      </c>
      <c r="AS67" s="100">
        <f>VLOOKUP($A67,情景假设!$A$446:$AP$510,COLUMN(情景假设!Z$446),0)</f>
        <v>144111.06914998076</v>
      </c>
      <c r="AT67" s="66">
        <f>VLOOKUP($A67,情景假设!$A$446:$AP$510,COLUMN(情景假设!AA$446),0)</f>
        <v>149913.77488311569</v>
      </c>
      <c r="AU67" s="100">
        <f>VLOOKUP($A67,情景假设!$A$446:$AP$510,COLUMN(情景假设!AB$446),0)</f>
        <v>155839.71225382155</v>
      </c>
      <c r="AV67" s="100">
        <f>VLOOKUP($A67,情景假设!$A$446:$AP$510,COLUMN(情景假设!AC$446),0)</f>
        <v>161880.9305709016</v>
      </c>
      <c r="AW67" s="100">
        <f>VLOOKUP($A67,情景假设!$A$446:$AP$510,COLUMN(情景假设!AD$446),0)</f>
        <v>168024.82263538189</v>
      </c>
      <c r="AX67" s="100">
        <f>VLOOKUP($A67,情景假设!$A$446:$AP$510,COLUMN(情景假设!AE$446),0)</f>
        <v>174257.11264199254</v>
      </c>
      <c r="AY67" s="101">
        <f>VLOOKUP($A67,情景假设!$A$446:$AP$510,COLUMN(情景假设!AF$446),0)</f>
        <v>180561.73432525204</v>
      </c>
      <c r="AZ67" s="65">
        <f>VLOOKUP($A67,情景假设!$A$446:$AP$510,COLUMN(情景假设!AG$446),0)</f>
        <v>186954.42861140837</v>
      </c>
      <c r="BA67" s="100">
        <f>VLOOKUP($A67,情景假设!$A$446:$AP$510,COLUMN(情景假设!AH$446),0)</f>
        <v>193452.32262011225</v>
      </c>
      <c r="BB67" s="100">
        <f>VLOOKUP($A67,情景假设!$A$446:$AP$510,COLUMN(情景假设!AI$446),0)</f>
        <v>200038.45797139537</v>
      </c>
      <c r="BC67" s="100">
        <f>VLOOKUP($A67,情景假设!$A$446:$AP$510,COLUMN(情景假设!AJ$446),0)</f>
        <v>206693.75323821613</v>
      </c>
      <c r="BD67" s="66">
        <f>VLOOKUP($A67,情景假设!$A$446:$AP$510,COLUMN(情景假设!AK$446),0)</f>
        <v>213396.94444030564</v>
      </c>
      <c r="BE67" s="100">
        <f>VLOOKUP($A67,情景假设!$A$446:$AP$510,COLUMN(情景假设!AL$446),0)</f>
        <v>220144.58659268322</v>
      </c>
      <c r="BF67" s="100">
        <f>VLOOKUP($A67,情景假设!$A$446:$AP$510,COLUMN(情景假设!AM$446),0)</f>
        <v>226943.00267340368</v>
      </c>
      <c r="BG67" s="100">
        <f>VLOOKUP($A67,情景假设!$A$446:$AP$510,COLUMN(情景假设!AN$446),0)</f>
        <v>233783.53074603586</v>
      </c>
      <c r="BH67" s="100">
        <f>VLOOKUP($A67,情景假设!$A$446:$AP$510,COLUMN(情景假设!AO$446),0)</f>
        <v>240656.99045713741</v>
      </c>
      <c r="BI67" s="102">
        <f>VLOOKUP($A67,情景假设!$A$446:$AP$510,COLUMN(情景假设!AP$446),0)</f>
        <v>247553.68081802156</v>
      </c>
    </row>
    <row r="68" spans="1:61" x14ac:dyDescent="0.2">
      <c r="A68" s="64" t="s">
        <v>109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K$77*'历史数据 (2001-2022, 当年价) '!K68</f>
        <v>7491.8936471671614</v>
      </c>
      <c r="L68" s="53">
        <f>L$77*'历史数据 (2001-2022, 当年价) '!L68</f>
        <v>8747.9466481582349</v>
      </c>
      <c r="M68" s="54">
        <f>M$77*'历史数据 (2001-2022, 当年价) '!M68</f>
        <v>10373.084381318287</v>
      </c>
      <c r="N68" s="54">
        <f>N$77*'历史数据 (2001-2022, 当年价) '!N68</f>
        <v>12436.988896993911</v>
      </c>
      <c r="O68" s="54">
        <f>O$77*'历史数据 (2001-2022, 当年价) '!O68</f>
        <v>14112.735955786691</v>
      </c>
      <c r="P68" s="55">
        <f>P$77*'历史数据 (2001-2022, 当年价) '!P68</f>
        <v>16462.572780624898</v>
      </c>
      <c r="Q68" s="53">
        <f>Q$77*'历史数据 (2001-2022, 当年价) '!Q68</f>
        <v>18426.166061860604</v>
      </c>
      <c r="R68" s="54">
        <f>R$77*'历史数据 (2001-2022, 当年价) '!R68</f>
        <v>19548.121738038648</v>
      </c>
      <c r="S68" s="54">
        <f>S$77*'历史数据 (2001-2022, 当年价) '!S68</f>
        <v>21019.486568285836</v>
      </c>
      <c r="T68" s="54">
        <f>T$77*'历史数据 (2001-2022, 当年价) '!T68</f>
        <v>22473.188187999254</v>
      </c>
      <c r="U68" s="54">
        <f>U$77*'历史数据 (2001-2022, 当年价) '!U68</f>
        <v>24396.1</v>
      </c>
      <c r="V68" s="65">
        <f>V$77*'历史数据 (2001-2022, 当年价) '!V68</f>
        <v>26044.86897842944</v>
      </c>
      <c r="W68" s="100">
        <f>W$77*'历史数据 (2001-2022, 当年价) '!W68</f>
        <v>26850.540684381289</v>
      </c>
      <c r="X68" s="100">
        <f>VLOOKUP($A68,情景假设!$A$446:$AP$510,COLUMN(情景假设!E$446),0)</f>
        <v>28818.039470810814</v>
      </c>
      <c r="Y68" s="100">
        <f>VLOOKUP($A68,情景假设!$A$446:$AP$510,COLUMN(情景假设!F$446),0)</f>
        <v>30896.876366881974</v>
      </c>
      <c r="Z68" s="102">
        <f>VLOOKUP($A68,情景假设!$A$446:$AP$510,COLUMN(情景假设!G$446),0)</f>
        <v>33087.166575278781</v>
      </c>
      <c r="AA68" s="100">
        <f>VLOOKUP($A68,情景假设!$A$446:$AP$510,COLUMN(情景假设!H$446),0)</f>
        <v>35442.491972523014</v>
      </c>
      <c r="AB68" s="100">
        <f>VLOOKUP($A68,情景假设!$A$446:$AP$510,COLUMN(情景假设!I$446),0)</f>
        <v>37981.125202131421</v>
      </c>
      <c r="AC68" s="100">
        <f>VLOOKUP($A68,情景假设!$A$446:$AP$510,COLUMN(情景假设!J$446),0)</f>
        <v>40636.249129062031</v>
      </c>
      <c r="AD68" s="100">
        <f>VLOOKUP($A68,情景假设!$A$446:$AP$510,COLUMN(情景假设!K$446),0)</f>
        <v>43321.456180845162</v>
      </c>
      <c r="AE68" s="101">
        <f>VLOOKUP($A68,情景假设!$A$446:$AP$510,COLUMN(情景假设!L$446),0)</f>
        <v>45929.728387021918</v>
      </c>
      <c r="AF68" s="65">
        <f>VLOOKUP($A68,情景假设!$A$446:$AP$510,COLUMN(情景假设!M$446),0)</f>
        <v>48419.334706545356</v>
      </c>
      <c r="AG68" s="100">
        <f>VLOOKUP($A68,情景假设!$A$446:$AP$510,COLUMN(情景假设!N$446),0)</f>
        <v>50849.805416390031</v>
      </c>
      <c r="AH68" s="100">
        <f>VLOOKUP($A68,情景假设!$A$446:$AP$510,COLUMN(情景假设!O$446),0)</f>
        <v>53258.270432994395</v>
      </c>
      <c r="AI68" s="100">
        <f>VLOOKUP($A68,情景假设!$A$446:$AP$510,COLUMN(情景假设!P$446),0)</f>
        <v>55691.564256411031</v>
      </c>
      <c r="AJ68" s="102">
        <f>VLOOKUP($A68,情景假设!$A$446:$AP$510,COLUMN(情景假设!Q$446),0)</f>
        <v>58206.234146666284</v>
      </c>
      <c r="AK68" s="100">
        <f>VLOOKUP($A68,情景假设!$A$446:$AP$510,COLUMN(情景假设!R$446),0)</f>
        <v>60797.707463570929</v>
      </c>
      <c r="AL68" s="100">
        <f>VLOOKUP($A68,情景假设!$A$446:$AP$510,COLUMN(情景假设!S$446),0)</f>
        <v>63429.321670548692</v>
      </c>
      <c r="AM68" s="100">
        <f>VLOOKUP($A68,情景假设!$A$446:$AP$510,COLUMN(情景假设!T$446),0)</f>
        <v>66119.398241182324</v>
      </c>
      <c r="AN68" s="100">
        <f>VLOOKUP($A68,情景假设!$A$446:$AP$510,COLUMN(情景假设!U$446),0)</f>
        <v>68889.731824597824</v>
      </c>
      <c r="AO68" s="100">
        <f>VLOOKUP($A68,情景假设!$A$446:$AP$510,COLUMN(情景假设!V$446),0)</f>
        <v>71765.847652888842</v>
      </c>
      <c r="AP68" s="65">
        <f>VLOOKUP($A68,情景假设!$A$446:$AP$510,COLUMN(情景假设!W$446),0)</f>
        <v>74748.326416607801</v>
      </c>
      <c r="AQ68" s="100">
        <f>VLOOKUP($A68,情景假设!$A$446:$AP$510,COLUMN(情景假设!X$446),0)</f>
        <v>77816.19117318881</v>
      </c>
      <c r="AR68" s="100">
        <f>VLOOKUP($A68,情景假设!$A$446:$AP$510,COLUMN(情景假设!Y$446),0)</f>
        <v>80965.033069467798</v>
      </c>
      <c r="AS68" s="100">
        <f>VLOOKUP($A68,情景假设!$A$446:$AP$510,COLUMN(情景假设!Z$446),0)</f>
        <v>84189.620167689282</v>
      </c>
      <c r="AT68" s="66">
        <f>VLOOKUP($A68,情景假设!$A$446:$AP$510,COLUMN(情景假设!AA$446),0)</f>
        <v>87483.851492852176</v>
      </c>
      <c r="AU68" s="100">
        <f>VLOOKUP($A68,情景假设!$A$446:$AP$510,COLUMN(情景假设!AB$446),0)</f>
        <v>90842.647943036674</v>
      </c>
      <c r="AV68" s="100">
        <f>VLOOKUP($A68,情景假设!$A$446:$AP$510,COLUMN(情景假设!AC$446),0)</f>
        <v>94260.226593367071</v>
      </c>
      <c r="AW68" s="100">
        <f>VLOOKUP($A68,情景假设!$A$446:$AP$510,COLUMN(情景假设!AD$446),0)</f>
        <v>97727.979494477389</v>
      </c>
      <c r="AX68" s="100">
        <f>VLOOKUP($A68,情景假设!$A$446:$AP$510,COLUMN(情景假设!AE$446),0)</f>
        <v>101236.22023209864</v>
      </c>
      <c r="AY68" s="101">
        <f>VLOOKUP($A68,情景假设!$A$446:$AP$510,COLUMN(情景假设!AF$446),0)</f>
        <v>104774.11622313205</v>
      </c>
      <c r="AZ68" s="65">
        <f>VLOOKUP($A68,情景假设!$A$446:$AP$510,COLUMN(情景假设!AG$446),0)</f>
        <v>108352.59774814988</v>
      </c>
      <c r="BA68" s="100">
        <f>VLOOKUP($A68,情景假设!$A$446:$AP$510,COLUMN(情景假设!AH$446),0)</f>
        <v>111984.30733923853</v>
      </c>
      <c r="BB68" s="100">
        <f>VLOOKUP($A68,情景假设!$A$446:$AP$510,COLUMN(情景假设!AI$446),0)</f>
        <v>115659.2040212195</v>
      </c>
      <c r="BC68" s="100">
        <f>VLOOKUP($A68,情景假设!$A$446:$AP$510,COLUMN(情景假设!AJ$446),0)</f>
        <v>119366.05233034829</v>
      </c>
      <c r="BD68" s="66">
        <f>VLOOKUP($A68,情景假设!$A$446:$AP$510,COLUMN(情景假设!AK$446),0)</f>
        <v>123092.39376714606</v>
      </c>
      <c r="BE68" s="100">
        <f>VLOOKUP($A68,情景假设!$A$446:$AP$510,COLUMN(情景假设!AL$446),0)</f>
        <v>126836.07677675199</v>
      </c>
      <c r="BF68" s="100">
        <f>VLOOKUP($A68,情景假设!$A$446:$AP$510,COLUMN(情景假设!AM$446),0)</f>
        <v>130600.56268552983</v>
      </c>
      <c r="BG68" s="100">
        <f>VLOOKUP($A68,情景假设!$A$446:$AP$510,COLUMN(情景假设!AN$446),0)</f>
        <v>134380.66453966644</v>
      </c>
      <c r="BH68" s="100">
        <f>VLOOKUP($A68,情景假设!$A$446:$AP$510,COLUMN(情景假设!AO$446),0)</f>
        <v>138170.90282059534</v>
      </c>
      <c r="BI68" s="102">
        <f>VLOOKUP($A68,情景假设!$A$446:$AP$510,COLUMN(情景假设!AP$446),0)</f>
        <v>141965.50556983266</v>
      </c>
    </row>
    <row r="69" spans="1:61" x14ac:dyDescent="0.2">
      <c r="A69" s="64" t="s">
        <v>110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K$77*'历史数据 (2001-2022, 当年价) '!K69</f>
        <v>3597.11136382222</v>
      </c>
      <c r="L69" s="53">
        <f>L$77*'历史数据 (2001-2022, 当年价) '!L69</f>
        <v>3916.4866138689254</v>
      </c>
      <c r="M69" s="54">
        <f>M$77*'历史数据 (2001-2022, 当年价) '!M69</f>
        <v>4326.1858267345506</v>
      </c>
      <c r="N69" s="54">
        <f>N$77*'历史数据 (2001-2022, 当年价) '!N69</f>
        <v>4663.8708363727164</v>
      </c>
      <c r="O69" s="54">
        <f>O$77*'历史数据 (2001-2022, 当年价) '!O69</f>
        <v>4997.5054726508833</v>
      </c>
      <c r="P69" s="55">
        <f>P$77*'历史数据 (2001-2022, 当年价) '!P69</f>
        <v>5645.8461028166093</v>
      </c>
      <c r="Q69" s="53">
        <f>Q$77*'历史数据 (2001-2022, 当年价) '!Q69</f>
        <v>6132.0181186612717</v>
      </c>
      <c r="R69" s="54">
        <f>R$77*'历史数据 (2001-2022, 当年价) '!R69</f>
        <v>6982.3452602433181</v>
      </c>
      <c r="S69" s="54">
        <f>S$77*'历史数据 (2001-2022, 当年价) '!S69</f>
        <v>7431.0051655009729</v>
      </c>
      <c r="T69" s="54">
        <f>T$77*'历史数据 (2001-2022, 当年价) '!T69</f>
        <v>8180.9699496434896</v>
      </c>
      <c r="U69" s="54">
        <f>U$77*'历史数据 (2001-2022, 当年价) '!U69</f>
        <v>6981.2</v>
      </c>
      <c r="V69" s="65">
        <f>V$77*'历史数据 (2001-2022, 当年价) '!V69</f>
        <v>7453.0125434889851</v>
      </c>
      <c r="W69" s="100">
        <f>W$77*'历史数据 (2001-2022, 当年价) '!W69</f>
        <v>7683.5639559520841</v>
      </c>
      <c r="X69" s="100">
        <f>VLOOKUP($A69,情景假设!$A$446:$AP$510,COLUMN(情景假设!E$446),0)</f>
        <v>8105.1695098941664</v>
      </c>
      <c r="Y69" s="100">
        <f>VLOOKUP($A69,情景假设!$A$446:$AP$510,COLUMN(情景假设!F$446),0)</f>
        <v>8545.763691920476</v>
      </c>
      <c r="Z69" s="102">
        <f>VLOOKUP($A69,情景假设!$A$446:$AP$510,COLUMN(情景假设!G$446),0)</f>
        <v>9006.45912212238</v>
      </c>
      <c r="AA69" s="100">
        <f>VLOOKUP($A69,情景假设!$A$446:$AP$510,COLUMN(情景假设!H$446),0)</f>
        <v>9500.9004791034167</v>
      </c>
      <c r="AB69" s="100">
        <f>VLOOKUP($A69,情景假设!$A$446:$AP$510,COLUMN(情景假设!I$446),0)</f>
        <v>10031.458005173101</v>
      </c>
      <c r="AC69" s="100">
        <f>VLOOKUP($A69,情景假设!$A$446:$AP$510,COLUMN(情景假设!J$446),0)</f>
        <v>10579.731262782216</v>
      </c>
      <c r="AD69" s="100">
        <f>VLOOKUP($A69,情景假设!$A$446:$AP$510,COLUMN(情景假设!K$446),0)</f>
        <v>11123.39375658459</v>
      </c>
      <c r="AE69" s="101">
        <f>VLOOKUP($A69,情景假设!$A$446:$AP$510,COLUMN(情景假设!L$446),0)</f>
        <v>11636.147435521614</v>
      </c>
      <c r="AF69" s="65">
        <f>VLOOKUP($A69,情景假设!$A$446:$AP$510,COLUMN(情景假设!M$446),0)</f>
        <v>12107.386288726366</v>
      </c>
      <c r="AG69" s="100">
        <f>VLOOKUP($A69,情景假设!$A$446:$AP$510,COLUMN(情景假设!N$446),0)</f>
        <v>12553.563243870729</v>
      </c>
      <c r="AH69" s="100">
        <f>VLOOKUP($A69,情景假设!$A$446:$AP$510,COLUMN(情景假设!O$446),0)</f>
        <v>12987.969809667986</v>
      </c>
      <c r="AI69" s="100">
        <f>VLOOKUP($A69,情景假设!$A$446:$AP$510,COLUMN(情景假设!P$446),0)</f>
        <v>13426.132630159485</v>
      </c>
      <c r="AJ69" s="102">
        <f>VLOOKUP($A69,情景假设!$A$446:$AP$510,COLUMN(情景假设!Q$446),0)</f>
        <v>13885.758062293613</v>
      </c>
      <c r="AK69" s="100">
        <f>VLOOKUP($A69,情景假设!$A$446:$AP$510,COLUMN(情景假设!R$446),0)</f>
        <v>14365.136556713282</v>
      </c>
      <c r="AL69" s="100">
        <f>VLOOKUP($A69,情景假设!$A$446:$AP$510,COLUMN(情景假设!S$446),0)</f>
        <v>14852.035104543662</v>
      </c>
      <c r="AM69" s="100">
        <f>VLOOKUP($A69,情景假设!$A$446:$AP$510,COLUMN(情景假设!T$446),0)</f>
        <v>15350.447521512988</v>
      </c>
      <c r="AN69" s="100">
        <f>VLOOKUP($A69,情景假设!$A$446:$AP$510,COLUMN(情景假设!U$446),0)</f>
        <v>15864.917527912226</v>
      </c>
      <c r="AO69" s="100">
        <f>VLOOKUP($A69,情景假设!$A$446:$AP$510,COLUMN(情景假设!V$446),0)</f>
        <v>16400.582346423242</v>
      </c>
      <c r="AP69" s="65">
        <f>VLOOKUP($A69,情景假设!$A$446:$AP$510,COLUMN(情景假设!W$446),0)</f>
        <v>16956.648668632573</v>
      </c>
      <c r="AQ69" s="100">
        <f>VLOOKUP($A69,情景假设!$A$446:$AP$510,COLUMN(情景假设!X$446),0)</f>
        <v>17527.364244492379</v>
      </c>
      <c r="AR69" s="100">
        <f>VLOOKUP($A69,情景假设!$A$446:$AP$510,COLUMN(情景假设!Y$446),0)</f>
        <v>18110.700634481407</v>
      </c>
      <c r="AS69" s="100">
        <f>VLOOKUP($A69,情景假设!$A$446:$AP$510,COLUMN(情景假设!Z$446),0)</f>
        <v>18704.342982698545</v>
      </c>
      <c r="AT69" s="66">
        <f>VLOOKUP($A69,情景假设!$A$446:$AP$510,COLUMN(情景假设!AA$446),0)</f>
        <v>19305.676264765589</v>
      </c>
      <c r="AU69" s="100">
        <f>VLOOKUP($A69,情景假设!$A$446:$AP$510,COLUMN(情景假设!AB$446),0)</f>
        <v>19912.198518504651</v>
      </c>
      <c r="AV69" s="100">
        <f>VLOOKUP($A69,情景假设!$A$446:$AP$510,COLUMN(情景假设!AC$446),0)</f>
        <v>20521.132363277789</v>
      </c>
      <c r="AW69" s="100">
        <f>VLOOKUP($A69,情景假设!$A$446:$AP$510,COLUMN(情景假设!AD$446),0)</f>
        <v>21128.969111857565</v>
      </c>
      <c r="AX69" s="100">
        <f>VLOOKUP($A69,情景假设!$A$446:$AP$510,COLUMN(情景假设!AE$446),0)</f>
        <v>21731.865658672465</v>
      </c>
      <c r="AY69" s="101">
        <f>VLOOKUP($A69,情景假设!$A$446:$AP$510,COLUMN(情景假设!AF$446),0)</f>
        <v>22325.642985498376</v>
      </c>
      <c r="AZ69" s="65">
        <f>VLOOKUP($A69,情景假设!$A$446:$AP$510,COLUMN(情景假设!AG$446),0)</f>
        <v>22915.52094870455</v>
      </c>
      <c r="BA69" s="100">
        <f>VLOOKUP($A69,情景假设!$A$446:$AP$510,COLUMN(情景假设!AH$446),0)</f>
        <v>23508.224781027249</v>
      </c>
      <c r="BB69" s="100">
        <f>VLOOKUP($A69,情景假设!$A$446:$AP$510,COLUMN(情景假设!AI$446),0)</f>
        <v>24101.429298603405</v>
      </c>
      <c r="BC69" s="100">
        <f>VLOOKUP($A69,情景假设!$A$446:$AP$510,COLUMN(情景假设!AJ$446),0)</f>
        <v>24692.603716343365</v>
      </c>
      <c r="BD69" s="66">
        <f>VLOOKUP($A69,情景假设!$A$446:$AP$510,COLUMN(情景假设!AK$446),0)</f>
        <v>25279.012388327686</v>
      </c>
      <c r="BE69" s="100">
        <f>VLOOKUP($A69,情景假设!$A$446:$AP$510,COLUMN(情景假设!AL$446),0)</f>
        <v>25860.072576722814</v>
      </c>
      <c r="BF69" s="100">
        <f>VLOOKUP($A69,情景假设!$A$446:$AP$510,COLUMN(情景假设!AM$446),0)</f>
        <v>26436.327033426158</v>
      </c>
      <c r="BG69" s="100">
        <f>VLOOKUP($A69,情景假设!$A$446:$AP$510,COLUMN(情景假设!AN$446),0)</f>
        <v>27006.537404496688</v>
      </c>
      <c r="BH69" s="100">
        <f>VLOOKUP($A69,情景假设!$A$446:$AP$510,COLUMN(情景假设!AO$446),0)</f>
        <v>27569.414633790882</v>
      </c>
      <c r="BI69" s="102">
        <f>VLOOKUP($A69,情景假设!$A$446:$AP$510,COLUMN(情景假设!AP$446),0)</f>
        <v>28123.621062535804</v>
      </c>
    </row>
    <row r="70" spans="1:61" x14ac:dyDescent="0.2">
      <c r="A70" s="67" t="s">
        <v>111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K$77*'历史数据 (2001-2022, 当年价) '!K70</f>
        <v>20738.631195312271</v>
      </c>
      <c r="L70" s="58">
        <f>L$77*'历史数据 (2001-2022, 当年价) '!L70</f>
        <v>21289.323639356655</v>
      </c>
      <c r="M70" s="59">
        <f>M$77*'历史数据 (2001-2022, 当年价) '!M70</f>
        <v>23139.718384670832</v>
      </c>
      <c r="N70" s="59">
        <f>N$77*'历史数据 (2001-2022, 当年价) '!N70</f>
        <v>24450.409640985366</v>
      </c>
      <c r="O70" s="59">
        <f>O$77*'历史数据 (2001-2022, 当年价) '!O70</f>
        <v>27104.108731221386</v>
      </c>
      <c r="P70" s="60">
        <f>P$77*'历史数据 (2001-2022, 当年价) '!P70</f>
        <v>31717.662775723042</v>
      </c>
      <c r="Q70" s="58">
        <f>Q$77*'历史数据 (2001-2022, 当年价) '!Q70</f>
        <v>37197.627670673319</v>
      </c>
      <c r="R70" s="59">
        <f>R$77*'历史数据 (2001-2022, 当年价) '!R70</f>
        <v>40941.789861161691</v>
      </c>
      <c r="S70" s="59">
        <f>S$77*'历史数据 (2001-2022, 当年价) '!S70</f>
        <v>44703.37925914779</v>
      </c>
      <c r="T70" s="59">
        <f>T$77*'历史数据 (2001-2022, 当年价) '!T70</f>
        <v>48044.022263810512</v>
      </c>
      <c r="U70" s="59">
        <f>U$77*'历史数据 (2001-2022, 当年价) '!U70</f>
        <v>49261.9</v>
      </c>
      <c r="V70" s="68">
        <f>V$77*'历史数据 (2001-2022, 当年价) '!V70</f>
        <v>52591.181833510003</v>
      </c>
      <c r="W70" s="104">
        <f>W$77*'历史数据 (2001-2022, 当年价) '!W70</f>
        <v>54218.036905075918</v>
      </c>
      <c r="X70" s="104">
        <f>VLOOKUP($A70,情景假设!$A$446:$AP$510,COLUMN(情景假设!E$446),0)</f>
        <v>58203.381871401572</v>
      </c>
      <c r="Y70" s="104">
        <f>VLOOKUP($A70,情景假设!$A$446:$AP$510,COLUMN(情景假设!F$446),0)</f>
        <v>62414.905233277255</v>
      </c>
      <c r="Z70" s="106">
        <f>VLOOKUP($A70,情景假设!$A$446:$AP$510,COLUMN(情景假设!G$446),0)</f>
        <v>66852.755035215916</v>
      </c>
      <c r="AA70" s="104">
        <f>VLOOKUP($A70,情景假设!$A$446:$AP$510,COLUMN(情景假设!H$446),0)</f>
        <v>71625.297409103834</v>
      </c>
      <c r="AB70" s="104">
        <f>VLOOKUP($A70,情景假设!$A$446:$AP$510,COLUMN(情景假设!I$446),0)</f>
        <v>76769.716119585428</v>
      </c>
      <c r="AC70" s="104">
        <f>VLOOKUP($A70,情景假设!$A$446:$AP$510,COLUMN(情景假设!J$446),0)</f>
        <v>82151.04241254025</v>
      </c>
      <c r="AD70" s="104">
        <f>VLOOKUP($A70,情景假设!$A$446:$AP$510,COLUMN(情景假设!K$446),0)</f>
        <v>87594.588925548946</v>
      </c>
      <c r="AE70" s="105">
        <f>VLOOKUP($A70,情景假设!$A$446:$AP$510,COLUMN(情景假设!L$446),0)</f>
        <v>92883.861975788168</v>
      </c>
      <c r="AF70" s="68">
        <f>VLOOKUP($A70,情景假设!$A$446:$AP$510,COLUMN(情景假设!M$446),0)</f>
        <v>97934.507451988437</v>
      </c>
      <c r="AG70" s="104">
        <f>VLOOKUP($A70,情景假设!$A$446:$AP$510,COLUMN(情景假设!N$446),0)</f>
        <v>102866.80704913192</v>
      </c>
      <c r="AH70" s="104">
        <f>VLOOKUP($A70,情景假设!$A$446:$AP$510,COLUMN(情景假设!O$446),0)</f>
        <v>107755.44291678054</v>
      </c>
      <c r="AI70" s="104">
        <f>VLOOKUP($A70,情景假设!$A$446:$AP$510,COLUMN(情景假设!P$446),0)</f>
        <v>112694.72207577046</v>
      </c>
      <c r="AJ70" s="106">
        <f>VLOOKUP($A70,情景假设!$A$446:$AP$510,COLUMN(情景假设!Q$446),0)</f>
        <v>117798.59986604533</v>
      </c>
      <c r="AK70" s="104">
        <f>VLOOKUP($A70,情景假设!$A$446:$AP$510,COLUMN(情景假设!R$446),0)</f>
        <v>123057.89020182473</v>
      </c>
      <c r="AL70" s="104">
        <f>VLOOKUP($A70,情景假设!$A$446:$AP$510,COLUMN(情景假设!S$446),0)</f>
        <v>128398.79767541318</v>
      </c>
      <c r="AM70" s="104">
        <f>VLOOKUP($A70,情景假设!$A$446:$AP$510,COLUMN(情景假设!T$446),0)</f>
        <v>133858.43322758065</v>
      </c>
      <c r="AN70" s="104">
        <f>VLOOKUP($A70,情景假设!$A$446:$AP$510,COLUMN(情景假设!U$446),0)</f>
        <v>139480.96831931185</v>
      </c>
      <c r="AO70" s="104">
        <f>VLOOKUP($A70,情景假设!$A$446:$AP$510,COLUMN(情景假设!V$446),0)</f>
        <v>145318.15843933006</v>
      </c>
      <c r="AP70" s="68">
        <f>VLOOKUP($A70,情景假设!$A$446:$AP$510,COLUMN(情景假设!W$446),0)</f>
        <v>151371.27639462406</v>
      </c>
      <c r="AQ70" s="104">
        <f>VLOOKUP($A70,情景假设!$A$446:$AP$510,COLUMN(情景假设!X$446),0)</f>
        <v>157597.94889028437</v>
      </c>
      <c r="AR70" s="104">
        <f>VLOOKUP($A70,情景假设!$A$446:$AP$510,COLUMN(情景假设!Y$446),0)</f>
        <v>163989.36040513759</v>
      </c>
      <c r="AS70" s="104">
        <f>VLOOKUP($A70,情景假设!$A$446:$AP$510,COLUMN(情景假设!Z$446),0)</f>
        <v>170535.04209031846</v>
      </c>
      <c r="AT70" s="69">
        <f>VLOOKUP($A70,情景假设!$A$446:$AP$510,COLUMN(情景假设!AA$446),0)</f>
        <v>177222.77937909722</v>
      </c>
      <c r="AU70" s="104">
        <f>VLOOKUP($A70,情景假设!$A$446:$AP$510,COLUMN(情景假设!AB$446),0)</f>
        <v>184042.44339715649</v>
      </c>
      <c r="AV70" s="104">
        <f>VLOOKUP($A70,情景假设!$A$446:$AP$510,COLUMN(情景假设!AC$446),0)</f>
        <v>190982.4964666536</v>
      </c>
      <c r="AW70" s="104">
        <f>VLOOKUP($A70,情景假设!$A$446:$AP$510,COLUMN(情景假设!AD$446),0)</f>
        <v>198025.69424537505</v>
      </c>
      <c r="AX70" s="104">
        <f>VLOOKUP($A70,情景假设!$A$446:$AP$510,COLUMN(情景假设!AE$446),0)</f>
        <v>205152.62329239363</v>
      </c>
      <c r="AY70" s="105">
        <f>VLOOKUP($A70,情景假设!$A$446:$AP$510,COLUMN(情景假设!AF$446),0)</f>
        <v>212341.56324616715</v>
      </c>
      <c r="AZ70" s="68">
        <f>VLOOKUP($A70,情景假设!$A$446:$AP$510,COLUMN(情景假设!AG$446),0)</f>
        <v>219614.37845571502</v>
      </c>
      <c r="BA70" s="104">
        <f>VLOOKUP($A70,情景假设!$A$446:$AP$510,COLUMN(情景假设!AH$446),0)</f>
        <v>226996.26253178154</v>
      </c>
      <c r="BB70" s="104">
        <f>VLOOKUP($A70,情景假设!$A$446:$AP$510,COLUMN(情景假设!AI$446),0)</f>
        <v>234466.89561631199</v>
      </c>
      <c r="BC70" s="104">
        <f>VLOOKUP($A70,情景假设!$A$446:$AP$510,COLUMN(情景假设!AJ$446),0)</f>
        <v>242003.5311724896</v>
      </c>
      <c r="BD70" s="69">
        <f>VLOOKUP($A70,情景假设!$A$446:$AP$510,COLUMN(情景假设!AK$446),0)</f>
        <v>249580.93721192368</v>
      </c>
      <c r="BE70" s="104">
        <f>VLOOKUP($A70,情景假设!$A$446:$AP$510,COLUMN(情景假设!AL$446),0)</f>
        <v>257194.77553556996</v>
      </c>
      <c r="BF70" s="104">
        <f>VLOOKUP($A70,情景假设!$A$446:$AP$510,COLUMN(情景假设!AM$446),0)</f>
        <v>264852.09191072534</v>
      </c>
      <c r="BG70" s="104">
        <f>VLOOKUP($A70,情景假设!$A$446:$AP$510,COLUMN(情景假设!AN$446),0)</f>
        <v>272542.39763194171</v>
      </c>
      <c r="BH70" s="104">
        <f>VLOOKUP($A70,情景假设!$A$446:$AP$510,COLUMN(情景假设!AO$446),0)</f>
        <v>280254.60975045228</v>
      </c>
      <c r="BI70" s="106">
        <f>VLOOKUP($A70,情景假设!$A$446:$AP$510,COLUMN(情景假设!AP$446),0)</f>
        <v>287977.05110434658</v>
      </c>
    </row>
    <row r="71" spans="1:61" x14ac:dyDescent="0.2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</row>
    <row r="72" spans="1:61" x14ac:dyDescent="0.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</row>
    <row r="73" spans="1:61" x14ac:dyDescent="0.2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</row>
    <row r="74" spans="1:61" x14ac:dyDescent="0.2">
      <c r="A74" s="112" t="s">
        <v>123</v>
      </c>
      <c r="B74">
        <v>1.083</v>
      </c>
      <c r="C74">
        <v>1.091</v>
      </c>
      <c r="D74">
        <v>1.1000000000000001</v>
      </c>
      <c r="E74">
        <v>1.101</v>
      </c>
      <c r="F74">
        <v>1.1140000000000001</v>
      </c>
      <c r="G74">
        <v>1.127</v>
      </c>
      <c r="H74">
        <v>1.1420000000000001</v>
      </c>
      <c r="I74">
        <v>1.097</v>
      </c>
      <c r="J74">
        <v>1.0940000000000001</v>
      </c>
      <c r="K74">
        <v>1.1059999999999999</v>
      </c>
      <c r="L74">
        <v>1.0959999999999999</v>
      </c>
      <c r="M74">
        <v>1.079</v>
      </c>
      <c r="N74">
        <v>1.0780000000000001</v>
      </c>
      <c r="O74">
        <v>1.0740000000000001</v>
      </c>
      <c r="P74">
        <v>1.07</v>
      </c>
      <c r="Q74">
        <v>1.0680000000000001</v>
      </c>
      <c r="R74">
        <v>1.069</v>
      </c>
      <c r="S74">
        <v>1.0669999999999999</v>
      </c>
      <c r="T74">
        <v>1.06</v>
      </c>
      <c r="U74">
        <v>1.022</v>
      </c>
      <c r="V74">
        <v>1.0840000000000001</v>
      </c>
      <c r="W74">
        <v>1.03</v>
      </c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</row>
    <row r="75" spans="1:61" x14ac:dyDescent="0.2">
      <c r="A75" s="113" t="s">
        <v>124</v>
      </c>
      <c r="B75" s="114">
        <f t="shared" ref="B75:S75" si="6">C75/C74</f>
        <v>0.20569891495237672</v>
      </c>
      <c r="C75" s="114">
        <f t="shared" si="6"/>
        <v>0.22441751621304298</v>
      </c>
      <c r="D75" s="114">
        <f t="shared" si="6"/>
        <v>0.24685926783434731</v>
      </c>
      <c r="E75" s="114">
        <f t="shared" si="6"/>
        <v>0.27179205388561639</v>
      </c>
      <c r="F75" s="114">
        <f t="shared" si="6"/>
        <v>0.30277634802857667</v>
      </c>
      <c r="G75" s="114">
        <f t="shared" si="6"/>
        <v>0.34122894422820593</v>
      </c>
      <c r="H75" s="114">
        <f t="shared" si="6"/>
        <v>0.38968345430861123</v>
      </c>
      <c r="I75" s="114">
        <f t="shared" si="6"/>
        <v>0.42748274937654651</v>
      </c>
      <c r="J75" s="114">
        <f t="shared" si="6"/>
        <v>0.46766612781794192</v>
      </c>
      <c r="K75" s="114">
        <f t="shared" si="6"/>
        <v>0.51723873736664372</v>
      </c>
      <c r="L75" s="114">
        <f t="shared" si="6"/>
        <v>0.56689365615384146</v>
      </c>
      <c r="M75" s="114">
        <f t="shared" si="6"/>
        <v>0.61167825498999495</v>
      </c>
      <c r="N75" s="114">
        <f t="shared" si="6"/>
        <v>0.65938915887921457</v>
      </c>
      <c r="O75" s="114">
        <f t="shared" si="6"/>
        <v>0.70818395663627653</v>
      </c>
      <c r="P75" s="114">
        <f t="shared" si="6"/>
        <v>0.75775683360081592</v>
      </c>
      <c r="Q75" s="114">
        <f t="shared" si="6"/>
        <v>0.8092842982856715</v>
      </c>
      <c r="R75" s="114">
        <f t="shared" si="6"/>
        <v>0.86512491486738274</v>
      </c>
      <c r="S75" s="114">
        <f t="shared" si="6"/>
        <v>0.92308828416349731</v>
      </c>
      <c r="T75" s="114">
        <f>U75/U74</f>
        <v>0.97847358121330719</v>
      </c>
      <c r="U75" s="111">
        <v>1</v>
      </c>
      <c r="V75" s="111">
        <f>U75*V74</f>
        <v>1.0840000000000001</v>
      </c>
      <c r="W75" s="111">
        <f>V75*W74</f>
        <v>1.1165200000000002</v>
      </c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</row>
    <row r="76" spans="1:61" x14ac:dyDescent="0.2">
      <c r="A76" s="113" t="s">
        <v>125</v>
      </c>
      <c r="B76" s="115">
        <f>$U$76*B75</f>
        <v>208489.63213153562</v>
      </c>
      <c r="C76" s="115">
        <f t="shared" ref="C76:S76" si="7">$U$76*C75</f>
        <v>227462.18865550534</v>
      </c>
      <c r="D76" s="115">
        <f t="shared" si="7"/>
        <v>250208.40752105589</v>
      </c>
      <c r="E76" s="115">
        <f t="shared" si="7"/>
        <v>275479.45668068255</v>
      </c>
      <c r="F76" s="115">
        <f t="shared" si="7"/>
        <v>306884.11474228039</v>
      </c>
      <c r="G76" s="115">
        <f t="shared" si="7"/>
        <v>345858.39731455001</v>
      </c>
      <c r="H76" s="115">
        <f t="shared" si="7"/>
        <v>394970.28973321617</v>
      </c>
      <c r="I76" s="115">
        <f t="shared" si="7"/>
        <v>433282.40783733811</v>
      </c>
      <c r="J76" s="115">
        <f t="shared" si="7"/>
        <v>474010.95417404792</v>
      </c>
      <c r="K76" s="115">
        <f t="shared" si="7"/>
        <v>524256.11531649699</v>
      </c>
      <c r="L76" s="115">
        <f t="shared" si="7"/>
        <v>574584.70238688064</v>
      </c>
      <c r="M76" s="115">
        <f t="shared" si="7"/>
        <v>619976.89387544419</v>
      </c>
      <c r="N76" s="115">
        <f t="shared" si="7"/>
        <v>668335.0915977289</v>
      </c>
      <c r="O76" s="115">
        <f t="shared" si="7"/>
        <v>717791.88837596087</v>
      </c>
      <c r="P76" s="115">
        <f t="shared" si="7"/>
        <v>768037.32056227815</v>
      </c>
      <c r="Q76" s="115">
        <f t="shared" si="7"/>
        <v>820263.85836051323</v>
      </c>
      <c r="R76" s="115">
        <f t="shared" si="7"/>
        <v>876862.06458738854</v>
      </c>
      <c r="S76" s="115">
        <f t="shared" si="7"/>
        <v>935611.82291474345</v>
      </c>
      <c r="T76" s="115">
        <f>$U$76*T75</f>
        <v>991748.53228962817</v>
      </c>
      <c r="U76" s="54">
        <f>'[1]增加值 (2001-2022, 当年价) '!U2</f>
        <v>1013567</v>
      </c>
      <c r="V76" s="115">
        <f>$U$76*V75</f>
        <v>1098706.628</v>
      </c>
      <c r="W76" s="115">
        <f>$U$76*W75</f>
        <v>1131667.8268400002</v>
      </c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</row>
    <row r="77" spans="1:61" x14ac:dyDescent="0.2">
      <c r="A77" s="113" t="s">
        <v>126</v>
      </c>
      <c r="B77" s="116">
        <f>B76/'历史数据 (2001-2022, 当年价) '!B2</f>
        <v>1.880604386234334</v>
      </c>
      <c r="C77" s="116">
        <f>C76/'历史数据 (2001-2022, 当年价) '!C2</f>
        <v>1.8687729827905077</v>
      </c>
      <c r="D77" s="116">
        <f>D76/'历史数据 (2001-2022, 当年价) '!D2</f>
        <v>1.8207303599209435</v>
      </c>
      <c r="E77" s="116">
        <f>E76/'历史数据 (2001-2022, 当年价) '!E2</f>
        <v>1.7021695269820634</v>
      </c>
      <c r="F77" s="116">
        <f>F76/'历史数据 (2001-2022, 当年价) '!F2</f>
        <v>1.6382976557212348</v>
      </c>
      <c r="G77" s="116">
        <f>G76/'历史数据 (2001-2022, 当年价) '!G2</f>
        <v>1.5761062772236869</v>
      </c>
      <c r="H77" s="116">
        <f>H76/'历史数据 (2001-2022, 当年价) '!H2</f>
        <v>1.462353016850966</v>
      </c>
      <c r="I77" s="116">
        <f>I76/'历史数据 (2001-2022, 当年价) '!I2</f>
        <v>1.3572113916330555</v>
      </c>
      <c r="J77" s="116">
        <f>J76/'历史数据 (2001-2022, 当年价) '!J2</f>
        <v>1.3600771328803327</v>
      </c>
      <c r="K77" s="116">
        <f>K76/'历史数据 (2001-2022, 当年价) '!K2</f>
        <v>1.2720979466782969</v>
      </c>
      <c r="L77" s="116">
        <f>L76/'历史数据 (2001-2022, 当年价) '!L2</f>
        <v>1.1775719696530038</v>
      </c>
      <c r="M77" s="116">
        <f>M76/'历史数据 (2001-2022, 当年价) '!M2</f>
        <v>1.1511324109239931</v>
      </c>
      <c r="N77" s="116">
        <f>N76/'历史数据 (2001-2022, 当年价) '!N2</f>
        <v>1.1271105721193642</v>
      </c>
      <c r="O77" s="116">
        <f>O76/'历史数据 (2001-2022, 当年价) '!O2</f>
        <v>1.1153403425024848</v>
      </c>
      <c r="P77" s="116">
        <f>P76/'历史数据 (2001-2022, 当年价) '!P2</f>
        <v>1.1149425535796456</v>
      </c>
      <c r="Q77" s="116">
        <f>Q76/'历史数据 (2001-2022, 当年价) '!Q2</f>
        <v>1.0989673677660976</v>
      </c>
      <c r="R77" s="116">
        <f>R76/'历史数据 (2001-2022, 当年价) '!R2</f>
        <v>1.0538752770011348</v>
      </c>
      <c r="S77" s="116">
        <f>S76/'历史数据 (2001-2022, 当年价) '!S2</f>
        <v>1.0177646673196517</v>
      </c>
      <c r="T77" s="116">
        <f>T76/'历史数据 (2001-2022, 当年价) '!T2</f>
        <v>1.0053048673650729</v>
      </c>
      <c r="U77" s="116">
        <f>U76/'历史数据 (2001-2022, 当年价) '!U2</f>
        <v>1</v>
      </c>
      <c r="V77" s="116">
        <f>V76/'历史数据 (2001-2022, 当年价) '!V2</f>
        <v>0.95603137385935189</v>
      </c>
      <c r="W77" s="116">
        <f>W76/'历史数据 (2001-2022, 当年价) '!W2</f>
        <v>0.93510254016006533</v>
      </c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</row>
    <row r="78" spans="1:61" x14ac:dyDescent="0.2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</row>
    <row r="79" spans="1:61" x14ac:dyDescent="0.2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</row>
    <row r="80" spans="1:61" x14ac:dyDescent="0.2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</row>
    <row r="81" spans="1:61" x14ac:dyDescent="0.2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F472-9C0C-4546-98D6-89A7519BBE84}">
  <sheetPr>
    <tabColor rgb="FF0070C0"/>
  </sheetPr>
  <dimension ref="A1:BI81"/>
  <sheetViews>
    <sheetView topLeftCell="A49" zoomScale="90" zoomScaleNormal="90" workbookViewId="0">
      <selection activeCell="AS62" sqref="AS62"/>
    </sheetView>
  </sheetViews>
  <sheetFormatPr defaultRowHeight="14.25" x14ac:dyDescent="0.2"/>
  <cols>
    <col min="1" max="1" width="37.75" customWidth="1"/>
  </cols>
  <sheetData>
    <row r="1" spans="1:61" x14ac:dyDescent="0.2">
      <c r="A1" s="29" t="s">
        <v>55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">
      <c r="A2" s="33" t="s">
        <v>56</v>
      </c>
      <c r="B2" s="34">
        <f>'历史数据 (2001-2022, 当年价) '!B2*B$77</f>
        <v>208489.63213153562</v>
      </c>
      <c r="C2" s="35">
        <f>'历史数据 (2001-2022, 当年价) '!C2*C$77</f>
        <v>227462.18865550534</v>
      </c>
      <c r="D2" s="35">
        <f>'历史数据 (2001-2022, 当年价) '!D2*D$77</f>
        <v>250208.40752105589</v>
      </c>
      <c r="E2" s="35">
        <f>'历史数据 (2001-2022, 当年价) '!E2*E$77</f>
        <v>275479.45668068255</v>
      </c>
      <c r="F2" s="35">
        <f>'历史数据 (2001-2022, 当年价) '!F2*F$77</f>
        <v>306884.11474228039</v>
      </c>
      <c r="G2" s="34">
        <f>'历史数据 (2001-2022, 当年价) '!G2*G$77</f>
        <v>345858.39731455001</v>
      </c>
      <c r="H2" s="35">
        <f>'历史数据 (2001-2022, 当年价) '!H2*H$77</f>
        <v>394970.28973321617</v>
      </c>
      <c r="I2" s="35">
        <f>'历史数据 (2001-2022, 当年价) '!I2*I$77</f>
        <v>433282.40783733811</v>
      </c>
      <c r="J2" s="35">
        <f>'历史数据 (2001-2022, 当年价) '!J2*J$77</f>
        <v>474010.95417404798</v>
      </c>
      <c r="K2" s="5">
        <f>'历史数据 (2001-2022, 当年价) '!K2*K$77</f>
        <v>524256.11531649705</v>
      </c>
      <c r="L2" s="34">
        <f>'历史数据 (2001-2022, 当年价) '!L2*L$77</f>
        <v>574584.70238688064</v>
      </c>
      <c r="M2" s="35">
        <f>'历史数据 (2001-2022, 当年价) '!M2*M$77</f>
        <v>619976.89387544419</v>
      </c>
      <c r="N2" s="35">
        <f>'历史数据 (2001-2022, 当年价) '!N2*N$77</f>
        <v>668335.0915977289</v>
      </c>
      <c r="O2" s="35">
        <f>'历史数据 (2001-2022, 当年价) '!O2*O$77</f>
        <v>717791.88837596087</v>
      </c>
      <c r="P2" s="5">
        <f>'历史数据 (2001-2022, 当年价) '!P2*P$77</f>
        <v>768037.32056227815</v>
      </c>
      <c r="Q2" s="34">
        <f>'历史数据 (2001-2022, 当年价) '!Q2*Q$77</f>
        <v>820263.85836051311</v>
      </c>
      <c r="R2" s="35">
        <f>'历史数据 (2001-2022, 当年价) '!R2*R$77</f>
        <v>876862.06458738854</v>
      </c>
      <c r="S2" s="35">
        <f>'历史数据 (2001-2022, 当年价) '!S2*S$77</f>
        <v>935611.82291474345</v>
      </c>
      <c r="T2" s="35">
        <f>'历史数据 (2001-2022, 当年价) '!T2*T$77</f>
        <v>991748.53228962829</v>
      </c>
      <c r="U2" s="5">
        <f>'历史数据 (2001-2022, 当年价) '!U2*U$77</f>
        <v>1013567</v>
      </c>
      <c r="V2" s="34">
        <f>'历史数据 (2001-2022, 当年价) '!V2*V$77</f>
        <v>1098706.628</v>
      </c>
      <c r="W2" s="35">
        <f>'历史数据 (2001-2022, 当年价) '!W2*W$77</f>
        <v>1131667.8268400002</v>
      </c>
      <c r="X2" s="73">
        <f>情景假设!E11</f>
        <v>1193043.7535283391</v>
      </c>
      <c r="Y2" s="73">
        <f>情景假设!F11</f>
        <v>1257179.205291993</v>
      </c>
      <c r="Z2" s="74">
        <f>情景假设!G11</f>
        <v>1324015.7371307518</v>
      </c>
      <c r="AA2" s="75">
        <f>情景假设!H11</f>
        <v>1394800.976446314</v>
      </c>
      <c r="AB2" s="73">
        <f>情景假设!I11</f>
        <v>1469972.422497622</v>
      </c>
      <c r="AC2" s="73">
        <f>情景假设!J11</f>
        <v>1547981.542223732</v>
      </c>
      <c r="AD2" s="73">
        <f>情景假设!K11</f>
        <v>1626911.0628210299</v>
      </c>
      <c r="AE2" s="74">
        <f>情景假设!L11</f>
        <v>1704453.2259999409</v>
      </c>
      <c r="AF2" s="75">
        <f>情景假设!M11</f>
        <v>1779831.565020032</v>
      </c>
      <c r="AG2" s="73">
        <f>情景假设!N11</f>
        <v>1854381.9208157409</v>
      </c>
      <c r="AH2" s="73">
        <f>情景假设!O11</f>
        <v>1928788.7136066761</v>
      </c>
      <c r="AI2" s="73">
        <f>情景假设!P11</f>
        <v>2003890.784837221</v>
      </c>
      <c r="AJ2" s="74">
        <f>情景假设!Q11</f>
        <v>2080683.817051359</v>
      </c>
      <c r="AK2" s="75">
        <f>情景假设!R11</f>
        <v>2158866.10212463</v>
      </c>
      <c r="AL2" s="73">
        <f>情景假设!S11</f>
        <v>2237676.8220908521</v>
      </c>
      <c r="AM2" s="73">
        <f>情景假设!T11</f>
        <v>2317603.2354434631</v>
      </c>
      <c r="AN2" s="73">
        <f>情景假设!U11</f>
        <v>2399213.5895345039</v>
      </c>
      <c r="AO2" s="76">
        <f>情景假设!V11</f>
        <v>2483160.9297914174</v>
      </c>
      <c r="AP2" s="75">
        <f>情景假设!W11</f>
        <v>2569541.788708047</v>
      </c>
      <c r="AQ2" s="73">
        <f>情景假设!X11</f>
        <v>2657953.6031882199</v>
      </c>
      <c r="AR2" s="73">
        <f>情景假设!Y11</f>
        <v>2748362.1976411669</v>
      </c>
      <c r="AS2" s="73">
        <f>情景假设!Z11</f>
        <v>2840726.1243723389</v>
      </c>
      <c r="AT2" s="76">
        <f>情景假设!AA11</f>
        <v>2934996.3142863829</v>
      </c>
      <c r="AU2" s="75">
        <f>情景假设!AB11</f>
        <v>3031222.6894886908</v>
      </c>
      <c r="AV2" s="73">
        <f>情景假设!AC11</f>
        <v>3129458.8797209519</v>
      </c>
      <c r="AW2" s="73">
        <f>情景假设!AD11</f>
        <v>3229649.2781424578</v>
      </c>
      <c r="AX2" s="73">
        <f>情景假设!AE11</f>
        <v>3331729.7549384991</v>
      </c>
      <c r="AY2" s="74">
        <f>情景假设!AF11</f>
        <v>3435627.3127383725</v>
      </c>
      <c r="AZ2" s="75">
        <f>情景假设!AG11</f>
        <v>3541392.978083286</v>
      </c>
      <c r="BA2" s="73">
        <f>情景假设!AH11</f>
        <v>3649082.0084716738</v>
      </c>
      <c r="BB2" s="73">
        <f>情景假设!AI11</f>
        <v>3758613.7684378079</v>
      </c>
      <c r="BC2" s="73">
        <f>情景假设!AJ11</f>
        <v>3869897.8346838518</v>
      </c>
      <c r="BD2" s="76">
        <f>情景假设!AK11</f>
        <v>3982833.672614573</v>
      </c>
      <c r="BE2" s="75">
        <f>情景假设!AL11</f>
        <v>4097450.7884058361</v>
      </c>
      <c r="BF2" s="73">
        <f>情景假设!AM11</f>
        <v>4213805.9798623193</v>
      </c>
      <c r="BG2" s="73">
        <f>情景假设!AN11</f>
        <v>4331826.893743176</v>
      </c>
      <c r="BH2" s="73">
        <f>情景假设!AO11</f>
        <v>4451434.3954375982</v>
      </c>
      <c r="BI2" s="74">
        <f>情景假设!AP11</f>
        <v>4572542.4233308267</v>
      </c>
    </row>
    <row r="3" spans="1:61" x14ac:dyDescent="0.2">
      <c r="A3" s="36" t="s">
        <v>9</v>
      </c>
      <c r="B3" s="37">
        <f>'历史数据 (2001-2022, 当年价) '!B3*B$77</f>
        <v>29675.93721477779</v>
      </c>
      <c r="C3" s="38">
        <f>'历史数据 (2001-2022, 当年价) '!C3*C$77</f>
        <v>30901.469411529</v>
      </c>
      <c r="D3" s="38">
        <f>'历史数据 (2001-2022, 当年价) '!D3*D$77</f>
        <v>31645.386093641948</v>
      </c>
      <c r="E3" s="38">
        <f>'历史数据 (2001-2022, 当年价) '!E3*E$77</f>
        <v>36444.641091354868</v>
      </c>
      <c r="F3" s="39">
        <f>'历史数据 (2001-2022, 当年价) '!F3*F$77</f>
        <v>36724.407910178343</v>
      </c>
      <c r="G3" s="37">
        <f>'历史数据 (2001-2022, 当年价) '!G3*G$77</f>
        <v>37883.920921859433</v>
      </c>
      <c r="H3" s="38">
        <f>'历史数据 (2001-2022, 当年价) '!H3*H$77</f>
        <v>41653.224626077863</v>
      </c>
      <c r="I3" s="38">
        <f>'历史数据 (2001-2022, 当年价) '!I3*I$77</f>
        <v>45368.998120648939</v>
      </c>
      <c r="J3" s="38">
        <f>'历史数据 (2001-2022, 当年价) '!J3*J$77</f>
        <v>47139.865402492462</v>
      </c>
      <c r="K3" s="39">
        <f>'历史数据 (2001-2022, 当年价) '!K3*K$77</f>
        <v>50399.248549447446</v>
      </c>
      <c r="L3" s="37">
        <f>'历史数据 (2001-2022, 当年价) '!L3*L$77</f>
        <v>54312.680927517635</v>
      </c>
      <c r="M3" s="38">
        <f>'历史数据 (2001-2022, 当年价) '!M3*M$77</f>
        <v>58225.658703428679</v>
      </c>
      <c r="N3" s="38">
        <f>'历史数据 (2001-2022, 当年价) '!N3*N$77</f>
        <v>61644.382254581113</v>
      </c>
      <c r="O3" s="38">
        <f>'历史数据 (2001-2022, 当年价) '!O3*O$77</f>
        <v>64101.063232371307</v>
      </c>
      <c r="P3" s="39">
        <f>'历史数据 (2001-2022, 当年价) '!P3*P$77</f>
        <v>66732.21068238109</v>
      </c>
      <c r="Q3" s="37">
        <f>'历史数据 (2001-2022, 当年价) '!Q3*Q$77</f>
        <v>68631.611084360557</v>
      </c>
      <c r="R3" s="38">
        <f>'历史数据 (2001-2022, 当年价) '!R3*R$77</f>
        <v>68143.575410893376</v>
      </c>
      <c r="S3" s="38">
        <f>'历史数据 (2001-2022, 当年价) '!S3*S$77</f>
        <v>68758.857830048146</v>
      </c>
      <c r="T3" s="38">
        <f>'历史数据 (2001-2022, 当年价) '!T3*T$77</f>
        <v>73967.215695633218</v>
      </c>
      <c r="U3" s="39">
        <f>'历史数据 (2001-2022, 当年价) '!U3*U$77</f>
        <v>81396.5</v>
      </c>
      <c r="V3" s="37">
        <f>'历史数据 (2001-2022, 当年价) '!V3*V$77</f>
        <v>82959.622466645262</v>
      </c>
      <c r="W3" s="38">
        <f>'历史数据 (2001-2022, 当年价) '!W3*W$77</f>
        <v>86574.037414115228</v>
      </c>
      <c r="X3" s="77">
        <f>情景假设!E39</f>
        <v>90741.675651722253</v>
      </c>
      <c r="Y3" s="77">
        <f>情景假设!F39</f>
        <v>94995.041136718239</v>
      </c>
      <c r="Z3" s="78">
        <f>情景假设!G39</f>
        <v>99301.180284806382</v>
      </c>
      <c r="AA3" s="79">
        <f>情景假设!H39</f>
        <v>103731.1618254193</v>
      </c>
      <c r="AB3" s="77">
        <f>情景假设!I39</f>
        <v>108316.24007337785</v>
      </c>
      <c r="AC3" s="77">
        <f>情景假设!J39</f>
        <v>112949.73626361709</v>
      </c>
      <c r="AD3" s="77">
        <f>情景假设!K39</f>
        <v>117511.48542392686</v>
      </c>
      <c r="AE3" s="80">
        <f>情景假设!L39</f>
        <v>121868.40565899576</v>
      </c>
      <c r="AF3" s="79">
        <f>情景假设!M39</f>
        <v>125950.92326637279</v>
      </c>
      <c r="AG3" s="77">
        <f>情景假设!N39</f>
        <v>129846.01018253389</v>
      </c>
      <c r="AH3" s="77">
        <f>情景假设!O39</f>
        <v>133655.7265849213</v>
      </c>
      <c r="AI3" s="77">
        <f>情景假设!P39</f>
        <v>137494.03806061295</v>
      </c>
      <c r="AJ3" s="78">
        <f>情景假设!Q39</f>
        <v>141486.49955949243</v>
      </c>
      <c r="AK3" s="79">
        <f>情景假设!R39</f>
        <v>145577.47757393838</v>
      </c>
      <c r="AL3" s="77">
        <f>情景假设!S39</f>
        <v>149643.09257187063</v>
      </c>
      <c r="AM3" s="77">
        <f>情景假设!T39</f>
        <v>153718.85317282085</v>
      </c>
      <c r="AN3" s="77">
        <f>情景假设!U39</f>
        <v>157845.08547340796</v>
      </c>
      <c r="AO3" s="81">
        <f>情景假设!V39</f>
        <v>162067.07512910533</v>
      </c>
      <c r="AP3" s="79">
        <f>情景假设!W39</f>
        <v>166393.44584423309</v>
      </c>
      <c r="AQ3" s="77">
        <f>情景假设!X39</f>
        <v>170801.37451245348</v>
      </c>
      <c r="AR3" s="77">
        <f>情景假设!Y39</f>
        <v>175293.18766559026</v>
      </c>
      <c r="AS3" s="77">
        <f>情景假设!Z39</f>
        <v>179871.70788774782</v>
      </c>
      <c r="AT3" s="81">
        <f>情景假设!AA39</f>
        <v>184540.28715075349</v>
      </c>
      <c r="AU3" s="79">
        <f>情景假设!AB39</f>
        <v>189309.51477906585</v>
      </c>
      <c r="AV3" s="77">
        <f>情景假设!AC39</f>
        <v>194191.13408737915</v>
      </c>
      <c r="AW3" s="77">
        <f>情景假设!AD39</f>
        <v>199191.11582333545</v>
      </c>
      <c r="AX3" s="77">
        <f>情景假设!AE39</f>
        <v>204316.07237865392</v>
      </c>
      <c r="AY3" s="78">
        <f>情景假设!AF39</f>
        <v>209573.26607704072</v>
      </c>
      <c r="AZ3" s="79">
        <f>情景假设!AG39</f>
        <v>214965.69984602596</v>
      </c>
      <c r="BA3" s="77">
        <f>情景假设!AH39</f>
        <v>220491.7134546735</v>
      </c>
      <c r="BB3" s="77">
        <f>情景假设!AI39</f>
        <v>226151.87202652681</v>
      </c>
      <c r="BC3" s="77">
        <f>情景假设!AJ39</f>
        <v>231946.46828138037</v>
      </c>
      <c r="BD3" s="81">
        <f>情景假设!AK39</f>
        <v>237875.50068072558</v>
      </c>
      <c r="BE3" s="79">
        <f>情景假设!AL39</f>
        <v>243947.01271678144</v>
      </c>
      <c r="BF3" s="77">
        <f>情景假设!AM39</f>
        <v>250170.86820265953</v>
      </c>
      <c r="BG3" s="77">
        <f>情景假设!AN39</f>
        <v>256549.47937231592</v>
      </c>
      <c r="BH3" s="77">
        <f>情景假设!AO39</f>
        <v>263085.13817990321</v>
      </c>
      <c r="BI3" s="78">
        <f>情景假设!AP39</f>
        <v>269780.00297651876</v>
      </c>
    </row>
    <row r="4" spans="1:61" x14ac:dyDescent="0.2">
      <c r="A4" s="40" t="s">
        <v>10</v>
      </c>
      <c r="B4" s="37">
        <f>'历史数据 (2001-2022, 当年价) '!B4*B$77</f>
        <v>82472.588935236359</v>
      </c>
      <c r="C4" s="38">
        <f>'历史数据 (2001-2022, 当年价) '!C4*C$77</f>
        <v>89280.442375518236</v>
      </c>
      <c r="D4" s="38">
        <f>'历史数据 (2001-2022, 当年价) '!D4*D$77</f>
        <v>100799.63833201525</v>
      </c>
      <c r="E4" s="38">
        <f>'历史数据 (2001-2022, 当年价) '!E4*E$77</f>
        <v>111960.0304202925</v>
      </c>
      <c r="F4" s="39">
        <f>'历史数据 (2001-2022, 当年价) '!F4*F$77</f>
        <v>127718.90013401274</v>
      </c>
      <c r="G4" s="37">
        <f>'历史数据 (2001-2022, 当年价) '!G4*G$77</f>
        <v>145373.42336474854</v>
      </c>
      <c r="H4" s="38">
        <f>'历史数据 (2001-2022, 当年价) '!H4*H$77</f>
        <v>163331.37833449789</v>
      </c>
      <c r="I4" s="38">
        <f>'历史数据 (2001-2022, 当年价) '!I4*I$77</f>
        <v>178777.31335147261</v>
      </c>
      <c r="J4" s="38">
        <f>'历史数据 (2001-2022, 当年价) '!J4*J$77</f>
        <v>187816.58747999065</v>
      </c>
      <c r="K4" s="39">
        <f>'历史数据 (2001-2022, 当年价) '!K4*K$77</f>
        <v>210052.75645915509</v>
      </c>
      <c r="L4" s="37">
        <f>'历史数据 (2001-2022, 当年价) '!L4*L$77</f>
        <v>229790.33434331449</v>
      </c>
      <c r="M4" s="38">
        <f>'历史数据 (2001-2022, 当年价) '!M4*M$77</f>
        <v>240473.17222739744</v>
      </c>
      <c r="N4" s="38">
        <f>'历史数据 (2001-2022, 当年价) '!N4*N$77</f>
        <v>250594.10025312903</v>
      </c>
      <c r="O4" s="38">
        <f>'历史数据 (2001-2022, 当年价) '!O4*O$77</f>
        <v>260094.46798668895</v>
      </c>
      <c r="P4" s="39">
        <f>'历史数据 (2001-2022, 当年价) '!P4*P$77</f>
        <v>261976.82537780039</v>
      </c>
      <c r="Q4" s="37">
        <f>'历史数据 (2001-2022, 当年价) '!Q4*Q$77</f>
        <v>269693.62544095406</v>
      </c>
      <c r="R4" s="38">
        <f>'历史数据 (2001-2022, 当年价) '!R4*R$77</f>
        <v>289941.42849585827</v>
      </c>
      <c r="S4" s="38">
        <f>'历史数据 (2001-2022, 当年价) '!S4*S$77</f>
        <v>306438.05124800676</v>
      </c>
      <c r="T4" s="38">
        <f>'历史数据 (2001-2022, 当年价) '!T4*T$77</f>
        <v>313513.06904014404</v>
      </c>
      <c r="U4" s="39">
        <f>'历史数据 (2001-2022, 当年价) '!U4*U$77</f>
        <v>312902.90000000002</v>
      </c>
      <c r="V4" s="37">
        <f>'历史数据 (2001-2022, 当年价) '!V4*V$77</f>
        <v>356193.67592506018</v>
      </c>
      <c r="W4" s="38">
        <f>'历史数据 (2001-2022, 当年价) '!W4*W$77</f>
        <v>375578.60517081129</v>
      </c>
      <c r="X4" s="77">
        <f>情景假设!E40</f>
        <v>388206.50534537638</v>
      </c>
      <c r="Y4" s="77">
        <f>情景假设!F40</f>
        <v>401148.4194528783</v>
      </c>
      <c r="Z4" s="78">
        <f>情景假设!G40</f>
        <v>414416.92572192533</v>
      </c>
      <c r="AA4" s="79">
        <f>情景假设!H40</f>
        <v>428110.03826616734</v>
      </c>
      <c r="AB4" s="77">
        <f>情景假设!I40</f>
        <v>442226.52332306502</v>
      </c>
      <c r="AC4" s="77">
        <f>情景假设!J40</f>
        <v>456631.11378278339</v>
      </c>
      <c r="AD4" s="77">
        <f>情景假设!K40</f>
        <v>471189.68072867522</v>
      </c>
      <c r="AE4" s="80">
        <f>情景假设!L40</f>
        <v>485769.16940998309</v>
      </c>
      <c r="AF4" s="79">
        <f>情景假设!M40</f>
        <v>500532.46479480615</v>
      </c>
      <c r="AG4" s="77">
        <f>情景假设!N40</f>
        <v>515582.37348492339</v>
      </c>
      <c r="AH4" s="77">
        <f>情景假设!O40</f>
        <v>530664.45088385488</v>
      </c>
      <c r="AI4" s="77">
        <f>情景假设!P40</f>
        <v>545483.49813807383</v>
      </c>
      <c r="AJ4" s="78">
        <f>情景假设!Q40</f>
        <v>559703.94678681565</v>
      </c>
      <c r="AK4" s="79">
        <f>情景假设!R40</f>
        <v>573162.07033100259</v>
      </c>
      <c r="AL4" s="77">
        <f>情景假设!S40</f>
        <v>586034.15006775071</v>
      </c>
      <c r="AM4" s="77">
        <f>情景假设!T40</f>
        <v>598480.12413822487</v>
      </c>
      <c r="AN4" s="77">
        <f>情景假设!U40</f>
        <v>610679.85642014246</v>
      </c>
      <c r="AO4" s="81">
        <f>情景假设!V40</f>
        <v>622832.23877993727</v>
      </c>
      <c r="AP4" s="79">
        <f>情景假设!W40</f>
        <v>634995.03396297561</v>
      </c>
      <c r="AQ4" s="77">
        <f>情景假设!X40</f>
        <v>647109.2376124463</v>
      </c>
      <c r="AR4" s="77">
        <f>情景假设!Y40</f>
        <v>659216.30624563596</v>
      </c>
      <c r="AS4" s="77">
        <f>情景假设!Z40</f>
        <v>671362.69169852789</v>
      </c>
      <c r="AT4" s="81">
        <f>情景假设!AA40</f>
        <v>683599.90720978391</v>
      </c>
      <c r="AU4" s="79">
        <f>情景假设!AB40</f>
        <v>696009.16282256879</v>
      </c>
      <c r="AV4" s="77">
        <f>情景假设!AC40</f>
        <v>708678.26968617225</v>
      </c>
      <c r="AW4" s="77">
        <f>情景假设!AD40</f>
        <v>721676.58647087251</v>
      </c>
      <c r="AX4" s="77">
        <f>情景假设!AE40</f>
        <v>735079.11442091677</v>
      </c>
      <c r="AY4" s="78">
        <f>情景假设!AF40</f>
        <v>748966.75417696522</v>
      </c>
      <c r="AZ4" s="79">
        <f>情景假设!AG40</f>
        <v>763272.62013247551</v>
      </c>
      <c r="BA4" s="77">
        <f>情景假设!AH40</f>
        <v>777870.53309444664</v>
      </c>
      <c r="BB4" s="77">
        <f>情景假设!AI40</f>
        <v>792756.39990503062</v>
      </c>
      <c r="BC4" s="77">
        <f>情景假设!AJ40</f>
        <v>807925.20597049606</v>
      </c>
      <c r="BD4" s="81">
        <f>情景假设!AK40</f>
        <v>823370.96290140983</v>
      </c>
      <c r="BE4" s="79">
        <f>情景假设!AL40</f>
        <v>839115.41820448183</v>
      </c>
      <c r="BF4" s="77">
        <f>情景假设!AM40</f>
        <v>855185.9106771379</v>
      </c>
      <c r="BG4" s="77">
        <f>情景假设!AN40</f>
        <v>871583.69246809022</v>
      </c>
      <c r="BH4" s="77">
        <f>情景假设!AO40</f>
        <v>888309.47615039034</v>
      </c>
      <c r="BI4" s="78">
        <f>情景假设!AP40</f>
        <v>905363.39981950377</v>
      </c>
    </row>
    <row r="5" spans="1:61" x14ac:dyDescent="0.2">
      <c r="A5" s="40" t="s">
        <v>11</v>
      </c>
      <c r="B5" s="37">
        <f>'历史数据 (2001-2022, 当年价) '!B5*B$77</f>
        <v>11181.133378356233</v>
      </c>
      <c r="C5" s="38">
        <f>'历史数据 (2001-2022, 当年价) '!C5*C$77</f>
        <v>12113.57335174635</v>
      </c>
      <c r="D5" s="38">
        <f>'历史数据 (2001-2022, 当年价) '!D5*D$77</f>
        <v>13675.141587294222</v>
      </c>
      <c r="E5" s="38">
        <f>'历史数据 (2001-2022, 当年价) '!E5*E$77</f>
        <v>14843.769360047083</v>
      </c>
      <c r="F5" s="39">
        <f>'历史数据 (2001-2022, 当年价) '!F5*F$77</f>
        <v>17039.114768328702</v>
      </c>
      <c r="G5" s="37">
        <f>'历史数据 (2001-2022, 当年价) '!G5*G$77</f>
        <v>19622.680762062624</v>
      </c>
      <c r="H5" s="38">
        <f>'历史数据 (2001-2022, 当年价) '!H5*H$77</f>
        <v>22444.194102628626</v>
      </c>
      <c r="I5" s="38">
        <f>'历史数据 (2001-2022, 当年价) '!I5*I$77</f>
        <v>25525.888969277854</v>
      </c>
      <c r="J5" s="38">
        <f>'历史数据 (2001-2022, 当年价) '!J5*J$77</f>
        <v>30848.589489425267</v>
      </c>
      <c r="K5" s="39">
        <f>'历史数据 (2001-2022, 当年价) '!K5*K$77</f>
        <v>34676.499557887699</v>
      </c>
      <c r="L5" s="37">
        <f>'历史数据 (2001-2022, 当年价) '!L5*L$77</f>
        <v>38773.323458779632</v>
      </c>
      <c r="M5" s="38">
        <f>'历史数据 (2001-2022, 当年价) '!M5*M$77</f>
        <v>42472.296546692742</v>
      </c>
      <c r="N5" s="38">
        <f>'历史数据 (2001-2022, 当年价) '!N5*N$77</f>
        <v>46095.215645851218</v>
      </c>
      <c r="O5" s="38">
        <f>'历史数据 (2001-2022, 当年价) '!O5*O$77</f>
        <v>50638.347628195064</v>
      </c>
      <c r="P5" s="39">
        <f>'历史数据 (2001-2022, 当年价) '!P5*P$77</f>
        <v>53251.105784283529</v>
      </c>
      <c r="Q5" s="37">
        <f>'历史数据 (2001-2022, 当年价) '!Q5*Q$77</f>
        <v>56595.610575849489</v>
      </c>
      <c r="R5" s="38">
        <f>'历史数据 (2001-2022, 当年价) '!R5*R$77</f>
        <v>61025.280239916909</v>
      </c>
      <c r="S5" s="38">
        <f>'历史数据 (2001-2022, 当年价) '!S5*S$77</f>
        <v>66656.46135676594</v>
      </c>
      <c r="T5" s="38">
        <f>'历史数据 (2001-2022, 当年价) '!T5*T$77</f>
        <v>71022.878800094404</v>
      </c>
      <c r="U5" s="39">
        <f>'历史数据 (2001-2022, 当年价) '!U5*U$77</f>
        <v>72444.7</v>
      </c>
      <c r="V5" s="37">
        <f>'历史数据 (2001-2022, 当年价) '!V5*V$77</f>
        <v>76614.920254027675</v>
      </c>
      <c r="W5" s="38">
        <f>'历史数据 (2001-2022, 当年价) '!W5*W$77</f>
        <v>77971.748616420751</v>
      </c>
      <c r="X5" s="77">
        <f>情景假设!E41</f>
        <v>81138.160317208865</v>
      </c>
      <c r="Y5" s="77">
        <f>情景假设!F41</f>
        <v>84293.695468142381</v>
      </c>
      <c r="Z5" s="78">
        <f>情景假设!G41</f>
        <v>87385.03865062962</v>
      </c>
      <c r="AA5" s="79">
        <f>情景假设!H41</f>
        <v>90448.118895071369</v>
      </c>
      <c r="AB5" s="77">
        <f>情景假设!I41</f>
        <v>93522.801198940331</v>
      </c>
      <c r="AC5" s="77">
        <f>情景假设!J41</f>
        <v>96555.101796393559</v>
      </c>
      <c r="AD5" s="77">
        <f>情景假设!K41</f>
        <v>99489.046709675356</v>
      </c>
      <c r="AE5" s="80">
        <f>情景假设!L41</f>
        <v>102267.19355999645</v>
      </c>
      <c r="AF5" s="79">
        <f>情景假设!M41</f>
        <v>104844.79799491212</v>
      </c>
      <c r="AG5" s="77">
        <f>情景假设!N41</f>
        <v>107266.73645541762</v>
      </c>
      <c r="AH5" s="77">
        <f>情景假设!O41</f>
        <v>109613.90523309057</v>
      </c>
      <c r="AI5" s="77">
        <f>情景假设!P41</f>
        <v>111973.268454827</v>
      </c>
      <c r="AJ5" s="78">
        <f>情景假设!Q41</f>
        <v>114437.60993782475</v>
      </c>
      <c r="AK5" s="79">
        <f>情景假设!R41</f>
        <v>116968.14948669587</v>
      </c>
      <c r="AL5" s="77">
        <f>情景假设!S41</f>
        <v>119476.50846291648</v>
      </c>
      <c r="AM5" s="77">
        <f>情景假设!T41</f>
        <v>121987.30523816866</v>
      </c>
      <c r="AN5" s="77">
        <f>情景假设!U41</f>
        <v>124527.6883634254</v>
      </c>
      <c r="AO5" s="81">
        <f>情景假设!V41</f>
        <v>127127.40755527935</v>
      </c>
      <c r="AP5" s="79">
        <f>情景假设!W41</f>
        <v>129786.2820072827</v>
      </c>
      <c r="AQ5" s="77">
        <f>情景假设!X41</f>
        <v>132479.05774888245</v>
      </c>
      <c r="AR5" s="77">
        <f>情景假设!Y41</f>
        <v>135199.71781665529</v>
      </c>
      <c r="AS5" s="77">
        <f>情景假设!Z41</f>
        <v>137942.00540650502</v>
      </c>
      <c r="AT5" s="81">
        <f>情景假设!AA41</f>
        <v>140699.42507583793</v>
      </c>
      <c r="AU5" s="79">
        <f>情景假设!AB41</f>
        <v>143470.30424232708</v>
      </c>
      <c r="AV5" s="77">
        <f>情景假设!AC41</f>
        <v>146253.03367335847</v>
      </c>
      <c r="AW5" s="77">
        <f>情景假设!AD41</f>
        <v>149040.84001912837</v>
      </c>
      <c r="AX5" s="77">
        <f>情景假设!AE41</f>
        <v>151826.68090332643</v>
      </c>
      <c r="AY5" s="78">
        <f>情景假设!AF41</f>
        <v>154603.22907322674</v>
      </c>
      <c r="AZ5" s="79">
        <f>情景假设!AG41</f>
        <v>157381.15098224342</v>
      </c>
      <c r="BA5" s="77">
        <f>情景假设!AH41</f>
        <v>160174.50246847665</v>
      </c>
      <c r="BB5" s="77">
        <f>情景假设!AI41</f>
        <v>162980.67045612767</v>
      </c>
      <c r="BC5" s="77">
        <f>情景假设!AJ41</f>
        <v>165796.84514323846</v>
      </c>
      <c r="BD5" s="81">
        <f>情景假设!AK41</f>
        <v>168620.01643302245</v>
      </c>
      <c r="BE5" s="79">
        <f>情景假设!AL41</f>
        <v>171452.84787276483</v>
      </c>
      <c r="BF5" s="77">
        <f>情景假设!AM41</f>
        <v>174299.09819298552</v>
      </c>
      <c r="BG5" s="77">
        <f>情景假设!AN41</f>
        <v>177157.16046833177</v>
      </c>
      <c r="BH5" s="77">
        <f>情景假设!AO41</f>
        <v>180025.30900852164</v>
      </c>
      <c r="BI5" s="78">
        <f>情景假设!AP41</f>
        <v>182901.69693323306</v>
      </c>
    </row>
    <row r="6" spans="1:61" x14ac:dyDescent="0.2">
      <c r="A6" s="40" t="s">
        <v>57</v>
      </c>
      <c r="B6" s="37">
        <f>'历史数据 (2001-2022, 当年价) '!B6*B$77</f>
        <v>12922.19691913198</v>
      </c>
      <c r="C6" s="38">
        <f>'历史数据 (2001-2022, 当年价) '!C6*C$77</f>
        <v>14005.145364926902</v>
      </c>
      <c r="D6" s="38">
        <f>'历史数据 (2001-2022, 当年价) '!D6*D$77</f>
        <v>14410.716652702284</v>
      </c>
      <c r="E6" s="38">
        <f>'历史数据 (2001-2022, 当年价) '!E6*E$77</f>
        <v>15841.240702858573</v>
      </c>
      <c r="F6" s="39">
        <f>'历史数据 (2001-2022, 当年价) '!F6*F$77</f>
        <v>17478.670029358709</v>
      </c>
      <c r="G6" s="37">
        <f>'历史数据 (2001-2022, 当年价) '!G6*G$77</f>
        <v>19206.903926131014</v>
      </c>
      <c r="H6" s="38">
        <f>'历史数据 (2001-2022, 当年价) '!H6*H$77</f>
        <v>21357.812046410043</v>
      </c>
      <c r="I6" s="38">
        <f>'历史数据 (2001-2022, 当年价) '!I6*I$77</f>
        <v>22214.293173693201</v>
      </c>
      <c r="J6" s="38">
        <f>'历史数据 (2001-2022, 当年价) '!J6*J$77</f>
        <v>22471.738420302012</v>
      </c>
      <c r="K6" s="39">
        <f>'历史数据 (2001-2022, 当年价) '!K6*K$77</f>
        <v>23894.578991226455</v>
      </c>
      <c r="L6" s="37">
        <f>'历史数据 (2001-2022, 当年价) '!L6*L$77</f>
        <v>25720.526961160911</v>
      </c>
      <c r="M6" s="38">
        <f>'历史数据 (2001-2022, 当年价) '!M6*M$77</f>
        <v>27354.589707269035</v>
      </c>
      <c r="N6" s="38">
        <f>'历史数据 (2001-2022, 当年价) '!N6*N$77</f>
        <v>29353.002496532965</v>
      </c>
      <c r="O6" s="38">
        <f>'历史数据 (2001-2022, 当年价) '!O6*O$77</f>
        <v>31825.567469102905</v>
      </c>
      <c r="P6" s="39">
        <f>'历史数据 (2001-2022, 当年价) '!P6*P$77</f>
        <v>34027.489263973992</v>
      </c>
      <c r="Q6" s="37">
        <f>'历史数据 (2001-2022, 当年价) '!Q6*Q$77</f>
        <v>36297.463499736106</v>
      </c>
      <c r="R6" s="38">
        <f>'历史数据 (2001-2022, 当年价) '!R6*R$77</f>
        <v>39121.852645308427</v>
      </c>
      <c r="S6" s="38">
        <f>'历史数据 (2001-2022, 当年价) '!S6*S$77</f>
        <v>41053.77693860625</v>
      </c>
      <c r="T6" s="38">
        <f>'历史数据 (2001-2022, 当年价) '!T6*T$77</f>
        <v>42691.5780889854</v>
      </c>
      <c r="U6" s="39">
        <f>'历史数据 (2001-2022, 当年价) '!U6*U$77</f>
        <v>40582.9</v>
      </c>
      <c r="V6" s="37">
        <f>'历史数据 (2001-2022, 当年价) '!V6*V$77</f>
        <v>44991.98369146973</v>
      </c>
      <c r="W6" s="38">
        <f>'历史数据 (2001-2022, 当年价) '!W6*W$77</f>
        <v>46450.003049149032</v>
      </c>
      <c r="X6" s="77">
        <f>X57</f>
        <v>48927.229387834595</v>
      </c>
      <c r="Y6" s="82">
        <f t="shared" ref="Y6:BI10" si="0">Y57</f>
        <v>51515.327587809232</v>
      </c>
      <c r="Z6" s="80">
        <f t="shared" si="0"/>
        <v>54218.444435504287</v>
      </c>
      <c r="AA6" s="79">
        <f t="shared" si="0"/>
        <v>57072.717849969536</v>
      </c>
      <c r="AB6" s="77">
        <f t="shared" si="0"/>
        <v>60086.112632644821</v>
      </c>
      <c r="AC6" s="77">
        <f t="shared" si="0"/>
        <v>63215.806220413149</v>
      </c>
      <c r="AD6" s="77">
        <f t="shared" si="0"/>
        <v>66412.168380491523</v>
      </c>
      <c r="AE6" s="80">
        <f t="shared" si="0"/>
        <v>69618.392015967591</v>
      </c>
      <c r="AF6" s="79">
        <f t="shared" si="0"/>
        <v>72850.473443551105</v>
      </c>
      <c r="AG6" s="77">
        <f t="shared" si="0"/>
        <v>76146.407735050379</v>
      </c>
      <c r="AH6" s="77">
        <f t="shared" si="0"/>
        <v>79470.833519553256</v>
      </c>
      <c r="AI6" s="77">
        <f t="shared" si="0"/>
        <v>82780.451159515287</v>
      </c>
      <c r="AJ6" s="80">
        <f t="shared" si="0"/>
        <v>86023.79173217139</v>
      </c>
      <c r="AK6" s="79">
        <f t="shared" si="0"/>
        <v>89180.676504501418</v>
      </c>
      <c r="AL6" s="77">
        <f t="shared" si="0"/>
        <v>92281.192500494668</v>
      </c>
      <c r="AM6" s="77">
        <f t="shared" si="0"/>
        <v>95346.347323822672</v>
      </c>
      <c r="AN6" s="77">
        <f t="shared" si="0"/>
        <v>98401.796111186966</v>
      </c>
      <c r="AO6" s="81">
        <f t="shared" si="0"/>
        <v>101477.8828214954</v>
      </c>
      <c r="AP6" s="79">
        <f t="shared" si="0"/>
        <v>104583.43089758027</v>
      </c>
      <c r="AQ6" s="77">
        <f t="shared" si="0"/>
        <v>107708.55926495693</v>
      </c>
      <c r="AR6" s="77">
        <f t="shared" si="0"/>
        <v>110860.23108672636</v>
      </c>
      <c r="AS6" s="77">
        <f t="shared" si="0"/>
        <v>114046.93587398122</v>
      </c>
      <c r="AT6" s="81">
        <f t="shared" si="0"/>
        <v>117278.7584874296</v>
      </c>
      <c r="AU6" s="79">
        <f t="shared" si="0"/>
        <v>120571.69796132953</v>
      </c>
      <c r="AV6" s="77">
        <f t="shared" si="0"/>
        <v>123943.87731917198</v>
      </c>
      <c r="AW6" s="77">
        <f t="shared" si="0"/>
        <v>127411.16958974945</v>
      </c>
      <c r="AX6" s="77">
        <f t="shared" si="0"/>
        <v>130991.3299579225</v>
      </c>
      <c r="AY6" s="80">
        <f t="shared" si="0"/>
        <v>134704.07567784609</v>
      </c>
      <c r="AZ6" s="79">
        <f t="shared" si="0"/>
        <v>138530.27129660101</v>
      </c>
      <c r="BA6" s="77">
        <f t="shared" si="0"/>
        <v>142437.03184064358</v>
      </c>
      <c r="BB6" s="77">
        <f t="shared" si="0"/>
        <v>146424.88011373501</v>
      </c>
      <c r="BC6" s="77">
        <f t="shared" si="0"/>
        <v>150494.20494960019</v>
      </c>
      <c r="BD6" s="81">
        <f t="shared" si="0"/>
        <v>154645.2487753685</v>
      </c>
      <c r="BE6" s="79">
        <f t="shared" si="0"/>
        <v>158883.54072799665</v>
      </c>
      <c r="BF6" s="77">
        <f t="shared" si="0"/>
        <v>163215.88373002448</v>
      </c>
      <c r="BG6" s="77">
        <f t="shared" si="0"/>
        <v>167644.30221713943</v>
      </c>
      <c r="BH6" s="77">
        <f t="shared" si="0"/>
        <v>172170.80003866769</v>
      </c>
      <c r="BI6" s="80">
        <f t="shared" si="0"/>
        <v>176797.35279808642</v>
      </c>
    </row>
    <row r="7" spans="1:61" x14ac:dyDescent="0.2">
      <c r="A7" s="40" t="s">
        <v>58</v>
      </c>
      <c r="B7" s="37">
        <f>'历史数据 (2001-2022, 当年价) '!B7*B$77</f>
        <v>17152.616485966111</v>
      </c>
      <c r="C7" s="38">
        <f>'历史数据 (2001-2022, 当年价) '!C7*C$77</f>
        <v>18681.749754360146</v>
      </c>
      <c r="D7" s="38">
        <f>'历史数据 (2001-2022, 当年价) '!D7*D$77</f>
        <v>20339.742996748846</v>
      </c>
      <c r="E7" s="38">
        <f>'历史数据 (2001-2022, 当年价) '!E7*E$77</f>
        <v>21201.883194183185</v>
      </c>
      <c r="F7" s="39">
        <f>'历史数据 (2001-2022, 当年价) '!F7*F$77</f>
        <v>22884.560803942069</v>
      </c>
      <c r="G7" s="37">
        <f>'历史数据 (2001-2022, 当年价) '!G7*G$77</f>
        <v>26058.395523850108</v>
      </c>
      <c r="H7" s="38">
        <f>'历史数据 (2001-2022, 当年价) '!H7*H$77</f>
        <v>30623.280761177761</v>
      </c>
      <c r="I7" s="38">
        <f>'历史数据 (2001-2022, 当年价) '!I7*I$77</f>
        <v>35540.208943581521</v>
      </c>
      <c r="J7" s="38">
        <f>'历史数据 (2001-2022, 当年价) '!J7*J$77</f>
        <v>39448.493208340893</v>
      </c>
      <c r="K7" s="39">
        <f>'历史数据 (2001-2022, 当年价) '!K7*K$77</f>
        <v>45678.365859529622</v>
      </c>
      <c r="L7" s="37">
        <f>'历史数据 (2001-2022, 当年价) '!L7*L$77</f>
        <v>51500.521306789298</v>
      </c>
      <c r="M7" s="38">
        <f>'历史数据 (2001-2022, 当年价) '!M7*M$77</f>
        <v>57367.259264602661</v>
      </c>
      <c r="N7" s="38">
        <f>'历史数据 (2001-2022, 当年价) '!N7*N$77</f>
        <v>63443.814282969681</v>
      </c>
      <c r="O7" s="38">
        <f>'历史数据 (2001-2022, 当年价) '!O7*O$77</f>
        <v>70456.495572018976</v>
      </c>
      <c r="P7" s="39">
        <f>'历史数据 (2001-2022, 当年价) '!P7*P$77</f>
        <v>75503.463751392177</v>
      </c>
      <c r="Q7" s="37">
        <f>'历史数据 (2001-2022, 当年价) '!Q7*Q$77</f>
        <v>81020.819704871668</v>
      </c>
      <c r="R7" s="38">
        <f>'历史数据 (2001-2022, 当年价) '!R7*R$77</f>
        <v>85528.934305470306</v>
      </c>
      <c r="S7" s="38">
        <f>'历史数据 (2001-2022, 当年价) '!S7*S$77</f>
        <v>90483.044653986115</v>
      </c>
      <c r="T7" s="38">
        <f>'历史数据 (2001-2022, 当年价) '!T7*T$77</f>
        <v>96158.315337849839</v>
      </c>
      <c r="U7" s="39">
        <f>'历史数据 (2001-2022, 当年价) '!U7*U$77</f>
        <v>96086.1</v>
      </c>
      <c r="V7" s="37">
        <f>'历史数据 (2001-2022, 当年价) '!V7*V$77</f>
        <v>105634.48778242921</v>
      </c>
      <c r="W7" s="38">
        <f>'历史数据 (2001-2022, 当年价) '!W7*W$77</f>
        <v>107085.79216328831</v>
      </c>
      <c r="X7" s="77">
        <f t="shared" ref="X7:X10" si="1">X58</f>
        <v>113773.86770826091</v>
      </c>
      <c r="Y7" s="82">
        <f t="shared" si="0"/>
        <v>120767.07879581259</v>
      </c>
      <c r="Z7" s="80">
        <f t="shared" si="0"/>
        <v>128056.47195706803</v>
      </c>
      <c r="AA7" s="79">
        <f t="shared" si="0"/>
        <v>135782.79742101824</v>
      </c>
      <c r="AB7" s="77">
        <f t="shared" si="0"/>
        <v>143991.0959896195</v>
      </c>
      <c r="AC7" s="77">
        <f t="shared" si="0"/>
        <v>152498.28898971979</v>
      </c>
      <c r="AD7" s="77">
        <f t="shared" si="0"/>
        <v>161081.5539218983</v>
      </c>
      <c r="AE7" s="80">
        <f t="shared" si="0"/>
        <v>169476.94997108122</v>
      </c>
      <c r="AF7" s="79">
        <f t="shared" si="0"/>
        <v>177625.5555556883</v>
      </c>
      <c r="AG7" s="77">
        <f t="shared" si="0"/>
        <v>185684.7575586834</v>
      </c>
      <c r="AH7" s="77">
        <f t="shared" si="0"/>
        <v>193689.3005739731</v>
      </c>
      <c r="AI7" s="77">
        <f t="shared" si="0"/>
        <v>201680.33298286246</v>
      </c>
      <c r="AJ7" s="80">
        <f t="shared" si="0"/>
        <v>209704.82901766628</v>
      </c>
      <c r="AK7" s="79">
        <f t="shared" si="0"/>
        <v>217697.60096112656</v>
      </c>
      <c r="AL7" s="77">
        <f t="shared" si="0"/>
        <v>225589.75154643608</v>
      </c>
      <c r="AM7" s="77">
        <f t="shared" si="0"/>
        <v>233434.82943140014</v>
      </c>
      <c r="AN7" s="77">
        <f t="shared" si="0"/>
        <v>241298.13276437364</v>
      </c>
      <c r="AO7" s="81">
        <f t="shared" si="0"/>
        <v>249256.93987230136</v>
      </c>
      <c r="AP7" s="79">
        <f t="shared" si="0"/>
        <v>257336.16924205245</v>
      </c>
      <c r="AQ7" s="77">
        <f t="shared" si="0"/>
        <v>265514.89781183488</v>
      </c>
      <c r="AR7" s="77">
        <f t="shared" si="0"/>
        <v>273813.73624510237</v>
      </c>
      <c r="AS7" s="77">
        <f t="shared" si="0"/>
        <v>282257.31722857256</v>
      </c>
      <c r="AT7" s="81">
        <f t="shared" si="0"/>
        <v>290874.5237697608</v>
      </c>
      <c r="AU7" s="79">
        <f t="shared" si="0"/>
        <v>299709.29081595701</v>
      </c>
      <c r="AV7" s="77">
        <f t="shared" si="0"/>
        <v>308811.3611018493</v>
      </c>
      <c r="AW7" s="77">
        <f t="shared" si="0"/>
        <v>318225.47049200564</v>
      </c>
      <c r="AX7" s="77">
        <f t="shared" si="0"/>
        <v>328001.67668552988</v>
      </c>
      <c r="AY7" s="80">
        <f t="shared" si="0"/>
        <v>338195.67168811505</v>
      </c>
      <c r="AZ7" s="79">
        <f t="shared" si="0"/>
        <v>348768.65791907167</v>
      </c>
      <c r="BA7" s="77">
        <f t="shared" si="0"/>
        <v>359646.13180019637</v>
      </c>
      <c r="BB7" s="77">
        <f t="shared" si="0"/>
        <v>370834.50898182474</v>
      </c>
      <c r="BC7" s="77">
        <f t="shared" si="0"/>
        <v>382339.98024286295</v>
      </c>
      <c r="BD7" s="81">
        <f t="shared" si="0"/>
        <v>394168.47204127407</v>
      </c>
      <c r="BE7" s="79">
        <f t="shared" si="0"/>
        <v>406339.53242740518</v>
      </c>
      <c r="BF7" s="77">
        <f t="shared" si="0"/>
        <v>418876.26480834809</v>
      </c>
      <c r="BG7" s="77">
        <f t="shared" si="0"/>
        <v>431789.81114781066</v>
      </c>
      <c r="BH7" s="77">
        <f t="shared" si="0"/>
        <v>445091.44003331324</v>
      </c>
      <c r="BI7" s="80">
        <f t="shared" si="0"/>
        <v>458792.52667946415</v>
      </c>
    </row>
    <row r="8" spans="1:61" x14ac:dyDescent="0.2">
      <c r="A8" s="40" t="s">
        <v>59</v>
      </c>
      <c r="B8" s="37">
        <f>'历史数据 (2001-2022, 当年价) '!B8*B$77</f>
        <v>4513.6385874010248</v>
      </c>
      <c r="C8" s="38">
        <f>'历史数据 (2001-2022, 当年价) '!C8*C$77</f>
        <v>5092.0326235075754</v>
      </c>
      <c r="D8" s="38">
        <f>'历史数据 (2001-2022, 当年价) '!D8*D$77</f>
        <v>5691.7851781488607</v>
      </c>
      <c r="E8" s="38">
        <f>'历史数据 (2001-2022, 当年价) '!E8*E$77</f>
        <v>6238.1108824838657</v>
      </c>
      <c r="F8" s="39">
        <f>'历史数据 (2001-2022, 当年价) '!F8*F$77</f>
        <v>6873.8054741095848</v>
      </c>
      <c r="G8" s="37">
        <f>'历史数据 (2001-2022, 当年价) '!G8*G$77</f>
        <v>7553.6469442222424</v>
      </c>
      <c r="H8" s="38">
        <f>'历史数据 (2001-2022, 当年价) '!H8*H$77</f>
        <v>8113.2807727908448</v>
      </c>
      <c r="I8" s="38">
        <f>'历史数据 (2001-2022, 当年价) '!I8*I$77</f>
        <v>8979.4462881834588</v>
      </c>
      <c r="J8" s="38">
        <f>'历史数据 (2001-2022, 当年价) '!J8*J$77</f>
        <v>9462.0566134484743</v>
      </c>
      <c r="K8" s="39">
        <f>'历史数据 (2001-2022, 当年价) '!K8*K$77</f>
        <v>9810.4193647830252</v>
      </c>
      <c r="L8" s="37">
        <f>'历史数据 (2001-2022, 当年价) '!L8*L$77</f>
        <v>10086.374948865838</v>
      </c>
      <c r="M8" s="38">
        <f>'历史数据 (2001-2022, 当年价) '!M8*M$77</f>
        <v>10978.23468974103</v>
      </c>
      <c r="N8" s="38">
        <f>'历史数据 (2001-2022, 当年价) '!N8*N$77</f>
        <v>11528.425064808491</v>
      </c>
      <c r="O8" s="38">
        <f>'历史数据 (2001-2022, 当年价) '!O8*O$77</f>
        <v>12523.822103857652</v>
      </c>
      <c r="P8" s="39">
        <f>'历史数据 (2001-2022, 当年价) '!P8*P$77</f>
        <v>13720.594558606477</v>
      </c>
      <c r="Q8" s="37">
        <f>'历史数据 (2001-2022, 当年价) '!Q8*Q$77</f>
        <v>14954.528147087502</v>
      </c>
      <c r="R8" s="38">
        <f>'历史数据 (2001-2022, 当年价) '!R8*R$77</f>
        <v>15867.146170529086</v>
      </c>
      <c r="S8" s="38">
        <f>'历史数据 (2001-2022, 当年价) '!S8*S$77</f>
        <v>16814.082962921035</v>
      </c>
      <c r="T8" s="38">
        <f>'历史数据 (2001-2022, 当年价) '!T8*T$77</f>
        <v>17998.073570923636</v>
      </c>
      <c r="U8" s="39">
        <f>'历史数据 (2001-2022, 当年价) '!U8*U$77</f>
        <v>15285.4</v>
      </c>
      <c r="V8" s="37">
        <f>'历史数据 (2001-2022, 当年价) '!V8*V$77</f>
        <v>17067.645704961466</v>
      </c>
      <c r="W8" s="38">
        <f>'历史数据 (2001-2022, 当年价) '!W8*W$77</f>
        <v>16696.536385320014</v>
      </c>
      <c r="X8" s="77">
        <f t="shared" si="1"/>
        <v>17341.820599723087</v>
      </c>
      <c r="Y8" s="77">
        <f t="shared" si="0"/>
        <v>18007.325255148942</v>
      </c>
      <c r="Z8" s="80">
        <f t="shared" si="0"/>
        <v>18694.784315030243</v>
      </c>
      <c r="AA8" s="79">
        <f t="shared" si="0"/>
        <v>19423.113777797374</v>
      </c>
      <c r="AB8" s="77">
        <f t="shared" si="0"/>
        <v>20193.534269248958</v>
      </c>
      <c r="AC8" s="77">
        <f t="shared" si="0"/>
        <v>20979.047776288298</v>
      </c>
      <c r="AD8" s="77">
        <f t="shared" si="0"/>
        <v>21749.351254152203</v>
      </c>
      <c r="AE8" s="80">
        <f t="shared" si="0"/>
        <v>22470.902301515132</v>
      </c>
      <c r="AF8" s="79">
        <f t="shared" si="0"/>
        <v>23140.854550848206</v>
      </c>
      <c r="AG8" s="77">
        <f t="shared" si="0"/>
        <v>23783.375339300117</v>
      </c>
      <c r="AH8" s="77">
        <f t="shared" si="0"/>
        <v>24403.309333300786</v>
      </c>
      <c r="AI8" s="77">
        <f t="shared" si="0"/>
        <v>25005.665580212</v>
      </c>
      <c r="AJ8" s="80">
        <f t="shared" si="0"/>
        <v>25595.542485037826</v>
      </c>
      <c r="AK8" s="79">
        <f t="shared" si="0"/>
        <v>26165.549615360578</v>
      </c>
      <c r="AL8" s="77">
        <f t="shared" si="0"/>
        <v>26709.120186402743</v>
      </c>
      <c r="AM8" s="77">
        <f t="shared" si="0"/>
        <v>27233.189591355684</v>
      </c>
      <c r="AN8" s="77">
        <f t="shared" si="0"/>
        <v>27745.531424891724</v>
      </c>
      <c r="AO8" s="81">
        <f t="shared" si="0"/>
        <v>28254.727575005127</v>
      </c>
      <c r="AP8" s="79">
        <f t="shared" si="0"/>
        <v>28762.920249757484</v>
      </c>
      <c r="AQ8" s="77">
        <f t="shared" si="0"/>
        <v>29266.97077833088</v>
      </c>
      <c r="AR8" s="77">
        <f t="shared" si="0"/>
        <v>29768.315083547659</v>
      </c>
      <c r="AS8" s="77">
        <f t="shared" si="0"/>
        <v>30268.628009384764</v>
      </c>
      <c r="AT8" s="81">
        <f t="shared" si="0"/>
        <v>30769.825359722563</v>
      </c>
      <c r="AU8" s="79">
        <f t="shared" si="0"/>
        <v>31275.167208336446</v>
      </c>
      <c r="AV8" s="77">
        <f t="shared" si="0"/>
        <v>31788.205673635981</v>
      </c>
      <c r="AW8" s="77">
        <f t="shared" si="0"/>
        <v>32311.652419151189</v>
      </c>
      <c r="AX8" s="77">
        <f t="shared" si="0"/>
        <v>32848.452212752301</v>
      </c>
      <c r="AY8" s="80">
        <f t="shared" si="0"/>
        <v>33401.778457667293</v>
      </c>
      <c r="AZ8" s="79">
        <f t="shared" si="0"/>
        <v>33968.560610948596</v>
      </c>
      <c r="BA8" s="77">
        <f t="shared" si="0"/>
        <v>34543.451213454297</v>
      </c>
      <c r="BB8" s="77">
        <f t="shared" si="0"/>
        <v>35126.353354376508</v>
      </c>
      <c r="BC8" s="77">
        <f t="shared" si="0"/>
        <v>35717.137774094401</v>
      </c>
      <c r="BD8" s="81">
        <f t="shared" si="0"/>
        <v>36315.641111488621</v>
      </c>
      <c r="BE8" s="79">
        <f t="shared" si="0"/>
        <v>36922.929722303918</v>
      </c>
      <c r="BF8" s="77">
        <f t="shared" si="0"/>
        <v>37540.312990496204</v>
      </c>
      <c r="BG8" s="77">
        <f t="shared" si="0"/>
        <v>38167.952791571974</v>
      </c>
      <c r="BH8" s="77">
        <f t="shared" si="0"/>
        <v>38805.993074980033</v>
      </c>
      <c r="BI8" s="80">
        <f t="shared" si="0"/>
        <v>39454.558478779392</v>
      </c>
    </row>
    <row r="9" spans="1:61" x14ac:dyDescent="0.2">
      <c r="A9" s="40" t="s">
        <v>60</v>
      </c>
      <c r="B9" s="37">
        <f>'历史数据 (2001-2022, 当年价) '!B9*B$77</f>
        <v>9784.408500699994</v>
      </c>
      <c r="C9" s="38">
        <f>'历史数据 (2001-2022, 当年价) '!C9*C$77</f>
        <v>10382.528937787503</v>
      </c>
      <c r="D9" s="38">
        <f>'历史数据 (2001-2022, 当年价) '!D9*D$77</f>
        <v>11007.589536974048</v>
      </c>
      <c r="E9" s="38">
        <f>'历史数据 (2001-2022, 当年价) '!E9*E$77</f>
        <v>11234.659311987014</v>
      </c>
      <c r="F9" s="39">
        <f>'历史数据 (2001-2022, 当年价) '!F9*F$77</f>
        <v>12264.296250729163</v>
      </c>
      <c r="G9" s="37">
        <f>'历史数据 (2001-2022, 当年价) '!G9*G$77</f>
        <v>15717.404628357772</v>
      </c>
      <c r="H9" s="38">
        <f>'历史数据 (2001-2022, 当年价) '!H9*H$77</f>
        <v>22227.765856134683</v>
      </c>
      <c r="I9" s="38">
        <f>'历史数据 (2001-2022, 当年价) '!I9*I$77</f>
        <v>24898.85730634338</v>
      </c>
      <c r="J9" s="38">
        <f>'历史数据 (2001-2022, 当年价) '!J9*J$77</f>
        <v>29699.732335281249</v>
      </c>
      <c r="K9" s="39">
        <f>'历史数据 (2001-2022, 当年价) '!K9*K$77</f>
        <v>32735.023671667281</v>
      </c>
      <c r="L9" s="37">
        <f>'历史数据 (2001-2022, 当年价) '!L9*L$77</f>
        <v>36207.040865314841</v>
      </c>
      <c r="M9" s="38">
        <f>'历史数据 (2001-2022, 当年价) '!M9*M$77</f>
        <v>40602.972624593269</v>
      </c>
      <c r="N9" s="38">
        <f>'历史数据 (2001-2022, 当年价) '!N9*N$77</f>
        <v>46542.227698753755</v>
      </c>
      <c r="O9" s="38">
        <f>'历史数据 (2001-2022, 当年价) '!O9*O$77</f>
        <v>52257.487203405923</v>
      </c>
      <c r="P9" s="39">
        <f>'历史数据 (2001-2022, 当年价) '!P9*P$77</f>
        <v>62771.042778023329</v>
      </c>
      <c r="Q9" s="37">
        <f>'历史数据 (2001-2022, 当年价) '!Q9*Q$77</f>
        <v>65898.479240726272</v>
      </c>
      <c r="R9" s="38">
        <f>'历史数据 (2001-2022, 当年价) '!R9*R$77</f>
        <v>68337.804624444689</v>
      </c>
      <c r="S9" s="38">
        <f>'历史数据 (2001-2022, 当年价) '!S9*S$77</f>
        <v>71864.668488840805</v>
      </c>
      <c r="T9" s="38">
        <f>'历史数据 (2001-2022, 当年价) '!T9*T$77</f>
        <v>76655.099319507237</v>
      </c>
      <c r="U9" s="39">
        <f>'历史数据 (2001-2022, 当年价) '!U9*U$77</f>
        <v>83617.7</v>
      </c>
      <c r="V9" s="37">
        <f>'历史数据 (2001-2022, 当年价) '!V9*V$77</f>
        <v>87195.415071666503</v>
      </c>
      <c r="W9" s="38">
        <f>'历史数据 (2001-2022, 当年价) '!W9*W$77</f>
        <v>90528.212015436089</v>
      </c>
      <c r="X9" s="77">
        <f t="shared" si="1"/>
        <v>96661.105900290902</v>
      </c>
      <c r="Y9" s="77">
        <f t="shared" si="0"/>
        <v>103120.85927230753</v>
      </c>
      <c r="Z9" s="80">
        <f t="shared" si="0"/>
        <v>109914.08610643583</v>
      </c>
      <c r="AA9" s="79">
        <f t="shared" si="0"/>
        <v>117211.46398523035</v>
      </c>
      <c r="AB9" s="77">
        <f t="shared" si="0"/>
        <v>125061.91129241342</v>
      </c>
      <c r="AC9" s="77">
        <f t="shared" si="0"/>
        <v>133250.59154218683</v>
      </c>
      <c r="AD9" s="77">
        <f t="shared" si="0"/>
        <v>141506.28129737853</v>
      </c>
      <c r="AE9" s="80">
        <f t="shared" si="0"/>
        <v>149498.82460625091</v>
      </c>
      <c r="AF9" s="79">
        <f t="shared" si="0"/>
        <v>157063.70823452639</v>
      </c>
      <c r="AG9" s="77">
        <f t="shared" si="0"/>
        <v>164384.67784847991</v>
      </c>
      <c r="AH9" s="77">
        <f t="shared" si="0"/>
        <v>171639.4719274446</v>
      </c>
      <c r="AI9" s="77">
        <f t="shared" si="0"/>
        <v>179043.26693025767</v>
      </c>
      <c r="AJ9" s="80">
        <f t="shared" si="0"/>
        <v>186848.98154561376</v>
      </c>
      <c r="AK9" s="79">
        <f t="shared" si="0"/>
        <v>195060.59391523318</v>
      </c>
      <c r="AL9" s="77">
        <f t="shared" si="0"/>
        <v>203513.91261171573</v>
      </c>
      <c r="AM9" s="77">
        <f t="shared" si="0"/>
        <v>212242.77223619955</v>
      </c>
      <c r="AN9" s="77">
        <f t="shared" si="0"/>
        <v>221286.57313992784</v>
      </c>
      <c r="AO9" s="81">
        <f t="shared" si="0"/>
        <v>230690.90735888397</v>
      </c>
      <c r="AP9" s="79">
        <f t="shared" si="0"/>
        <v>240447.74926875057</v>
      </c>
      <c r="AQ9" s="77">
        <f t="shared" si="0"/>
        <v>250498.81127331519</v>
      </c>
      <c r="AR9" s="77">
        <f t="shared" si="0"/>
        <v>260816.00039373754</v>
      </c>
      <c r="AS9" s="77">
        <f t="shared" si="0"/>
        <v>271366.56623872486</v>
      </c>
      <c r="AT9" s="81">
        <f t="shared" si="0"/>
        <v>282112.8766494848</v>
      </c>
      <c r="AU9" s="79">
        <f t="shared" si="0"/>
        <v>293022.54626386025</v>
      </c>
      <c r="AV9" s="77">
        <f t="shared" si="0"/>
        <v>304059.27930017019</v>
      </c>
      <c r="AW9" s="77">
        <f t="shared" si="0"/>
        <v>315171.65698699432</v>
      </c>
      <c r="AX9" s="77">
        <f t="shared" si="0"/>
        <v>326302.59647591488</v>
      </c>
      <c r="AY9" s="80">
        <f t="shared" si="0"/>
        <v>337389.17327788216</v>
      </c>
      <c r="AZ9" s="79">
        <f t="shared" si="0"/>
        <v>348480.70852575859</v>
      </c>
      <c r="BA9" s="77">
        <f t="shared" si="0"/>
        <v>359659.77245989686</v>
      </c>
      <c r="BB9" s="77">
        <f t="shared" si="0"/>
        <v>370907.80798404373</v>
      </c>
      <c r="BC9" s="77">
        <f t="shared" si="0"/>
        <v>382204.8705692995</v>
      </c>
      <c r="BD9" s="81">
        <f t="shared" si="0"/>
        <v>393529.6156090353</v>
      </c>
      <c r="BE9" s="79">
        <f t="shared" si="0"/>
        <v>404873.1712766203</v>
      </c>
      <c r="BF9" s="77">
        <f t="shared" si="0"/>
        <v>416228.9952792101</v>
      </c>
      <c r="BG9" s="77">
        <f t="shared" si="0"/>
        <v>427577.40151357028</v>
      </c>
      <c r="BH9" s="77">
        <f t="shared" si="0"/>
        <v>438897.66408082348</v>
      </c>
      <c r="BI9" s="80">
        <f t="shared" si="0"/>
        <v>450168.02518529672</v>
      </c>
    </row>
    <row r="10" spans="1:61" x14ac:dyDescent="0.2">
      <c r="A10" s="40" t="s">
        <v>61</v>
      </c>
      <c r="B10" s="37">
        <f>'历史数据 (2001-2022, 当年价) '!B10*B$77</f>
        <v>8849.7481207415294</v>
      </c>
      <c r="C10" s="38">
        <f>'历史数据 (2001-2022, 当年价) '!C10*C$77</f>
        <v>9968.9694766959637</v>
      </c>
      <c r="D10" s="38">
        <f>'历史数据 (2001-2022, 当年价) '!D10*D$77</f>
        <v>11210.23682603325</v>
      </c>
      <c r="E10" s="38">
        <f>'历史数据 (2001-2022, 当年价) '!E10*E$77</f>
        <v>12174.086673928416</v>
      </c>
      <c r="F10" s="39">
        <f>'历史数据 (2001-2022, 当年价) '!F10*F$77</f>
        <v>13897.18752418652</v>
      </c>
      <c r="G10" s="37">
        <f>'历史数据 (2001-2022, 当年价) '!G10*G$77</f>
        <v>16266.835276597949</v>
      </c>
      <c r="H10" s="38">
        <f>'历史数据 (2001-2022, 当年价) '!H10*H$77</f>
        <v>20054.709273094148</v>
      </c>
      <c r="I10" s="38">
        <f>'历史数据 (2001-2022, 当年价) '!I10*I$77</f>
        <v>19815.693481260099</v>
      </c>
      <c r="J10" s="38">
        <f>'历史数据 (2001-2022, 当年价) '!J10*J$77</f>
        <v>25515.727051401482</v>
      </c>
      <c r="K10" s="39">
        <f>'历史数据 (2001-2022, 当年价) '!K10*K$77</f>
        <v>29673.719962985957</v>
      </c>
      <c r="L10" s="37">
        <f>'历史数据 (2001-2022, 当年价) '!L10*L$77</f>
        <v>32713.773617339204</v>
      </c>
      <c r="M10" s="38">
        <f>'历史数据 (2001-2022, 当年价) '!M10*M$77</f>
        <v>35399.508787493542</v>
      </c>
      <c r="N10" s="38">
        <f>'历史数据 (2001-2022, 当年价) '!N10*N$77</f>
        <v>39832.538462927179</v>
      </c>
      <c r="O10" s="38">
        <f>'历史数据 (2001-2022, 当年价) '!O10*O$77</f>
        <v>42479.298420686639</v>
      </c>
      <c r="P10" s="39">
        <f>'历史数据 (2001-2022, 当年价) '!P10*P$77</f>
        <v>47467.341287589115</v>
      </c>
      <c r="Q10" s="37">
        <f>'历史数据 (2001-2022, 当年价) '!Q10*Q$77</f>
        <v>54914.739986851237</v>
      </c>
      <c r="R10" s="38">
        <f>'历史数据 (2001-2022, 当年价) '!R10*R$77</f>
        <v>60161.524062886783</v>
      </c>
      <c r="S10" s="38">
        <f>'历史数据 (2001-2022, 当年价) '!S10*S$77</f>
        <v>65771.006096197845</v>
      </c>
      <c r="T10" s="38">
        <f>'历史数据 (2001-2022, 当年价) '!T10*T$77</f>
        <v>70818.500320559091</v>
      </c>
      <c r="U10" s="39">
        <f>'历史数据 (2001-2022, 当年价) '!U10*U$77</f>
        <v>73425.3</v>
      </c>
      <c r="V10" s="37">
        <f>'历史数据 (2001-2022, 当年价) '!V10*V$77</f>
        <v>74150.558181630418</v>
      </c>
      <c r="W10" s="38">
        <f>'历史数据 (2001-2022, 当年价) '!W10*W$77</f>
        <v>69030.48514791824</v>
      </c>
      <c r="X10" s="77">
        <f t="shared" si="1"/>
        <v>72966.438418442383</v>
      </c>
      <c r="Y10" s="77">
        <f t="shared" si="0"/>
        <v>77086.633631357778</v>
      </c>
      <c r="Z10" s="80">
        <f t="shared" si="0"/>
        <v>81401.705219815631</v>
      </c>
      <c r="AA10" s="79">
        <f t="shared" si="0"/>
        <v>86033.277647599723</v>
      </c>
      <c r="AB10" s="77">
        <f t="shared" si="0"/>
        <v>91004.18331124261</v>
      </c>
      <c r="AC10" s="77">
        <f t="shared" si="0"/>
        <v>96154.134342486592</v>
      </c>
      <c r="AD10" s="77">
        <f t="shared" si="0"/>
        <v>101288.13603650767</v>
      </c>
      <c r="AE10" s="80">
        <f t="shared" si="0"/>
        <v>106175.6976775776</v>
      </c>
      <c r="AF10" s="79">
        <f t="shared" si="0"/>
        <v>110700.05037382414</v>
      </c>
      <c r="AG10" s="77">
        <f t="shared" si="0"/>
        <v>114999.54622826347</v>
      </c>
      <c r="AH10" s="77">
        <f t="shared" si="0"/>
        <v>119220.08221653244</v>
      </c>
      <c r="AI10" s="77">
        <f t="shared" si="0"/>
        <v>123531.80108554149</v>
      </c>
      <c r="AJ10" s="80">
        <f t="shared" si="0"/>
        <v>128129.03815152799</v>
      </c>
      <c r="AK10" s="79">
        <f t="shared" si="0"/>
        <v>133010.17395009942</v>
      </c>
      <c r="AL10" s="77">
        <f t="shared" si="0"/>
        <v>138043.6888707648</v>
      </c>
      <c r="AM10" s="77">
        <f t="shared" si="0"/>
        <v>143249.96218522845</v>
      </c>
      <c r="AN10" s="77">
        <f t="shared" si="0"/>
        <v>148652.15871651444</v>
      </c>
      <c r="AO10" s="81">
        <f t="shared" si="0"/>
        <v>154276.56387732844</v>
      </c>
      <c r="AP10" s="79">
        <f t="shared" si="0"/>
        <v>160112.65831065236</v>
      </c>
      <c r="AQ10" s="77">
        <f t="shared" si="0"/>
        <v>166116.0581920158</v>
      </c>
      <c r="AR10" s="77">
        <f t="shared" si="0"/>
        <v>172262.23378940322</v>
      </c>
      <c r="AS10" s="77">
        <f t="shared" si="0"/>
        <v>178523.07352353688</v>
      </c>
      <c r="AT10" s="81">
        <f t="shared" si="0"/>
        <v>184866.72572153463</v>
      </c>
      <c r="AU10" s="79">
        <f t="shared" si="0"/>
        <v>191264.21815167912</v>
      </c>
      <c r="AV10" s="77">
        <f t="shared" si="0"/>
        <v>197683.40306632238</v>
      </c>
      <c r="AW10" s="77">
        <f t="shared" si="0"/>
        <v>204081.73452894343</v>
      </c>
      <c r="AX10" s="77">
        <f t="shared" si="0"/>
        <v>210412.58001345879</v>
      </c>
      <c r="AY10" s="80">
        <f t="shared" si="0"/>
        <v>216625.22933950278</v>
      </c>
      <c r="AZ10" s="79">
        <f t="shared" si="0"/>
        <v>222769.02210079305</v>
      </c>
      <c r="BA10" s="77">
        <f t="shared" si="0"/>
        <v>228921.07507457765</v>
      </c>
      <c r="BB10" s="77">
        <f t="shared" si="0"/>
        <v>235068.70393424033</v>
      </c>
      <c r="BC10" s="77">
        <f t="shared" si="0"/>
        <v>241198.40500089238</v>
      </c>
      <c r="BD10" s="81">
        <f t="shared" si="0"/>
        <v>247295.86004749048</v>
      </c>
      <c r="BE10" s="79">
        <f t="shared" si="0"/>
        <v>253354.631379386</v>
      </c>
      <c r="BF10" s="77">
        <f t="shared" si="0"/>
        <v>259369.67450109439</v>
      </c>
      <c r="BG10" s="77">
        <f t="shared" si="0"/>
        <v>265327.7065998544</v>
      </c>
      <c r="BH10" s="77">
        <f t="shared" si="0"/>
        <v>271214.85812087206</v>
      </c>
      <c r="BI10" s="80">
        <f t="shared" si="0"/>
        <v>277016.69204041961</v>
      </c>
    </row>
    <row r="11" spans="1:61" x14ac:dyDescent="0.2">
      <c r="A11" s="41" t="s">
        <v>62</v>
      </c>
      <c r="B11" s="42">
        <f>'历史数据 (2001-2022, 当年价) '!B11*B$77</f>
        <v>31937.552049663198</v>
      </c>
      <c r="C11" s="43">
        <f>'历史数据 (2001-2022, 当年价) '!C11*C$77</f>
        <v>37036.464236731954</v>
      </c>
      <c r="D11" s="43">
        <f>'历史数据 (2001-2022, 当年价) '!D11*D$77</f>
        <v>41428.534463569165</v>
      </c>
      <c r="E11" s="43">
        <f>'历史数据 (2001-2022, 当年价) '!E11*E$77</f>
        <v>45540.864826594312</v>
      </c>
      <c r="F11" s="44">
        <f>'历史数据 (2001-2022, 当年价) '!F11*F$77</f>
        <v>52003.008017669003</v>
      </c>
      <c r="G11" s="42">
        <f>'历史数据 (2001-2022, 当年价) '!G11*G$77</f>
        <v>58175.343577348067</v>
      </c>
      <c r="H11" s="43">
        <f>'历史数据 (2001-2022, 当年价) '!H11*H$77</f>
        <v>65164.643960404319</v>
      </c>
      <c r="I11" s="43">
        <f>'历史数据 (2001-2022, 当年价) '!I11*I$77</f>
        <v>72161.979645155414</v>
      </c>
      <c r="J11" s="43">
        <f>'历史数据 (2001-2022, 当年价) '!J11*J$77</f>
        <v>81608.164173365454</v>
      </c>
      <c r="K11" s="44">
        <f>'历史数据 (2001-2022, 当年价) '!K11*K$77</f>
        <v>87335.50289981447</v>
      </c>
      <c r="L11" s="42">
        <f>'历史数据 (2001-2022, 当年价) '!L11*L$77</f>
        <v>95480.12595779878</v>
      </c>
      <c r="M11" s="43">
        <f>'历史数据 (2001-2022, 当年价) '!M11*M$77</f>
        <v>107103.2013242258</v>
      </c>
      <c r="N11" s="43">
        <f>'历史数据 (2001-2022, 当年价) '!N11*N$77</f>
        <v>119301.61086028998</v>
      </c>
      <c r="O11" s="43">
        <f>'历史数据 (2001-2022, 当年价) '!O11*O$77</f>
        <v>133415.33875963348</v>
      </c>
      <c r="P11" s="44">
        <f>'历史数据 (2001-2022, 当年价) '!P11*P$77</f>
        <v>152587.13558397276</v>
      </c>
      <c r="Q11" s="42">
        <f>'历史数据 (2001-2022, 当年价) '!Q11*Q$77</f>
        <v>172256.87078333952</v>
      </c>
      <c r="R11" s="43">
        <f>'历史数据 (2001-2022, 当年价) '!R11*R$77</f>
        <v>188734.62401960831</v>
      </c>
      <c r="S11" s="43">
        <f>'历史数据 (2001-2022, 当年价) '!S11*S$77</f>
        <v>207771.77156290377</v>
      </c>
      <c r="T11" s="43">
        <f>'历史数据 (2001-2022, 当年价) '!T11*T$77</f>
        <v>228923.80211593144</v>
      </c>
      <c r="U11" s="44">
        <f>'历史数据 (2001-2022, 当年价) '!U11*U$77</f>
        <v>237825.3</v>
      </c>
      <c r="V11" s="42">
        <f>'历史数据 (2001-2022, 当年价) '!V11*V$77</f>
        <v>248575.80545442237</v>
      </c>
      <c r="W11" s="43">
        <f>'历史数据 (2001-2022, 当年价) '!W11*W$77</f>
        <v>261752.40687754125</v>
      </c>
      <c r="X11" s="83">
        <f>SUM(X62:X70)</f>
        <v>283286.9501994797</v>
      </c>
      <c r="Y11" s="83">
        <f t="shared" ref="Y11:BI11" si="2">SUM(Y62:Y70)</f>
        <v>306244.82469181804</v>
      </c>
      <c r="Z11" s="84">
        <f t="shared" si="2"/>
        <v>330627.1004395365</v>
      </c>
      <c r="AA11" s="85">
        <f t="shared" si="2"/>
        <v>356988.28677804052</v>
      </c>
      <c r="AB11" s="83">
        <f t="shared" si="2"/>
        <v>385570.02040706959</v>
      </c>
      <c r="AC11" s="83">
        <f t="shared" si="2"/>
        <v>415747.72150984302</v>
      </c>
      <c r="AD11" s="83">
        <f t="shared" si="2"/>
        <v>446683.35906832415</v>
      </c>
      <c r="AE11" s="84">
        <f t="shared" si="2"/>
        <v>477307.69079857285</v>
      </c>
      <c r="AF11" s="85">
        <f t="shared" si="2"/>
        <v>507122.73680550285</v>
      </c>
      <c r="AG11" s="83">
        <f t="shared" si="2"/>
        <v>536688.03598308889</v>
      </c>
      <c r="AH11" s="83">
        <f t="shared" si="2"/>
        <v>566431.63333400537</v>
      </c>
      <c r="AI11" s="83">
        <f t="shared" si="2"/>
        <v>596898.46244531823</v>
      </c>
      <c r="AJ11" s="84">
        <f t="shared" si="2"/>
        <v>628753.57783520932</v>
      </c>
      <c r="AK11" s="85">
        <f t="shared" si="2"/>
        <v>662043.80978667247</v>
      </c>
      <c r="AL11" s="83">
        <f t="shared" si="2"/>
        <v>696385.40527249989</v>
      </c>
      <c r="AM11" s="83">
        <f t="shared" si="2"/>
        <v>731909.85212624189</v>
      </c>
      <c r="AN11" s="83">
        <f t="shared" si="2"/>
        <v>768776.76712063339</v>
      </c>
      <c r="AO11" s="86">
        <f t="shared" si="2"/>
        <v>807177.18682208133</v>
      </c>
      <c r="AP11" s="85">
        <f t="shared" si="2"/>
        <v>847124.0989247621</v>
      </c>
      <c r="AQ11" s="83">
        <f t="shared" si="2"/>
        <v>888458.63599398348</v>
      </c>
      <c r="AR11" s="83">
        <f t="shared" si="2"/>
        <v>931132.46931476821</v>
      </c>
      <c r="AS11" s="83">
        <f t="shared" si="2"/>
        <v>975087.19850535784</v>
      </c>
      <c r="AT11" s="86">
        <f t="shared" si="2"/>
        <v>1020253.9848620754</v>
      </c>
      <c r="AU11" s="85">
        <f t="shared" si="2"/>
        <v>1066590.7872435667</v>
      </c>
      <c r="AV11" s="83">
        <f t="shared" si="2"/>
        <v>1114050.3158128918</v>
      </c>
      <c r="AW11" s="83">
        <f t="shared" si="2"/>
        <v>1162539.0518122769</v>
      </c>
      <c r="AX11" s="83">
        <f t="shared" si="2"/>
        <v>1211951.2518900235</v>
      </c>
      <c r="AY11" s="84">
        <f t="shared" si="2"/>
        <v>1262168.1349701257</v>
      </c>
      <c r="AZ11" s="85">
        <f t="shared" si="2"/>
        <v>1313256.2866693684</v>
      </c>
      <c r="BA11" s="83">
        <f t="shared" si="2"/>
        <v>1365337.7970653083</v>
      </c>
      <c r="BB11" s="83">
        <f t="shared" si="2"/>
        <v>1418362.5716819023</v>
      </c>
      <c r="BC11" s="83">
        <f t="shared" si="2"/>
        <v>1472274.7167519871</v>
      </c>
      <c r="BD11" s="86">
        <f t="shared" si="2"/>
        <v>1527012.3550147582</v>
      </c>
      <c r="BE11" s="85">
        <f t="shared" si="2"/>
        <v>1582561.7040780955</v>
      </c>
      <c r="BF11" s="83">
        <f t="shared" si="2"/>
        <v>1638918.971480363</v>
      </c>
      <c r="BG11" s="83">
        <f t="shared" si="2"/>
        <v>1696029.3871644919</v>
      </c>
      <c r="BH11" s="83">
        <f t="shared" si="2"/>
        <v>1753833.7167501273</v>
      </c>
      <c r="BI11" s="84">
        <f t="shared" si="2"/>
        <v>1812268.1684195241</v>
      </c>
    </row>
    <row r="12" spans="1:61" x14ac:dyDescent="0.2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87"/>
      <c r="R12" s="87"/>
      <c r="S12" s="87"/>
      <c r="T12" s="87"/>
      <c r="U12" s="88"/>
      <c r="V12" s="89"/>
      <c r="W12" s="87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</row>
    <row r="13" spans="1:61" x14ac:dyDescent="0.2">
      <c r="A13" s="33" t="s">
        <v>10</v>
      </c>
      <c r="B13" s="34">
        <f>B4</f>
        <v>82472.588935236359</v>
      </c>
      <c r="C13" s="35">
        <f t="shared" ref="C13:W13" si="3">C4</f>
        <v>89280.442375518236</v>
      </c>
      <c r="D13" s="35">
        <f t="shared" si="3"/>
        <v>100799.63833201525</v>
      </c>
      <c r="E13" s="35">
        <f t="shared" si="3"/>
        <v>111960.0304202925</v>
      </c>
      <c r="F13" s="5">
        <f t="shared" si="3"/>
        <v>127718.90013401274</v>
      </c>
      <c r="G13" s="34">
        <f t="shared" si="3"/>
        <v>145373.42336474854</v>
      </c>
      <c r="H13" s="35">
        <f t="shared" si="3"/>
        <v>163331.37833449789</v>
      </c>
      <c r="I13" s="35">
        <f t="shared" si="3"/>
        <v>178777.31335147261</v>
      </c>
      <c r="J13" s="35">
        <f t="shared" si="3"/>
        <v>187816.58747999065</v>
      </c>
      <c r="K13" s="5">
        <f t="shared" si="3"/>
        <v>210052.75645915509</v>
      </c>
      <c r="L13" s="34">
        <f t="shared" si="3"/>
        <v>229790.33434331449</v>
      </c>
      <c r="M13" s="46">
        <f t="shared" si="3"/>
        <v>240473.17222739744</v>
      </c>
      <c r="N13" s="46">
        <f t="shared" si="3"/>
        <v>250594.10025312903</v>
      </c>
      <c r="O13" s="46">
        <f t="shared" si="3"/>
        <v>260094.46798668895</v>
      </c>
      <c r="P13" s="47">
        <f t="shared" si="3"/>
        <v>261976.82537780039</v>
      </c>
      <c r="Q13" s="48">
        <f t="shared" si="3"/>
        <v>269693.62544095406</v>
      </c>
      <c r="R13" s="46">
        <f t="shared" si="3"/>
        <v>289941.42849585827</v>
      </c>
      <c r="S13" s="46">
        <f t="shared" si="3"/>
        <v>306438.05124800676</v>
      </c>
      <c r="T13" s="46">
        <f t="shared" si="3"/>
        <v>313513.06904014404</v>
      </c>
      <c r="U13" s="47">
        <f t="shared" si="3"/>
        <v>312902.90000000002</v>
      </c>
      <c r="V13" s="48">
        <f t="shared" si="3"/>
        <v>356193.67592506018</v>
      </c>
      <c r="W13" s="46">
        <f t="shared" si="3"/>
        <v>375578.60517081129</v>
      </c>
      <c r="X13" s="91">
        <f>X4</f>
        <v>388206.50534537638</v>
      </c>
      <c r="Y13" s="91">
        <f t="shared" ref="Y13:BI13" si="4">Y4</f>
        <v>401148.4194528783</v>
      </c>
      <c r="Z13" s="92">
        <f t="shared" si="4"/>
        <v>414416.92572192533</v>
      </c>
      <c r="AA13" s="93">
        <f t="shared" si="4"/>
        <v>428110.03826616734</v>
      </c>
      <c r="AB13" s="91">
        <f t="shared" si="4"/>
        <v>442226.52332306502</v>
      </c>
      <c r="AC13" s="91">
        <f t="shared" si="4"/>
        <v>456631.11378278339</v>
      </c>
      <c r="AD13" s="91">
        <f t="shared" si="4"/>
        <v>471189.68072867522</v>
      </c>
      <c r="AE13" s="92">
        <f t="shared" si="4"/>
        <v>485769.16940998309</v>
      </c>
      <c r="AF13" s="93">
        <f t="shared" si="4"/>
        <v>500532.46479480615</v>
      </c>
      <c r="AG13" s="91">
        <f t="shared" si="4"/>
        <v>515582.37348492339</v>
      </c>
      <c r="AH13" s="91">
        <f t="shared" si="4"/>
        <v>530664.45088385488</v>
      </c>
      <c r="AI13" s="91">
        <f t="shared" si="4"/>
        <v>545483.49813807383</v>
      </c>
      <c r="AJ13" s="92">
        <f t="shared" si="4"/>
        <v>559703.94678681565</v>
      </c>
      <c r="AK13" s="93">
        <f t="shared" si="4"/>
        <v>573162.07033100259</v>
      </c>
      <c r="AL13" s="91">
        <f t="shared" si="4"/>
        <v>586034.15006775071</v>
      </c>
      <c r="AM13" s="91">
        <f t="shared" si="4"/>
        <v>598480.12413822487</v>
      </c>
      <c r="AN13" s="91">
        <f t="shared" si="4"/>
        <v>610679.85642014246</v>
      </c>
      <c r="AO13" s="94">
        <f t="shared" si="4"/>
        <v>622832.23877993727</v>
      </c>
      <c r="AP13" s="93">
        <f t="shared" si="4"/>
        <v>634995.03396297561</v>
      </c>
      <c r="AQ13" s="91">
        <f t="shared" si="4"/>
        <v>647109.2376124463</v>
      </c>
      <c r="AR13" s="91">
        <f t="shared" si="4"/>
        <v>659216.30624563596</v>
      </c>
      <c r="AS13" s="91">
        <f t="shared" si="4"/>
        <v>671362.69169852789</v>
      </c>
      <c r="AT13" s="94">
        <f t="shared" si="4"/>
        <v>683599.90720978391</v>
      </c>
      <c r="AU13" s="93">
        <f t="shared" si="4"/>
        <v>696009.16282256879</v>
      </c>
      <c r="AV13" s="91">
        <f t="shared" si="4"/>
        <v>708678.26968617225</v>
      </c>
      <c r="AW13" s="91">
        <f t="shared" si="4"/>
        <v>721676.58647087251</v>
      </c>
      <c r="AX13" s="91">
        <f t="shared" si="4"/>
        <v>735079.11442091677</v>
      </c>
      <c r="AY13" s="92">
        <f t="shared" si="4"/>
        <v>748966.75417696522</v>
      </c>
      <c r="AZ13" s="93">
        <f t="shared" si="4"/>
        <v>763272.62013247551</v>
      </c>
      <c r="BA13" s="91">
        <f t="shared" si="4"/>
        <v>777870.53309444664</v>
      </c>
      <c r="BB13" s="91">
        <f t="shared" si="4"/>
        <v>792756.39990503062</v>
      </c>
      <c r="BC13" s="91">
        <f t="shared" si="4"/>
        <v>807925.20597049606</v>
      </c>
      <c r="BD13" s="94">
        <f t="shared" si="4"/>
        <v>823370.96290140983</v>
      </c>
      <c r="BE13" s="93">
        <f t="shared" si="4"/>
        <v>839115.41820448183</v>
      </c>
      <c r="BF13" s="91">
        <f t="shared" si="4"/>
        <v>855185.9106771379</v>
      </c>
      <c r="BG13" s="91">
        <f t="shared" si="4"/>
        <v>871583.69246809022</v>
      </c>
      <c r="BH13" s="91">
        <f t="shared" si="4"/>
        <v>888309.47615039034</v>
      </c>
      <c r="BI13" s="92">
        <f t="shared" si="4"/>
        <v>905363.39981950377</v>
      </c>
    </row>
    <row r="14" spans="1:61" x14ac:dyDescent="0.2">
      <c r="A14" s="49" t="s">
        <v>63</v>
      </c>
      <c r="B14" s="50"/>
      <c r="C14" s="51"/>
      <c r="D14" s="51"/>
      <c r="E14" s="51"/>
      <c r="F14" s="52"/>
      <c r="G14" s="50"/>
      <c r="H14" s="51"/>
      <c r="I14" s="51">
        <f>'历史数据 (2001-2022, 当年价) '!I14*I$77</f>
        <v>11675.691302555673</v>
      </c>
      <c r="J14" s="51">
        <f>'历史数据 (2001-2022, 当年价) '!J14*J$77</f>
        <v>11986.509173068849</v>
      </c>
      <c r="K14" s="52">
        <f>'历史数据 (2001-2022, 当年价) '!K14*K$77</f>
        <v>13642.402547215563</v>
      </c>
      <c r="L14" s="50">
        <f>'历史数据 (2001-2022, 当年价) '!L14*L$77</f>
        <v>15284.767301525537</v>
      </c>
      <c r="M14" s="51">
        <f>'历史数据 (2001-2022, 当年价) '!M14*M$77</f>
        <v>15977.00058411059</v>
      </c>
      <c r="N14" s="51">
        <f>'历史数据 (2001-2022, 当年价) '!N14*N$77</f>
        <v>16042.647349483059</v>
      </c>
      <c r="O14" s="51">
        <f>'历史数据 (2001-2022, 当年价) '!O14*O$77</f>
        <v>15765.052945342293</v>
      </c>
      <c r="P14" s="51">
        <f>'历史数据 (2001-2022, 当年价) '!P14*P$77</f>
        <v>15240.595553465613</v>
      </c>
      <c r="Q14" s="50">
        <f>'历史数据 (2001-2022, 当年价) '!Q14*Q$77</f>
        <v>14649.973762874</v>
      </c>
      <c r="R14" s="51">
        <f>'历史数据 (2001-2022, 当年价) '!R14*R$77</f>
        <v>14517.447248030725</v>
      </c>
      <c r="S14" s="51">
        <f>'历史数据 (2001-2022, 当年价) '!S14*S$77</f>
        <v>14773.011258582617</v>
      </c>
      <c r="T14" s="51">
        <f>'历史数据 (2001-2022, 当年价) '!T14*T$77</f>
        <v>15027.04880806837</v>
      </c>
      <c r="U14" s="52">
        <f>'历史数据 (2001-2022, 当年价) '!U14*U$77</f>
        <v>14783.756200003678</v>
      </c>
      <c r="V14" s="51">
        <f>'历史数据 (2001-2022, 当年价) '!V14*V$77</f>
        <v>16423.99901838032</v>
      </c>
      <c r="W14" s="51">
        <f>'历史数据 (2001-2022, 当年价) '!W14*W$77</f>
        <v>18002.06128553487</v>
      </c>
      <c r="X14" s="95">
        <f>VLOOKUP($A14,情景假设!$A$309:$AP$373,COLUMN(情景假设!E$309),0)</f>
        <v>18389.744671142686</v>
      </c>
      <c r="Y14" s="95">
        <f>VLOOKUP($A14,情景假设!$A$309:$AP$373,COLUMN(情景假设!F$309),0)</f>
        <v>18720.583505541425</v>
      </c>
      <c r="Z14" s="96">
        <f>VLOOKUP($A14,情景假设!$A$309:$AP$373,COLUMN(情景假设!G$309),0)</f>
        <v>18940.312009236546</v>
      </c>
      <c r="AA14" s="97">
        <f>VLOOKUP($A14,情景假设!$A$309:$AP$373,COLUMN(情景假设!H$309),0)</f>
        <v>19133.586806601288</v>
      </c>
      <c r="AB14" s="95">
        <f>VLOOKUP($A14,情景假设!$A$309:$AP$373,COLUMN(情景假设!I$309),0)</f>
        <v>19301.563905384781</v>
      </c>
      <c r="AC14" s="95">
        <f>VLOOKUP($A14,情景假设!$A$309:$AP$373,COLUMN(情景假设!J$309),0)</f>
        <v>19444.520645064473</v>
      </c>
      <c r="AD14" s="95">
        <f>VLOOKUP($A14,情景假设!$A$309:$AP$373,COLUMN(情景假设!K$309),0)</f>
        <v>19556.322148474741</v>
      </c>
      <c r="AE14" s="98">
        <f>VLOOKUP($A14,情景假设!$A$309:$AP$373,COLUMN(情景假设!L$309),0)</f>
        <v>19624.4583119536</v>
      </c>
      <c r="AF14" s="95">
        <f>VLOOKUP($A14,情景假设!$A$309:$AP$373,COLUMN(情景假设!M$309),0)</f>
        <v>19665.452019814322</v>
      </c>
      <c r="AG14" s="95">
        <f>VLOOKUP($A14,情景假设!$A$309:$AP$373,COLUMN(情景假设!N$309),0)</f>
        <v>19697.322893474258</v>
      </c>
      <c r="AH14" s="95">
        <f>VLOOKUP($A14,情景假设!$A$309:$AP$373,COLUMN(情景假设!O$309),0)</f>
        <v>19710.700371273397</v>
      </c>
      <c r="AI14" s="95">
        <f>VLOOKUP($A14,情景假设!$A$309:$AP$373,COLUMN(情景假设!P$309),0)</f>
        <v>19711.397323887606</v>
      </c>
      <c r="AJ14" s="96">
        <f>VLOOKUP($A14,情景假设!$A$309:$AP$373,COLUMN(情景假设!Q$309),0)</f>
        <v>19720.834986513106</v>
      </c>
      <c r="AK14" s="97">
        <f>VLOOKUP($A14,情景假设!$A$309:$AP$373,COLUMN(情景假设!R$309),0)</f>
        <v>19724.951759193271</v>
      </c>
      <c r="AL14" s="95">
        <f>VLOOKUP($A14,情景假设!$A$309:$AP$373,COLUMN(情景假设!S$309),0)</f>
        <v>19696.763613287818</v>
      </c>
      <c r="AM14" s="95">
        <f>VLOOKUP($A14,情景假设!$A$309:$AP$373,COLUMN(情景假设!T$309),0)</f>
        <v>19643.591245272975</v>
      </c>
      <c r="AN14" s="95">
        <f>VLOOKUP($A14,情景假设!$A$309:$AP$373,COLUMN(情景假设!U$309),0)</f>
        <v>19572.601635148778</v>
      </c>
      <c r="AO14" s="99">
        <f>VLOOKUP($A14,情景假设!$A$309:$AP$373,COLUMN(情景假设!V$309),0)</f>
        <v>19490.76669456864</v>
      </c>
      <c r="AP14" s="95">
        <f>VLOOKUP($A14,情景假设!$A$309:$AP$373,COLUMN(情景假设!W$309),0)</f>
        <v>19399.964252515987</v>
      </c>
      <c r="AQ14" s="95">
        <f>VLOOKUP($A14,情景假设!$A$309:$AP$373,COLUMN(情景假设!X$309),0)</f>
        <v>19298.28190116692</v>
      </c>
      <c r="AR14" s="95">
        <f>VLOOKUP($A14,情景假设!$A$309:$AP$373,COLUMN(情景假设!Y$309),0)</f>
        <v>19186.796393464534</v>
      </c>
      <c r="AS14" s="95">
        <f>VLOOKUP($A14,情景假设!$A$309:$AP$373,COLUMN(情景假设!Z$309),0)</f>
        <v>19066.527862403673</v>
      </c>
      <c r="AT14" s="95">
        <f>VLOOKUP($A14,情景假设!$A$309:$AP$373,COLUMN(情景假设!AA$309),0)</f>
        <v>18938.450728783828</v>
      </c>
      <c r="AU14" s="97">
        <f>VLOOKUP($A14,情景假设!$A$309:$AP$373,COLUMN(情景假设!AB$309),0)</f>
        <v>18804.162775313758</v>
      </c>
      <c r="AV14" s="95">
        <f>VLOOKUP($A14,情景假设!$A$309:$AP$373,COLUMN(情景假设!AC$309),0)</f>
        <v>18665.191177981855</v>
      </c>
      <c r="AW14" s="95">
        <f>VLOOKUP($A14,情景假设!$A$309:$AP$373,COLUMN(情景假设!AD$309),0)</f>
        <v>18522.338479046237</v>
      </c>
      <c r="AX14" s="95">
        <f>VLOOKUP($A14,情景假设!$A$309:$AP$373,COLUMN(情景假设!AE$309),0)</f>
        <v>18376.351793229896</v>
      </c>
      <c r="AY14" s="98">
        <f>VLOOKUP($A14,情景假设!$A$309:$AP$373,COLUMN(情景假设!AF$309),0)</f>
        <v>18227.90896094064</v>
      </c>
      <c r="AZ14" s="97">
        <f>VLOOKUP($A14,情景假设!$A$309:$AP$373,COLUMN(情景假设!AG$309),0)</f>
        <v>18077.433784734018</v>
      </c>
      <c r="BA14" s="95">
        <f>VLOOKUP($A14,情景假设!$A$309:$AP$373,COLUMN(情景假设!AH$309),0)</f>
        <v>17924.624435971269</v>
      </c>
      <c r="BB14" s="95">
        <f>VLOOKUP($A14,情景假设!$A$309:$AP$373,COLUMN(情景假设!AI$309),0)</f>
        <v>17769.030429223236</v>
      </c>
      <c r="BC14" s="95">
        <f>VLOOKUP($A14,情景假设!$A$309:$AP$373,COLUMN(情景假设!AJ$309),0)</f>
        <v>17610.233835043444</v>
      </c>
      <c r="BD14" s="99">
        <f>VLOOKUP($A14,情景假设!$A$309:$AP$373,COLUMN(情景假设!AK$309),0)</f>
        <v>17447.852028013294</v>
      </c>
      <c r="BE14" s="95">
        <f>VLOOKUP($A14,情景假设!$A$309:$AP$373,COLUMN(情景假设!AL$309),0)</f>
        <v>17282.132503589222</v>
      </c>
      <c r="BF14" s="95">
        <f>VLOOKUP($A14,情景假设!$A$309:$AP$373,COLUMN(情景假设!AM$309),0)</f>
        <v>17113.428845514361</v>
      </c>
      <c r="BG14" s="95">
        <f>VLOOKUP($A14,情景假设!$A$309:$AP$373,COLUMN(情景假设!AN$309),0)</f>
        <v>16941.571620730905</v>
      </c>
      <c r="BH14" s="95">
        <f>VLOOKUP($A14,情景假设!$A$309:$AP$373,COLUMN(情景假设!AO$309),0)</f>
        <v>16766.426777520082</v>
      </c>
      <c r="BI14" s="98">
        <f>VLOOKUP($A14,情景假设!$A$309:$AP$373,COLUMN(情景假设!AP$309),0)</f>
        <v>16587.89602532245</v>
      </c>
    </row>
    <row r="15" spans="1:61" x14ac:dyDescent="0.2">
      <c r="A15" s="23" t="s">
        <v>64</v>
      </c>
      <c r="B15" s="53"/>
      <c r="C15" s="54"/>
      <c r="D15" s="54"/>
      <c r="E15" s="54"/>
      <c r="F15" s="55"/>
      <c r="G15" s="53"/>
      <c r="H15" s="54"/>
      <c r="I15" s="54">
        <f>'历史数据 (2001-2022, 当年价) '!I15*I$77</f>
        <v>12283.179582633313</v>
      </c>
      <c r="J15" s="54">
        <f>'历史数据 (2001-2022, 当年价) '!J15*J$77</f>
        <v>12202.638496028681</v>
      </c>
      <c r="K15" s="55">
        <f>'历史数据 (2001-2022, 当年价) '!K15*K$77</f>
        <v>11826.461249538334</v>
      </c>
      <c r="L15" s="53">
        <f>'历史数据 (2001-2022, 当年价) '!L15*L$77</f>
        <v>11943.371736968709</v>
      </c>
      <c r="M15" s="54">
        <f>'历史数据 (2001-2022, 当年价) '!M15*M$77</f>
        <v>11733.855261453687</v>
      </c>
      <c r="N15" s="54">
        <f>'历史数据 (2001-2022, 当年价) '!N15*N$77</f>
        <v>11403.079682203779</v>
      </c>
      <c r="O15" s="54">
        <f>'历史数据 (2001-2022, 当年价) '!O15*O$77</f>
        <v>11315.090716981736</v>
      </c>
      <c r="P15" s="54">
        <f>'历史数据 (2001-2022, 当年价) '!P15*P$77</f>
        <v>11185.568962035375</v>
      </c>
      <c r="Q15" s="53">
        <f>'历史数据 (2001-2022, 当年价) '!Q15*Q$77</f>
        <v>10904.914030827651</v>
      </c>
      <c r="R15" s="54">
        <f>'历史数据 (2001-2022, 当年价) '!R15*R$77</f>
        <v>10740.037662864512</v>
      </c>
      <c r="S15" s="54">
        <f>'历史数据 (2001-2022, 当年价) '!S15*S$77</f>
        <v>10907.716769371638</v>
      </c>
      <c r="T15" s="54">
        <f>'历史数据 (2001-2022, 当年价) '!T15*T$77</f>
        <v>10905.983026745087</v>
      </c>
      <c r="U15" s="55">
        <f>'历史数据 (2001-2022, 当年价) '!U15*U$77</f>
        <v>10602.811030571023</v>
      </c>
      <c r="V15" s="54">
        <f>'历史数据 (2001-2022, 当年价) '!V15*V$77</f>
        <v>11470.075268301911</v>
      </c>
      <c r="W15" s="54">
        <f>'历史数据 (2001-2022, 当年价) '!W15*W$77</f>
        <v>12304.162743704102</v>
      </c>
      <c r="X15" s="100">
        <f>VLOOKUP($A15,情景假设!$A$309:$AP$373,COLUMN(情景假设!E$309),0)</f>
        <v>12409.210318150082</v>
      </c>
      <c r="Y15" s="100">
        <f>VLOOKUP($A15,情景假设!$A$309:$AP$373,COLUMN(情景假设!F$309),0)</f>
        <v>12486.900080517576</v>
      </c>
      <c r="Z15" s="101">
        <f>VLOOKUP($A15,情景假设!$A$309:$AP$373,COLUMN(情景假设!G$309),0)</f>
        <v>12504.740372694137</v>
      </c>
      <c r="AA15" s="65">
        <f>VLOOKUP($A15,情景假设!$A$309:$AP$373,COLUMN(情景假设!H$309),0)</f>
        <v>12515.492722470306</v>
      </c>
      <c r="AB15" s="100">
        <f>VLOOKUP($A15,情景假设!$A$309:$AP$373,COLUMN(情景假设!I$309),0)</f>
        <v>12518.573881421509</v>
      </c>
      <c r="AC15" s="100">
        <f>VLOOKUP($A15,情景假设!$A$309:$AP$373,COLUMN(情景假设!J$309),0)</f>
        <v>12520.963006819944</v>
      </c>
      <c r="AD15" s="100">
        <f>VLOOKUP($A15,情景假设!$A$309:$AP$373,COLUMN(情景假设!K$309),0)</f>
        <v>12525.460305872999</v>
      </c>
      <c r="AE15" s="102">
        <f>VLOOKUP($A15,情景假设!$A$309:$AP$373,COLUMN(情景假设!L$309),0)</f>
        <v>12530.795702600801</v>
      </c>
      <c r="AF15" s="100">
        <f>VLOOKUP($A15,情景假设!$A$309:$AP$373,COLUMN(情景假设!M$309),0)</f>
        <v>12511.834940451114</v>
      </c>
      <c r="AG15" s="100">
        <f>VLOOKUP($A15,情景假设!$A$309:$AP$373,COLUMN(情景假设!N$309),0)</f>
        <v>12454.842689808307</v>
      </c>
      <c r="AH15" s="100">
        <f>VLOOKUP($A15,情景假设!$A$309:$AP$373,COLUMN(情景假设!O$309),0)</f>
        <v>12376.276932022794</v>
      </c>
      <c r="AI15" s="100">
        <f>VLOOKUP($A15,情景假设!$A$309:$AP$373,COLUMN(情景假设!P$309),0)</f>
        <v>12301.847211221999</v>
      </c>
      <c r="AJ15" s="101">
        <f>VLOOKUP($A15,情景假设!$A$309:$AP$373,COLUMN(情景假设!Q$309),0)</f>
        <v>12266.376405511006</v>
      </c>
      <c r="AK15" s="65">
        <f>VLOOKUP($A15,情景假设!$A$309:$AP$373,COLUMN(情景假设!R$309),0)</f>
        <v>12260.026104008413</v>
      </c>
      <c r="AL15" s="100">
        <f>VLOOKUP($A15,情景假设!$A$309:$AP$373,COLUMN(情景假设!S$309),0)</f>
        <v>12249.726695475216</v>
      </c>
      <c r="AM15" s="100">
        <f>VLOOKUP($A15,情景假设!$A$309:$AP$373,COLUMN(情景假设!T$309),0)</f>
        <v>12238.358171597562</v>
      </c>
      <c r="AN15" s="100">
        <f>VLOOKUP($A15,情景假设!$A$309:$AP$373,COLUMN(情景假设!U$309),0)</f>
        <v>12228.671366906814</v>
      </c>
      <c r="AO15" s="66">
        <f>VLOOKUP($A15,情景假设!$A$309:$AP$373,COLUMN(情景假设!V$309),0)</f>
        <v>12223.310024882334</v>
      </c>
      <c r="AP15" s="100">
        <f>VLOOKUP($A15,情景假设!$A$309:$AP$373,COLUMN(情景假设!W$309),0)</f>
        <v>12221.761388268707</v>
      </c>
      <c r="AQ15" s="100">
        <f>VLOOKUP($A15,情景假设!$A$309:$AP$373,COLUMN(情景假设!X$309),0)</f>
        <v>12221.128264521427</v>
      </c>
      <c r="AR15" s="100">
        <f>VLOOKUP($A15,情景假设!$A$309:$AP$373,COLUMN(情景假设!Y$309),0)</f>
        <v>12220.381542970501</v>
      </c>
      <c r="AS15" s="100">
        <f>VLOOKUP($A15,情景假设!$A$309:$AP$373,COLUMN(情景假设!Z$309),0)</f>
        <v>12218.459394771047</v>
      </c>
      <c r="AT15" s="100">
        <f>VLOOKUP($A15,情景假设!$A$309:$AP$373,COLUMN(情景假设!AA$309),0)</f>
        <v>12214.276855504129</v>
      </c>
      <c r="AU15" s="65">
        <f>VLOOKUP($A15,情景假设!$A$309:$AP$373,COLUMN(情景假设!AB$309),0)</f>
        <v>12207.163488148262</v>
      </c>
      <c r="AV15" s="100">
        <f>VLOOKUP($A15,情景假设!$A$309:$AP$373,COLUMN(情景假设!AC$309),0)</f>
        <v>12196.428164176457</v>
      </c>
      <c r="AW15" s="100">
        <f>VLOOKUP($A15,情景假设!$A$309:$AP$373,COLUMN(情景假设!AD$309),0)</f>
        <v>12180.932822052302</v>
      </c>
      <c r="AX15" s="100">
        <f>VLOOKUP($A15,情景假设!$A$309:$AP$373,COLUMN(情景假设!AE$309),0)</f>
        <v>12159.525580749811</v>
      </c>
      <c r="AY15" s="102">
        <f>VLOOKUP($A15,情景假设!$A$309:$AP$373,COLUMN(情景假设!AF$309),0)</f>
        <v>12131.03671632984</v>
      </c>
      <c r="AZ15" s="65">
        <f>VLOOKUP($A15,情景假设!$A$309:$AP$373,COLUMN(情景假设!AG$309),0)</f>
        <v>12095.505162384561</v>
      </c>
      <c r="BA15" s="100">
        <f>VLOOKUP($A15,情景假设!$A$309:$AP$373,COLUMN(情景假设!AH$309),0)</f>
        <v>12054.003796738518</v>
      </c>
      <c r="BB15" s="100">
        <f>VLOOKUP($A15,情景假设!$A$309:$AP$373,COLUMN(情景假设!AI$309),0)</f>
        <v>12006.905838106679</v>
      </c>
      <c r="BC15" s="100">
        <f>VLOOKUP($A15,情景假设!$A$309:$AP$373,COLUMN(情景假设!AJ$309),0)</f>
        <v>11954.596551475499</v>
      </c>
      <c r="BD15" s="66">
        <f>VLOOKUP($A15,情景假设!$A$309:$AP$373,COLUMN(情景假设!AK$309),0)</f>
        <v>11897.473235989581</v>
      </c>
      <c r="BE15" s="100">
        <f>VLOOKUP($A15,情景假设!$A$309:$AP$373,COLUMN(情景假设!AL$309),0)</f>
        <v>11836.350778789671</v>
      </c>
      <c r="BF15" s="100">
        <f>VLOOKUP($A15,情景假设!$A$309:$AP$373,COLUMN(情景假设!AM$309),0)</f>
        <v>11772.108306725815</v>
      </c>
      <c r="BG15" s="100">
        <f>VLOOKUP($A15,情景假设!$A$309:$AP$373,COLUMN(情景假设!AN$309),0)</f>
        <v>11705.25408413422</v>
      </c>
      <c r="BH15" s="100">
        <f>VLOOKUP($A15,情景假设!$A$309:$AP$373,COLUMN(情景假设!AO$309),0)</f>
        <v>11636.303486548601</v>
      </c>
      <c r="BI15" s="102">
        <f>VLOOKUP($A15,情景假设!$A$309:$AP$373,COLUMN(情景假设!AP$309),0)</f>
        <v>11565.778395774512</v>
      </c>
    </row>
    <row r="16" spans="1:61" x14ac:dyDescent="0.2">
      <c r="A16" s="23" t="s">
        <v>65</v>
      </c>
      <c r="B16" s="53"/>
      <c r="C16" s="54"/>
      <c r="D16" s="54"/>
      <c r="E16" s="54"/>
      <c r="F16" s="55"/>
      <c r="G16" s="53"/>
      <c r="H16" s="54"/>
      <c r="I16" s="54">
        <f>'历史数据 (2001-2022, 当年价) '!I16*I$77</f>
        <v>2043.0118588044513</v>
      </c>
      <c r="J16" s="54">
        <f>'历史数据 (2001-2022, 当年价) '!J16*J$77</f>
        <v>2426.630321654618</v>
      </c>
      <c r="K16" s="55">
        <f>'历史数据 (2001-2022, 当年价) '!K16*K$77</f>
        <v>2841.9828585560304</v>
      </c>
      <c r="L16" s="53">
        <f>'历史数据 (2001-2022, 当年价) '!L16*L$77</f>
        <v>3276.9674000897576</v>
      </c>
      <c r="M16" s="54">
        <f>'历史数据 (2001-2022, 当年价) '!M16*M$77</f>
        <v>3762.3007435323352</v>
      </c>
      <c r="N16" s="54">
        <f>'历史数据 (2001-2022, 当年价) '!N16*N$77</f>
        <v>4110.1450364962056</v>
      </c>
      <c r="O16" s="54">
        <f>'历史数据 (2001-2022, 当年价) '!O16*O$77</f>
        <v>4358.206514887198</v>
      </c>
      <c r="P16" s="54">
        <f>'历史数据 (2001-2022, 当年价) '!P16*P$77</f>
        <v>4238.0296569708398</v>
      </c>
      <c r="Q16" s="53">
        <f>'历史数据 (2001-2022, 当年价) '!Q16*Q$77</f>
        <v>4028.2983329052572</v>
      </c>
      <c r="R16" s="54">
        <f>'历史数据 (2001-2022, 当年价) '!R16*R$77</f>
        <v>3963.3151687311879</v>
      </c>
      <c r="S16" s="54">
        <f>'历史数据 (2001-2022, 当年价) '!S16*S$77</f>
        <v>3760.7926246739084</v>
      </c>
      <c r="T16" s="54">
        <f>'历史数据 (2001-2022, 当年价) '!T16*T$77</f>
        <v>3883.4799374977438</v>
      </c>
      <c r="U16" s="55">
        <f>'历史数据 (2001-2022, 当年价) '!U16*U$77</f>
        <v>3696.6327461554224</v>
      </c>
      <c r="V16" s="103">
        <f>'历史数据 (2001-2022, 当年价) '!V16*V$77</f>
        <v>3979.7568976278721</v>
      </c>
      <c r="W16" s="103">
        <f>'历史数据 (2001-2022, 当年价) '!W16*W$77</f>
        <v>4568.3236898109044</v>
      </c>
      <c r="X16" s="100">
        <f>VLOOKUP($A16,情景假设!$A$309:$AP$373,COLUMN(情景假设!E$309),0)</f>
        <v>4582.978569309229</v>
      </c>
      <c r="Y16" s="100">
        <f>VLOOKUP($A16,情景假设!$A$309:$AP$373,COLUMN(情景假设!F$309),0)</f>
        <v>4593.971196331423</v>
      </c>
      <c r="Z16" s="101">
        <f>VLOOKUP($A16,情景假设!$A$309:$AP$373,COLUMN(情景假设!G$309),0)</f>
        <v>4595.6938513837249</v>
      </c>
      <c r="AA16" s="65">
        <f>VLOOKUP($A16,情景假设!$A$309:$AP$373,COLUMN(情景假设!H$309),0)</f>
        <v>4607.4405910579662</v>
      </c>
      <c r="AB16" s="100">
        <f>VLOOKUP($A16,情景假设!$A$309:$AP$373,COLUMN(情景假设!I$309),0)</f>
        <v>4622.1025437092376</v>
      </c>
      <c r="AC16" s="100">
        <f>VLOOKUP($A16,情景假设!$A$309:$AP$373,COLUMN(情景假设!J$309),0)</f>
        <v>4638.3870105941787</v>
      </c>
      <c r="AD16" s="100">
        <f>VLOOKUP($A16,情景假设!$A$309:$AP$373,COLUMN(情景假设!K$309),0)</f>
        <v>4653.4284944499959</v>
      </c>
      <c r="AE16" s="102">
        <f>VLOOKUP($A16,情景假设!$A$309:$AP$373,COLUMN(情景假设!L$309),0)</f>
        <v>4662.8036049563834</v>
      </c>
      <c r="AF16" s="100">
        <f>VLOOKUP($A16,情景假设!$A$309:$AP$373,COLUMN(情景假设!M$309),0)</f>
        <v>4654.2153374044183</v>
      </c>
      <c r="AG16" s="100">
        <f>VLOOKUP($A16,情景假设!$A$309:$AP$373,COLUMN(情景假设!N$309),0)</f>
        <v>4623.3517955309599</v>
      </c>
      <c r="AH16" s="100">
        <f>VLOOKUP($A16,情景假设!$A$309:$AP$373,COLUMN(情景假设!O$309),0)</f>
        <v>4577.987939417224</v>
      </c>
      <c r="AI16" s="100">
        <f>VLOOKUP($A16,情景假设!$A$309:$AP$373,COLUMN(情景假设!P$309),0)</f>
        <v>4529.2027561233153</v>
      </c>
      <c r="AJ16" s="101">
        <f>VLOOKUP($A16,情景假设!$A$309:$AP$373,COLUMN(情景假设!Q$309),0)</f>
        <v>4491.1310894463095</v>
      </c>
      <c r="AK16" s="65">
        <f>VLOOKUP($A16,情景假设!$A$309:$AP$373,COLUMN(情景假设!R$309),0)</f>
        <v>4460.0948629230697</v>
      </c>
      <c r="AL16" s="100">
        <f>VLOOKUP($A16,情景假设!$A$309:$AP$373,COLUMN(情景假设!S$309),0)</f>
        <v>4423.604594241845</v>
      </c>
      <c r="AM16" s="100">
        <f>VLOOKUP($A16,情景假设!$A$309:$AP$373,COLUMN(情景假设!T$309),0)</f>
        <v>4383.3100913495718</v>
      </c>
      <c r="AN16" s="100">
        <f>VLOOKUP($A16,情景假设!$A$309:$AP$373,COLUMN(情景假设!U$309),0)</f>
        <v>4340.7785220783653</v>
      </c>
      <c r="AO16" s="66">
        <f>VLOOKUP($A16,情景假设!$A$309:$AP$373,COLUMN(情景假设!V$309),0)</f>
        <v>4297.4914341980857</v>
      </c>
      <c r="AP16" s="100">
        <f>VLOOKUP($A16,情景假设!$A$309:$AP$373,COLUMN(情景假设!W$309),0)</f>
        <v>4253.7762566086949</v>
      </c>
      <c r="AQ16" s="100">
        <f>VLOOKUP($A16,情景假设!$A$309:$AP$373,COLUMN(情景假设!X$309),0)</f>
        <v>4209.1240755315757</v>
      </c>
      <c r="AR16" s="100">
        <f>VLOOKUP($A16,情景假设!$A$309:$AP$373,COLUMN(情景假设!Y$309),0)</f>
        <v>4163.6821755239798</v>
      </c>
      <c r="AS16" s="100">
        <f>VLOOKUP($A16,情景假设!$A$309:$AP$373,COLUMN(情景假设!Z$309),0)</f>
        <v>4117.5791875209497</v>
      </c>
      <c r="AT16" s="100">
        <f>VLOOKUP($A16,情景假设!$A$309:$AP$373,COLUMN(情景假设!AA$309),0)</f>
        <v>4070.9281531057977</v>
      </c>
      <c r="AU16" s="65">
        <f>VLOOKUP($A16,情景假设!$A$309:$AP$373,COLUMN(情景假设!AB$309),0)</f>
        <v>4023.9704389333588</v>
      </c>
      <c r="AV16" s="100">
        <f>VLOOKUP($A16,情景假设!$A$309:$AP$373,COLUMN(情景假设!AC$309),0)</f>
        <v>3976.9255716849311</v>
      </c>
      <c r="AW16" s="100">
        <f>VLOOKUP($A16,情景假设!$A$309:$AP$373,COLUMN(情景假设!AD$309),0)</f>
        <v>3929.8536234105741</v>
      </c>
      <c r="AX16" s="100">
        <f>VLOOKUP($A16,情景假设!$A$309:$AP$373,COLUMN(情景假设!AE$309),0)</f>
        <v>3882.8005604699433</v>
      </c>
      <c r="AY16" s="102">
        <f>VLOOKUP($A16,情景假设!$A$309:$AP$373,COLUMN(情景假设!AF$309),0)</f>
        <v>3835.7961681390484</v>
      </c>
      <c r="AZ16" s="65">
        <f>VLOOKUP($A16,情景假设!$A$309:$AP$373,COLUMN(情景假设!AG$309),0)</f>
        <v>3788.7687684945804</v>
      </c>
      <c r="BA16" s="100">
        <f>VLOOKUP($A16,情景假设!$A$309:$AP$373,COLUMN(情景假设!AH$309),0)</f>
        <v>3741.629966478979</v>
      </c>
      <c r="BB16" s="100">
        <f>VLOOKUP($A16,情景假设!$A$309:$AP$373,COLUMN(情景假设!AI$309),0)</f>
        <v>3694.3711286149401</v>
      </c>
      <c r="BC16" s="100">
        <f>VLOOKUP($A16,情景假设!$A$309:$AP$373,COLUMN(情景假设!AJ$309),0)</f>
        <v>3646.9843984073441</v>
      </c>
      <c r="BD16" s="66">
        <f>VLOOKUP($A16,情景假设!$A$309:$AP$373,COLUMN(情景假设!AK$309),0)</f>
        <v>3599.4628414363547</v>
      </c>
      <c r="BE16" s="100">
        <f>VLOOKUP($A16,情景假设!$A$309:$AP$373,COLUMN(情景假设!AL$309),0)</f>
        <v>3551.9223028863366</v>
      </c>
      <c r="BF16" s="100">
        <f>VLOOKUP($A16,情景假设!$A$309:$AP$373,COLUMN(情景假设!AM$309),0)</f>
        <v>3504.4915354667628</v>
      </c>
      <c r="BG16" s="100">
        <f>VLOOKUP($A16,情景假设!$A$309:$AP$373,COLUMN(情景假设!AN$309),0)</f>
        <v>3457.1834619816191</v>
      </c>
      <c r="BH16" s="100">
        <f>VLOOKUP($A16,情景假设!$A$309:$AP$373,COLUMN(情景假设!AO$309),0)</f>
        <v>3410.0106631595881</v>
      </c>
      <c r="BI16" s="102">
        <f>VLOOKUP($A16,情景假设!$A$309:$AP$373,COLUMN(情景假设!AP$309),0)</f>
        <v>3362.9853702055461</v>
      </c>
    </row>
    <row r="17" spans="1:61" x14ac:dyDescent="0.2">
      <c r="A17" s="23" t="s">
        <v>66</v>
      </c>
      <c r="B17" s="53"/>
      <c r="C17" s="54"/>
      <c r="D17" s="54"/>
      <c r="E17" s="54"/>
      <c r="F17" s="55"/>
      <c r="G17" s="53"/>
      <c r="H17" s="54"/>
      <c r="I17" s="54">
        <f>'历史数据 (2001-2022, 当年价) '!I17*I$77</f>
        <v>1310.7957571469735</v>
      </c>
      <c r="J17" s="54">
        <f>'历史数据 (2001-2022, 当年价) '!J17*J$77</f>
        <v>1488.5845476631823</v>
      </c>
      <c r="K17" s="55">
        <f>'历史数据 (2001-2022, 当年价) '!K17*K$77</f>
        <v>1607.4919993808442</v>
      </c>
      <c r="L17" s="53">
        <f>'历史数据 (2001-2022, 当年价) '!L17*L$77</f>
        <v>1784.0220797573177</v>
      </c>
      <c r="M17" s="54">
        <f>'历史数据 (2001-2022, 当年价) '!M17*M$77</f>
        <v>1958.22960476651</v>
      </c>
      <c r="N17" s="54">
        <f>'历史数据 (2001-2022, 当年价) '!N17*N$77</f>
        <v>2036.9648259107798</v>
      </c>
      <c r="O17" s="54">
        <f>'历史数据 (2001-2022, 当年价) '!O17*O$77</f>
        <v>2097.4100390948875</v>
      </c>
      <c r="P17" s="54">
        <f>'历史数据 (2001-2022, 当年价) '!P17*P$77</f>
        <v>2075.3912020817443</v>
      </c>
      <c r="Q17" s="53">
        <f>'历史数据 (2001-2022, 当年价) '!Q17*Q$77</f>
        <v>2075.9768918787054</v>
      </c>
      <c r="R17" s="54">
        <f>'历史数据 (2001-2022, 当年价) '!R17*R$77</f>
        <v>2025.6773253510662</v>
      </c>
      <c r="S17" s="54">
        <f>'历史数据 (2001-2022, 当年价) '!S17*S$77</f>
        <v>2047.2184433162315</v>
      </c>
      <c r="T17" s="54">
        <f>'历史数据 (2001-2022, 当年价) '!T17*T$77</f>
        <v>2033.076023735219</v>
      </c>
      <c r="U17" s="55">
        <f>'历史数据 (2001-2022, 当年价) '!U17*U$77</f>
        <v>1962.7921031386184</v>
      </c>
      <c r="V17" s="103">
        <f>'历史数据 (2001-2022, 当年价) '!V17*V$77</f>
        <v>2008.8963000276083</v>
      </c>
      <c r="W17" s="103">
        <f>'历史数据 (2001-2022, 当年价) '!W17*W$77</f>
        <v>2146.8175625414897</v>
      </c>
      <c r="X17" s="100">
        <f>VLOOKUP($A17,情景假设!$A$309:$AP$373,COLUMN(情景假设!E$309),0)</f>
        <v>2124.0353124525031</v>
      </c>
      <c r="Y17" s="100">
        <f>VLOOKUP($A17,情景假设!$A$309:$AP$373,COLUMN(情景假设!F$309),0)</f>
        <v>2101.7523459574445</v>
      </c>
      <c r="Z17" s="101">
        <f>VLOOKUP($A17,情景假设!$A$309:$AP$373,COLUMN(情景假设!G$309),0)</f>
        <v>2078.8751117366205</v>
      </c>
      <c r="AA17" s="65">
        <f>VLOOKUP($A17,情景假设!$A$309:$AP$373,COLUMN(情景假设!H$309),0)</f>
        <v>2063.5871516125667</v>
      </c>
      <c r="AB17" s="100">
        <f>VLOOKUP($A17,情景假设!$A$309:$AP$373,COLUMN(情景假设!I$309),0)</f>
        <v>2050.9216437133905</v>
      </c>
      <c r="AC17" s="100">
        <f>VLOOKUP($A17,情景假设!$A$309:$AP$373,COLUMN(情景假设!J$309),0)</f>
        <v>2039.986610940123</v>
      </c>
      <c r="AD17" s="100">
        <f>VLOOKUP($A17,情景假设!$A$309:$AP$373,COLUMN(情景假设!K$309),0)</f>
        <v>2029.235297905723</v>
      </c>
      <c r="AE17" s="102">
        <f>VLOOKUP($A17,情景假设!$A$309:$AP$373,COLUMN(情景假设!L$309),0)</f>
        <v>2016.4964522438181</v>
      </c>
      <c r="AF17" s="100">
        <f>VLOOKUP($A17,情景假设!$A$309:$AP$373,COLUMN(情景假设!M$309),0)</f>
        <v>1998.1480103003153</v>
      </c>
      <c r="AG17" s="100">
        <f>VLOOKUP($A17,情景假设!$A$309:$AP$373,COLUMN(情景假设!N$309),0)</f>
        <v>1973.5196051431903</v>
      </c>
      <c r="AH17" s="100">
        <f>VLOOKUP($A17,情景假设!$A$309:$AP$373,COLUMN(情景假设!O$309),0)</f>
        <v>1944.9379470582626</v>
      </c>
      <c r="AI17" s="100">
        <f>VLOOKUP($A17,情景假设!$A$309:$AP$373,COLUMN(情景假设!P$309),0)</f>
        <v>1916.0796010392112</v>
      </c>
      <c r="AJ17" s="101">
        <f>VLOOKUP($A17,情景假设!$A$309:$AP$373,COLUMN(情景假设!Q$309),0)</f>
        <v>1891.8777594420912</v>
      </c>
      <c r="AK17" s="65">
        <f>VLOOKUP($A17,情景假设!$A$309:$AP$373,COLUMN(情景假设!R$309),0)</f>
        <v>1870.8338074523199</v>
      </c>
      <c r="AL17" s="100">
        <f>VLOOKUP($A17,情景假设!$A$309:$AP$373,COLUMN(情景假设!S$309),0)</f>
        <v>1848.3874235664518</v>
      </c>
      <c r="AM17" s="100">
        <f>VLOOKUP($A17,情景假设!$A$309:$AP$373,COLUMN(情景假设!T$309),0)</f>
        <v>1825.1455201537492</v>
      </c>
      <c r="AN17" s="100">
        <f>VLOOKUP($A17,情景假设!$A$309:$AP$373,COLUMN(情景假设!U$309),0)</f>
        <v>1801.6719624732345</v>
      </c>
      <c r="AO17" s="66">
        <f>VLOOKUP($A17,情景假设!$A$309:$AP$373,COLUMN(情景假设!V$309),0)</f>
        <v>1778.4894189563972</v>
      </c>
      <c r="AP17" s="100">
        <f>VLOOKUP($A17,情景假设!$A$309:$AP$373,COLUMN(情景假设!W$309),0)</f>
        <v>1755.6407503433593</v>
      </c>
      <c r="AQ17" s="100">
        <f>VLOOKUP($A17,情景假设!$A$309:$AP$373,COLUMN(情景假设!X$309),0)</f>
        <v>1732.8271366489587</v>
      </c>
      <c r="AR17" s="100">
        <f>VLOOKUP($A17,情景假设!$A$309:$AP$373,COLUMN(情景假设!Y$309),0)</f>
        <v>1710.0252902933896</v>
      </c>
      <c r="AS17" s="100">
        <f>VLOOKUP($A17,情景假设!$A$309:$AP$373,COLUMN(情景假设!Z$309),0)</f>
        <v>1687.2075371517906</v>
      </c>
      <c r="AT17" s="100">
        <f>VLOOKUP($A17,情景假设!$A$309:$AP$373,COLUMN(情景假设!AA$309),0)</f>
        <v>1664.3432245103602</v>
      </c>
      <c r="AU17" s="65">
        <f>VLOOKUP($A17,情景假设!$A$309:$AP$373,COLUMN(情景假设!AB$309),0)</f>
        <v>1641.4575494626661</v>
      </c>
      <c r="AV17" s="100">
        <f>VLOOKUP($A17,情景假设!$A$309:$AP$373,COLUMN(情景假设!AC$309),0)</f>
        <v>1618.569887682271</v>
      </c>
      <c r="AW17" s="100">
        <f>VLOOKUP($A17,情景假设!$A$309:$AP$373,COLUMN(情景假设!AD$309),0)</f>
        <v>1595.6380148903625</v>
      </c>
      <c r="AX17" s="100">
        <f>VLOOKUP($A17,情景假设!$A$309:$AP$373,COLUMN(情景假设!AE$309),0)</f>
        <v>1572.617726890782</v>
      </c>
      <c r="AY17" s="102">
        <f>VLOOKUP($A17,情景假设!$A$309:$AP$373,COLUMN(情景假设!AF$309),0)</f>
        <v>1549.4620772811509</v>
      </c>
      <c r="AZ17" s="65">
        <f>VLOOKUP($A17,情景假设!$A$309:$AP$373,COLUMN(情景假设!AG$309),0)</f>
        <v>1526.2839816139947</v>
      </c>
      <c r="BA17" s="100">
        <f>VLOOKUP($A17,情景假设!$A$309:$AP$373,COLUMN(情景假设!AH$309),0)</f>
        <v>1503.222253983701</v>
      </c>
      <c r="BB17" s="100">
        <f>VLOOKUP($A17,情景假设!$A$309:$AP$373,COLUMN(情景假设!AI$309),0)</f>
        <v>1480.2665720158511</v>
      </c>
      <c r="BC17" s="100">
        <f>VLOOKUP($A17,情景假设!$A$309:$AP$373,COLUMN(情景假设!AJ$309),0)</f>
        <v>1457.4072645973763</v>
      </c>
      <c r="BD17" s="66">
        <f>VLOOKUP($A17,情景假设!$A$309:$AP$373,COLUMN(情景假设!AK$309),0)</f>
        <v>1434.6353610589265</v>
      </c>
      <c r="BE17" s="100">
        <f>VLOOKUP($A17,情景假设!$A$309:$AP$373,COLUMN(情景假设!AL$309),0)</f>
        <v>1411.9910242401868</v>
      </c>
      <c r="BF17" s="100">
        <f>VLOOKUP($A17,情景假设!$A$309:$AP$373,COLUMN(情景假设!AM$309),0)</f>
        <v>1389.5193495630926</v>
      </c>
      <c r="BG17" s="100">
        <f>VLOOKUP($A17,情景假设!$A$309:$AP$373,COLUMN(情景假设!AN$309),0)</f>
        <v>1367.2193927595893</v>
      </c>
      <c r="BH17" s="100">
        <f>VLOOKUP($A17,情景假设!$A$309:$AP$373,COLUMN(情景假设!AO$309),0)</f>
        <v>1345.0903182972247</v>
      </c>
      <c r="BI17" s="102">
        <f>VLOOKUP($A17,情景假设!$A$309:$AP$373,COLUMN(情景假设!AP$309),0)</f>
        <v>1323.1313935190765</v>
      </c>
    </row>
    <row r="18" spans="1:61" x14ac:dyDescent="0.2">
      <c r="A18" s="23" t="s">
        <v>245</v>
      </c>
      <c r="B18" s="53"/>
      <c r="C18" s="54"/>
      <c r="D18" s="54"/>
      <c r="E18" s="54"/>
      <c r="F18" s="55"/>
      <c r="G18" s="53"/>
      <c r="H18" s="54"/>
      <c r="I18" s="54">
        <f>'历史数据 (2001-2022, 当年价) '!I18*I$77</f>
        <v>740.76653991594344</v>
      </c>
      <c r="J18" s="54">
        <f>'历史数据 (2001-2022, 当年价) '!J18*J$77</f>
        <v>844.0486631354139</v>
      </c>
      <c r="K18" s="55">
        <f>'历史数据 (2001-2022, 当年价) '!K18*K$77</f>
        <v>1022.9457399478509</v>
      </c>
      <c r="L18" s="53">
        <f>'历史数据 (2001-2022, 当年价) '!L18*L$77</f>
        <v>1214.8998811626097</v>
      </c>
      <c r="M18" s="54">
        <f>'历史数据 (2001-2022, 当年价) '!M18*M$77</f>
        <v>1274.5479058190608</v>
      </c>
      <c r="N18" s="54">
        <f>'历史数据 (2001-2022, 当年价) '!N18*N$77</f>
        <v>1356.0633699380928</v>
      </c>
      <c r="O18" s="54">
        <f>'历史数据 (2001-2022, 当年价) '!O18*O$77</f>
        <v>1401.5037918321566</v>
      </c>
      <c r="P18" s="54">
        <f>'历史数据 (2001-2022, 当年价) '!P18*P$77</f>
        <v>1417.3718474346597</v>
      </c>
      <c r="Q18" s="53">
        <f>'历史数据 (2001-2022, 当年价) '!Q18*Q$77</f>
        <v>1442.6692962996772</v>
      </c>
      <c r="R18" s="54">
        <f>'历史数据 (2001-2022, 当年价) '!R18*R$77</f>
        <v>1454.4434672707334</v>
      </c>
      <c r="S18" s="54">
        <f>'历史数据 (2001-2022, 当年价) '!S18*S$77</f>
        <v>1468.4618787211398</v>
      </c>
      <c r="T18" s="54">
        <f>'历史数据 (2001-2022, 当年价) '!T18*T$77</f>
        <v>1418.6739912185421</v>
      </c>
      <c r="U18" s="55">
        <f>'历史数据 (2001-2022, 当年价) '!U18*U$77</f>
        <v>1364.1405953083029</v>
      </c>
      <c r="V18" s="54">
        <f>'历史数据 (2001-2022, 当年价) '!V18*V$77</f>
        <v>1526.8532453395294</v>
      </c>
      <c r="W18" s="54">
        <f>'历史数据 (2001-2022, 当年价) '!W18*W$77</f>
        <v>1532.4140383714741</v>
      </c>
      <c r="X18" s="100">
        <f>VLOOKUP($A18,情景假设!$A$309:$AP$373,COLUMN(情景假设!E$309),0)</f>
        <v>1519.0037867239021</v>
      </c>
      <c r="Y18" s="100">
        <f>VLOOKUP($A18,情景假设!$A$309:$AP$373,COLUMN(情景假设!F$309),0)</f>
        <v>1505.5338850753149</v>
      </c>
      <c r="Z18" s="101">
        <f>VLOOKUP($A18,情景假设!$A$309:$AP$373,COLUMN(情景假设!G$309),0)</f>
        <v>1490.9722892942418</v>
      </c>
      <c r="AA18" s="65">
        <f>VLOOKUP($A18,情景假设!$A$309:$AP$373,COLUMN(情景假设!H$309),0)</f>
        <v>1481.3108619832715</v>
      </c>
      <c r="AB18" s="100">
        <f>VLOOKUP($A18,情景假设!$A$309:$AP$373,COLUMN(情景假设!I$309),0)</f>
        <v>1473.2966424691415</v>
      </c>
      <c r="AC18" s="100">
        <f>VLOOKUP($A18,情景假设!$A$309:$AP$373,COLUMN(情景假设!J$309),0)</f>
        <v>1466.323849607498</v>
      </c>
      <c r="AD18" s="100">
        <f>VLOOKUP($A18,情景假设!$A$309:$AP$373,COLUMN(情景假设!K$309),0)</f>
        <v>1459.3126440091567</v>
      </c>
      <c r="AE18" s="102">
        <f>VLOOKUP($A18,情景假设!$A$309:$AP$373,COLUMN(情景假设!L$309),0)</f>
        <v>1450.730875913576</v>
      </c>
      <c r="AF18" s="100">
        <f>VLOOKUP($A18,情景假设!$A$309:$AP$373,COLUMN(情景假设!M$309),0)</f>
        <v>1436.9844894259604</v>
      </c>
      <c r="AG18" s="100">
        <f>VLOOKUP($A18,情景假设!$A$309:$AP$373,COLUMN(情景假设!N$309),0)</f>
        <v>1417.1967226307679</v>
      </c>
      <c r="AH18" s="100">
        <f>VLOOKUP($A18,情景假设!$A$309:$AP$373,COLUMN(情景假设!O$309),0)</f>
        <v>1393.9442530950303</v>
      </c>
      <c r="AI18" s="100">
        <f>VLOOKUP($A18,情景假设!$A$309:$AP$373,COLUMN(情景假设!P$309),0)</f>
        <v>1370.7186310043926</v>
      </c>
      <c r="AJ18" s="101">
        <f>VLOOKUP($A18,情景假设!$A$309:$AP$373,COLUMN(情景假设!Q$309),0)</f>
        <v>1351.8377239655551</v>
      </c>
      <c r="AK18" s="65">
        <f>VLOOKUP($A18,情景假设!$A$309:$AP$373,COLUMN(情景假设!R$309),0)</f>
        <v>1336.1537547491439</v>
      </c>
      <c r="AL18" s="100">
        <f>VLOOKUP($A18,情景假设!$A$309:$AP$373,COLUMN(情景假设!S$309),0)</f>
        <v>1319.8023760061378</v>
      </c>
      <c r="AM18" s="100">
        <f>VLOOKUP($A18,情景假设!$A$309:$AP$373,COLUMN(情景假设!T$309),0)</f>
        <v>1303.1704883722932</v>
      </c>
      <c r="AN18" s="100">
        <f>VLOOKUP($A18,情景假设!$A$309:$AP$373,COLUMN(情景假设!U$309),0)</f>
        <v>1286.6152396694285</v>
      </c>
      <c r="AO18" s="66">
        <f>VLOOKUP($A18,情景假设!$A$309:$AP$373,COLUMN(情景假设!V$309),0)</f>
        <v>1270.4661821588695</v>
      </c>
      <c r="AP18" s="100">
        <f>VLOOKUP($A18,情景假设!$A$309:$AP$373,COLUMN(情景假设!W$309),0)</f>
        <v>1254.7123650503063</v>
      </c>
      <c r="AQ18" s="100">
        <f>VLOOKUP($A18,情景假设!$A$309:$AP$373,COLUMN(情景假设!X$309),0)</f>
        <v>1239.1005352924803</v>
      </c>
      <c r="AR18" s="100">
        <f>VLOOKUP($A18,情景假设!$A$309:$AP$373,COLUMN(情景假设!Y$309),0)</f>
        <v>1223.5759206681632</v>
      </c>
      <c r="AS18" s="100">
        <f>VLOOKUP($A18,情景假设!$A$309:$AP$373,COLUMN(情景假设!Z$309),0)</f>
        <v>1208.0822763242913</v>
      </c>
      <c r="AT18" s="100">
        <f>VLOOKUP($A18,情景假设!$A$309:$AP$373,COLUMN(情景假设!AA$309),0)</f>
        <v>1192.5628539067684</v>
      </c>
      <c r="AU18" s="65">
        <f>VLOOKUP($A18,情景假设!$A$309:$AP$373,COLUMN(情景假设!AB$309),0)</f>
        <v>1177.0025675823035</v>
      </c>
      <c r="AV18" s="100">
        <f>VLOOKUP($A18,情景假设!$A$309:$AP$373,COLUMN(情景假设!AC$309),0)</f>
        <v>1161.3838912139681</v>
      </c>
      <c r="AW18" s="100">
        <f>VLOOKUP($A18,情景假设!$A$309:$AP$373,COLUMN(情景假设!AD$309),0)</f>
        <v>1145.6468070105734</v>
      </c>
      <c r="AX18" s="100">
        <f>VLOOKUP($A18,情景假设!$A$309:$AP$373,COLUMN(情景假设!AE$309),0)</f>
        <v>1129.7315266543217</v>
      </c>
      <c r="AY18" s="102">
        <f>VLOOKUP($A18,情景假设!$A$309:$AP$373,COLUMN(情景假设!AF$309),0)</f>
        <v>1113.5780003541288</v>
      </c>
      <c r="AZ18" s="65">
        <f>VLOOKUP($A18,情景假设!$A$309:$AP$373,COLUMN(情景假设!AG$309),0)</f>
        <v>1097.3194605595027</v>
      </c>
      <c r="BA18" s="100">
        <f>VLOOKUP($A18,情景假设!$A$309:$AP$373,COLUMN(情景假设!AH$309),0)</f>
        <v>1081.1251235104048</v>
      </c>
      <c r="BB18" s="100">
        <f>VLOOKUP($A18,情景假设!$A$309:$AP$373,COLUMN(情景假设!AI$309),0)</f>
        <v>1064.988606782184</v>
      </c>
      <c r="BC18" s="100">
        <f>VLOOKUP($A18,情景假设!$A$309:$AP$373,COLUMN(情景假设!AJ$309),0)</f>
        <v>1048.903946019906</v>
      </c>
      <c r="BD18" s="66">
        <f>VLOOKUP($A18,情景假设!$A$309:$AP$373,COLUMN(情景假设!AK$309),0)</f>
        <v>1032.8656318910371</v>
      </c>
      <c r="BE18" s="100">
        <f>VLOOKUP($A18,情景假设!$A$309:$AP$373,COLUMN(情景假设!AL$309),0)</f>
        <v>1016.9034926455389</v>
      </c>
      <c r="BF18" s="100">
        <f>VLOOKUP($A18,情景假设!$A$309:$AP$373,COLUMN(情景假设!AM$309),0)</f>
        <v>1001.0509095910984</v>
      </c>
      <c r="BG18" s="100">
        <f>VLOOKUP($A18,情景假设!$A$309:$AP$373,COLUMN(情景假设!AN$309),0)</f>
        <v>985.30808825822578</v>
      </c>
      <c r="BH18" s="100">
        <f>VLOOKUP($A18,情景假设!$A$309:$AP$373,COLUMN(情景假设!AO$309),0)</f>
        <v>969.67527246215445</v>
      </c>
      <c r="BI18" s="102">
        <f>VLOOKUP($A18,情景假设!$A$309:$AP$373,COLUMN(情景假设!AP$309),0)</f>
        <v>954.15274086101374</v>
      </c>
    </row>
    <row r="19" spans="1:61" x14ac:dyDescent="0.2">
      <c r="A19" s="23" t="s">
        <v>68</v>
      </c>
      <c r="B19" s="53"/>
      <c r="C19" s="54"/>
      <c r="D19" s="54"/>
      <c r="E19" s="54"/>
      <c r="F19" s="55"/>
      <c r="G19" s="53"/>
      <c r="H19" s="54"/>
      <c r="I19" s="54">
        <f>'历史数据 (2001-2022, 当年价) '!I19*I$77</f>
        <v>622.28189547720797</v>
      </c>
      <c r="J19" s="54">
        <f>'历史数据 (2001-2022, 当年价) '!J19*J$77</f>
        <v>708.94586294105329</v>
      </c>
      <c r="K19" s="55">
        <f>'历史数据 (2001-2022, 当年价) '!K19*K$77</f>
        <v>796.67192689080173</v>
      </c>
      <c r="L19" s="53">
        <f>'历史数据 (2001-2022, 当年价) '!L19*L$77</f>
        <v>897.68406282890419</v>
      </c>
      <c r="M19" s="54">
        <f>'历史数据 (2001-2022, 当年价) '!M19*M$77</f>
        <v>975.94130351953618</v>
      </c>
      <c r="N19" s="54">
        <f>'历史数据 (2001-2022, 当年价) '!N19*N$77</f>
        <v>974.38864222573625</v>
      </c>
      <c r="O19" s="54">
        <f>'历史数据 (2001-2022, 当年价) '!O19*O$77</f>
        <v>903.34619259796079</v>
      </c>
      <c r="P19" s="54">
        <f>'历史数据 (2001-2022, 当年价) '!P19*P$77</f>
        <v>755.02693912330028</v>
      </c>
      <c r="Q19" s="53">
        <f>'历史数据 (2001-2022, 当年价) '!Q19*Q$77</f>
        <v>629.98069374082036</v>
      </c>
      <c r="R19" s="54">
        <f>'历史数据 (2001-2022, 当年价) '!R19*R$77</f>
        <v>764.56980297896723</v>
      </c>
      <c r="S19" s="54">
        <f>'历史数据 (2001-2022, 当年价) '!S19*S$77</f>
        <v>943.22721747818241</v>
      </c>
      <c r="T19" s="54">
        <f>'历史数据 (2001-2022, 当年价) '!T19*T$77</f>
        <v>1106.7744145318222</v>
      </c>
      <c r="U19" s="55">
        <f>'历史数据 (2001-2022, 当年价) '!U19*U$77</f>
        <v>935.75183103419295</v>
      </c>
      <c r="V19" s="54">
        <f>'历史数据 (2001-2022, 当年价) '!V19*V$77</f>
        <v>1028.8553087520027</v>
      </c>
      <c r="W19" s="54">
        <f>'历史数据 (2001-2022, 当年价) '!W19*W$77</f>
        <v>1144.432816780665</v>
      </c>
      <c r="X19" s="100">
        <f>VLOOKUP($A19,情景假设!$A$309:$AP$373,COLUMN(情景假设!E$309),0)</f>
        <v>1228.7144978302972</v>
      </c>
      <c r="Y19" s="100">
        <f>VLOOKUP($A19,情景假设!$A$309:$AP$373,COLUMN(情景假设!F$309),0)</f>
        <v>1316.2337263779903</v>
      </c>
      <c r="Z19" s="101">
        <f>VLOOKUP($A19,情景假设!$A$309:$AP$373,COLUMN(情景假设!G$309),0)</f>
        <v>1404.6481473617328</v>
      </c>
      <c r="AA19" s="65">
        <f>VLOOKUP($A19,情景假设!$A$309:$AP$373,COLUMN(情景假设!H$309),0)</f>
        <v>1500.6313026814673</v>
      </c>
      <c r="AB19" s="100">
        <f>VLOOKUP($A19,情景假设!$A$309:$AP$373,COLUMN(情景假设!I$309),0)</f>
        <v>1603.0178461770668</v>
      </c>
      <c r="AC19" s="100">
        <f>VLOOKUP($A19,情景假设!$A$309:$AP$373,COLUMN(情景假设!J$309),0)</f>
        <v>1710.3787687714041</v>
      </c>
      <c r="AD19" s="100">
        <f>VLOOKUP($A19,情景假设!$A$309:$AP$373,COLUMN(情景假设!K$309),0)</f>
        <v>1820.2128993313638</v>
      </c>
      <c r="AE19" s="102">
        <f>VLOOKUP($A19,情景假设!$A$309:$AP$373,COLUMN(情景假设!L$309),0)</f>
        <v>1928.735487460646</v>
      </c>
      <c r="AF19" s="100">
        <f>VLOOKUP($A19,情景假设!$A$309:$AP$373,COLUMN(情景假设!M$309),0)</f>
        <v>2035.5098265830256</v>
      </c>
      <c r="AG19" s="100">
        <f>VLOOKUP($A19,情景假设!$A$309:$AP$373,COLUMN(情景假设!N$309),0)</f>
        <v>2141.6438632821255</v>
      </c>
      <c r="AH19" s="100">
        <f>VLOOKUP($A19,情景假设!$A$309:$AP$373,COLUMN(情景假设!O$309),0)</f>
        <v>2244.8863192194626</v>
      </c>
      <c r="AI19" s="100">
        <f>VLOOKUP($A19,情景假设!$A$309:$AP$373,COLUMN(情景假设!P$309),0)</f>
        <v>2344.4452641426838</v>
      </c>
      <c r="AJ19" s="101">
        <f>VLOOKUP($A19,情景假设!$A$309:$AP$373,COLUMN(情景假设!Q$309),0)</f>
        <v>2441.4359546584683</v>
      </c>
      <c r="AK19" s="65">
        <f>VLOOKUP($A19,情景假设!$A$309:$AP$373,COLUMN(情景假设!R$309),0)</f>
        <v>2535.7900875450446</v>
      </c>
      <c r="AL19" s="100">
        <f>VLOOKUP($A19,情景假设!$A$309:$AP$373,COLUMN(情景假设!S$309),0)</f>
        <v>2626.506097138421</v>
      </c>
      <c r="AM19" s="100">
        <f>VLOOKUP($A19,情景假设!$A$309:$AP$373,COLUMN(情景假设!T$309),0)</f>
        <v>2714.300219906534</v>
      </c>
      <c r="AN19" s="100">
        <f>VLOOKUP($A19,情景假设!$A$309:$AP$373,COLUMN(情景假设!U$309),0)</f>
        <v>2800.0443345877193</v>
      </c>
      <c r="AO19" s="66">
        <f>VLOOKUP($A19,情景假设!$A$309:$AP$373,COLUMN(情景假设!V$309),0)</f>
        <v>2884.7572196615629</v>
      </c>
      <c r="AP19" s="100">
        <f>VLOOKUP($A19,情景假设!$A$309:$AP$373,COLUMN(情景假设!W$309),0)</f>
        <v>2968.8522964053855</v>
      </c>
      <c r="AQ19" s="100">
        <f>VLOOKUP($A19,情景假设!$A$309:$AP$373,COLUMN(情景假设!X$309),0)</f>
        <v>3052.2173868158175</v>
      </c>
      <c r="AR19" s="100">
        <f>VLOOKUP($A19,情景假设!$A$309:$AP$373,COLUMN(情景假设!Y$309),0)</f>
        <v>3135.2236872022536</v>
      </c>
      <c r="AS19" s="100">
        <f>VLOOKUP($A19,情景假设!$A$309:$AP$373,COLUMN(情景假设!Z$309),0)</f>
        <v>3218.2882760472799</v>
      </c>
      <c r="AT19" s="100">
        <f>VLOOKUP($A19,情景假设!$A$309:$AP$373,COLUMN(情景假设!AA$309),0)</f>
        <v>3301.8747492006532</v>
      </c>
      <c r="AU19" s="65">
        <f>VLOOKUP($A19,情景假设!$A$309:$AP$373,COLUMN(情景假设!AB$309),0)</f>
        <v>3386.6133822358179</v>
      </c>
      <c r="AV19" s="100">
        <f>VLOOKUP($A19,情景假设!$A$309:$AP$373,COLUMN(情景假设!AC$309),0)</f>
        <v>3473.1924243020644</v>
      </c>
      <c r="AW19" s="100">
        <f>VLOOKUP($A19,情景假设!$A$309:$AP$373,COLUMN(情景假设!AD$309),0)</f>
        <v>3562.2345942161796</v>
      </c>
      <c r="AX19" s="100">
        <f>VLOOKUP($A19,情景假设!$A$309:$AP$373,COLUMN(情景假设!AE$309),0)</f>
        <v>3654.4124314411256</v>
      </c>
      <c r="AY19" s="102">
        <f>VLOOKUP($A19,情景假设!$A$309:$AP$373,COLUMN(情景假设!AF$309),0)</f>
        <v>3750.4489491990071</v>
      </c>
      <c r="AZ19" s="65">
        <f>VLOOKUP($A19,情景假设!$A$309:$AP$373,COLUMN(情景假设!AG$309),0)</f>
        <v>3849.6427301285103</v>
      </c>
      <c r="BA19" s="100">
        <f>VLOOKUP($A19,情景假设!$A$309:$AP$373,COLUMN(情景假设!AH$309),0)</f>
        <v>3950.745372532811</v>
      </c>
      <c r="BB19" s="100">
        <f>VLOOKUP($A19,情景假设!$A$309:$AP$373,COLUMN(情景假设!AI$309),0)</f>
        <v>4053.6906253819184</v>
      </c>
      <c r="BC19" s="100">
        <f>VLOOKUP($A19,情景假设!$A$309:$AP$373,COLUMN(情景假设!AJ$309),0)</f>
        <v>4158.4028184626932</v>
      </c>
      <c r="BD19" s="66">
        <f>VLOOKUP($A19,情景假设!$A$309:$AP$373,COLUMN(情景假设!AK$309),0)</f>
        <v>4264.7965589300102</v>
      </c>
      <c r="BE19" s="100">
        <f>VLOOKUP($A19,情景假设!$A$309:$AP$373,COLUMN(情景假设!AL$309),0)</f>
        <v>4372.9263207867843</v>
      </c>
      <c r="BF19" s="100">
        <f>VLOOKUP($A19,情景假设!$A$309:$AP$373,COLUMN(情景假设!AM$309),0)</f>
        <v>4482.8747464579183</v>
      </c>
      <c r="BG19" s="100">
        <f>VLOOKUP($A19,情景假设!$A$309:$AP$373,COLUMN(情景假设!AN$309),0)</f>
        <v>4594.5863091925648</v>
      </c>
      <c r="BH19" s="100">
        <f>VLOOKUP($A19,情景假设!$A$309:$AP$373,COLUMN(情景假设!AO$309),0)</f>
        <v>4707.9987339733216</v>
      </c>
      <c r="BI19" s="102">
        <f>VLOOKUP($A19,情景假设!$A$309:$AP$373,COLUMN(情景假设!AP$309),0)</f>
        <v>4823.0427316695632</v>
      </c>
    </row>
    <row r="20" spans="1:61" x14ac:dyDescent="0.2">
      <c r="A20" s="23" t="s">
        <v>69</v>
      </c>
      <c r="B20" s="53"/>
      <c r="C20" s="54"/>
      <c r="D20" s="54"/>
      <c r="E20" s="54"/>
      <c r="F20" s="55"/>
      <c r="G20" s="53"/>
      <c r="H20" s="54"/>
      <c r="I20" s="54">
        <f>'历史数据 (2001-2022, 当年价) '!I20*I$77</f>
        <v>4.2073585081337939</v>
      </c>
      <c r="J20" s="54">
        <f>'历史数据 (2001-2022, 当年价) '!J20*J$77</f>
        <v>5.6913481669919435</v>
      </c>
      <c r="K20" s="55">
        <f>'历史数据 (2001-2022, 当年价) '!K20*K$77</f>
        <v>6.6710308764954105</v>
      </c>
      <c r="L20" s="53">
        <f>'历史数据 (2001-2022, 当年价) '!L20*L$77</f>
        <v>7.8715586982123913</v>
      </c>
      <c r="M20" s="54">
        <f>'历史数据 (2001-2022, 当年价) '!M20*M$77</f>
        <v>7.9058264716914133</v>
      </c>
      <c r="N20" s="54">
        <f>'历史数据 (2001-2022, 当年价) '!N20*N$77</f>
        <v>8.4565158393190849</v>
      </c>
      <c r="O20" s="54">
        <f>'历史数据 (2001-2022, 当年价) '!O20*O$77</f>
        <v>7.8642757355593114</v>
      </c>
      <c r="P20" s="54">
        <f>'历史数据 (2001-2022, 当年价) '!P20*P$77</f>
        <v>7.6399586741987617</v>
      </c>
      <c r="Q20" s="53">
        <f>'历史数据 (2001-2022, 当年价) '!Q20*Q$77</f>
        <v>6.6132251314970931</v>
      </c>
      <c r="R20" s="54">
        <f>'历史数据 (2001-2022, 当年价) '!R20*R$77</f>
        <v>7.651212356064276</v>
      </c>
      <c r="S20" s="54">
        <f>'历史数据 (2001-2022, 当年价) '!S20*S$77</f>
        <v>7.8468501110366367</v>
      </c>
      <c r="T20" s="54">
        <f>'历史数据 (2001-2022, 当年价) '!T20*T$77</f>
        <v>7.8531685552162784</v>
      </c>
      <c r="U20" s="55">
        <f>'历史数据 (2001-2022, 当年价) '!U20*U$77</f>
        <v>7.680442047975407</v>
      </c>
      <c r="V20" s="54">
        <f>'历史数据 (2001-2022, 当年价) '!V20*V$77</f>
        <v>7.133140363143748</v>
      </c>
      <c r="W20" s="103">
        <f>'历史数据 (2001-2022, 当年价) '!W20*W$77</f>
        <v>9.2604801376398402</v>
      </c>
      <c r="X20" s="100">
        <f>VLOOKUP($A20,情景假设!$A$309:$AP$373,COLUMN(情景假设!E$309),0)</f>
        <v>9.5559682502558783</v>
      </c>
      <c r="Y20" s="100">
        <f>VLOOKUP($A20,情景假设!$A$309:$AP$373,COLUMN(情景假设!F$309),0)</f>
        <v>9.8498568423254209</v>
      </c>
      <c r="Z20" s="101">
        <f>VLOOKUP($A20,情景假设!$A$309:$AP$373,COLUMN(情景假设!G$309),0)</f>
        <v>10.128976509825888</v>
      </c>
      <c r="AA20" s="65">
        <f>VLOOKUP($A20,情景假设!$A$309:$AP$373,COLUMN(情景假设!H$309),0)</f>
        <v>10.441402427086862</v>
      </c>
      <c r="AB20" s="100">
        <f>VLOOKUP($A20,情景假设!$A$309:$AP$373,COLUMN(情景假设!I$309),0)</f>
        <v>10.773143405907625</v>
      </c>
      <c r="AC20" s="100">
        <f>VLOOKUP($A20,情景假设!$A$309:$AP$373,COLUMN(情景假设!J$309),0)</f>
        <v>11.112626193076048</v>
      </c>
      <c r="AD20" s="100">
        <f>VLOOKUP($A20,情景假设!$A$309:$AP$373,COLUMN(情景假设!K$309),0)</f>
        <v>11.442914159546152</v>
      </c>
      <c r="AE20" s="102">
        <f>VLOOKUP($A20,情景假设!$A$309:$AP$373,COLUMN(情景假设!L$309),0)</f>
        <v>11.74128226632266</v>
      </c>
      <c r="AF20" s="100">
        <f>VLOOKUP($A20,情景假设!$A$309:$AP$373,COLUMN(情景假设!M$309),0)</f>
        <v>12.006242556479709</v>
      </c>
      <c r="AG20" s="100">
        <f>VLOOKUP($A20,情景假设!$A$309:$AP$373,COLUMN(情景假设!N$309),0)</f>
        <v>12.24889365081691</v>
      </c>
      <c r="AH20" s="100">
        <f>VLOOKUP($A20,情景假设!$A$309:$AP$373,COLUMN(情景假设!O$309),0)</f>
        <v>12.464060089379929</v>
      </c>
      <c r="AI20" s="100">
        <f>VLOOKUP($A20,情景假设!$A$309:$AP$373,COLUMN(情景假设!P$309),0)</f>
        <v>12.655984574331328</v>
      </c>
      <c r="AJ20" s="101">
        <f>VLOOKUP($A20,情景假设!$A$309:$AP$373,COLUMN(情景假设!Q$309),0)</f>
        <v>12.839323500303863</v>
      </c>
      <c r="AK20" s="65">
        <f>VLOOKUP($A20,情景假设!$A$309:$AP$373,COLUMN(情景假设!R$309),0)</f>
        <v>13.013636843833696</v>
      </c>
      <c r="AL20" s="100">
        <f>VLOOKUP($A20,情景假设!$A$309:$AP$373,COLUMN(情景假设!S$309),0)</f>
        <v>13.168740447856594</v>
      </c>
      <c r="AM20" s="100">
        <f>VLOOKUP($A20,情景假设!$A$309:$AP$373,COLUMN(情景假设!T$309),0)</f>
        <v>13.308884395963306</v>
      </c>
      <c r="AN20" s="100">
        <f>VLOOKUP($A20,情景假设!$A$309:$AP$373,COLUMN(情景假设!U$309),0)</f>
        <v>13.438468307507904</v>
      </c>
      <c r="AO20" s="66">
        <f>VLOOKUP($A20,情景假设!$A$309:$AP$373,COLUMN(情景假设!V$309),0)</f>
        <v>13.562008543452732</v>
      </c>
      <c r="AP20" s="100">
        <f>VLOOKUP($A20,情景假设!$A$309:$AP$373,COLUMN(情景假设!W$309),0)</f>
        <v>13.680678822869744</v>
      </c>
      <c r="AQ20" s="100">
        <f>VLOOKUP($A20,情景假设!$A$309:$AP$373,COLUMN(情景假设!X$309),0)</f>
        <v>13.793005210102036</v>
      </c>
      <c r="AR20" s="100">
        <f>VLOOKUP($A20,情景假设!$A$309:$AP$373,COLUMN(情景假设!Y$309),0)</f>
        <v>13.899592427877531</v>
      </c>
      <c r="AS20" s="100">
        <f>VLOOKUP($A20,情景假设!$A$309:$AP$373,COLUMN(情景假设!Z$309),0)</f>
        <v>14.001028126106863</v>
      </c>
      <c r="AT20" s="100">
        <f>VLOOKUP($A20,情景假设!$A$309:$AP$373,COLUMN(情景假设!AA$309),0)</f>
        <v>14.097887066725225</v>
      </c>
      <c r="AU20" s="65">
        <f>VLOOKUP($A20,情景假设!$A$309:$AP$373,COLUMN(情景假设!AB$309),0)</f>
        <v>14.191233239360015</v>
      </c>
      <c r="AV20" s="100">
        <f>VLOOKUP($A20,情景假设!$A$309:$AP$373,COLUMN(情景假设!AC$309),0)</f>
        <v>14.282121662168864</v>
      </c>
      <c r="AW20" s="100">
        <f>VLOOKUP($A20,情景假设!$A$309:$AP$373,COLUMN(情景假设!AD$309),0)</f>
        <v>14.371089270170843</v>
      </c>
      <c r="AX20" s="100">
        <f>VLOOKUP($A20,情景假设!$A$309:$AP$373,COLUMN(情景假设!AE$309),0)</f>
        <v>14.458644510412118</v>
      </c>
      <c r="AY20" s="102">
        <f>VLOOKUP($A20,情景假设!$A$309:$AP$373,COLUMN(情景假设!AF$309),0)</f>
        <v>14.545254807750567</v>
      </c>
      <c r="AZ20" s="65">
        <f>VLOOKUP($A20,情景假设!$A$309:$AP$373,COLUMN(情景假设!AG$309),0)</f>
        <v>14.631516206105314</v>
      </c>
      <c r="BA20" s="100">
        <f>VLOOKUP($A20,情景假设!$A$309:$AP$373,COLUMN(情景假设!AH$309),0)</f>
        <v>14.717402233748736</v>
      </c>
      <c r="BB20" s="100">
        <f>VLOOKUP($A20,情景假设!$A$309:$AP$373,COLUMN(情景假设!AI$309),0)</f>
        <v>14.80239569565922</v>
      </c>
      <c r="BC20" s="100">
        <f>VLOOKUP($A20,情景假设!$A$309:$AP$373,COLUMN(情景假设!AJ$309),0)</f>
        <v>14.885966109458067</v>
      </c>
      <c r="BD20" s="66">
        <f>VLOOKUP($A20,情景假设!$A$309:$AP$373,COLUMN(情景假设!AK$309),0)</f>
        <v>14.967570566425977</v>
      </c>
      <c r="BE20" s="100">
        <f>VLOOKUP($A20,情景假设!$A$309:$AP$373,COLUMN(情景假设!AL$309),0)</f>
        <v>15.047170463254542</v>
      </c>
      <c r="BF20" s="100">
        <f>VLOOKUP($A20,情景假设!$A$309:$AP$373,COLUMN(情景假设!AM$309),0)</f>
        <v>15.12480644349445</v>
      </c>
      <c r="BG20" s="100">
        <f>VLOOKUP($A20,情景假设!$A$309:$AP$373,COLUMN(情景假设!AN$309),0)</f>
        <v>15.200039752951671</v>
      </c>
      <c r="BH20" s="100">
        <f>VLOOKUP($A20,情景假设!$A$309:$AP$373,COLUMN(情景假设!AO$309),0)</f>
        <v>15.272424219148389</v>
      </c>
      <c r="BI20" s="102">
        <f>VLOOKUP($A20,情景假设!$A$309:$AP$373,COLUMN(情景假设!AP$309),0)</f>
        <v>15.341506934337525</v>
      </c>
    </row>
    <row r="21" spans="1:61" x14ac:dyDescent="0.2">
      <c r="A21" s="23" t="s">
        <v>70</v>
      </c>
      <c r="B21" s="53"/>
      <c r="C21" s="54"/>
      <c r="D21" s="54"/>
      <c r="E21" s="54"/>
      <c r="F21" s="55"/>
      <c r="G21" s="53"/>
      <c r="H21" s="54"/>
      <c r="I21" s="54">
        <f>'历史数据 (2001-2022, 当年价) '!I21*I$77</f>
        <v>6050.1815346963958</v>
      </c>
      <c r="J21" s="54">
        <f>'历史数据 (2001-2022, 当年价) '!J21*J$77</f>
        <v>6647.1197559437896</v>
      </c>
      <c r="K21" s="55">
        <f>'历史数据 (2001-2022, 当年价) '!K21*K$77</f>
        <v>7423.3830327374781</v>
      </c>
      <c r="L21" s="53">
        <f>'历史数据 (2001-2022, 当年价) '!L21*L$77</f>
        <v>8138.735509032279</v>
      </c>
      <c r="M21" s="54">
        <f>'历史数据 (2001-2022, 当年价) '!M21*M$77</f>
        <v>8801.756427856033</v>
      </c>
      <c r="N21" s="54">
        <f>'历史数据 (2001-2022, 当年价) '!N21*N$77</f>
        <v>9147.290394606589</v>
      </c>
      <c r="O21" s="54">
        <f>'历史数据 (2001-2022, 当年价) '!O21*O$77</f>
        <v>9445.0378195708508</v>
      </c>
      <c r="P21" s="54">
        <f>'历史数据 (2001-2022, 当年价) '!P21*P$77</f>
        <v>9453.4097282134589</v>
      </c>
      <c r="Q21" s="53">
        <f>'历史数据 (2001-2022, 当年价) '!Q21*Q$77</f>
        <v>9788.1934403291416</v>
      </c>
      <c r="R21" s="54">
        <f>'历史数据 (2001-2022, 当年价) '!R21*R$77</f>
        <v>10581.43367652795</v>
      </c>
      <c r="S21" s="54">
        <f>'历史数据 (2001-2022, 当年价) '!S21*S$77</f>
        <v>11157.537384528478</v>
      </c>
      <c r="T21" s="54">
        <f>'历史数据 (2001-2022, 当年价) '!T21*T$77</f>
        <v>10962.124829845372</v>
      </c>
      <c r="U21" s="55">
        <f>'历史数据 (2001-2022, 当年价) '!U21*U$77</f>
        <v>10445.304759048124</v>
      </c>
      <c r="V21" s="54">
        <f>'历史数据 (2001-2022, 当年价) '!V21*V$77</f>
        <v>11712.956168186243</v>
      </c>
      <c r="W21" s="54">
        <f>'历史数据 (2001-2022, 当年价) '!W21*W$77</f>
        <v>11981.684218336073</v>
      </c>
      <c r="X21" s="100">
        <f>VLOOKUP($A21,情景假设!$A$309:$AP$373,COLUMN(情景假设!E$309),0)</f>
        <v>12095.065481846406</v>
      </c>
      <c r="Y21" s="100">
        <f>VLOOKUP($A21,情景假设!$A$309:$AP$373,COLUMN(情景假设!F$309),0)</f>
        <v>12202.509922008474</v>
      </c>
      <c r="Z21" s="101">
        <f>VLOOKUP($A21,情景假设!$A$309:$AP$373,COLUMN(情景假设!G$309),0)</f>
        <v>12289.500137236018</v>
      </c>
      <c r="AA21" s="65">
        <f>VLOOKUP($A21,情景假设!$A$309:$AP$373,COLUMN(情景假设!H$309),0)</f>
        <v>12419.9452071695</v>
      </c>
      <c r="AB21" s="100">
        <f>VLOOKUP($A21,情景假设!$A$309:$AP$373,COLUMN(情景假设!I$309),0)</f>
        <v>12574.986687845321</v>
      </c>
      <c r="AC21" s="100">
        <f>VLOOKUP($A21,情景假设!$A$309:$AP$373,COLUMN(情景假设!J$309),0)</f>
        <v>12732.405485610521</v>
      </c>
      <c r="AD21" s="100">
        <f>VLOOKUP($A21,情景假设!$A$309:$AP$373,COLUMN(情景假设!K$309),0)</f>
        <v>12864.586454861535</v>
      </c>
      <c r="AE21" s="102">
        <f>VLOOKUP($A21,情景假设!$A$309:$AP$373,COLUMN(情景假设!L$309),0)</f>
        <v>12938.659488130679</v>
      </c>
      <c r="AF21" s="100">
        <f>VLOOKUP($A21,情景假设!$A$309:$AP$373,COLUMN(情景假设!M$309),0)</f>
        <v>12966.009163488379</v>
      </c>
      <c r="AG21" s="100">
        <f>VLOOKUP($A21,情景假设!$A$309:$AP$373,COLUMN(情景假设!N$309),0)</f>
        <v>12979.986415252823</v>
      </c>
      <c r="AH21" s="100">
        <f>VLOOKUP($A21,情景假设!$A$309:$AP$373,COLUMN(情景假设!O$309),0)</f>
        <v>12980.762792993552</v>
      </c>
      <c r="AI21" s="100">
        <f>VLOOKUP($A21,情景假设!$A$309:$AP$373,COLUMN(情景假设!P$309),0)</f>
        <v>12978.290835604948</v>
      </c>
      <c r="AJ21" s="101">
        <f>VLOOKUP($A21,情景假设!$A$309:$AP$373,COLUMN(情景假设!Q$309),0)</f>
        <v>12992.556356562714</v>
      </c>
      <c r="AK21" s="65">
        <f>VLOOKUP($A21,情景假设!$A$309:$AP$373,COLUMN(情景假设!R$309),0)</f>
        <v>13014.1766779958</v>
      </c>
      <c r="AL21" s="100">
        <f>VLOOKUP($A21,情景假设!$A$309:$AP$373,COLUMN(情景假设!S$309),0)</f>
        <v>13021.102830301552</v>
      </c>
      <c r="AM21" s="100">
        <f>VLOOKUP($A21,情景假设!$A$309:$AP$373,COLUMN(情景假设!T$309),0)</f>
        <v>13017.696646004128</v>
      </c>
      <c r="AN21" s="100">
        <f>VLOOKUP($A21,情景假设!$A$309:$AP$373,COLUMN(情景假设!U$309),0)</f>
        <v>13008.228486884931</v>
      </c>
      <c r="AO21" s="66">
        <f>VLOOKUP($A21,情景假设!$A$309:$AP$373,COLUMN(情景假设!V$309),0)</f>
        <v>12996.867665444292</v>
      </c>
      <c r="AP21" s="100">
        <f>VLOOKUP($A21,情景假设!$A$309:$AP$373,COLUMN(情景假设!W$309),0)</f>
        <v>12984.418820514426</v>
      </c>
      <c r="AQ21" s="100">
        <f>VLOOKUP($A21,情景假设!$A$309:$AP$373,COLUMN(情景假设!X$309),0)</f>
        <v>12969.144223823621</v>
      </c>
      <c r="AR21" s="100">
        <f>VLOOKUP($A21,情景假设!$A$309:$AP$373,COLUMN(情景假设!Y$309),0)</f>
        <v>12951.285668856695</v>
      </c>
      <c r="AS21" s="100">
        <f>VLOOKUP($A21,情景假设!$A$309:$AP$373,COLUMN(情景假设!Z$309),0)</f>
        <v>12931.040385897339</v>
      </c>
      <c r="AT21" s="100">
        <f>VLOOKUP($A21,情景假设!$A$309:$AP$373,COLUMN(情景假设!AA$309),0)</f>
        <v>12908.568855254292</v>
      </c>
      <c r="AU21" s="65">
        <f>VLOOKUP($A21,情景假设!$A$309:$AP$373,COLUMN(情景假设!AB$309),0)</f>
        <v>12884.454008109606</v>
      </c>
      <c r="AV21" s="100">
        <f>VLOOKUP($A21,情景假设!$A$309:$AP$373,COLUMN(情景假设!AC$309),0)</f>
        <v>12859.236621062424</v>
      </c>
      <c r="AW21" s="100">
        <f>VLOOKUP($A21,情景假设!$A$309:$AP$373,COLUMN(情景假设!AD$309),0)</f>
        <v>12832.963784221914</v>
      </c>
      <c r="AX21" s="100">
        <f>VLOOKUP($A21,情景假设!$A$309:$AP$373,COLUMN(情景假设!AE$309),0)</f>
        <v>12805.643504116415</v>
      </c>
      <c r="AY21" s="102">
        <f>VLOOKUP($A21,情景假设!$A$309:$AP$373,COLUMN(情景假设!AF$309),0)</f>
        <v>12777.235820732009</v>
      </c>
      <c r="AZ21" s="65">
        <f>VLOOKUP($A21,情景假设!$A$309:$AP$373,COLUMN(情景假设!AG$309),0)</f>
        <v>12745.511786085393</v>
      </c>
      <c r="BA21" s="100">
        <f>VLOOKUP($A21,情景假设!$A$309:$AP$373,COLUMN(情景假设!AH$309),0)</f>
        <v>12708.595519055538</v>
      </c>
      <c r="BB21" s="100">
        <f>VLOOKUP($A21,情景假设!$A$309:$AP$373,COLUMN(情景假设!AI$309),0)</f>
        <v>12666.933429408868</v>
      </c>
      <c r="BC21" s="100">
        <f>VLOOKUP($A21,情景假设!$A$309:$AP$373,COLUMN(情景假设!AJ$309),0)</f>
        <v>12620.970770371059</v>
      </c>
      <c r="BD21" s="66">
        <f>VLOOKUP($A21,情景假设!$A$309:$AP$373,COLUMN(情景假设!AK$309),0)</f>
        <v>12571.150577202479</v>
      </c>
      <c r="BE21" s="100">
        <f>VLOOKUP($A21,情景假设!$A$309:$AP$373,COLUMN(情景假设!AL$309),0)</f>
        <v>12518.341745904403</v>
      </c>
      <c r="BF21" s="100">
        <f>VLOOKUP($A21,情景假设!$A$309:$AP$373,COLUMN(情景假设!AM$309),0)</f>
        <v>12463.466560708148</v>
      </c>
      <c r="BG21" s="100">
        <f>VLOOKUP($A21,情景假设!$A$309:$AP$373,COLUMN(情景假设!AN$309),0)</f>
        <v>12407.039899943446</v>
      </c>
      <c r="BH21" s="100">
        <f>VLOOKUP($A21,情景假设!$A$309:$AP$373,COLUMN(情景假设!AO$309),0)</f>
        <v>12349.568170447494</v>
      </c>
      <c r="BI21" s="102">
        <f>VLOOKUP($A21,情景假设!$A$309:$AP$373,COLUMN(情景假设!AP$309),0)</f>
        <v>12291.548758571345</v>
      </c>
    </row>
    <row r="22" spans="1:61" x14ac:dyDescent="0.2">
      <c r="A22" s="23" t="s">
        <v>71</v>
      </c>
      <c r="B22" s="53"/>
      <c r="C22" s="54"/>
      <c r="D22" s="54"/>
      <c r="E22" s="54"/>
      <c r="F22" s="55"/>
      <c r="G22" s="53"/>
      <c r="H22" s="54"/>
      <c r="I22" s="54">
        <f>'历史数据 (2001-2022, 当年价) '!I22*I$77</f>
        <v>2840.6455992012998</v>
      </c>
      <c r="J22" s="54">
        <f>'历史数据 (2001-2022, 当年价) '!J22*J$77</f>
        <v>3072.4467177068132</v>
      </c>
      <c r="K22" s="55">
        <f>'历史数据 (2001-2022, 当年价) '!K22*K$77</f>
        <v>3437.2202803711198</v>
      </c>
      <c r="L22" s="53">
        <f>'历史数据 (2001-2022, 当年价) '!L22*L$77</f>
        <v>3867.5299130704925</v>
      </c>
      <c r="M22" s="54">
        <f>'历史数据 (2001-2022, 当年价) '!M22*M$77</f>
        <v>4116.3241269140553</v>
      </c>
      <c r="N22" s="54">
        <f>'历史数据 (2001-2022, 当年价) '!N22*N$77</f>
        <v>4301.3823456235787</v>
      </c>
      <c r="O22" s="54">
        <f>'历史数据 (2001-2022, 当年价) '!O22*O$77</f>
        <v>4478.5085208395594</v>
      </c>
      <c r="P22" s="54">
        <f>'历史数据 (2001-2022, 当年价) '!P22*P$77</f>
        <v>4567.4540786538546</v>
      </c>
      <c r="Q22" s="53">
        <f>'历史数据 (2001-2022, 当年价) '!Q22*Q$77</f>
        <v>4849.5535940714435</v>
      </c>
      <c r="R22" s="54">
        <f>'历史数据 (2001-2022, 当年价) '!R22*R$77</f>
        <v>5355.4655716280495</v>
      </c>
      <c r="S22" s="54">
        <f>'历史数据 (2001-2022, 当年价) '!S22*S$77</f>
        <v>5689.7020900355756</v>
      </c>
      <c r="T22" s="54">
        <f>'历史数据 (2001-2022, 当年价) '!T22*T$77</f>
        <v>5776.570889117249</v>
      </c>
      <c r="U22" s="55">
        <f>'历史数据 (2001-2022, 当年价) '!U22*U$77</f>
        <v>5671.8703052305846</v>
      </c>
      <c r="V22" s="54">
        <f>'历史数据 (2001-2022, 当年价) '!V22*V$77</f>
        <v>6377.9299660669476</v>
      </c>
      <c r="W22" s="103">
        <f>'历史数据 (2001-2022, 当年价) '!W22*W$77</f>
        <v>6627.9200426937196</v>
      </c>
      <c r="X22" s="100">
        <f>VLOOKUP($A22,情景假设!$A$309:$AP$373,COLUMN(情景假设!E$309),0)</f>
        <v>6781.5490131475244</v>
      </c>
      <c r="Y22" s="100">
        <f>VLOOKUP($A22,情景假设!$A$309:$AP$373,COLUMN(情景假设!F$309),0)</f>
        <v>6931.6118328238308</v>
      </c>
      <c r="Z22" s="101">
        <f>VLOOKUP($A22,情景假设!$A$309:$AP$373,COLUMN(情景假设!G$309),0)</f>
        <v>7069.175061071549</v>
      </c>
      <c r="AA22" s="65">
        <f>VLOOKUP($A22,情景假设!$A$309:$AP$373,COLUMN(情景假设!H$309),0)</f>
        <v>7228.4674749460837</v>
      </c>
      <c r="AB22" s="100">
        <f>VLOOKUP($A22,情景假设!$A$309:$AP$373,COLUMN(情景假设!I$309),0)</f>
        <v>7399.2743066070971</v>
      </c>
      <c r="AC22" s="100">
        <f>VLOOKUP($A22,情景假设!$A$309:$AP$373,COLUMN(情景假设!J$309),0)</f>
        <v>7572.4507383240825</v>
      </c>
      <c r="AD22" s="100">
        <f>VLOOKUP($A22,情景假设!$A$309:$AP$373,COLUMN(情景假设!K$309),0)</f>
        <v>7735.3850579128757</v>
      </c>
      <c r="AE22" s="102">
        <f>VLOOKUP($A22,情景假设!$A$309:$AP$373,COLUMN(情景假设!L$309),0)</f>
        <v>7871.8636378193614</v>
      </c>
      <c r="AF22" s="100">
        <f>VLOOKUP($A22,情景假设!$A$309:$AP$373,COLUMN(情景假设!M$309),0)</f>
        <v>7979.1916404318572</v>
      </c>
      <c r="AG22" s="100">
        <f>VLOOKUP($A22,情景假设!$A$309:$AP$373,COLUMN(情景假设!N$309),0)</f>
        <v>8067.7473281645198</v>
      </c>
      <c r="AH22" s="100">
        <f>VLOOKUP($A22,情景假设!$A$309:$AP$373,COLUMN(情景假设!O$309),0)</f>
        <v>8140.6631226029422</v>
      </c>
      <c r="AI22" s="100">
        <f>VLOOKUP($A22,情景假设!$A$309:$AP$373,COLUMN(情景假设!P$309),0)</f>
        <v>8207.4734367224592</v>
      </c>
      <c r="AJ22" s="101">
        <f>VLOOKUP($A22,情景假设!$A$309:$AP$373,COLUMN(情景假设!Q$309),0)</f>
        <v>8284.4705274585231</v>
      </c>
      <c r="AK22" s="65">
        <f>VLOOKUP($A22,情景假设!$A$309:$AP$373,COLUMN(情景假设!R$309),0)</f>
        <v>8367.6678673311744</v>
      </c>
      <c r="AL22" s="100">
        <f>VLOOKUP($A22,情景假设!$A$309:$AP$373,COLUMN(情景假设!S$309),0)</f>
        <v>8442.1073042610806</v>
      </c>
      <c r="AM22" s="100">
        <f>VLOOKUP($A22,情景假设!$A$309:$AP$373,COLUMN(情景假设!T$309),0)</f>
        <v>8510.2489080569194</v>
      </c>
      <c r="AN22" s="100">
        <f>VLOOKUP($A22,情景假设!$A$309:$AP$373,COLUMN(情景假设!U$309),0)</f>
        <v>8574.5792067939419</v>
      </c>
      <c r="AO22" s="66">
        <f>VLOOKUP($A22,情景假设!$A$309:$AP$373,COLUMN(情景假设!V$309),0)</f>
        <v>8637.6042988290064</v>
      </c>
      <c r="AP22" s="100">
        <f>VLOOKUP($A22,情景假设!$A$309:$AP$373,COLUMN(情景假设!W$309),0)</f>
        <v>8699.6614029474058</v>
      </c>
      <c r="AQ22" s="100">
        <f>VLOOKUP($A22,情景假设!$A$309:$AP$373,COLUMN(情景假设!X$309),0)</f>
        <v>8759.3834002357344</v>
      </c>
      <c r="AR22" s="100">
        <f>VLOOKUP($A22,情景假设!$A$309:$AP$373,COLUMN(情景假设!Y$309),0)</f>
        <v>8816.7090812675451</v>
      </c>
      <c r="AS22" s="100">
        <f>VLOOKUP($A22,情景假设!$A$309:$AP$373,COLUMN(情景假设!Z$309),0)</f>
        <v>8871.5481565183891</v>
      </c>
      <c r="AT22" s="100">
        <f>VLOOKUP($A22,情景假设!$A$309:$AP$373,COLUMN(情景假设!AA$309),0)</f>
        <v>8923.7858910823525</v>
      </c>
      <c r="AU22" s="65">
        <f>VLOOKUP($A22,情景假设!$A$309:$AP$373,COLUMN(情景假设!AB$309),0)</f>
        <v>8973.6023939749011</v>
      </c>
      <c r="AV22" s="100">
        <f>VLOOKUP($A22,情景假设!$A$309:$AP$373,COLUMN(情景假设!AC$309),0)</f>
        <v>9021.1578266924134</v>
      </c>
      <c r="AW22" s="100">
        <f>VLOOKUP($A22,情景假设!$A$309:$AP$373,COLUMN(情景假设!AD$309),0)</f>
        <v>9066.2723358281964</v>
      </c>
      <c r="AX22" s="100">
        <f>VLOOKUP($A22,情景假设!$A$309:$AP$373,COLUMN(情景假设!AE$309),0)</f>
        <v>9108.7374026078905</v>
      </c>
      <c r="AY22" s="102">
        <f>VLOOKUP($A22,情景假设!$A$309:$AP$373,COLUMN(情景假设!AF$309),0)</f>
        <v>9148.3090484188233</v>
      </c>
      <c r="AZ22" s="65">
        <f>VLOOKUP($A22,情景假设!$A$309:$AP$373,COLUMN(情景假设!AG$309),0)</f>
        <v>9186.4282470501839</v>
      </c>
      <c r="BA22" s="100">
        <f>VLOOKUP($A22,情景假设!$A$309:$AP$373,COLUMN(情景假设!AH$309),0)</f>
        <v>9224.4766927338078</v>
      </c>
      <c r="BB22" s="100">
        <f>VLOOKUP($A22,情景假设!$A$309:$AP$373,COLUMN(情景假设!AI$309),0)</f>
        <v>9262.0839484376138</v>
      </c>
      <c r="BC22" s="100">
        <f>VLOOKUP($A22,情景假设!$A$309:$AP$373,COLUMN(情景假设!AJ$309),0)</f>
        <v>9298.8725197540462</v>
      </c>
      <c r="BD22" s="66">
        <f>VLOOKUP($A22,情景假设!$A$309:$AP$373,COLUMN(情景假设!AK$309),0)</f>
        <v>9334.45840085073</v>
      </c>
      <c r="BE22" s="100">
        <f>VLOOKUP($A22,情景假设!$A$309:$AP$373,COLUMN(情景假设!AL$309),0)</f>
        <v>9368.7728478319696</v>
      </c>
      <c r="BF22" s="100">
        <f>VLOOKUP($A22,情景假设!$A$309:$AP$373,COLUMN(情景假设!AM$309),0)</f>
        <v>9401.7956214127644</v>
      </c>
      <c r="BG22" s="100">
        <f>VLOOKUP($A22,情景假设!$A$309:$AP$373,COLUMN(情景假设!AN$309),0)</f>
        <v>9433.2079612924135</v>
      </c>
      <c r="BH22" s="100">
        <f>VLOOKUP($A22,情景假设!$A$309:$AP$373,COLUMN(情景假设!AO$309),0)</f>
        <v>9462.6875209143273</v>
      </c>
      <c r="BI22" s="102">
        <f>VLOOKUP($A22,情景假设!$A$309:$AP$373,COLUMN(情景假设!AP$309),0)</f>
        <v>9489.9089246354997</v>
      </c>
    </row>
    <row r="23" spans="1:61" x14ac:dyDescent="0.2">
      <c r="A23" s="23" t="s">
        <v>112</v>
      </c>
      <c r="B23" s="53"/>
      <c r="C23" s="54"/>
      <c r="D23" s="54"/>
      <c r="E23" s="54"/>
      <c r="F23" s="55"/>
      <c r="G23" s="53"/>
      <c r="H23" s="54"/>
      <c r="I23" s="54">
        <f>'历史数据 (2001-2022, 当年价) '!I23*I$77</f>
        <v>3020.3405238712726</v>
      </c>
      <c r="J23" s="54">
        <f>'历史数据 (2001-2022, 当年价) '!J23*J$77</f>
        <v>3281.1205636919672</v>
      </c>
      <c r="K23" s="55">
        <f>'历史数据 (2001-2022, 当年价) '!K23*K$77</f>
        <v>3651.550680724517</v>
      </c>
      <c r="L23" s="53">
        <f>'历史数据 (2001-2022, 当年价) '!L23*L$77</f>
        <v>4171.8492624004839</v>
      </c>
      <c r="M23" s="54">
        <f>'历史数据 (2001-2022, 当年价) '!M23*M$77</f>
        <v>4468.0210462305595</v>
      </c>
      <c r="N23" s="54">
        <f>'历史数据 (2001-2022, 当年价) '!N23*N$77</f>
        <v>4677.3794495133261</v>
      </c>
      <c r="O23" s="54">
        <f>'历史数据 (2001-2022, 当年价) '!O23*O$77</f>
        <v>4775.8177167059885</v>
      </c>
      <c r="P23" s="54">
        <f>'历史数据 (2001-2022, 当年价) '!P23*P$77</f>
        <v>4879.7297009487811</v>
      </c>
      <c r="Q23" s="53">
        <f>'历史数据 (2001-2022, 当年价) '!Q23*Q$77</f>
        <v>5143.0198420387633</v>
      </c>
      <c r="R23" s="54">
        <f>'历史数据 (2001-2022, 当年价) '!R23*R$77</f>
        <v>5679.5466147461566</v>
      </c>
      <c r="S23" s="54">
        <f>'历史数据 (2001-2022, 当年价) '!S23*S$77</f>
        <v>6067.9398448699503</v>
      </c>
      <c r="T23" s="54">
        <f>'历史数据 (2001-2022, 当年价) '!T23*T$77</f>
        <v>6213.2380330633578</v>
      </c>
      <c r="U23" s="55">
        <f>'历史数据 (2001-2022, 当年价) '!U23*U$77</f>
        <v>5848.183273548666</v>
      </c>
      <c r="V23" s="54">
        <f>'历史数据 (2001-2022, 当年价) '!V23*V$77</f>
        <v>6734.5068704919468</v>
      </c>
      <c r="W23" s="54">
        <f>'历史数据 (2001-2022, 当年价) '!W23*W$77</f>
        <v>7272.1184742926107</v>
      </c>
      <c r="X23" s="100">
        <f>VLOOKUP($A23,情景假设!$A$309:$AP$373,COLUMN(情景假设!E$309),0)</f>
        <v>7514.4069093357793</v>
      </c>
      <c r="Y23" s="100">
        <f>VLOOKUP($A23,情景假设!$A$309:$AP$373,COLUMN(情景假设!F$309),0)</f>
        <v>7755.7762013694764</v>
      </c>
      <c r="Z23" s="101">
        <f>VLOOKUP($A23,情景假设!$A$309:$AP$373,COLUMN(情景假设!G$309),0)</f>
        <v>7985.7350575223782</v>
      </c>
      <c r="AA23" s="65">
        <f>VLOOKUP($A23,情景假设!$A$309:$AP$373,COLUMN(情景假设!H$309),0)</f>
        <v>8242.1532446476322</v>
      </c>
      <c r="AB23" s="100">
        <f>VLOOKUP($A23,情景假设!$A$309:$AP$373,COLUMN(情景假设!I$309),0)</f>
        <v>8514.1249388615743</v>
      </c>
      <c r="AC23" s="100">
        <f>VLOOKUP($A23,情景假设!$A$309:$AP$373,COLUMN(情景假设!J$309),0)</f>
        <v>8792.5789164163161</v>
      </c>
      <c r="AD23" s="100">
        <f>VLOOKUP($A23,情景假设!$A$309:$AP$373,COLUMN(情景假设!K$309),0)</f>
        <v>9064.1590612306809</v>
      </c>
      <c r="AE23" s="102">
        <f>VLOOKUP($A23,情景假设!$A$309:$AP$373,COLUMN(情景假设!L$309),0)</f>
        <v>9310.866226962009</v>
      </c>
      <c r="AF23" s="100">
        <f>VLOOKUP($A23,情景假设!$A$309:$AP$373,COLUMN(情景假设!M$309),0)</f>
        <v>9525.3101436986053</v>
      </c>
      <c r="AG23" s="100">
        <f>VLOOKUP($A23,情景假设!$A$309:$AP$373,COLUMN(情景假设!N$309),0)</f>
        <v>9715.693217430131</v>
      </c>
      <c r="AH23" s="100">
        <f>VLOOKUP($A23,情景假设!$A$309:$AP$373,COLUMN(情景假设!O$309),0)</f>
        <v>9886.9041950451192</v>
      </c>
      <c r="AI23" s="100">
        <f>VLOOKUP($A23,情景假设!$A$309:$AP$373,COLUMN(情景假设!P$309),0)</f>
        <v>10051.966207382677</v>
      </c>
      <c r="AJ23" s="101">
        <f>VLOOKUP($A23,情景假设!$A$309:$AP$373,COLUMN(情景假设!Q$309),0)</f>
        <v>10232.775063690431</v>
      </c>
      <c r="AK23" s="65">
        <f>VLOOKUP($A23,情景假设!$A$309:$AP$373,COLUMN(情景假设!R$309),0)</f>
        <v>10424.176973521056</v>
      </c>
      <c r="AL23" s="100">
        <f>VLOOKUP($A23,情景假设!$A$309:$AP$373,COLUMN(情景假设!S$309),0)</f>
        <v>10605.780356126073</v>
      </c>
      <c r="AM23" s="100">
        <f>VLOOKUP($A23,情景假设!$A$309:$AP$373,COLUMN(情景假设!T$309),0)</f>
        <v>10780.567178742229</v>
      </c>
      <c r="AN23" s="100">
        <f>VLOOKUP($A23,情景假设!$A$309:$AP$373,COLUMN(情景假设!U$309),0)</f>
        <v>10951.669806874925</v>
      </c>
      <c r="AO23" s="66">
        <f>VLOOKUP($A23,情景假设!$A$309:$AP$373,COLUMN(情景假设!V$309),0)</f>
        <v>11122.361811304949</v>
      </c>
      <c r="AP23" s="100">
        <f>VLOOKUP($A23,情景假设!$A$309:$AP$373,COLUMN(情景假设!W$309),0)</f>
        <v>11293.217358478412</v>
      </c>
      <c r="AQ23" s="100">
        <f>VLOOKUP($A23,情景假设!$A$309:$AP$373,COLUMN(情景假设!X$309),0)</f>
        <v>11462.605652145096</v>
      </c>
      <c r="AR23" s="100">
        <f>VLOOKUP($A23,情景假设!$A$309:$AP$373,COLUMN(情景假设!Y$309),0)</f>
        <v>11630.572225555314</v>
      </c>
      <c r="AS23" s="100">
        <f>VLOOKUP($A23,情景假设!$A$309:$AP$373,COLUMN(情景假设!Z$309),0)</f>
        <v>11797.132061988419</v>
      </c>
      <c r="AT23" s="100">
        <f>VLOOKUP($A23,情景假设!$A$309:$AP$373,COLUMN(情景假设!AA$309),0)</f>
        <v>11962.27396335123</v>
      </c>
      <c r="AU23" s="65">
        <f>VLOOKUP($A23,情景假设!$A$309:$AP$373,COLUMN(情景假设!AB$309),0)</f>
        <v>12126.390356066349</v>
      </c>
      <c r="AV23" s="100">
        <f>VLOOKUP($A23,情景假设!$A$309:$AP$373,COLUMN(情景假设!AC$309),0)</f>
        <v>12289.864249622189</v>
      </c>
      <c r="AW23" s="100">
        <f>VLOOKUP($A23,情景假设!$A$309:$AP$373,COLUMN(情景假设!AD$309),0)</f>
        <v>12452.628582507195</v>
      </c>
      <c r="AX23" s="100">
        <f>VLOOKUP($A23,情景假设!$A$309:$AP$373,COLUMN(情景假设!AE$309),0)</f>
        <v>12614.578216901346</v>
      </c>
      <c r="AY23" s="102">
        <f>VLOOKUP($A23,情景假设!$A$309:$AP$373,COLUMN(情景假设!AF$309),0)</f>
        <v>12775.558267354329</v>
      </c>
      <c r="AZ23" s="65">
        <f>VLOOKUP($A23,情景假设!$A$309:$AP$373,COLUMN(情景假设!AG$309),0)</f>
        <v>12936.368264398154</v>
      </c>
      <c r="BA23" s="100">
        <f>VLOOKUP($A23,情景假设!$A$309:$AP$373,COLUMN(情景假设!AH$309),0)</f>
        <v>13097.711579019418</v>
      </c>
      <c r="BB23" s="100">
        <f>VLOOKUP($A23,情景假设!$A$309:$AP$373,COLUMN(情景假设!AI$309),0)</f>
        <v>13259.228757958605</v>
      </c>
      <c r="BC23" s="100">
        <f>VLOOKUP($A23,情景假设!$A$309:$AP$373,COLUMN(情景假设!AJ$309),0)</f>
        <v>13420.542122350545</v>
      </c>
      <c r="BD23" s="66">
        <f>VLOOKUP($A23,情景假设!$A$309:$AP$373,COLUMN(情景假设!AK$309),0)</f>
        <v>13581.256153563309</v>
      </c>
      <c r="BE23" s="100">
        <f>VLOOKUP($A23,情景假设!$A$309:$AP$373,COLUMN(情景假设!AL$309),0)</f>
        <v>13741.428934140406</v>
      </c>
      <c r="BF23" s="100">
        <f>VLOOKUP($A23,情景假设!$A$309:$AP$373,COLUMN(情景假设!AM$309),0)</f>
        <v>13901.19612010482</v>
      </c>
      <c r="BG23" s="100">
        <f>VLOOKUP($A23,情景假设!$A$309:$AP$373,COLUMN(情景假设!AN$309),0)</f>
        <v>14060.256471905734</v>
      </c>
      <c r="BH23" s="100">
        <f>VLOOKUP($A23,情景假设!$A$309:$AP$373,COLUMN(情景假设!AO$309),0)</f>
        <v>14218.296941715509</v>
      </c>
      <c r="BI23" s="102">
        <f>VLOOKUP($A23,情景假设!$A$309:$AP$373,COLUMN(情景假设!AP$309),0)</f>
        <v>14374.992808652025</v>
      </c>
    </row>
    <row r="24" spans="1:61" x14ac:dyDescent="0.2">
      <c r="A24" s="23" t="s">
        <v>113</v>
      </c>
      <c r="B24" s="53"/>
      <c r="C24" s="54"/>
      <c r="D24" s="54"/>
      <c r="E24" s="54"/>
      <c r="F24" s="55"/>
      <c r="G24" s="53"/>
      <c r="H24" s="54"/>
      <c r="I24" s="54">
        <f>'历史数据 (2001-2022, 当年价) '!I24*I$77</f>
        <v>5910.2529339903967</v>
      </c>
      <c r="J24" s="54">
        <f>'历史数据 (2001-2022, 当年价) '!J24*J$77</f>
        <v>6061.9868434906066</v>
      </c>
      <c r="K24" s="55">
        <f>'历史数据 (2001-2022, 当年价) '!K24*K$77</f>
        <v>6587.4237670059674</v>
      </c>
      <c r="L24" s="53">
        <f>'历史数据 (2001-2022, 当年价) '!L24*L$77</f>
        <v>7127.2733201323808</v>
      </c>
      <c r="M24" s="54">
        <f>'历史数据 (2001-2022, 当年价) '!M24*M$77</f>
        <v>7416.135483677398</v>
      </c>
      <c r="N24" s="54">
        <f>'历史数据 (2001-2022, 当年价) '!N24*N$77</f>
        <v>7552.2827148565511</v>
      </c>
      <c r="O24" s="54">
        <f>'历史数据 (2001-2022, 当年价) '!O24*O$77</f>
        <v>7834.3150298743867</v>
      </c>
      <c r="P24" s="54">
        <f>'历史数据 (2001-2022, 当年价) '!P24*P$77</f>
        <v>7685.1772861720265</v>
      </c>
      <c r="Q24" s="53">
        <f>'历史数据 (2001-2022, 当年价) '!Q24*Q$77</f>
        <v>6877.3623126955108</v>
      </c>
      <c r="R24" s="54">
        <f>'历史数据 (2001-2022, 当年价) '!R24*R$77</f>
        <v>7204.9831937381059</v>
      </c>
      <c r="S24" s="54">
        <f>'历史数据 (2001-2022, 当年价) '!S24*S$77</f>
        <v>7604.4308278526087</v>
      </c>
      <c r="T24" s="54">
        <f>'历史数据 (2001-2022, 当年价) '!T24*T$77</f>
        <v>7713.2012358029078</v>
      </c>
      <c r="U24" s="55">
        <f>'历史数据 (2001-2022, 当年价) '!U24*U$77</f>
        <v>7700.2442564631801</v>
      </c>
      <c r="V24" s="54">
        <f>'历史数据 (2001-2022, 当年价) '!V24*V$77</f>
        <v>8298.0213959945031</v>
      </c>
      <c r="W24" s="54">
        <f>'历史数据 (2001-2022, 当年价) '!W24*W$77</f>
        <v>9019.4531857153415</v>
      </c>
      <c r="X24" s="100">
        <f>VLOOKUP($A24,情景假设!$A$309:$AP$373,COLUMN(情景假设!E$309),0)</f>
        <v>9223.0273934102825</v>
      </c>
      <c r="Y24" s="100">
        <f>VLOOKUP($A24,情景假设!$A$309:$AP$373,COLUMN(情景假设!F$309),0)</f>
        <v>9423.1506951781976</v>
      </c>
      <c r="Z24" s="101">
        <f>VLOOKUP($A24,情景假设!$A$309:$AP$373,COLUMN(情景假设!G$309),0)</f>
        <v>9608.1257117553032</v>
      </c>
      <c r="AA24" s="65">
        <f>VLOOKUP($A24,情景假设!$A$309:$AP$373,COLUMN(情景假设!H$309),0)</f>
        <v>9824.0030987450209</v>
      </c>
      <c r="AB24" s="100">
        <f>VLOOKUP($A24,情景假设!$A$309:$AP$373,COLUMN(情景假设!I$309),0)</f>
        <v>10056.593895078884</v>
      </c>
      <c r="AC24" s="100">
        <f>VLOOKUP($A24,情景假设!$A$309:$AP$373,COLUMN(情景假设!J$309),0)</f>
        <v>10294.235483707926</v>
      </c>
      <c r="AD24" s="100">
        <f>VLOOKUP($A24,情景假设!$A$309:$AP$373,COLUMN(情景假设!K$309),0)</f>
        <v>10520.60930795953</v>
      </c>
      <c r="AE24" s="102">
        <f>VLOOKUP($A24,情景假设!$A$309:$AP$373,COLUMN(情景假设!L$309),0)</f>
        <v>10714.512468456031</v>
      </c>
      <c r="AF24" s="100">
        <f>VLOOKUP($A24,情景假设!$A$309:$AP$373,COLUMN(情景假设!M$309),0)</f>
        <v>10870.339939975318</v>
      </c>
      <c r="AG24" s="100">
        <f>VLOOKUP($A24,情景假设!$A$309:$AP$373,COLUMN(情景假设!N$309),0)</f>
        <v>11000.335020208782</v>
      </c>
      <c r="AH24" s="100">
        <f>VLOOKUP($A24,情景假设!$A$309:$AP$373,COLUMN(情景假设!O$309),0)</f>
        <v>11109.727286638454</v>
      </c>
      <c r="AI24" s="100">
        <f>VLOOKUP($A24,情景假设!$A$309:$AP$373,COLUMN(情景假设!P$309),0)</f>
        <v>11212.546851587382</v>
      </c>
      <c r="AJ24" s="101">
        <f>VLOOKUP($A24,情景假设!$A$309:$AP$373,COLUMN(情景假设!Q$309),0)</f>
        <v>11332.154086630922</v>
      </c>
      <c r="AK24" s="65">
        <f>VLOOKUP($A24,情景假设!$A$309:$AP$373,COLUMN(情景假设!R$309),0)</f>
        <v>11462.439778319815</v>
      </c>
      <c r="AL24" s="100">
        <f>VLOOKUP($A24,情景假设!$A$309:$AP$373,COLUMN(情景假设!S$309),0)</f>
        <v>11581.455732599308</v>
      </c>
      <c r="AM24" s="100">
        <f>VLOOKUP($A24,情景假设!$A$309:$AP$373,COLUMN(情景假设!T$309),0)</f>
        <v>11692.524042082447</v>
      </c>
      <c r="AN24" s="100">
        <f>VLOOKUP($A24,情景假设!$A$309:$AP$373,COLUMN(情景假设!U$309),0)</f>
        <v>11799.020909828439</v>
      </c>
      <c r="AO24" s="66">
        <f>VLOOKUP($A24,情景假设!$A$309:$AP$373,COLUMN(情景假设!V$309),0)</f>
        <v>11904.368673559533</v>
      </c>
      <c r="AP24" s="100">
        <f>VLOOKUP($A24,情景假设!$A$309:$AP$373,COLUMN(情景假设!W$309),0)</f>
        <v>12009.016234885552</v>
      </c>
      <c r="AQ24" s="100">
        <f>VLOOKUP($A24,情景假设!$A$309:$AP$373,COLUMN(情景假设!X$309),0)</f>
        <v>12111.058150717037</v>
      </c>
      <c r="AR24" s="100">
        <f>VLOOKUP($A24,情景假设!$A$309:$AP$373,COLUMN(情景假设!Y$309),0)</f>
        <v>12210.384317839276</v>
      </c>
      <c r="AS24" s="100">
        <f>VLOOKUP($A24,情景假设!$A$309:$AP$373,COLUMN(情景假设!Z$309),0)</f>
        <v>12306.842653148515</v>
      </c>
      <c r="AT24" s="100">
        <f>VLOOKUP($A24,情景假设!$A$309:$AP$373,COLUMN(情景假设!AA$309),0)</f>
        <v>12400.24520881106</v>
      </c>
      <c r="AU24" s="65">
        <f>VLOOKUP($A24,情景假设!$A$309:$AP$373,COLUMN(情景假设!AB$309),0)</f>
        <v>12490.812325988016</v>
      </c>
      <c r="AV24" s="100">
        <f>VLOOKUP($A24,情景假设!$A$309:$AP$373,COLUMN(情景假设!AC$309),0)</f>
        <v>12578.737259557847</v>
      </c>
      <c r="AW24" s="100">
        <f>VLOOKUP($A24,情景假设!$A$309:$AP$373,COLUMN(情景假设!AD$309),0)</f>
        <v>12663.738960716839</v>
      </c>
      <c r="AX24" s="100">
        <f>VLOOKUP($A24,情景假设!$A$309:$AP$373,COLUMN(情景假设!AE$309),0)</f>
        <v>12745.493630763318</v>
      </c>
      <c r="AY24" s="102">
        <f>VLOOKUP($A24,情景假设!$A$309:$AP$373,COLUMN(情景假设!AF$309),0)</f>
        <v>12823.624834640657</v>
      </c>
      <c r="AZ24" s="65">
        <f>VLOOKUP($A24,情景假设!$A$309:$AP$373,COLUMN(情景假设!AG$309),0)</f>
        <v>12899.807696427342</v>
      </c>
      <c r="BA24" s="100">
        <f>VLOOKUP($A24,情景假设!$A$309:$AP$373,COLUMN(情景假设!AH$309),0)</f>
        <v>12975.710333603645</v>
      </c>
      <c r="BB24" s="100">
        <f>VLOOKUP($A24,情景假设!$A$309:$AP$373,COLUMN(情景假设!AI$309),0)</f>
        <v>13050.889512130776</v>
      </c>
      <c r="BC24" s="100">
        <f>VLOOKUP($A24,情景假设!$A$309:$AP$373,COLUMN(情景假设!AJ$309),0)</f>
        <v>13124.890506496222</v>
      </c>
      <c r="BD24" s="66">
        <f>VLOOKUP($A24,情景假设!$A$309:$AP$373,COLUMN(情景假设!AK$309),0)</f>
        <v>13197.247824960907</v>
      </c>
      <c r="BE24" s="100">
        <f>VLOOKUP($A24,情景假设!$A$309:$AP$373,COLUMN(情景假设!AL$309),0)</f>
        <v>13267.940797860747</v>
      </c>
      <c r="BF24" s="100">
        <f>VLOOKUP($A24,情景假设!$A$309:$AP$373,COLUMN(情景假设!AM$309),0)</f>
        <v>13337.01881514002</v>
      </c>
      <c r="BG24" s="100">
        <f>VLOOKUP($A24,情景假设!$A$309:$AP$373,COLUMN(情景假设!AN$309),0)</f>
        <v>13404.108688918948</v>
      </c>
      <c r="BH24" s="100">
        <f>VLOOKUP($A24,情景假设!$A$309:$AP$373,COLUMN(情景假设!AO$309),0)</f>
        <v>13468.830743658586</v>
      </c>
      <c r="BI24" s="102">
        <f>VLOOKUP($A24,情景假设!$A$309:$AP$373,COLUMN(情景假设!AP$309),0)</f>
        <v>13530.799358609107</v>
      </c>
    </row>
    <row r="25" spans="1:61" x14ac:dyDescent="0.2">
      <c r="A25" s="23" t="s">
        <v>74</v>
      </c>
      <c r="B25" s="53"/>
      <c r="C25" s="54"/>
      <c r="D25" s="54"/>
      <c r="E25" s="54"/>
      <c r="F25" s="55"/>
      <c r="G25" s="53"/>
      <c r="H25" s="54"/>
      <c r="I25" s="54">
        <f>'历史数据 (2001-2022, 当年价) '!I25*I$77</f>
        <v>5647.7680515797283</v>
      </c>
      <c r="J25" s="54">
        <f>'历史数据 (2001-2022, 当年价) '!J25*J$77</f>
        <v>5808.8244530877719</v>
      </c>
      <c r="K25" s="55">
        <f>'历史数据 (2001-2022, 当年价) '!K25*K$77</f>
        <v>6295.3948284344315</v>
      </c>
      <c r="L25" s="53">
        <f>'历史数据 (2001-2022, 当年价) '!L25*L$77</f>
        <v>6551.1998829030117</v>
      </c>
      <c r="M25" s="54">
        <f>'历史数据 (2001-2022, 当年价) '!M25*M$77</f>
        <v>6997.5786247679334</v>
      </c>
      <c r="N25" s="54">
        <f>'历史数据 (2001-2022, 当年价) '!N25*N$77</f>
        <v>7225.7532936361977</v>
      </c>
      <c r="O25" s="54">
        <f>'历史数据 (2001-2022, 当年价) '!O25*O$77</f>
        <v>7391.6786908238228</v>
      </c>
      <c r="P25" s="54">
        <f>'历史数据 (2001-2022, 当年价) '!P25*P$77</f>
        <v>7503.4186514554003</v>
      </c>
      <c r="Q25" s="53">
        <f>'历史数据 (2001-2022, 当年价) '!Q25*Q$77</f>
        <v>7725.2103975749078</v>
      </c>
      <c r="R25" s="54">
        <f>'历史数据 (2001-2022, 当年价) '!R25*R$77</f>
        <v>8132.3183921548325</v>
      </c>
      <c r="S25" s="54">
        <f>'历史数据 (2001-2022, 当年价) '!S25*S$77</f>
        <v>8178.3110397253649</v>
      </c>
      <c r="T25" s="54">
        <f>'历史数据 (2001-2022, 当年价) '!T25*T$77</f>
        <v>7987.7649672471616</v>
      </c>
      <c r="U25" s="55">
        <f>'历史数据 (2001-2022, 当年价) '!U25*U$77</f>
        <v>7781.1697585795664</v>
      </c>
      <c r="V25" s="54">
        <f>'历史数据 (2001-2022, 当年价) '!V25*V$77</f>
        <v>8215.0941346473574</v>
      </c>
      <c r="W25" s="54">
        <f>'历史数据 (2001-2022, 当年价) '!W25*W$77</f>
        <v>8119.836142530613</v>
      </c>
      <c r="X25" s="100">
        <f>VLOOKUP($A25,情景假设!$A$309:$AP$373,COLUMN(情景假设!E$309),0)</f>
        <v>8147.879180617535</v>
      </c>
      <c r="Y25" s="100">
        <f>VLOOKUP($A25,情景假设!$A$309:$AP$373,COLUMN(情景假设!F$309),0)</f>
        <v>8171.5329582830509</v>
      </c>
      <c r="Z25" s="101">
        <f>VLOOKUP($A25,情景假设!$A$309:$AP$373,COLUMN(情景假设!G$309),0)</f>
        <v>8181.6574595331676</v>
      </c>
      <c r="AA25" s="65">
        <f>VLOOKUP($A25,情景假设!$A$309:$AP$373,COLUMN(情景假设!H$309),0)</f>
        <v>8214.3429708975273</v>
      </c>
      <c r="AB25" s="100">
        <f>VLOOKUP($A25,情景假设!$A$309:$AP$373,COLUMN(情景假设!I$309),0)</f>
        <v>8255.7746255516213</v>
      </c>
      <c r="AC25" s="100">
        <f>VLOOKUP($A25,情景假设!$A$309:$AP$373,COLUMN(情景假设!J$309),0)</f>
        <v>8299.9785461883603</v>
      </c>
      <c r="AD25" s="100">
        <f>VLOOKUP($A25,情景假设!$A$309:$AP$373,COLUMN(情景假设!K$309),0)</f>
        <v>8338.1525705715667</v>
      </c>
      <c r="AE25" s="102">
        <f>VLOOKUP($A25,情景假设!$A$309:$AP$373,COLUMN(情景假设!L$309),0)</f>
        <v>8358.7174708544444</v>
      </c>
      <c r="AF25" s="100">
        <f>VLOOKUP($A25,情景假设!$A$309:$AP$373,COLUMN(情景假设!M$309),0)</f>
        <v>8365.8268590623065</v>
      </c>
      <c r="AG25" s="100">
        <f>VLOOKUP($A25,情景假设!$A$309:$AP$373,COLUMN(情景假设!N$309),0)</f>
        <v>8370.4372528670228</v>
      </c>
      <c r="AH25" s="100">
        <f>VLOOKUP($A25,情景假设!$A$309:$AP$373,COLUMN(情景假设!O$309),0)</f>
        <v>8371.5865764589544</v>
      </c>
      <c r="AI25" s="100">
        <f>VLOOKUP($A25,情景假设!$A$309:$AP$373,COLUMN(情景假设!P$309),0)</f>
        <v>8374.784880821273</v>
      </c>
      <c r="AJ25" s="101">
        <f>VLOOKUP($A25,情景假设!$A$309:$AP$373,COLUMN(情景假设!Q$309),0)</f>
        <v>8392.2171963591427</v>
      </c>
      <c r="AK25" s="65">
        <f>VLOOKUP($A25,情景假设!$A$309:$AP$373,COLUMN(情景假设!R$309),0)</f>
        <v>8420.0821329958144</v>
      </c>
      <c r="AL25" s="100">
        <f>VLOOKUP($A25,情景假设!$A$309:$AP$373,COLUMN(情景假设!S$309),0)</f>
        <v>8446.2380265489137</v>
      </c>
      <c r="AM25" s="100">
        <f>VLOOKUP($A25,情景假设!$A$309:$AP$373,COLUMN(情景假设!T$309),0)</f>
        <v>8472.6999672469901</v>
      </c>
      <c r="AN25" s="100">
        <f>VLOOKUP($A25,情景假设!$A$309:$AP$373,COLUMN(情景假设!U$309),0)</f>
        <v>8501.4213994272741</v>
      </c>
      <c r="AO25" s="66">
        <f>VLOOKUP($A25,情景假设!$A$309:$AP$373,COLUMN(情景假设!V$309),0)</f>
        <v>8534.3086327490673</v>
      </c>
      <c r="AP25" s="100">
        <f>VLOOKUP($A25,情景假设!$A$309:$AP$373,COLUMN(情景假设!W$309),0)</f>
        <v>8571.0820268589814</v>
      </c>
      <c r="AQ25" s="100">
        <f>VLOOKUP($A25,情景假设!$A$309:$AP$373,COLUMN(情景假设!X$309),0)</f>
        <v>8609.7710538492083</v>
      </c>
      <c r="AR25" s="100">
        <f>VLOOKUP($A25,情景假设!$A$309:$AP$373,COLUMN(情景假设!Y$309),0)</f>
        <v>8649.6834465961438</v>
      </c>
      <c r="AS25" s="100">
        <f>VLOOKUP($A25,情景假设!$A$309:$AP$373,COLUMN(情景假设!Z$309),0)</f>
        <v>8690.0814293612493</v>
      </c>
      <c r="AT25" s="100">
        <f>VLOOKUP($A25,情景假设!$A$309:$AP$373,COLUMN(情景假设!AA$309),0)</f>
        <v>8730.186366460779</v>
      </c>
      <c r="AU25" s="65">
        <f>VLOOKUP($A25,情景假设!$A$309:$AP$373,COLUMN(情景假设!AB$309),0)</f>
        <v>8769.4912976457763</v>
      </c>
      <c r="AV25" s="100">
        <f>VLOOKUP($A25,情景假设!$A$309:$AP$373,COLUMN(情景假设!AC$309),0)</f>
        <v>8807.4531641776011</v>
      </c>
      <c r="AW25" s="100">
        <f>VLOOKUP($A25,情景假设!$A$309:$AP$373,COLUMN(情景假设!AD$309),0)</f>
        <v>8843.1824223685453</v>
      </c>
      <c r="AX25" s="100">
        <f>VLOOKUP($A25,情景假设!$A$309:$AP$373,COLUMN(情景假设!AE$309),0)</f>
        <v>8875.7500601997908</v>
      </c>
      <c r="AY25" s="102">
        <f>VLOOKUP($A25,情景假设!$A$309:$AP$373,COLUMN(情景假设!AF$309),0)</f>
        <v>8904.1839135660539</v>
      </c>
      <c r="AZ25" s="65">
        <f>VLOOKUP($A25,情景假设!$A$309:$AP$373,COLUMN(情景假设!AG$309),0)</f>
        <v>8930.7246092782989</v>
      </c>
      <c r="BA25" s="100">
        <f>VLOOKUP($A25,情景假设!$A$309:$AP$373,COLUMN(情景假设!AH$309),0)</f>
        <v>8958.1055835661064</v>
      </c>
      <c r="BB25" s="100">
        <f>VLOOKUP($A25,情景假设!$A$309:$AP$373,COLUMN(情景假设!AI$309),0)</f>
        <v>8986.0581169538746</v>
      </c>
      <c r="BC25" s="100">
        <f>VLOOKUP($A25,情景假设!$A$309:$AP$373,COLUMN(情景假设!AJ$309),0)</f>
        <v>9014.3132171268644</v>
      </c>
      <c r="BD25" s="66">
        <f>VLOOKUP($A25,情景假设!$A$309:$AP$373,COLUMN(情景假设!AK$309),0)</f>
        <v>9042.6020321074084</v>
      </c>
      <c r="BE25" s="100">
        <f>VLOOKUP($A25,情景假设!$A$309:$AP$373,COLUMN(情景假设!AL$309),0)</f>
        <v>9070.9671737161334</v>
      </c>
      <c r="BF25" s="100">
        <f>VLOOKUP($A25,情景假设!$A$309:$AP$373,COLUMN(情景假设!AM$309),0)</f>
        <v>9099.5036195431712</v>
      </c>
      <c r="BG25" s="100">
        <f>VLOOKUP($A25,情景假设!$A$309:$AP$373,COLUMN(情景假设!AN$309),0)</f>
        <v>9128.0229514667153</v>
      </c>
      <c r="BH25" s="100">
        <f>VLOOKUP($A25,情景假设!$A$309:$AP$373,COLUMN(情景假设!AO$309),0)</f>
        <v>9156.3389214176441</v>
      </c>
      <c r="BI25" s="102">
        <f>VLOOKUP($A25,情景假设!$A$309:$AP$373,COLUMN(情景假设!AP$309),0)</f>
        <v>9184.267559080412</v>
      </c>
    </row>
    <row r="26" spans="1:61" x14ac:dyDescent="0.2">
      <c r="A26" s="23" t="s">
        <v>75</v>
      </c>
      <c r="B26" s="53"/>
      <c r="C26" s="54"/>
      <c r="D26" s="54"/>
      <c r="E26" s="54"/>
      <c r="F26" s="55"/>
      <c r="G26" s="53"/>
      <c r="H26" s="54"/>
      <c r="I26" s="54">
        <f>'历史数据 (2001-2022, 当年价) '!I26*I$77</f>
        <v>3460.8916760455404</v>
      </c>
      <c r="J26" s="54">
        <f>'历史数据 (2001-2022, 当年价) '!J26*J$77</f>
        <v>3605.515444217865</v>
      </c>
      <c r="K26" s="55">
        <f>'历史数据 (2001-2022, 当年价) '!K26*K$77</f>
        <v>4026.5743894484108</v>
      </c>
      <c r="L26" s="53">
        <f>'历史数据 (2001-2022, 当年价) '!L26*L$77</f>
        <v>4472.6300956934492</v>
      </c>
      <c r="M26" s="54">
        <f>'历史数据 (2001-2022, 当年价) '!M26*M$77</f>
        <v>4564.4856573758252</v>
      </c>
      <c r="N26" s="54">
        <f>'历史数据 (2001-2022, 当年价) '!N26*N$77</f>
        <v>4648.2816027676581</v>
      </c>
      <c r="O26" s="54">
        <f>'历史数据 (2001-2022, 当年价) '!O26*O$77</f>
        <v>4777.3025609458309</v>
      </c>
      <c r="P26" s="54">
        <f>'历史数据 (2001-2022, 当年价) '!P26*P$77</f>
        <v>4731.6821855644102</v>
      </c>
      <c r="Q26" s="53">
        <f>'历史数据 (2001-2022, 当年价) '!Q26*Q$77</f>
        <v>4793.0460137299378</v>
      </c>
      <c r="R26" s="54">
        <f>'历史数据 (2001-2022, 当年价) '!R26*R$77</f>
        <v>5132.9612289534653</v>
      </c>
      <c r="S26" s="54">
        <f>'历史数据 (2001-2022, 当年价) '!S26*S$77</f>
        <v>5335.7608842140544</v>
      </c>
      <c r="T26" s="54">
        <f>'历史数据 (2001-2022, 当年价) '!T26*T$77</f>
        <v>5190.8649943427326</v>
      </c>
      <c r="U26" s="55">
        <f>'历史数据 (2001-2022, 当年价) '!U26*U$77</f>
        <v>4569.5272137342927</v>
      </c>
      <c r="V26" s="54">
        <f>'历史数据 (2001-2022, 当年价) '!V26*V$77</f>
        <v>5162.1510144134963</v>
      </c>
      <c r="W26" s="54">
        <f>'历史数据 (2001-2022, 当年价) '!W26*W$77</f>
        <v>5144.2443998897388</v>
      </c>
      <c r="X26" s="100">
        <f>VLOOKUP($A26,情景假设!$A$309:$AP$373,COLUMN(情景假设!E$309),0)</f>
        <v>5173.5257801139924</v>
      </c>
      <c r="Y26" s="100">
        <f>VLOOKUP($A26,情景假设!$A$309:$AP$373,COLUMN(情景假设!F$309),0)</f>
        <v>5199.6531497199858</v>
      </c>
      <c r="Z26" s="101">
        <f>VLOOKUP($A26,情景假设!$A$309:$AP$373,COLUMN(情景假设!G$309),0)</f>
        <v>5217.1249123046373</v>
      </c>
      <c r="AA26" s="65">
        <f>VLOOKUP($A26,情景假设!$A$309:$AP$373,COLUMN(情景假设!H$309),0)</f>
        <v>5248.5669783567482</v>
      </c>
      <c r="AB26" s="100">
        <f>VLOOKUP($A26,情景假设!$A$309:$AP$373,COLUMN(情景假设!I$309),0)</f>
        <v>5284.8111035738721</v>
      </c>
      <c r="AC26" s="100">
        <f>VLOOKUP($A26,情景假设!$A$309:$AP$373,COLUMN(情景假设!J$309),0)</f>
        <v>5322.3668554782034</v>
      </c>
      <c r="AD26" s="100">
        <f>VLOOKUP($A26,情景假设!$A$309:$AP$373,COLUMN(情景假设!K$309),0)</f>
        <v>5355.9072339101449</v>
      </c>
      <c r="AE26" s="102">
        <f>VLOOKUP($A26,情景假设!$A$309:$AP$373,COLUMN(情景假设!L$309),0)</f>
        <v>5378.2887293613003</v>
      </c>
      <c r="AF26" s="100">
        <f>VLOOKUP($A26,情景假设!$A$309:$AP$373,COLUMN(情景假设!M$309),0)</f>
        <v>5391.0923236737035</v>
      </c>
      <c r="AG26" s="100">
        <f>VLOOKUP($A26,情景假设!$A$309:$AP$373,COLUMN(情景假设!N$309),0)</f>
        <v>5400.6862778289224</v>
      </c>
      <c r="AH26" s="100">
        <f>VLOOKUP($A26,情景假设!$A$309:$AP$373,COLUMN(情景假设!O$309),0)</f>
        <v>5407.3465433266447</v>
      </c>
      <c r="AI26" s="100">
        <f>VLOOKUP($A26,情景假设!$A$309:$AP$373,COLUMN(情景假设!P$309),0)</f>
        <v>5415.5388222353204</v>
      </c>
      <c r="AJ26" s="101">
        <f>VLOOKUP($A26,情景假设!$A$309:$AP$373,COLUMN(情景假设!Q$309),0)</f>
        <v>5434.0735005869756</v>
      </c>
      <c r="AK26" s="65">
        <f>VLOOKUP($A26,情景假设!$A$309:$AP$373,COLUMN(情景假设!R$309),0)</f>
        <v>5459.7662417184238</v>
      </c>
      <c r="AL26" s="100">
        <f>VLOOKUP($A26,情景假设!$A$309:$AP$373,COLUMN(情景假设!S$309),0)</f>
        <v>5483.4491128982663</v>
      </c>
      <c r="AM26" s="100">
        <f>VLOOKUP($A26,情景假设!$A$309:$AP$373,COLUMN(情景假设!T$309),0)</f>
        <v>5506.5213985626369</v>
      </c>
      <c r="AN26" s="100">
        <f>VLOOKUP($A26,情景假设!$A$309:$AP$373,COLUMN(情景假设!U$309),0)</f>
        <v>5530.3503176616377</v>
      </c>
      <c r="AO26" s="66">
        <f>VLOOKUP($A26,情景假设!$A$309:$AP$373,COLUMN(情景假设!V$309),0)</f>
        <v>5556.2784281882396</v>
      </c>
      <c r="AP26" s="100">
        <f>VLOOKUP($A26,情景假设!$A$309:$AP$373,COLUMN(情景假设!W$309),0)</f>
        <v>5584.2287098330398</v>
      </c>
      <c r="AQ26" s="100">
        <f>VLOOKUP($A26,情景假设!$A$309:$AP$373,COLUMN(情景假设!X$309),0)</f>
        <v>5613.0219606526925</v>
      </c>
      <c r="AR26" s="100">
        <f>VLOOKUP($A26,情景假设!$A$309:$AP$373,COLUMN(情景假设!Y$309),0)</f>
        <v>5642.3109609273961</v>
      </c>
      <c r="AS26" s="100">
        <f>VLOOKUP($A26,情景假设!$A$309:$AP$373,COLUMN(情景假设!Z$309),0)</f>
        <v>5671.7196767409332</v>
      </c>
      <c r="AT26" s="100">
        <f>VLOOKUP($A26,情景假设!$A$309:$AP$373,COLUMN(情景假设!AA$309),0)</f>
        <v>5700.8465058305237</v>
      </c>
      <c r="AU26" s="65">
        <f>VLOOKUP($A26,情景假设!$A$309:$AP$373,COLUMN(情景假设!AB$309),0)</f>
        <v>5729.4685350138507</v>
      </c>
      <c r="AV26" s="100">
        <f>VLOOKUP($A26,情景假设!$A$309:$AP$373,COLUMN(情景假设!AC$309),0)</f>
        <v>5757.3407894558813</v>
      </c>
      <c r="AW26" s="100">
        <f>VLOOKUP($A26,情景假设!$A$309:$AP$373,COLUMN(情景假设!AD$309),0)</f>
        <v>5783.9930080353788</v>
      </c>
      <c r="AX26" s="100">
        <f>VLOOKUP($A26,情景假设!$A$309:$AP$373,COLUMN(情景假设!AE$309),0)</f>
        <v>5808.9296024588148</v>
      </c>
      <c r="AY26" s="102">
        <f>VLOOKUP($A26,情景假设!$A$309:$AP$373,COLUMN(情景假设!AF$309),0)</f>
        <v>5831.626601793816</v>
      </c>
      <c r="AZ26" s="65">
        <f>VLOOKUP($A26,情景假设!$A$309:$AP$373,COLUMN(情景假设!AG$309),0)</f>
        <v>5853.3527037130643</v>
      </c>
      <c r="BA26" s="100">
        <f>VLOOKUP($A26,情景假设!$A$309:$AP$373,COLUMN(情景假设!AH$309),0)</f>
        <v>5875.6269679648767</v>
      </c>
      <c r="BB26" s="100">
        <f>VLOOKUP($A26,情景假设!$A$309:$AP$373,COLUMN(情景假设!AI$309),0)</f>
        <v>5898.276567377402</v>
      </c>
      <c r="BC26" s="100">
        <f>VLOOKUP($A26,情景假设!$A$309:$AP$373,COLUMN(情景假设!AJ$309),0)</f>
        <v>5921.1280078438285</v>
      </c>
      <c r="BD26" s="66">
        <f>VLOOKUP($A26,情景假设!$A$309:$AP$373,COLUMN(情景假设!AK$309),0)</f>
        <v>5944.007408022474</v>
      </c>
      <c r="BE26" s="100">
        <f>VLOOKUP($A26,情景假设!$A$309:$AP$373,COLUMN(情景假设!AL$309),0)</f>
        <v>5966.9452976169723</v>
      </c>
      <c r="BF26" s="100">
        <f>VLOOKUP($A26,情景假设!$A$309:$AP$373,COLUMN(情景假设!AM$309),0)</f>
        <v>5990.0067985952765</v>
      </c>
      <c r="BG26" s="100">
        <f>VLOOKUP($A26,情景假设!$A$309:$AP$373,COLUMN(情景假设!AN$309),0)</f>
        <v>6013.070565427799</v>
      </c>
      <c r="BH26" s="100">
        <f>VLOOKUP($A26,情景假设!$A$309:$AP$373,COLUMN(情景假设!AO$309),0)</f>
        <v>6036.0163698176693</v>
      </c>
      <c r="BI26" s="102">
        <f>VLOOKUP($A26,情景假设!$A$309:$AP$373,COLUMN(情景假设!AP$309),0)</f>
        <v>6058.7251790479741</v>
      </c>
    </row>
    <row r="27" spans="1:61" x14ac:dyDescent="0.2">
      <c r="A27" s="23" t="s">
        <v>114</v>
      </c>
      <c r="B27" s="53"/>
      <c r="C27" s="54"/>
      <c r="D27" s="54"/>
      <c r="E27" s="54"/>
      <c r="F27" s="55"/>
      <c r="G27" s="53"/>
      <c r="H27" s="54"/>
      <c r="I27" s="54">
        <f>'历史数据 (2001-2022, 当年价) '!I27*I$77</f>
        <v>2304.2752500353404</v>
      </c>
      <c r="J27" s="54">
        <f>'历史数据 (2001-2022, 当年价) '!J27*J$77</f>
        <v>2387.4604094503197</v>
      </c>
      <c r="K27" s="55">
        <f>'历史数据 (2001-2022, 当年价) '!K27*K$77</f>
        <v>2701.0500413627724</v>
      </c>
      <c r="L27" s="53">
        <f>'历史数据 (2001-2022, 当年价) '!L27*L$77</f>
        <v>2935.3821972842488</v>
      </c>
      <c r="M27" s="54">
        <f>'历史数据 (2001-2022, 当年价) '!M27*M$77</f>
        <v>3009.6392280388595</v>
      </c>
      <c r="N27" s="54">
        <f>'历史数据 (2001-2022, 当年价) '!N27*N$77</f>
        <v>3090.6222823019139</v>
      </c>
      <c r="O27" s="54">
        <f>'历史数据 (2001-2022, 当年价) '!O27*O$77</f>
        <v>3146.7770885639497</v>
      </c>
      <c r="P27" s="54">
        <f>'历史数据 (2001-2022, 当年价) '!P27*P$77</f>
        <v>3131.6541085798658</v>
      </c>
      <c r="Q27" s="53">
        <f>'历史数据 (2001-2022, 当年价) '!Q27*Q$77</f>
        <v>3160.0430937785932</v>
      </c>
      <c r="R27" s="54">
        <f>'历史数据 (2001-2022, 当年价) '!R27*R$77</f>
        <v>3345.7647990286678</v>
      </c>
      <c r="S27" s="54">
        <f>'历史数据 (2001-2022, 当年价) '!S27*S$77</f>
        <v>3487.9477112441045</v>
      </c>
      <c r="T27" s="54">
        <f>'历史数据 (2001-2022, 当年价) '!T27*T$77</f>
        <v>3433.5858958672138</v>
      </c>
      <c r="U27" s="55">
        <f>'历史数据 (2001-2022, 当年价) '!U27*U$77</f>
        <v>2932.9101730437146</v>
      </c>
      <c r="V27" s="54">
        <f>'历史数据 (2001-2022, 当年价) '!V27*V$77</f>
        <v>3316.3341738898448</v>
      </c>
      <c r="W27" s="54">
        <f>'历史数据 (2001-2022, 当年价) '!W27*W$77</f>
        <v>3355.3629553285882</v>
      </c>
      <c r="X27" s="100">
        <f>VLOOKUP($A27,情景假设!$A$309:$AP$373,COLUMN(情景假设!E$309),0)</f>
        <v>3328.6562983714607</v>
      </c>
      <c r="Y27" s="100">
        <f>VLOOKUP($A27,情景假设!$A$309:$AP$373,COLUMN(情景假设!F$309),0)</f>
        <v>3302.1975470323064</v>
      </c>
      <c r="Z27" s="101">
        <f>VLOOKUP($A27,情景假设!$A$309:$AP$373,COLUMN(情景假设!G$309),0)</f>
        <v>3274.3951881821245</v>
      </c>
      <c r="AA27" s="65">
        <f>VLOOKUP($A27,情景假设!$A$309:$AP$373,COLUMN(情景假设!H$309),0)</f>
        <v>3257.7952175768628</v>
      </c>
      <c r="AB27" s="100">
        <f>VLOOKUP($A27,情景假设!$A$309:$AP$373,COLUMN(情景假设!I$309),0)</f>
        <v>3244.5006902430791</v>
      </c>
      <c r="AC27" s="100">
        <f>VLOOKUP($A27,情景假设!$A$309:$AP$373,COLUMN(情景假设!J$309),0)</f>
        <v>3233.6082621009482</v>
      </c>
      <c r="AD27" s="100">
        <f>VLOOKUP($A27,情景假设!$A$309:$AP$373,COLUMN(情景假设!K$309),0)</f>
        <v>3223.1544665783658</v>
      </c>
      <c r="AE27" s="102">
        <f>VLOOKUP($A27,情景假设!$A$309:$AP$373,COLUMN(情景假设!L$309),0)</f>
        <v>3210.15511263591</v>
      </c>
      <c r="AF27" s="100">
        <f>VLOOKUP($A27,情景假设!$A$309:$AP$373,COLUMN(情景假设!M$309),0)</f>
        <v>3187.6330855436127</v>
      </c>
      <c r="AG27" s="100">
        <f>VLOOKUP($A27,情景假设!$A$309:$AP$373,COLUMN(情景假设!N$309),0)</f>
        <v>3153.5256287717962</v>
      </c>
      <c r="AH27" s="100">
        <f>VLOOKUP($A27,情景假设!$A$309:$AP$373,COLUMN(情景假设!O$309),0)</f>
        <v>3112.3193877280073</v>
      </c>
      <c r="AI27" s="100">
        <f>VLOOKUP($A27,情景假设!$A$309:$AP$373,COLUMN(情景假设!P$309),0)</f>
        <v>3070.6604145901551</v>
      </c>
      <c r="AJ27" s="101">
        <f>VLOOKUP($A27,情景假设!$A$309:$AP$373,COLUMN(情景假设!Q$309),0)</f>
        <v>3037.2084672677133</v>
      </c>
      <c r="AK27" s="65">
        <f>VLOOKUP($A27,情景假设!$A$309:$AP$373,COLUMN(情景假设!R$309),0)</f>
        <v>3009.5499560904668</v>
      </c>
      <c r="AL27" s="100">
        <f>VLOOKUP($A27,情景假设!$A$309:$AP$373,COLUMN(情景假设!S$309),0)</f>
        <v>2979.8133027997314</v>
      </c>
      <c r="AM27" s="100">
        <f>VLOOKUP($A27,情景假设!$A$309:$AP$373,COLUMN(情景假设!T$309),0)</f>
        <v>2948.9211326949667</v>
      </c>
      <c r="AN27" s="100">
        <f>VLOOKUP($A27,情景假设!$A$309:$AP$373,COLUMN(情景假设!U$309),0)</f>
        <v>2917.7355343683021</v>
      </c>
      <c r="AO27" s="66">
        <f>VLOOKUP($A27,情景假设!$A$309:$AP$373,COLUMN(情景假设!V$309),0)</f>
        <v>2887.0611949472518</v>
      </c>
      <c r="AP27" s="100">
        <f>VLOOKUP($A27,情景假设!$A$309:$AP$373,COLUMN(情景假设!W$309),0)</f>
        <v>2856.9315484370304</v>
      </c>
      <c r="AQ27" s="100">
        <f>VLOOKUP($A27,情景假设!$A$309:$AP$373,COLUMN(情景假设!X$309),0)</f>
        <v>2826.824872032626</v>
      </c>
      <c r="AR27" s="100">
        <f>VLOOKUP($A27,情景假设!$A$309:$AP$373,COLUMN(情景假设!Y$309),0)</f>
        <v>2796.6666532506501</v>
      </c>
      <c r="AS27" s="100">
        <f>VLOOKUP($A27,情景假设!$A$309:$AP$373,COLUMN(情景假设!Z$309),0)</f>
        <v>2766.3761670891568</v>
      </c>
      <c r="AT27" s="100">
        <f>VLOOKUP($A27,情景假设!$A$309:$AP$373,COLUMN(情景假设!AA$309),0)</f>
        <v>2735.8686945885129</v>
      </c>
      <c r="AU27" s="65">
        <f>VLOOKUP($A27,情景假设!$A$309:$AP$373,COLUMN(情景假设!AB$309),0)</f>
        <v>2705.1524190563064</v>
      </c>
      <c r="AV27" s="100">
        <f>VLOOKUP($A27,情景假设!$A$309:$AP$373,COLUMN(情景假设!AC$309),0)</f>
        <v>2674.2277273791237</v>
      </c>
      <c r="AW27" s="100">
        <f>VLOOKUP($A27,情景假设!$A$309:$AP$373,COLUMN(情景假设!AD$309),0)</f>
        <v>2642.9947215054831</v>
      </c>
      <c r="AX27" s="100">
        <f>VLOOKUP($A27,情景假设!$A$309:$AP$373,COLUMN(情景假设!AE$309),0)</f>
        <v>2611.3509681213691</v>
      </c>
      <c r="AY27" s="102">
        <f>VLOOKUP($A27,情景假设!$A$309:$AP$373,COLUMN(情景假设!AF$309),0)</f>
        <v>2579.1902460403285</v>
      </c>
      <c r="AZ27" s="65">
        <f>VLOOKUP($A27,情景假设!$A$309:$AP$373,COLUMN(情景假设!AG$309),0)</f>
        <v>2546.7330245368248</v>
      </c>
      <c r="BA27" s="100">
        <f>VLOOKUP($A27,情景假设!$A$309:$AP$373,COLUMN(情景假设!AH$309),0)</f>
        <v>2514.2655257438068</v>
      </c>
      <c r="BB27" s="100">
        <f>VLOOKUP($A27,情景假设!$A$309:$AP$373,COLUMN(情景假设!AI$309),0)</f>
        <v>2481.776762341573</v>
      </c>
      <c r="BC27" s="100">
        <f>VLOOKUP($A27,情景假设!$A$309:$AP$373,COLUMN(情景假设!AJ$309),0)</f>
        <v>2449.2564582953269</v>
      </c>
      <c r="BD27" s="66">
        <f>VLOOKUP($A27,情景假设!$A$309:$AP$373,COLUMN(情景假设!AK$309),0)</f>
        <v>2416.6951449682047</v>
      </c>
      <c r="BE27" s="100">
        <f>VLOOKUP($A27,情景假设!$A$309:$AP$373,COLUMN(情景假设!AL$309),0)</f>
        <v>2384.1659547846789</v>
      </c>
      <c r="BF27" s="100">
        <f>VLOOKUP($A27,情景假设!$A$309:$AP$373,COLUMN(情景假设!AM$309),0)</f>
        <v>2351.750788382155</v>
      </c>
      <c r="BG27" s="100">
        <f>VLOOKUP($A27,情景假设!$A$309:$AP$373,COLUMN(情景假设!AN$309),0)</f>
        <v>2319.4539407582374</v>
      </c>
      <c r="BH27" s="100">
        <f>VLOOKUP($A27,情景假设!$A$309:$AP$373,COLUMN(情景假设!AO$309),0)</f>
        <v>2287.2796604432219</v>
      </c>
      <c r="BI27" s="102">
        <f>VLOOKUP($A27,情景假设!$A$309:$AP$373,COLUMN(情景假设!AP$309),0)</f>
        <v>2255.232143693931</v>
      </c>
    </row>
    <row r="28" spans="1:61" x14ac:dyDescent="0.2">
      <c r="A28" s="23" t="s">
        <v>115</v>
      </c>
      <c r="B28" s="53"/>
      <c r="C28" s="54"/>
      <c r="D28" s="54"/>
      <c r="E28" s="54"/>
      <c r="F28" s="55"/>
      <c r="G28" s="53"/>
      <c r="H28" s="54"/>
      <c r="I28" s="54">
        <f>'历史数据 (2001-2022, 当年价) '!I28*I$77</f>
        <v>1328.9824036014877</v>
      </c>
      <c r="J28" s="54">
        <f>'历史数据 (2001-2022, 当年价) '!J28*J$77</f>
        <v>1482.7821695107011</v>
      </c>
      <c r="K28" s="55">
        <f>'历史数据 (2001-2022, 当年价) '!K28*K$77</f>
        <v>1762.5007041562442</v>
      </c>
      <c r="L28" s="53">
        <f>'历史数据 (2001-2022, 当年价) '!L28*L$77</f>
        <v>2049.1987875789623</v>
      </c>
      <c r="M28" s="54">
        <f>'历史数据 (2001-2022, 当年价) '!M28*M$77</f>
        <v>2192.7265800548553</v>
      </c>
      <c r="N28" s="54">
        <f>'历史数据 (2001-2022, 当年价) '!N28*N$77</f>
        <v>2326.7164094671548</v>
      </c>
      <c r="O28" s="54">
        <f>'历史数据 (2001-2022, 当年价) '!O28*O$77</f>
        <v>2442.6042210226533</v>
      </c>
      <c r="P28" s="54">
        <f>'历史数据 (2001-2022, 当年价) '!P28*P$77</f>
        <v>2463.3078356766532</v>
      </c>
      <c r="Q28" s="53">
        <f>'历史数据 (2001-2022, 当年价) '!Q28*Q$77</f>
        <v>2567.3709288969417</v>
      </c>
      <c r="R28" s="54">
        <f>'历史数据 (2001-2022, 当年价) '!R28*R$77</f>
        <v>2759.8396763201949</v>
      </c>
      <c r="S28" s="54">
        <f>'历史数据 (2001-2022, 当年价) '!S28*S$77</f>
        <v>2824.9114892595062</v>
      </c>
      <c r="T28" s="54">
        <f>'历史数据 (2001-2022, 当年价) '!T28*T$77</f>
        <v>2783.6071882539604</v>
      </c>
      <c r="U28" s="55">
        <f>'历史数据 (2001-2022, 当年价) '!U28*U$77</f>
        <v>2641.6002604003402</v>
      </c>
      <c r="V28" s="54">
        <f>'历史数据 (2001-2022, 当年价) '!V28*V$77</f>
        <v>3036.4481610921225</v>
      </c>
      <c r="W28" s="54">
        <f>'历史数据 (2001-2022, 当年价) '!W28*W$77</f>
        <v>3069.0985404160137</v>
      </c>
      <c r="X28" s="100">
        <f>VLOOKUP($A28,情景假设!$A$309:$AP$373,COLUMN(情景假设!E$309),0)</f>
        <v>3089.233647913557</v>
      </c>
      <c r="Y28" s="100">
        <f>VLOOKUP($A28,情景假设!$A$309:$AP$373,COLUMN(情景假设!F$309),0)</f>
        <v>3108.0198928734389</v>
      </c>
      <c r="Z28" s="101">
        <f>VLOOKUP($A28,情景假设!$A$309:$AP$373,COLUMN(情景假设!G$309),0)</f>
        <v>3121.6667679318448</v>
      </c>
      <c r="AA28" s="65">
        <f>VLOOKUP($A28,情景假设!$A$309:$AP$373,COLUMN(情景假设!H$309),0)</f>
        <v>3146.1847601153372</v>
      </c>
      <c r="AB28" s="100">
        <f>VLOOKUP($A28,情景假设!$A$309:$AP$373,COLUMN(情景假设!I$309),0)</f>
        <v>3176.859258801941</v>
      </c>
      <c r="AC28" s="100">
        <f>VLOOKUP($A28,情景假设!$A$309:$AP$373,COLUMN(情景假设!J$309),0)</f>
        <v>3208.4771688121123</v>
      </c>
      <c r="AD28" s="100">
        <f>VLOOKUP($A28,情景假设!$A$309:$AP$373,COLUMN(情景假设!K$309),0)</f>
        <v>3234.5435442874059</v>
      </c>
      <c r="AE28" s="102">
        <f>VLOOKUP($A28,情景假设!$A$309:$AP$373,COLUMN(情景假设!L$309),0)</f>
        <v>3247.313667546865</v>
      </c>
      <c r="AF28" s="100">
        <f>VLOOKUP($A28,情景假设!$A$309:$AP$373,COLUMN(情景假设!M$309),0)</f>
        <v>3248.3856432080502</v>
      </c>
      <c r="AG28" s="100">
        <f>VLOOKUP($A28,情景假设!$A$309:$AP$373,COLUMN(情景假设!N$309),0)</f>
        <v>3245.0055189158998</v>
      </c>
      <c r="AH28" s="100">
        <f>VLOOKUP($A28,情景假设!$A$309:$AP$373,COLUMN(情景假设!O$309),0)</f>
        <v>3237.9642441237156</v>
      </c>
      <c r="AI28" s="100">
        <f>VLOOKUP($A28,情景假设!$A$309:$AP$373,COLUMN(情景假设!P$309),0)</f>
        <v>3230.4848338332686</v>
      </c>
      <c r="AJ28" s="101">
        <f>VLOOKUP($A28,情景假设!$A$309:$AP$373,COLUMN(情景假设!Q$309),0)</f>
        <v>3228.2559969781946</v>
      </c>
      <c r="AK28" s="65">
        <f>VLOOKUP($A28,情景假设!$A$309:$AP$373,COLUMN(情景假设!R$309),0)</f>
        <v>3228.6468504276254</v>
      </c>
      <c r="AL28" s="100">
        <f>VLOOKUP($A28,情景假设!$A$309:$AP$373,COLUMN(情景假设!S$309),0)</f>
        <v>3225.4156664090747</v>
      </c>
      <c r="AM28" s="100">
        <f>VLOOKUP($A28,情景假设!$A$309:$AP$373,COLUMN(情景假设!T$309),0)</f>
        <v>3219.6401013550485</v>
      </c>
      <c r="AN28" s="100">
        <f>VLOOKUP($A28,情景假设!$A$309:$AP$373,COLUMN(情景假设!U$309),0)</f>
        <v>3212.3686121719188</v>
      </c>
      <c r="AO28" s="66">
        <f>VLOOKUP($A28,情景假设!$A$309:$AP$373,COLUMN(情景假设!V$309),0)</f>
        <v>3204.6184047632864</v>
      </c>
      <c r="AP28" s="100">
        <f>VLOOKUP($A28,情景假设!$A$309:$AP$373,COLUMN(情景假设!W$309),0)</f>
        <v>3196.5721913787338</v>
      </c>
      <c r="AQ28" s="100">
        <f>VLOOKUP($A28,情景假设!$A$309:$AP$373,COLUMN(情景假设!X$309),0)</f>
        <v>3187.7867389161233</v>
      </c>
      <c r="AR28" s="100">
        <f>VLOOKUP($A28,情景假设!$A$309:$AP$373,COLUMN(情景假设!Y$309),0)</f>
        <v>3178.3075406272446</v>
      </c>
      <c r="AS28" s="100">
        <f>VLOOKUP($A28,情景假设!$A$309:$AP$373,COLUMN(情景假设!Z$309),0)</f>
        <v>3168.169084284852</v>
      </c>
      <c r="AT28" s="100">
        <f>VLOOKUP($A28,情景假设!$A$309:$AP$373,COLUMN(情景假设!AA$309),0)</f>
        <v>3157.3968755209366</v>
      </c>
      <c r="AU28" s="65">
        <f>VLOOKUP($A28,情景假设!$A$309:$AP$373,COLUMN(情景假设!AB$309),0)</f>
        <v>3146.1196616860893</v>
      </c>
      <c r="AV28" s="100">
        <f>VLOOKUP($A28,情景假设!$A$309:$AP$373,COLUMN(情景假设!AC$309),0)</f>
        <v>3134.4552981521888</v>
      </c>
      <c r="AW28" s="100">
        <f>VLOOKUP($A28,情景假设!$A$309:$AP$373,COLUMN(情景假设!AD$309),0)</f>
        <v>3122.4009428320815</v>
      </c>
      <c r="AX28" s="100">
        <f>VLOOKUP($A28,情景假设!$A$309:$AP$373,COLUMN(情景假设!AE$309),0)</f>
        <v>3109.9445351485083</v>
      </c>
      <c r="AY28" s="102">
        <f>VLOOKUP($A28,情景假设!$A$309:$AP$373,COLUMN(情景假设!AF$309),0)</f>
        <v>3097.0627488361865</v>
      </c>
      <c r="AZ28" s="65">
        <f>VLOOKUP($A28,情景假设!$A$309:$AP$373,COLUMN(情景假设!AG$309),0)</f>
        <v>3083.5144137322463</v>
      </c>
      <c r="BA28" s="100">
        <f>VLOOKUP($A28,情景假设!$A$309:$AP$373,COLUMN(情景假设!AH$309),0)</f>
        <v>3069.1126097574943</v>
      </c>
      <c r="BB28" s="100">
        <f>VLOOKUP($A28,情景假设!$A$309:$AP$373,COLUMN(情景假设!AI$309),0)</f>
        <v>3053.9049860953141</v>
      </c>
      <c r="BC28" s="100">
        <f>VLOOKUP($A28,情景假设!$A$309:$AP$373,COLUMN(情景假设!AJ$309),0)</f>
        <v>3037.9387787497681</v>
      </c>
      <c r="BD28" s="66">
        <f>VLOOKUP($A28,情景假设!$A$309:$AP$373,COLUMN(情景假设!AK$309),0)</f>
        <v>3021.260815155013</v>
      </c>
      <c r="BE28" s="100">
        <f>VLOOKUP($A28,情景假设!$A$309:$AP$373,COLUMN(情景假设!AL$309),0)</f>
        <v>3004.0204688186236</v>
      </c>
      <c r="BF28" s="100">
        <f>VLOOKUP($A28,情景假设!$A$309:$AP$373,COLUMN(情景假设!AM$309),0)</f>
        <v>2986.3798393313205</v>
      </c>
      <c r="BG28" s="100">
        <f>VLOOKUP($A28,情景假设!$A$309:$AP$373,COLUMN(情景假设!AN$309),0)</f>
        <v>2968.4035701299135</v>
      </c>
      <c r="BH28" s="100">
        <f>VLOOKUP($A28,情景假设!$A$309:$AP$373,COLUMN(情景假设!AO$309),0)</f>
        <v>2950.1549747720264</v>
      </c>
      <c r="BI28" s="102">
        <f>VLOOKUP($A28,情景假设!$A$309:$AP$373,COLUMN(情景假设!AP$309),0)</f>
        <v>2931.6959686834271</v>
      </c>
    </row>
    <row r="29" spans="1:61" x14ac:dyDescent="0.2">
      <c r="A29" s="23" t="s">
        <v>116</v>
      </c>
      <c r="B29" s="53"/>
      <c r="C29" s="54"/>
      <c r="D29" s="54"/>
      <c r="E29" s="54"/>
      <c r="F29" s="55"/>
      <c r="G29" s="53"/>
      <c r="H29" s="54"/>
      <c r="I29" s="54">
        <f>'历史数据 (2001-2022, 当年价) '!I29*I$77</f>
        <v>942.44830582196994</v>
      </c>
      <c r="J29" s="54">
        <f>'历史数据 (2001-2022, 当年价) '!J29*J$77</f>
        <v>972.00409563695905</v>
      </c>
      <c r="K29" s="55">
        <f>'历史数据 (2001-2022, 当年价) '!K29*K$77</f>
        <v>1129.8811717538965</v>
      </c>
      <c r="L29" s="53">
        <f>'历史数据 (2001-2022, 当年价) '!L29*L$77</f>
        <v>1250.7043821461339</v>
      </c>
      <c r="M29" s="54">
        <f>'历史数据 (2001-2022, 当年价) '!M29*M$77</f>
        <v>1324.0169299660911</v>
      </c>
      <c r="N29" s="54">
        <f>'历史数据 (2001-2022, 当年价) '!N29*N$77</f>
        <v>1386.0564923380959</v>
      </c>
      <c r="O29" s="54">
        <f>'历史数据 (2001-2022, 当年价) '!O29*O$77</f>
        <v>1444.4616196836896</v>
      </c>
      <c r="P29" s="54">
        <f>'历史数据 (2001-2022, 当年价) '!P29*P$77</f>
        <v>1464.9271654424824</v>
      </c>
      <c r="Q29" s="53">
        <f>'历史数据 (2001-2022, 当年价) '!Q29*Q$77</f>
        <v>1523.9542011748163</v>
      </c>
      <c r="R29" s="54">
        <f>'历史数据 (2001-2022, 当年价) '!R29*R$77</f>
        <v>1693.7330948132931</v>
      </c>
      <c r="S29" s="54">
        <f>'历史数据 (2001-2022, 当年价) '!S29*S$77</f>
        <v>1780.8886584549791</v>
      </c>
      <c r="T29" s="54">
        <f>'历史数据 (2001-2022, 当年价) '!T29*T$77</f>
        <v>1760.0007062456536</v>
      </c>
      <c r="U29" s="55">
        <f>'历史数据 (2001-2022, 当年价) '!U29*U$77</f>
        <v>1627.6494522571516</v>
      </c>
      <c r="V29" s="54">
        <f>'历史数据 (2001-2022, 当年价) '!V29*V$77</f>
        <v>1901.4435312506728</v>
      </c>
      <c r="W29" s="54">
        <f>'历史数据 (2001-2022, 当年价) '!W29*W$77</f>
        <v>1802.1334874675638</v>
      </c>
      <c r="X29" s="100">
        <f>VLOOKUP($A29,情景假设!$A$309:$AP$373,COLUMN(情景假设!E$309),0)</f>
        <v>1811.844895312573</v>
      </c>
      <c r="Y29" s="100">
        <f>VLOOKUP($A29,情景假设!$A$309:$AP$373,COLUMN(情景假设!F$309),0)</f>
        <v>1820.8136623149035</v>
      </c>
      <c r="Z29" s="101">
        <f>VLOOKUP($A29,情景假设!$A$309:$AP$373,COLUMN(情景假设!G$309),0)</f>
        <v>1826.7637026409109</v>
      </c>
      <c r="AA29" s="65">
        <f>VLOOKUP($A29,情景假设!$A$309:$AP$373,COLUMN(情景假设!H$309),0)</f>
        <v>1838.8497934819993</v>
      </c>
      <c r="AB29" s="100">
        <f>VLOOKUP($A29,情景假设!$A$309:$AP$373,COLUMN(情景假设!I$309),0)</f>
        <v>1854.3635964835212</v>
      </c>
      <c r="AC29" s="100">
        <f>VLOOKUP($A29,情景假设!$A$309:$AP$373,COLUMN(情景假设!J$309),0)</f>
        <v>1870.6200119160208</v>
      </c>
      <c r="AD29" s="100">
        <f>VLOOKUP($A29,情景假设!$A$309:$AP$373,COLUMN(情景假设!K$309),0)</f>
        <v>1884.2142471323991</v>
      </c>
      <c r="AE29" s="102">
        <f>VLOOKUP($A29,情景假设!$A$309:$AP$373,COLUMN(情景假设!L$309),0)</f>
        <v>1891.0336933237941</v>
      </c>
      <c r="AF29" s="100">
        <f>VLOOKUP($A29,情景假设!$A$309:$AP$373,COLUMN(情景假设!M$309),0)</f>
        <v>1891.118041757177</v>
      </c>
      <c r="AG29" s="100">
        <f>VLOOKUP($A29,情景假设!$A$309:$AP$373,COLUMN(情景假设!N$309),0)</f>
        <v>1887.7638065319391</v>
      </c>
      <c r="AH29" s="100">
        <f>VLOOKUP($A29,情景假设!$A$309:$AP$373,COLUMN(情景假设!O$309),0)</f>
        <v>1881.7857007856426</v>
      </c>
      <c r="AI29" s="100">
        <f>VLOOKUP($A29,情景假设!$A$309:$AP$373,COLUMN(情景假设!P$309),0)</f>
        <v>1875.4093249462537</v>
      </c>
      <c r="AJ29" s="101">
        <f>VLOOKUP($A29,情景假设!$A$309:$AP$373,COLUMN(情景假设!Q$309),0)</f>
        <v>1872.2788807253335</v>
      </c>
      <c r="AK29" s="65">
        <f>VLOOKUP($A29,情景假设!$A$309:$AP$373,COLUMN(情景假设!R$309),0)</f>
        <v>1870.9343034065848</v>
      </c>
      <c r="AL29" s="100">
        <f>VLOOKUP($A29,情景假设!$A$309:$AP$373,COLUMN(情景假设!S$309),0)</f>
        <v>1867.5941689429628</v>
      </c>
      <c r="AM29" s="100">
        <f>VLOOKUP($A29,情景假设!$A$309:$AP$373,COLUMN(情景假设!T$309),0)</f>
        <v>1862.8735865616989</v>
      </c>
      <c r="AN29" s="100">
        <f>VLOOKUP($A29,情景假设!$A$309:$AP$373,COLUMN(情景假设!U$309),0)</f>
        <v>1857.3685758201907</v>
      </c>
      <c r="AO29" s="66">
        <f>VLOOKUP($A29,情景假设!$A$309:$AP$373,COLUMN(情景假设!V$309),0)</f>
        <v>1851.6552875294215</v>
      </c>
      <c r="AP29" s="100">
        <f>VLOOKUP($A29,情景假设!$A$309:$AP$373,COLUMN(情景假设!W$309),0)</f>
        <v>1845.8264968505994</v>
      </c>
      <c r="AQ29" s="100">
        <f>VLOOKUP($A29,情景假设!$A$309:$AP$373,COLUMN(情景假设!X$309),0)</f>
        <v>1839.6136169221857</v>
      </c>
      <c r="AR29" s="100">
        <f>VLOOKUP($A29,情景假设!$A$309:$AP$373,COLUMN(情景假设!Y$309),0)</f>
        <v>1833.0306903943442</v>
      </c>
      <c r="AS29" s="100">
        <f>VLOOKUP($A29,情景假设!$A$309:$AP$373,COLUMN(情景假设!Z$309),0)</f>
        <v>1826.0854983174549</v>
      </c>
      <c r="AT29" s="100">
        <f>VLOOKUP($A29,情景假设!$A$309:$AP$373,COLUMN(情景假设!AA$309),0)</f>
        <v>1818.7807723010858</v>
      </c>
      <c r="AU29" s="65">
        <f>VLOOKUP($A29,情景假设!$A$309:$AP$373,COLUMN(情景假设!AB$309),0)</f>
        <v>1811.1788412707824</v>
      </c>
      <c r="AV29" s="100">
        <f>VLOOKUP($A29,情景假设!$A$309:$AP$373,COLUMN(情景假设!AC$309),0)</f>
        <v>1803.335805525724</v>
      </c>
      <c r="AW29" s="100">
        <f>VLOOKUP($A29,情景假设!$A$309:$AP$373,COLUMN(情景假设!AD$309),0)</f>
        <v>1795.2384338476218</v>
      </c>
      <c r="AX29" s="100">
        <f>VLOOKUP($A29,情景假设!$A$309:$AP$373,COLUMN(情景假设!AE$309),0)</f>
        <v>1786.8684523177074</v>
      </c>
      <c r="AY29" s="102">
        <f>VLOOKUP($A29,情景假设!$A$309:$AP$373,COLUMN(情景假设!AF$309),0)</f>
        <v>1778.2014059113108</v>
      </c>
      <c r="AZ29" s="65">
        <f>VLOOKUP($A29,情景假设!$A$309:$AP$373,COLUMN(情景假设!AG$309),0)</f>
        <v>1769.1525453244624</v>
      </c>
      <c r="BA29" s="100">
        <f>VLOOKUP($A29,情景假设!$A$309:$AP$373,COLUMN(情景假设!AH$309),0)</f>
        <v>1759.6707156293303</v>
      </c>
      <c r="BB29" s="100">
        <f>VLOOKUP($A29,情景假设!$A$309:$AP$373,COLUMN(情景假设!AI$309),0)</f>
        <v>1749.7761348593278</v>
      </c>
      <c r="BC29" s="100">
        <f>VLOOKUP($A29,情景假设!$A$309:$AP$373,COLUMN(情景假设!AJ$309),0)</f>
        <v>1739.4888175127639</v>
      </c>
      <c r="BD29" s="66">
        <f>VLOOKUP($A29,情景假设!$A$309:$AP$373,COLUMN(情景假设!AK$309),0)</f>
        <v>1728.8286003012695</v>
      </c>
      <c r="BE29" s="100">
        <f>VLOOKUP($A29,情景假设!$A$309:$AP$373,COLUMN(情景假设!AL$309),0)</f>
        <v>1717.8740386452725</v>
      </c>
      <c r="BF29" s="100">
        <f>VLOOKUP($A29,情景假设!$A$309:$AP$373,COLUMN(情景假设!AM$309),0)</f>
        <v>1706.7109083633632</v>
      </c>
      <c r="BG29" s="100">
        <f>VLOOKUP($A29,情景假设!$A$309:$AP$373,COLUMN(情景假设!AN$309),0)</f>
        <v>1695.3692698933644</v>
      </c>
      <c r="BH29" s="100">
        <f>VLOOKUP($A29,情景假设!$A$309:$AP$373,COLUMN(情景假设!AO$309),0)</f>
        <v>1683.8785205485017</v>
      </c>
      <c r="BI29" s="102">
        <f>VLOOKUP($A29,情景假设!$A$309:$AP$373,COLUMN(情景假设!AP$309),0)</f>
        <v>1672.2673642305306</v>
      </c>
    </row>
    <row r="30" spans="1:61" x14ac:dyDescent="0.2">
      <c r="A30" s="23" t="s">
        <v>79</v>
      </c>
      <c r="B30" s="53"/>
      <c r="C30" s="54"/>
      <c r="D30" s="54"/>
      <c r="E30" s="54"/>
      <c r="F30" s="55"/>
      <c r="G30" s="53"/>
      <c r="H30" s="54"/>
      <c r="I30" s="54">
        <f>'历史数据 (2001-2022, 当年价) '!I30*I$77</f>
        <v>2399.4158408160433</v>
      </c>
      <c r="J30" s="54">
        <f>'历史数据 (2001-2022, 当年价) '!J30*J$77</f>
        <v>2517.8787005987151</v>
      </c>
      <c r="K30" s="55">
        <f>'历史数据 (2001-2022, 当年价) '!K30*K$77</f>
        <v>2841.2631481498397</v>
      </c>
      <c r="L30" s="53">
        <f>'历史数据 (2001-2022, 当年价) '!L30*L$77</f>
        <v>3123.251114962859</v>
      </c>
      <c r="M30" s="54">
        <f>'历史数据 (2001-2022, 当年价) '!M30*M$77</f>
        <v>3234.9671780680355</v>
      </c>
      <c r="N30" s="54">
        <f>'历史数据 (2001-2022, 当年价) '!N30*N$77</f>
        <v>3331.2326114407938</v>
      </c>
      <c r="O30" s="54">
        <f>'历史数据 (2001-2022, 当年价) '!O30*O$77</f>
        <v>3401.3404077881783</v>
      </c>
      <c r="P30" s="54">
        <f>'历史数据 (2001-2022, 当年价) '!P30*P$77</f>
        <v>3397.9015395567599</v>
      </c>
      <c r="Q30" s="53">
        <f>'历史数据 (2001-2022, 当年价) '!Q30*Q$77</f>
        <v>3511.6031390759331</v>
      </c>
      <c r="R30" s="54">
        <f>'历史数据 (2001-2022, 当年价) '!R30*R$77</f>
        <v>3703.7687703101592</v>
      </c>
      <c r="S30" s="54">
        <f>'历史数据 (2001-2022, 当年价) '!S30*S$77</f>
        <v>3724.7155807424642</v>
      </c>
      <c r="T30" s="54">
        <f>'历史数据 (2001-2022, 当年价) '!T30*T$77</f>
        <v>3742.079787486814</v>
      </c>
      <c r="U30" s="55">
        <f>'历史数据 (2001-2022, 当年价) '!U30*U$77</f>
        <v>3663.3945727849982</v>
      </c>
      <c r="V30" s="54">
        <f>'历史数据 (2001-2022, 当年价) '!V30*V$77</f>
        <v>4054.5873514850814</v>
      </c>
      <c r="W30" s="54">
        <f>'历史数据 (2001-2022, 当年价) '!W30*W$77</f>
        <v>4094.0668183633061</v>
      </c>
      <c r="X30" s="100">
        <f>VLOOKUP($A30,情景假设!$A$309:$AP$373,COLUMN(情景假设!E$309),0)</f>
        <v>4153.0330850579567</v>
      </c>
      <c r="Y30" s="100">
        <f>VLOOKUP($A30,情景假设!$A$309:$AP$373,COLUMN(情景假设!F$309),0)</f>
        <v>4208.7217591147191</v>
      </c>
      <c r="Z30" s="101">
        <f>VLOOKUP($A30,情景假设!$A$309:$AP$373,COLUMN(情景假设!G$309),0)</f>
        <v>4256.4594348478704</v>
      </c>
      <c r="AA30" s="65">
        <f>VLOOKUP($A30,情景假设!$A$309:$AP$373,COLUMN(情景假设!H$309),0)</f>
        <v>4314.7606382543709</v>
      </c>
      <c r="AB30" s="100">
        <f>VLOOKUP($A30,情景假设!$A$309:$AP$373,COLUMN(情景假设!I$309),0)</f>
        <v>4376.3258716153159</v>
      </c>
      <c r="AC30" s="100">
        <f>VLOOKUP($A30,情景假设!$A$309:$AP$373,COLUMN(情景假设!J$309),0)</f>
        <v>4438.1342555101219</v>
      </c>
      <c r="AD30" s="100">
        <f>VLOOKUP($A30,情景假设!$A$309:$AP$373,COLUMN(情景假设!K$309),0)</f>
        <v>4495.5315883850462</v>
      </c>
      <c r="AE30" s="102">
        <f>VLOOKUP($A30,情景假设!$A$309:$AP$373,COLUMN(情景假设!L$309),0)</f>
        <v>4542.2092442720905</v>
      </c>
      <c r="AF30" s="100">
        <f>VLOOKUP($A30,情景假设!$A$309:$AP$373,COLUMN(情景假设!M$309),0)</f>
        <v>4578.6222408236499</v>
      </c>
      <c r="AG30" s="100">
        <f>VLOOKUP($A30,情景假设!$A$309:$AP$373,COLUMN(情景假设!N$309),0)</f>
        <v>4609.9954525733783</v>
      </c>
      <c r="AH30" s="100">
        <f>VLOOKUP($A30,情景假设!$A$309:$AP$373,COLUMN(情景假设!O$309),0)</f>
        <v>4637.2990999487292</v>
      </c>
      <c r="AI30" s="100">
        <f>VLOOKUP($A30,情景假设!$A$309:$AP$373,COLUMN(情景假设!P$309),0)</f>
        <v>4665.1452019916214</v>
      </c>
      <c r="AJ30" s="101">
        <f>VLOOKUP($A30,情景假设!$A$309:$AP$373,COLUMN(情景假设!Q$309),0)</f>
        <v>4701.9952977712228</v>
      </c>
      <c r="AK30" s="65">
        <f>VLOOKUP($A30,情景假设!$A$309:$AP$373,COLUMN(情景假设!R$309),0)</f>
        <v>4744.5849996106472</v>
      </c>
      <c r="AL30" s="100">
        <f>VLOOKUP($A30,情景假设!$A$309:$AP$373,COLUMN(情景假设!S$309),0)</f>
        <v>4783.9171208772068</v>
      </c>
      <c r="AM30" s="100">
        <f>VLOOKUP($A30,情景假设!$A$309:$AP$373,COLUMN(情景假设!T$309),0)</f>
        <v>4821.3484596064645</v>
      </c>
      <c r="AN30" s="100">
        <f>VLOOKUP($A30,情景假设!$A$309:$AP$373,COLUMN(情景假设!U$309),0)</f>
        <v>4858.234477621133</v>
      </c>
      <c r="AO30" s="66">
        <f>VLOOKUP($A30,情景假设!$A$309:$AP$373,COLUMN(情景假设!V$309),0)</f>
        <v>4895.9313030822468</v>
      </c>
      <c r="AP30" s="100">
        <f>VLOOKUP($A30,情景假设!$A$309:$AP$373,COLUMN(情景假设!W$309),0)</f>
        <v>4934.5597313002809</v>
      </c>
      <c r="AQ30" s="100">
        <f>VLOOKUP($A30,情景假设!$A$309:$AP$373,COLUMN(情景假设!X$309),0)</f>
        <v>4973.2676398053354</v>
      </c>
      <c r="AR30" s="100">
        <f>VLOOKUP($A30,情景假设!$A$309:$AP$373,COLUMN(情景假设!Y$309),0)</f>
        <v>5011.9361580240811</v>
      </c>
      <c r="AS30" s="100">
        <f>VLOOKUP($A30,情景假设!$A$309:$AP$373,COLUMN(情景假设!Z$309),0)</f>
        <v>5050.4235922834096</v>
      </c>
      <c r="AT30" s="100">
        <f>VLOOKUP($A30,情景假设!$A$309:$AP$373,COLUMN(情景假设!AA$309),0)</f>
        <v>5088.5682970374683</v>
      </c>
      <c r="AU30" s="65">
        <f>VLOOKUP($A30,情景假设!$A$309:$AP$373,COLUMN(情景假设!AB$309),0)</f>
        <v>5126.3712710506607</v>
      </c>
      <c r="AV30" s="100">
        <f>VLOOKUP($A30,情景假设!$A$309:$AP$373,COLUMN(情景假设!AC$309),0)</f>
        <v>5163.8179559074506</v>
      </c>
      <c r="AW30" s="100">
        <f>VLOOKUP($A30,情景假设!$A$309:$AP$373,COLUMN(情景假设!AD$309),0)</f>
        <v>5200.6950865087128</v>
      </c>
      <c r="AX30" s="100">
        <f>VLOOKUP($A30,情景假设!$A$309:$AP$373,COLUMN(情景假设!AE$309),0)</f>
        <v>5236.7680329540945</v>
      </c>
      <c r="AY30" s="102">
        <f>VLOOKUP($A30,情景假设!$A$309:$AP$373,COLUMN(情景假设!AF$309),0)</f>
        <v>5271.7770277116924</v>
      </c>
      <c r="AZ30" s="65">
        <f>VLOOKUP($A30,情景假设!$A$309:$AP$373,COLUMN(情景假设!AG$309),0)</f>
        <v>5306.4896716061767</v>
      </c>
      <c r="BA30" s="100">
        <f>VLOOKUP($A30,情景假设!$A$309:$AP$373,COLUMN(情景假设!AH$309),0)</f>
        <v>5341.7634191934876</v>
      </c>
      <c r="BB30" s="100">
        <f>VLOOKUP($A30,情景假设!$A$309:$AP$373,COLUMN(情景假设!AI$309),0)</f>
        <v>5377.4495795892726</v>
      </c>
      <c r="BC30" s="100">
        <f>VLOOKUP($A30,情景假设!$A$309:$AP$373,COLUMN(情景假设!AJ$309),0)</f>
        <v>5413.3972094382443</v>
      </c>
      <c r="BD30" s="66">
        <f>VLOOKUP($A30,情景假设!$A$309:$AP$373,COLUMN(情景假设!AK$309),0)</f>
        <v>5449.4533764388225</v>
      </c>
      <c r="BE30" s="100">
        <f>VLOOKUP($A30,情景假设!$A$309:$AP$373,COLUMN(情景假设!AL$309),0)</f>
        <v>5485.6514462550713</v>
      </c>
      <c r="BF30" s="100">
        <f>VLOOKUP($A30,情景假设!$A$309:$AP$373,COLUMN(情景假设!AM$309),0)</f>
        <v>5522.0571340219039</v>
      </c>
      <c r="BG30" s="100">
        <f>VLOOKUP($A30,情景假设!$A$309:$AP$373,COLUMN(情景假设!AN$309),0)</f>
        <v>5558.5645925904719</v>
      </c>
      <c r="BH30" s="100">
        <f>VLOOKUP($A30,情景假设!$A$309:$AP$373,COLUMN(情景假设!AO$309),0)</f>
        <v>5595.0679319745805</v>
      </c>
      <c r="BI30" s="102">
        <f>VLOOKUP($A30,情景假设!$A$309:$AP$373,COLUMN(情景假设!AP$309),0)</f>
        <v>5631.4613098143727</v>
      </c>
    </row>
    <row r="31" spans="1:61" x14ac:dyDescent="0.2">
      <c r="A31" s="23" t="s">
        <v>117</v>
      </c>
      <c r="B31" s="53"/>
      <c r="C31" s="54"/>
      <c r="D31" s="54"/>
      <c r="E31" s="54"/>
      <c r="F31" s="55"/>
      <c r="G31" s="53"/>
      <c r="H31" s="54"/>
      <c r="I31" s="54">
        <f>'历史数据 (2001-2022, 当年价) '!I31*I$77</f>
        <v>960.49923103428591</v>
      </c>
      <c r="J31" s="54">
        <f>'历史数据 (2001-2022, 当年价) '!J31*J$77</f>
        <v>990.62110956548941</v>
      </c>
      <c r="K31" s="55">
        <f>'历史数据 (2001-2022, 当年价) '!K31*K$77</f>
        <v>1105.3457185260063</v>
      </c>
      <c r="L31" s="53">
        <f>'历史数据 (2001-2022, 当年价) '!L31*L$77</f>
        <v>1209.7378757621632</v>
      </c>
      <c r="M31" s="54">
        <f>'历史数据 (2001-2022, 当年价) '!M31*M$77</f>
        <v>1267.9807982271564</v>
      </c>
      <c r="N31" s="54">
        <f>'历史数据 (2001-2022, 当年价) '!N31*N$77</f>
        <v>1347.8717215792374</v>
      </c>
      <c r="O31" s="54">
        <f>'历史数据 (2001-2022, 当年价) '!O31*O$77</f>
        <v>1421.466988732664</v>
      </c>
      <c r="P31" s="54">
        <f>'历史数据 (2001-2022, 当年价) '!P31*P$77</f>
        <v>1438.9096272736515</v>
      </c>
      <c r="Q31" s="53">
        <f>'历史数据 (2001-2022, 当年价) '!Q31*Q$77</f>
        <v>1489.8672732730606</v>
      </c>
      <c r="R31" s="54">
        <f>'历史数据 (2001-2022, 当年价) '!R31*R$77</f>
        <v>1658.8647683805762</v>
      </c>
      <c r="S31" s="54">
        <f>'历史数据 (2001-2022, 当年价) '!S31*S$77</f>
        <v>1760.7433815949707</v>
      </c>
      <c r="T31" s="54">
        <f>'历史数据 (2001-2022, 当年价) '!T31*T$77</f>
        <v>1740.091712310071</v>
      </c>
      <c r="U31" s="55">
        <f>'历史数据 (2001-2022, 当年价) '!U31*U$77</f>
        <v>1649.6368760600501</v>
      </c>
      <c r="V31" s="54">
        <f>'历史数据 (2001-2022, 当年价) '!V31*V$77</f>
        <v>1909.953713647637</v>
      </c>
      <c r="W31" s="54">
        <f>'历史数据 (2001-2022, 当年价) '!W31*W$77</f>
        <v>1947.9528299445335</v>
      </c>
      <c r="X31" s="100">
        <f>VLOOKUP($A31,情景假设!$A$309:$AP$373,COLUMN(情景假设!E$309),0)</f>
        <v>1982.3043341890914</v>
      </c>
      <c r="Y31" s="100">
        <f>VLOOKUP($A31,情景假设!$A$309:$AP$373,COLUMN(情景假设!F$309),0)</f>
        <v>2015.5558643739128</v>
      </c>
      <c r="Z31" s="101">
        <f>VLOOKUP($A31,情景假设!$A$309:$AP$373,COLUMN(情景假设!G$309),0)</f>
        <v>2045.2318475207696</v>
      </c>
      <c r="AA31" s="65">
        <f>VLOOKUP($A31,情景假设!$A$309:$AP$373,COLUMN(情景假设!H$309),0)</f>
        <v>2081.3652906846819</v>
      </c>
      <c r="AB31" s="100">
        <f>VLOOKUP($A31,情景假设!$A$309:$AP$373,COLUMN(情景假设!I$309),0)</f>
        <v>2120.8864874806641</v>
      </c>
      <c r="AC31" s="100">
        <f>VLOOKUP($A31,情景假设!$A$309:$AP$373,COLUMN(情景假设!J$309),0)</f>
        <v>2160.9603916862256</v>
      </c>
      <c r="AD31" s="100">
        <f>VLOOKUP($A31,情景假设!$A$309:$AP$373,COLUMN(情景假设!K$309),0)</f>
        <v>2197.7993968049868</v>
      </c>
      <c r="AE31" s="102">
        <f>VLOOKUP($A31,情景假设!$A$309:$AP$373,COLUMN(情景假设!L$309),0)</f>
        <v>2226.645224077211</v>
      </c>
      <c r="AF31" s="100">
        <f>VLOOKUP($A31,情景假设!$A$309:$AP$373,COLUMN(情景假设!M$309),0)</f>
        <v>2247.3516495630502</v>
      </c>
      <c r="AG31" s="100">
        <f>VLOOKUP($A31,情景假设!$A$309:$AP$373,COLUMN(情景假设!N$309),0)</f>
        <v>2263.4275080299785</v>
      </c>
      <c r="AH31" s="100">
        <f>VLOOKUP($A31,情景假设!$A$309:$AP$373,COLUMN(情景假设!O$309),0)</f>
        <v>2275.549381069934</v>
      </c>
      <c r="AI31" s="100">
        <f>VLOOKUP($A31,情景假设!$A$309:$AP$373,COLUMN(情景假设!P$309),0)</f>
        <v>2286.1498186047011</v>
      </c>
      <c r="AJ31" s="101">
        <f>VLOOKUP($A31,情景假设!$A$309:$AP$373,COLUMN(情景假设!Q$309),0)</f>
        <v>2299.4911659599825</v>
      </c>
      <c r="AK31" s="65">
        <f>VLOOKUP($A31,情景假设!$A$309:$AP$373,COLUMN(情景假设!R$309),0)</f>
        <v>2314.5428561316671</v>
      </c>
      <c r="AL31" s="100">
        <f>VLOOKUP($A31,情景假设!$A$309:$AP$373,COLUMN(情景假设!S$309),0)</f>
        <v>2327.420268559646</v>
      </c>
      <c r="AM31" s="100">
        <f>VLOOKUP($A31,情景假设!$A$309:$AP$373,COLUMN(情景假设!T$309),0)</f>
        <v>2338.7714997690318</v>
      </c>
      <c r="AN31" s="100">
        <f>VLOOKUP($A31,情景假设!$A$309:$AP$373,COLUMN(情景假设!U$309),0)</f>
        <v>2349.2403780949044</v>
      </c>
      <c r="AO31" s="66">
        <f>VLOOKUP($A31,情景假设!$A$309:$AP$373,COLUMN(情景假设!V$309),0)</f>
        <v>2359.4656933259662</v>
      </c>
      <c r="AP31" s="100">
        <f>VLOOKUP($A31,情景假设!$A$309:$AP$373,COLUMN(情景假设!W$309),0)</f>
        <v>2369.4859377061612</v>
      </c>
      <c r="AQ31" s="100">
        <f>VLOOKUP($A31,情景假设!$A$309:$AP$373,COLUMN(情景假设!X$309),0)</f>
        <v>2378.874518220347</v>
      </c>
      <c r="AR31" s="100">
        <f>VLOOKUP($A31,情景假设!$A$309:$AP$373,COLUMN(情景假设!Y$309),0)</f>
        <v>2387.5616808887771</v>
      </c>
      <c r="AS31" s="100">
        <f>VLOOKUP($A31,情景假设!$A$309:$AP$373,COLUMN(情景假设!Z$309),0)</f>
        <v>2395.4690330666344</v>
      </c>
      <c r="AT31" s="100">
        <f>VLOOKUP($A31,情景假设!$A$309:$AP$373,COLUMN(情景假设!AA$309),0)</f>
        <v>2402.5110905840011</v>
      </c>
      <c r="AU31" s="65">
        <f>VLOOKUP($A31,情景假设!$A$309:$AP$373,COLUMN(情景假设!AB$309),0)</f>
        <v>2408.6812888148411</v>
      </c>
      <c r="AV31" s="100">
        <f>VLOOKUP($A31,情景假设!$A$309:$AP$373,COLUMN(情景假设!AC$309),0)</f>
        <v>2413.966764603651</v>
      </c>
      <c r="AW31" s="100">
        <f>VLOOKUP($A31,情景假设!$A$309:$AP$373,COLUMN(情景假设!AD$309),0)</f>
        <v>2418.2632518770879</v>
      </c>
      <c r="AX31" s="100">
        <f>VLOOKUP($A31,情景假设!$A$309:$AP$373,COLUMN(情景假设!AE$309),0)</f>
        <v>2421.4595465711477</v>
      </c>
      <c r="AY31" s="102">
        <f>VLOOKUP($A31,情景假设!$A$309:$AP$373,COLUMN(情景假设!AF$309),0)</f>
        <v>2423.4361515865035</v>
      </c>
      <c r="AZ31" s="65">
        <f>VLOOKUP($A31,情景假设!$A$309:$AP$373,COLUMN(情景假设!AG$309),0)</f>
        <v>2424.9065779589391</v>
      </c>
      <c r="BA31" s="100">
        <f>VLOOKUP($A31,情景假设!$A$309:$AP$373,COLUMN(情景假设!AH$309),0)</f>
        <v>2426.6029778485827</v>
      </c>
      <c r="BB31" s="100">
        <f>VLOOKUP($A31,情景假设!$A$309:$AP$373,COLUMN(情景假设!AI$309),0)</f>
        <v>2428.4260517128751</v>
      </c>
      <c r="BC31" s="100">
        <f>VLOOKUP($A31,情景假设!$A$309:$AP$373,COLUMN(情景假设!AJ$309),0)</f>
        <v>2430.2759433781007</v>
      </c>
      <c r="BD31" s="66">
        <f>VLOOKUP($A31,情景假设!$A$309:$AP$373,COLUMN(情景假设!AK$309),0)</f>
        <v>2432.0522890300458</v>
      </c>
      <c r="BE31" s="100">
        <f>VLOOKUP($A31,情景假设!$A$309:$AP$373,COLUMN(情景假设!AL$309),0)</f>
        <v>2433.7377106346025</v>
      </c>
      <c r="BF31" s="100">
        <f>VLOOKUP($A31,情景假设!$A$309:$AP$373,COLUMN(情景假设!AM$309),0)</f>
        <v>2435.3274299074237</v>
      </c>
      <c r="BG31" s="100">
        <f>VLOOKUP($A31,情景假设!$A$309:$AP$373,COLUMN(情景假设!AN$309),0)</f>
        <v>2436.7394372380309</v>
      </c>
      <c r="BH31" s="100">
        <f>VLOOKUP($A31,情景假设!$A$309:$AP$373,COLUMN(情景假设!AO$309),0)</f>
        <v>2437.8914945967372</v>
      </c>
      <c r="BI31" s="102">
        <f>VLOOKUP($A31,情景假设!$A$309:$AP$373,COLUMN(情景假设!AP$309),0)</f>
        <v>2438.7012017723141</v>
      </c>
    </row>
    <row r="32" spans="1:61" x14ac:dyDescent="0.2">
      <c r="A32" s="23" t="s">
        <v>118</v>
      </c>
      <c r="B32" s="53"/>
      <c r="C32" s="54"/>
      <c r="D32" s="54"/>
      <c r="E32" s="54"/>
      <c r="F32" s="55"/>
      <c r="G32" s="53"/>
      <c r="H32" s="54"/>
      <c r="I32" s="54">
        <f>'历史数据 (2001-2022, 当年价) '!I32*I$77</f>
        <v>1237.2348438757313</v>
      </c>
      <c r="J32" s="54">
        <f>'历史数据 (2001-2022, 当年价) '!J32*J$77</f>
        <v>1260.7885849418121</v>
      </c>
      <c r="K32" s="55">
        <f>'历史数据 (2001-2022, 当年价) '!K32*K$77</f>
        <v>1389.6603169510863</v>
      </c>
      <c r="L32" s="53">
        <f>'历史数据 (2001-2022, 当年价) '!L32*L$77</f>
        <v>1498.203935994324</v>
      </c>
      <c r="M32" s="54">
        <f>'历史数据 (2001-2022, 当年价) '!M32*M$77</f>
        <v>1581.7453247763906</v>
      </c>
      <c r="N32" s="54">
        <f>'历史数据 (2001-2022, 当年价) '!N32*N$77</f>
        <v>1705.4469690205001</v>
      </c>
      <c r="O32" s="54">
        <f>'历史数据 (2001-2022, 当年价) '!O32*O$77</f>
        <v>1857.428402654961</v>
      </c>
      <c r="P32" s="54">
        <f>'历史数据 (2001-2022, 当年价) '!P32*P$77</f>
        <v>1864.3612617991985</v>
      </c>
      <c r="Q32" s="53">
        <f>'历史数据 (2001-2022, 当年价) '!Q32*Q$77</f>
        <v>1877.6232138558726</v>
      </c>
      <c r="R32" s="54">
        <f>'历史数据 (2001-2022, 当年价) '!R32*R$77</f>
        <v>2073.499402210462</v>
      </c>
      <c r="S32" s="54">
        <f>'历史数据 (2001-2022, 当年价) '!S32*S$77</f>
        <v>2225.6176241314952</v>
      </c>
      <c r="T32" s="54">
        <f>'历史数据 (2001-2022, 当年价) '!T32*T$77</f>
        <v>2169.4713333944724</v>
      </c>
      <c r="U32" s="55">
        <f>'历史数据 (2001-2022, 当年价) '!U32*U$77</f>
        <v>1972.7493616245627</v>
      </c>
      <c r="V32" s="54">
        <f>'历史数据 (2001-2022, 当年价) '!V32*V$77</f>
        <v>2360.0523650119308</v>
      </c>
      <c r="W32" s="54">
        <f>'历史数据 (2001-2022, 当年价) '!W32*W$77</f>
        <v>2335.0838323778685</v>
      </c>
      <c r="X32" s="100">
        <f>VLOOKUP($A32,情景假设!$A$309:$AP$373,COLUMN(情景假设!E$309),0)</f>
        <v>2370.3616464025426</v>
      </c>
      <c r="Y32" s="100">
        <f>VLOOKUP($A32,情景假设!$A$309:$AP$373,COLUMN(情景假设!F$309),0)</f>
        <v>2404.6381883672366</v>
      </c>
      <c r="Z32" s="101">
        <f>VLOOKUP($A32,情景假设!$A$309:$AP$373,COLUMN(情景假设!G$309),0)</f>
        <v>2435.0551212638488</v>
      </c>
      <c r="AA32" s="65">
        <f>VLOOKUP($A32,情景假设!$A$309:$AP$373,COLUMN(情景假设!H$309),0)</f>
        <v>2473.5142636899427</v>
      </c>
      <c r="AB32" s="100">
        <f>VLOOKUP($A32,情景假设!$A$309:$AP$373,COLUMN(情景假设!I$309),0)</f>
        <v>2516.2870215070648</v>
      </c>
      <c r="AC32" s="100">
        <f>VLOOKUP($A32,情景假设!$A$309:$AP$373,COLUMN(情景假设!J$309),0)</f>
        <v>2560.0830999211275</v>
      </c>
      <c r="AD32" s="100">
        <f>VLOOKUP($A32,情景假设!$A$309:$AP$373,COLUMN(情景假设!K$309),0)</f>
        <v>2600.5113508225136</v>
      </c>
      <c r="AE32" s="102">
        <f>VLOOKUP($A32,情景假设!$A$309:$AP$373,COLUMN(情景假设!L$309),0)</f>
        <v>2632.0564791196939</v>
      </c>
      <c r="AF32" s="100">
        <f>VLOOKUP($A32,情景假设!$A$309:$AP$373,COLUMN(情景假设!M$309),0)</f>
        <v>2654.3050761614877</v>
      </c>
      <c r="AG32" s="100">
        <f>VLOOKUP($A32,情景假设!$A$309:$AP$373,COLUMN(情景假设!N$309),0)</f>
        <v>2671.2038566935512</v>
      </c>
      <c r="AH32" s="100">
        <f>VLOOKUP($A32,情景假设!$A$309:$AP$373,COLUMN(情景假设!O$309),0)</f>
        <v>2683.7344942962445</v>
      </c>
      <c r="AI32" s="100">
        <f>VLOOKUP($A32,情景假设!$A$309:$AP$373,COLUMN(情景假设!P$309),0)</f>
        <v>2694.9468355907088</v>
      </c>
      <c r="AJ32" s="101">
        <f>VLOOKUP($A32,情景假设!$A$309:$AP$373,COLUMN(情景假设!Q$309),0)</f>
        <v>2710.0422981134857</v>
      </c>
      <c r="AK32" s="65">
        <f>VLOOKUP($A32,情景假设!$A$309:$AP$373,COLUMN(情景假设!R$309),0)</f>
        <v>2727.5958589558659</v>
      </c>
      <c r="AL32" s="100">
        <f>VLOOKUP($A32,情景假设!$A$309:$AP$373,COLUMN(情景假设!S$309),0)</f>
        <v>2742.6988464889355</v>
      </c>
      <c r="AM32" s="100">
        <f>VLOOKUP($A32,情景假设!$A$309:$AP$373,COLUMN(情景假设!T$309),0)</f>
        <v>2756.1116080746542</v>
      </c>
      <c r="AN32" s="100">
        <f>VLOOKUP($A32,情景假设!$A$309:$AP$373,COLUMN(情景假设!U$309),0)</f>
        <v>2768.5889100330282</v>
      </c>
      <c r="AO32" s="66">
        <f>VLOOKUP($A32,情景假设!$A$309:$AP$373,COLUMN(情景假设!V$309),0)</f>
        <v>2780.8793484275243</v>
      </c>
      <c r="AP32" s="100">
        <f>VLOOKUP($A32,情景假设!$A$309:$AP$373,COLUMN(情景假设!W$309),0)</f>
        <v>2793.0239747133915</v>
      </c>
      <c r="AQ32" s="100">
        <f>VLOOKUP($A32,情景假设!$A$309:$AP$373,COLUMN(情景假设!X$309),0)</f>
        <v>2804.5154220032477</v>
      </c>
      <c r="AR32" s="100">
        <f>VLOOKUP($A32,情景假设!$A$309:$AP$373,COLUMN(情景假设!Y$309),0)</f>
        <v>2815.266588954305</v>
      </c>
      <c r="AS32" s="100">
        <f>VLOOKUP($A32,情景假设!$A$309:$AP$373,COLUMN(情景假设!Z$309),0)</f>
        <v>2825.1799040068386</v>
      </c>
      <c r="AT32" s="100">
        <f>VLOOKUP($A32,情景假设!$A$309:$AP$373,COLUMN(情景假设!AA$309),0)</f>
        <v>2834.149130593506</v>
      </c>
      <c r="AU32" s="65">
        <f>VLOOKUP($A32,情景假设!$A$309:$AP$373,COLUMN(情景假设!AB$309),0)</f>
        <v>2842.1608393903102</v>
      </c>
      <c r="AV32" s="100">
        <f>VLOOKUP($A32,情景假设!$A$309:$AP$373,COLUMN(情景假设!AC$309),0)</f>
        <v>2849.1939508606124</v>
      </c>
      <c r="AW32" s="100">
        <f>VLOOKUP($A32,情景假设!$A$309:$AP$373,COLUMN(情景假设!AD$309),0)</f>
        <v>2855.1192630665387</v>
      </c>
      <c r="AX32" s="100">
        <f>VLOOKUP($A32,情景假设!$A$309:$AP$373,COLUMN(情景假设!AE$309),0)</f>
        <v>2859.7990520742396</v>
      </c>
      <c r="AY32" s="102">
        <f>VLOOKUP($A32,情景假设!$A$309:$AP$373,COLUMN(情景假设!AF$309),0)</f>
        <v>2863.0854575441053</v>
      </c>
      <c r="AZ32" s="65">
        <f>VLOOKUP($A32,情景假设!$A$309:$AP$373,COLUMN(情景假设!AG$309),0)</f>
        <v>2865.8096012634128</v>
      </c>
      <c r="BA32" s="100">
        <f>VLOOKUP($A32,情景假设!$A$309:$AP$373,COLUMN(情景假设!AH$309),0)</f>
        <v>2868.8117082415565</v>
      </c>
      <c r="BB32" s="100">
        <f>VLOOKUP($A32,情景假设!$A$309:$AP$373,COLUMN(情景假设!AI$309),0)</f>
        <v>2871.9479371307698</v>
      </c>
      <c r="BC32" s="100">
        <f>VLOOKUP($A32,情景假设!$A$309:$AP$373,COLUMN(情景假设!AJ$309),0)</f>
        <v>2875.0735093826675</v>
      </c>
      <c r="BD32" s="66">
        <f>VLOOKUP($A32,情景假设!$A$309:$AP$373,COLUMN(情景假设!AK$309),0)</f>
        <v>2878.0427729108915</v>
      </c>
      <c r="BE32" s="100">
        <f>VLOOKUP($A32,情景假设!$A$309:$AP$373,COLUMN(情景假设!AL$309),0)</f>
        <v>2880.80806349051</v>
      </c>
      <c r="BF32" s="100">
        <f>VLOOKUP($A32,情景假设!$A$309:$AP$373,COLUMN(情景假设!AM$309),0)</f>
        <v>2883.3365366394396</v>
      </c>
      <c r="BG32" s="100">
        <f>VLOOKUP($A32,情景假设!$A$309:$AP$373,COLUMN(情景假设!AN$309),0)</f>
        <v>2885.5038347511727</v>
      </c>
      <c r="BH32" s="100">
        <f>VLOOKUP($A32,情景假设!$A$309:$AP$373,COLUMN(情景假设!AO$309),0)</f>
        <v>2887.1852574789859</v>
      </c>
      <c r="BI32" s="102">
        <f>VLOOKUP($A32,情景假设!$A$309:$AP$373,COLUMN(情景假设!AP$309),0)</f>
        <v>2888.2559352296921</v>
      </c>
    </row>
    <row r="33" spans="1:61" x14ac:dyDescent="0.2">
      <c r="A33" s="23" t="s">
        <v>82</v>
      </c>
      <c r="B33" s="53"/>
      <c r="C33" s="54"/>
      <c r="D33" s="54"/>
      <c r="E33" s="54"/>
      <c r="F33" s="55"/>
      <c r="G33" s="53"/>
      <c r="H33" s="54"/>
      <c r="I33" s="54">
        <f>'历史数据 (2001-2022, 当年价) '!I33*I$77</f>
        <v>4625.6513765876116</v>
      </c>
      <c r="J33" s="54">
        <f>'历史数据 (2001-2022, 当年价) '!J33*J$77</f>
        <v>4612.8602684459884</v>
      </c>
      <c r="K33" s="55">
        <f>'历史数据 (2001-2022, 当年价) '!K33*K$77</f>
        <v>4909.6595710962438</v>
      </c>
      <c r="L33" s="53">
        <f>'历史数据 (2001-2022, 当年价) '!L33*L$77</f>
        <v>5076.1339274281618</v>
      </c>
      <c r="M33" s="54">
        <f>'历史数据 (2001-2022, 当年价) '!M33*M$77</f>
        <v>5136.8917752740663</v>
      </c>
      <c r="N33" s="54">
        <f>'历史数据 (2001-2022, 当年价) '!N33*N$77</f>
        <v>5177.5177742301576</v>
      </c>
      <c r="O33" s="54">
        <f>'历史数据 (2001-2022, 当年价) '!O33*O$77</f>
        <v>5231.8795946876407</v>
      </c>
      <c r="P33" s="54">
        <f>'历史数据 (2001-2022, 当年价) '!P33*P$77</f>
        <v>5330.8239788952933</v>
      </c>
      <c r="Q33" s="53">
        <f>'历史数据 (2001-2022, 当年价) '!Q33*Q$77</f>
        <v>5550.8237809702714</v>
      </c>
      <c r="R33" s="54">
        <f>'历史数据 (2001-2022, 当年价) '!R33*R$77</f>
        <v>5888.2933870137658</v>
      </c>
      <c r="S33" s="54">
        <f>'历史数据 (2001-2022, 当年价) '!S33*S$77</f>
        <v>6238.1949839855151</v>
      </c>
      <c r="T33" s="54">
        <f>'历史数据 (2001-2022, 当年价) '!T33*T$77</f>
        <v>6315.3940380225322</v>
      </c>
      <c r="U33" s="55">
        <f>'历史数据 (2001-2022, 当年价) '!U33*U$77</f>
        <v>6152.0529589530752</v>
      </c>
      <c r="V33" s="54">
        <f>'历史数据 (2001-2022, 当年价) '!V33*V$77</f>
        <v>6456.6953675432605</v>
      </c>
      <c r="W33" s="54">
        <f>'历史数据 (2001-2022, 当年价) '!W33*W$77</f>
        <v>6224.4128368227912</v>
      </c>
      <c r="X33" s="100">
        <f>VLOOKUP($A33,情景假设!$A$309:$AP$373,COLUMN(情景假设!E$309),0)</f>
        <v>6260.0386645426534</v>
      </c>
      <c r="Y33" s="100">
        <f>VLOOKUP($A33,情景假设!$A$309:$AP$373,COLUMN(情景假设!F$309),0)</f>
        <v>6278.7571121073543</v>
      </c>
      <c r="Z33" s="101">
        <f>VLOOKUP($A33,情景假设!$A$309:$AP$373,COLUMN(情景假设!G$309),0)</f>
        <v>6275.0542381475716</v>
      </c>
      <c r="AA33" s="65">
        <f>VLOOKUP($A33,情景假设!$A$309:$AP$373,COLUMN(情景假设!H$309),0)</f>
        <v>6268.2768554073809</v>
      </c>
      <c r="AB33" s="100">
        <f>VLOOKUP($A33,情景假设!$A$309:$AP$373,COLUMN(情景假设!I$309),0)</f>
        <v>6246.1124146163438</v>
      </c>
      <c r="AC33" s="100">
        <f>VLOOKUP($A33,情景假设!$A$309:$AP$373,COLUMN(情景假设!J$309),0)</f>
        <v>6215.6138353615233</v>
      </c>
      <c r="AD33" s="100">
        <f>VLOOKUP($A33,情景假设!$A$309:$AP$373,COLUMN(情景假设!K$309),0)</f>
        <v>6181.691033043724</v>
      </c>
      <c r="AE33" s="102">
        <f>VLOOKUP($A33,情景假设!$A$309:$AP$373,COLUMN(情景假设!L$309),0)</f>
        <v>6147.1644939567695</v>
      </c>
      <c r="AF33" s="100">
        <f>VLOOKUP($A33,情景假设!$A$309:$AP$373,COLUMN(情景假设!M$309),0)</f>
        <v>6101.4114837744264</v>
      </c>
      <c r="AG33" s="100">
        <f>VLOOKUP($A33,情景假设!$A$309:$AP$373,COLUMN(情景假设!N$309),0)</f>
        <v>6036.9098934816839</v>
      </c>
      <c r="AH33" s="100">
        <f>VLOOKUP($A33,情景假设!$A$309:$AP$373,COLUMN(情景假设!O$309),0)</f>
        <v>5961.2765156918204</v>
      </c>
      <c r="AI33" s="100">
        <f>VLOOKUP($A33,情景假设!$A$309:$AP$373,COLUMN(情景假设!P$309),0)</f>
        <v>5886.3989130466998</v>
      </c>
      <c r="AJ33" s="101">
        <f>VLOOKUP($A33,情景假设!$A$309:$AP$373,COLUMN(情景假设!Q$309),0)</f>
        <v>5828.2036875243175</v>
      </c>
      <c r="AK33" s="65">
        <f>VLOOKUP($A33,情景假设!$A$309:$AP$373,COLUMN(情景假设!R$309),0)</f>
        <v>5783.9774666038793</v>
      </c>
      <c r="AL33" s="100">
        <f>VLOOKUP($A33,情景假设!$A$309:$AP$373,COLUMN(情景假设!S$309),0)</f>
        <v>5740.3763601110059</v>
      </c>
      <c r="AM33" s="100">
        <f>VLOOKUP($A33,情景假设!$A$309:$AP$373,COLUMN(情景假设!T$309),0)</f>
        <v>5698.3999923860965</v>
      </c>
      <c r="AN33" s="100">
        <f>VLOOKUP($A33,情景假设!$A$309:$AP$373,COLUMN(情景假设!U$309),0)</f>
        <v>5658.963693262378</v>
      </c>
      <c r="AO33" s="66">
        <f>VLOOKUP($A33,情景假设!$A$309:$AP$373,COLUMN(情景假设!V$309),0)</f>
        <v>5622.9135617414113</v>
      </c>
      <c r="AP33" s="100">
        <f>VLOOKUP($A33,情景假设!$A$309:$AP$373,COLUMN(情景假设!W$309),0)</f>
        <v>5589.6348453477131</v>
      </c>
      <c r="AQ33" s="100">
        <f>VLOOKUP($A33,情景假设!$A$309:$AP$373,COLUMN(情景假设!X$309),0)</f>
        <v>5557.4444721851305</v>
      </c>
      <c r="AR33" s="100">
        <f>VLOOKUP($A33,情景假设!$A$309:$AP$373,COLUMN(情景假设!Y$309),0)</f>
        <v>5525.5428361853365</v>
      </c>
      <c r="AS33" s="100">
        <f>VLOOKUP($A33,情景假设!$A$309:$AP$373,COLUMN(情景假设!Z$309),0)</f>
        <v>5493.133786276956</v>
      </c>
      <c r="AT33" s="100">
        <f>VLOOKUP($A33,情景假设!$A$309:$AP$373,COLUMN(情景假设!AA$309),0)</f>
        <v>5459.4292432525781</v>
      </c>
      <c r="AU33" s="65">
        <f>VLOOKUP($A33,情景假设!$A$309:$AP$373,COLUMN(情景假设!AB$309),0)</f>
        <v>5423.8445939503972</v>
      </c>
      <c r="AV33" s="100">
        <f>VLOOKUP($A33,情景假设!$A$309:$AP$373,COLUMN(情景假设!AC$309),0)</f>
        <v>5385.8021815879902</v>
      </c>
      <c r="AW33" s="100">
        <f>VLOOKUP($A33,情景假设!$A$309:$AP$373,COLUMN(情景假设!AD$309),0)</f>
        <v>5344.5461764026213</v>
      </c>
      <c r="AX33" s="100">
        <f>VLOOKUP($A33,情景假设!$A$309:$AP$373,COLUMN(情景假设!AE$309),0)</f>
        <v>5299.3399796960966</v>
      </c>
      <c r="AY33" s="102">
        <f>VLOOKUP($A33,情景假设!$A$309:$AP$373,COLUMN(情景假设!AF$309),0)</f>
        <v>5249.4678165688574</v>
      </c>
      <c r="AZ33" s="65">
        <f>VLOOKUP($A33,情景假设!$A$309:$AP$373,COLUMN(情景假设!AG$309),0)</f>
        <v>5197.0144038740118</v>
      </c>
      <c r="BA33" s="100">
        <f>VLOOKUP($A33,情景假设!$A$309:$AP$373,COLUMN(情景假设!AH$309),0)</f>
        <v>5144.4014900583179</v>
      </c>
      <c r="BB33" s="100">
        <f>VLOOKUP($A33,情景假设!$A$309:$AP$373,COLUMN(情景假设!AI$309),0)</f>
        <v>5091.4438430396676</v>
      </c>
      <c r="BC33" s="100">
        <f>VLOOKUP($A33,情景假设!$A$309:$AP$373,COLUMN(情景假设!AJ$309),0)</f>
        <v>5037.9682407813034</v>
      </c>
      <c r="BD33" s="66">
        <f>VLOOKUP($A33,情景假设!$A$309:$AP$373,COLUMN(情景假设!AK$309),0)</f>
        <v>4983.8141548643134</v>
      </c>
      <c r="BE33" s="100">
        <f>VLOOKUP($A33,情景假设!$A$309:$AP$373,COLUMN(情景假设!AL$309),0)</f>
        <v>4929.0033245028089</v>
      </c>
      <c r="BF33" s="100">
        <f>VLOOKUP($A33,情景假设!$A$309:$AP$373,COLUMN(情景假设!AM$309),0)</f>
        <v>4873.5892121172847</v>
      </c>
      <c r="BG33" s="100">
        <f>VLOOKUP($A33,情景假设!$A$309:$AP$373,COLUMN(情景假设!AN$309),0)</f>
        <v>4817.4779679622015</v>
      </c>
      <c r="BH33" s="100">
        <f>VLOOKUP($A33,情景假设!$A$309:$AP$373,COLUMN(情景假设!AO$309),0)</f>
        <v>4760.5881563046642</v>
      </c>
      <c r="BI33" s="102">
        <f>VLOOKUP($A33,情景假设!$A$309:$AP$373,COLUMN(情景假设!AP$309),0)</f>
        <v>4702.8508557944615</v>
      </c>
    </row>
    <row r="34" spans="1:61" x14ac:dyDescent="0.2">
      <c r="A34" s="23" t="s">
        <v>119</v>
      </c>
      <c r="B34" s="53"/>
      <c r="C34" s="54"/>
      <c r="D34" s="54"/>
      <c r="E34" s="54"/>
      <c r="F34" s="55"/>
      <c r="G34" s="53"/>
      <c r="H34" s="54"/>
      <c r="I34" s="54">
        <f>'历史数据 (2001-2022, 当年价) '!I34*I$77</f>
        <v>10307.621181201201</v>
      </c>
      <c r="J34" s="54">
        <f>'历史数据 (2001-2022, 当年价) '!J34*J$77</f>
        <v>11197.59429543964</v>
      </c>
      <c r="K34" s="55">
        <f>'历史数据 (2001-2022, 当年价) '!K34*K$77</f>
        <v>12559.64137823792</v>
      </c>
      <c r="L34" s="53">
        <f>'历史数据 (2001-2022, 当年价) '!L34*L$77</f>
        <v>13842.358017782368</v>
      </c>
      <c r="M34" s="54">
        <f>'历史数据 (2001-2022, 当年价) '!M34*M$77</f>
        <v>14719.644806821092</v>
      </c>
      <c r="N34" s="54">
        <f>'历史数据 (2001-2022, 当年价) '!N34*N$77</f>
        <v>15675.043022632364</v>
      </c>
      <c r="O34" s="54">
        <f>'历史数据 (2001-2022, 当年价) '!O34*O$77</f>
        <v>16576.00180083466</v>
      </c>
      <c r="P34" s="54">
        <f>'历史数据 (2001-2022, 当年价) '!P34*P$77</f>
        <v>17219.725535205271</v>
      </c>
      <c r="Q34" s="53">
        <f>'历史数据 (2001-2022, 当年价) '!Q34*Q$77</f>
        <v>18098.41766921154</v>
      </c>
      <c r="R34" s="54">
        <f>'历史数据 (2001-2022, 当年价) '!R34*R$77</f>
        <v>19015.540655849214</v>
      </c>
      <c r="S34" s="54">
        <f>'历史数据 (2001-2022, 当年价) '!S34*S$77</f>
        <v>19615.361201046722</v>
      </c>
      <c r="T34" s="54">
        <f>'历史数据 (2001-2022, 当年价) '!T34*T$77</f>
        <v>19801.368225340564</v>
      </c>
      <c r="U34" s="55">
        <f>'历史数据 (2001-2022, 当年价) '!U34*U$77</f>
        <v>19806.415285139785</v>
      </c>
      <c r="V34" s="54">
        <f>'历史数据 (2001-2022, 当年价) '!V34*V$77</f>
        <v>22210.139333921907</v>
      </c>
      <c r="W34" s="54">
        <f>'历史数据 (2001-2022, 当年价) '!W34*W$77</f>
        <v>24050.846611769</v>
      </c>
      <c r="X34" s="100">
        <f>VLOOKUP($A34,情景假设!$A$309:$AP$373,COLUMN(情景假设!E$309),0)</f>
        <v>24890.971530264444</v>
      </c>
      <c r="Y34" s="100">
        <f>VLOOKUP($A34,情景假设!$A$309:$AP$373,COLUMN(情景假设!F$309),0)</f>
        <v>25690.811577698336</v>
      </c>
      <c r="Z34" s="101">
        <f>VLOOKUP($A34,情景假设!$A$309:$AP$373,COLUMN(情景假设!G$309),0)</f>
        <v>26398.930785063727</v>
      </c>
      <c r="AA34" s="65">
        <f>VLOOKUP($A34,情景假设!$A$309:$AP$373,COLUMN(情景假设!H$309),0)</f>
        <v>27119.282163073658</v>
      </c>
      <c r="AB34" s="100">
        <f>VLOOKUP($A34,情景假设!$A$309:$AP$373,COLUMN(情景假设!I$309),0)</f>
        <v>27823.903394876656</v>
      </c>
      <c r="AC34" s="100">
        <f>VLOOKUP($A34,情景假设!$A$309:$AP$373,COLUMN(情景假设!J$309),0)</f>
        <v>28512.236126792828</v>
      </c>
      <c r="AD34" s="100">
        <f>VLOOKUP($A34,情景假设!$A$309:$AP$373,COLUMN(情景假设!K$309),0)</f>
        <v>29174.410718622144</v>
      </c>
      <c r="AE34" s="102">
        <f>VLOOKUP($A34,情景假设!$A$309:$AP$373,COLUMN(情景假设!L$309),0)</f>
        <v>29790.539351966774</v>
      </c>
      <c r="AF34" s="100">
        <f>VLOOKUP($A34,情景假设!$A$309:$AP$373,COLUMN(情景假设!M$309),0)</f>
        <v>30367.438281355833</v>
      </c>
      <c r="AG34" s="100">
        <f>VLOOKUP($A34,情景假设!$A$309:$AP$373,COLUMN(情景假设!N$309),0)</f>
        <v>30919.184111632578</v>
      </c>
      <c r="AH34" s="100">
        <f>VLOOKUP($A34,情景假设!$A$309:$AP$373,COLUMN(情景假设!O$309),0)</f>
        <v>31437.17061903881</v>
      </c>
      <c r="AI34" s="100">
        <f>VLOOKUP($A34,情景假设!$A$309:$AP$373,COLUMN(情景假设!P$309),0)</f>
        <v>31937.102907711895</v>
      </c>
      <c r="AJ34" s="101">
        <f>VLOOKUP($A34,情景假设!$A$309:$AP$373,COLUMN(情景假设!Q$309),0)</f>
        <v>32461.628608929263</v>
      </c>
      <c r="AK34" s="65">
        <f>VLOOKUP($A34,情景假设!$A$309:$AP$373,COLUMN(情景假设!R$309),0)</f>
        <v>32993.306314747286</v>
      </c>
      <c r="AL34" s="100">
        <f>VLOOKUP($A34,情景假设!$A$309:$AP$373,COLUMN(情景假设!S$309),0)</f>
        <v>33485.732446469294</v>
      </c>
      <c r="AM34" s="100">
        <f>VLOOKUP($A34,情景假设!$A$309:$AP$373,COLUMN(情景假设!T$309),0)</f>
        <v>33949.537373271945</v>
      </c>
      <c r="AN34" s="100">
        <f>VLOOKUP($A34,情景假设!$A$309:$AP$373,COLUMN(情景假设!U$309),0)</f>
        <v>34395.783918521578</v>
      </c>
      <c r="AO34" s="66">
        <f>VLOOKUP($A34,情景假设!$A$309:$AP$373,COLUMN(情景假设!V$309),0)</f>
        <v>34835.91754731589</v>
      </c>
      <c r="AP34" s="100">
        <f>VLOOKUP($A34,情景假设!$A$309:$AP$373,COLUMN(情景假设!W$309),0)</f>
        <v>35272.880413862651</v>
      </c>
      <c r="AQ34" s="100">
        <f>VLOOKUP($A34,情景假设!$A$309:$AP$373,COLUMN(情景假设!X$309),0)</f>
        <v>35702.767702084624</v>
      </c>
      <c r="AR34" s="100">
        <f>VLOOKUP($A34,情景假设!$A$309:$AP$373,COLUMN(情景假设!Y$309),0)</f>
        <v>36126.980148979579</v>
      </c>
      <c r="AS34" s="100">
        <f>VLOOKUP($A34,情景假设!$A$309:$AP$373,COLUMN(情景假设!Z$309),0)</f>
        <v>36546.865472807018</v>
      </c>
      <c r="AT34" s="100">
        <f>VLOOKUP($A34,情景假设!$A$309:$AP$373,COLUMN(情景假设!AA$309),0)</f>
        <v>36963.734281870617</v>
      </c>
      <c r="AU34" s="65">
        <f>VLOOKUP($A34,情景假设!$A$309:$AP$373,COLUMN(情景假设!AB$309),0)</f>
        <v>37380.187372872868</v>
      </c>
      <c r="AV34" s="100">
        <f>VLOOKUP($A34,情景假设!$A$309:$AP$373,COLUMN(情景假设!AC$309),0)</f>
        <v>37798.83302670229</v>
      </c>
      <c r="AW34" s="100">
        <f>VLOOKUP($A34,情景假设!$A$309:$AP$373,COLUMN(情景假设!AD$309),0)</f>
        <v>38220.939432991378</v>
      </c>
      <c r="AX34" s="100">
        <f>VLOOKUP($A34,情景假设!$A$309:$AP$373,COLUMN(情景假设!AE$309),0)</f>
        <v>38647.715336572452</v>
      </c>
      <c r="AY34" s="102">
        <f>VLOOKUP($A34,情景假设!$A$309:$AP$373,COLUMN(情景假设!AF$309),0)</f>
        <v>39080.278805200811</v>
      </c>
      <c r="AZ34" s="65">
        <f>VLOOKUP($A34,情景假设!$A$309:$AP$373,COLUMN(情景假设!AG$309),0)</f>
        <v>39519.639592563108</v>
      </c>
      <c r="BA34" s="100">
        <f>VLOOKUP($A34,情景假设!$A$309:$AP$373,COLUMN(情景假设!AH$309),0)</f>
        <v>39965.458148265971</v>
      </c>
      <c r="BB34" s="100">
        <f>VLOOKUP($A34,情景假设!$A$309:$AP$373,COLUMN(情景假设!AI$309),0)</f>
        <v>40416.707761594618</v>
      </c>
      <c r="BC34" s="100">
        <f>VLOOKUP($A34,情景假设!$A$309:$AP$373,COLUMN(情景假设!AJ$309),0)</f>
        <v>40872.326019927037</v>
      </c>
      <c r="BD34" s="66">
        <f>VLOOKUP($A34,情景假设!$A$309:$AP$373,COLUMN(情景假设!AK$309),0)</f>
        <v>41331.216489427556</v>
      </c>
      <c r="BE34" s="100">
        <f>VLOOKUP($A34,情景假设!$A$309:$AP$373,COLUMN(情景假设!AL$309),0)</f>
        <v>41793.682929274437</v>
      </c>
      <c r="BF34" s="100">
        <f>VLOOKUP($A34,情景假设!$A$309:$AP$373,COLUMN(情景假设!AM$309),0)</f>
        <v>42260.283073128972</v>
      </c>
      <c r="BG34" s="100">
        <f>VLOOKUP($A34,情景假设!$A$309:$AP$373,COLUMN(情景假设!AN$309),0)</f>
        <v>42730.266689055119</v>
      </c>
      <c r="BH34" s="100">
        <f>VLOOKUP($A34,情景假设!$A$309:$AP$373,COLUMN(情景假设!AO$309),0)</f>
        <v>43202.870604272633</v>
      </c>
      <c r="BI34" s="102">
        <f>VLOOKUP($A34,情景假设!$A$309:$AP$373,COLUMN(情景假设!AP$309),0)</f>
        <v>43677.319407383591</v>
      </c>
    </row>
    <row r="35" spans="1:61" x14ac:dyDescent="0.2">
      <c r="A35" s="23" t="s">
        <v>84</v>
      </c>
      <c r="B35" s="53"/>
      <c r="C35" s="54"/>
      <c r="D35" s="54"/>
      <c r="E35" s="54"/>
      <c r="F35" s="55"/>
      <c r="G35" s="53"/>
      <c r="H35" s="54"/>
      <c r="I35" s="54">
        <f>'历史数据 (2001-2022, 当年价) '!I35*I$77</f>
        <v>3511.6514206275415</v>
      </c>
      <c r="J35" s="54">
        <f>'历史数据 (2001-2022, 当年价) '!J35*J$77</f>
        <v>3821.5095498952564</v>
      </c>
      <c r="K35" s="55">
        <f>'历史数据 (2001-2022, 当年价) '!K35*K$77</f>
        <v>4275.2149454151495</v>
      </c>
      <c r="L35" s="53">
        <f>'历史数据 (2001-2022, 当年价) '!L35*L$77</f>
        <v>4843.2978802049302</v>
      </c>
      <c r="M35" s="54">
        <f>'历史数据 (2001-2022, 当年价) '!M35*M$77</f>
        <v>5279.3535482292027</v>
      </c>
      <c r="N35" s="54">
        <f>'历史数据 (2001-2022, 当年价) '!N35*N$77</f>
        <v>5692.229568301681</v>
      </c>
      <c r="O35" s="54">
        <f>'历史数据 (2001-2022, 当年价) '!O35*O$77</f>
        <v>6128.5494472918117</v>
      </c>
      <c r="P35" s="54">
        <f>'历史数据 (2001-2022, 当年价) '!P35*P$77</f>
        <v>6389.8065097620865</v>
      </c>
      <c r="Q35" s="53">
        <f>'历史数据 (2001-2022, 当年价) '!Q35*Q$77</f>
        <v>6909.1742549297605</v>
      </c>
      <c r="R35" s="54">
        <f>'历史数据 (2001-2022, 当年价) '!R35*R$77</f>
        <v>7860.7353543383379</v>
      </c>
      <c r="S35" s="54">
        <f>'历史数据 (2001-2022, 当年价) '!S35*S$77</f>
        <v>8586.1343391029313</v>
      </c>
      <c r="T35" s="54">
        <f>'历史数据 (2001-2022, 当年价) '!T35*T$77</f>
        <v>8824.8451278281718</v>
      </c>
      <c r="U35" s="55">
        <f>'历史数据 (2001-2022, 当年价) '!U35*U$77</f>
        <v>9040.5154886877699</v>
      </c>
      <c r="V35" s="54">
        <f>'历史数据 (2001-2022, 当年价) '!V35*V$77</f>
        <v>11747.284288306733</v>
      </c>
      <c r="W35" s="54">
        <f>'历史数据 (2001-2022, 当年价) '!W35*W$77</f>
        <v>11527.535972617879</v>
      </c>
      <c r="X35" s="100">
        <f>VLOOKUP($A35,情景假设!$A$309:$AP$373,COLUMN(情景假设!E$309),0)</f>
        <v>12035.793862640543</v>
      </c>
      <c r="Y35" s="100">
        <f>VLOOKUP($A35,情景假设!$A$309:$AP$373,COLUMN(情景假设!F$309),0)</f>
        <v>12552.675482113304</v>
      </c>
      <c r="Z35" s="101">
        <f>VLOOKUP($A35,情景假设!$A$309:$AP$373,COLUMN(情景假设!G$309),0)</f>
        <v>13061.247378686692</v>
      </c>
      <c r="AA35" s="65">
        <f>VLOOKUP($A35,情景假设!$A$309:$AP$373,COLUMN(情景假设!H$309),0)</f>
        <v>13621.976348257898</v>
      </c>
      <c r="AB35" s="100">
        <f>VLOOKUP($A35,情景假设!$A$309:$AP$373,COLUMN(情景假设!I$309),0)</f>
        <v>14217.702797381489</v>
      </c>
      <c r="AC35" s="100">
        <f>VLOOKUP($A35,情景假设!$A$309:$AP$373,COLUMN(情景假设!J$309),0)</f>
        <v>14836.12767590779</v>
      </c>
      <c r="AD35" s="100">
        <f>VLOOKUP($A35,情景假设!$A$309:$AP$373,COLUMN(情景假设!K$309),0)</f>
        <v>15457.287069066366</v>
      </c>
      <c r="AE35" s="102">
        <f>VLOOKUP($A35,情景假设!$A$309:$AP$373,COLUMN(情景假设!L$309),0)</f>
        <v>16052.54084200632</v>
      </c>
      <c r="AF35" s="100">
        <f>VLOOKUP($A35,情景假设!$A$309:$AP$373,COLUMN(情景假设!M$309),0)</f>
        <v>16598.169351565321</v>
      </c>
      <c r="AG35" s="100">
        <f>VLOOKUP($A35,情景假设!$A$309:$AP$373,COLUMN(情景假设!N$309),0)</f>
        <v>17101.382854116579</v>
      </c>
      <c r="AH35" s="100">
        <f>VLOOKUP($A35,情景假设!$A$309:$AP$373,COLUMN(情景假设!O$309),0)</f>
        <v>17579.619051426518</v>
      </c>
      <c r="AI35" s="100">
        <f>VLOOKUP($A35,情景假设!$A$309:$AP$373,COLUMN(情景假设!P$309),0)</f>
        <v>18066.522002696896</v>
      </c>
      <c r="AJ35" s="101">
        <f>VLOOKUP($A35,情景假设!$A$309:$AP$373,COLUMN(情景假设!Q$309),0)</f>
        <v>18614.051308335402</v>
      </c>
      <c r="AK35" s="65">
        <f>VLOOKUP($A35,情景假设!$A$309:$AP$373,COLUMN(情景假设!R$309),0)</f>
        <v>19214.174300562867</v>
      </c>
      <c r="AL35" s="100">
        <f>VLOOKUP($A35,情景假设!$A$309:$AP$373,COLUMN(情景假设!S$309),0)</f>
        <v>19821.117316723426</v>
      </c>
      <c r="AM35" s="100">
        <f>VLOOKUP($A35,情景假设!$A$309:$AP$373,COLUMN(情景假设!T$309),0)</f>
        <v>20439.935521054664</v>
      </c>
      <c r="AN35" s="100">
        <f>VLOOKUP($A35,情景假设!$A$309:$AP$373,COLUMN(情景假设!U$309),0)</f>
        <v>21076.149020802532</v>
      </c>
      <c r="AO35" s="66">
        <f>VLOOKUP($A35,情景假设!$A$309:$AP$373,COLUMN(情景假设!V$309),0)</f>
        <v>21735.789679463949</v>
      </c>
      <c r="AP35" s="100">
        <f>VLOOKUP($A35,情景假设!$A$309:$AP$373,COLUMN(情景假设!W$309),0)</f>
        <v>22419.824060861822</v>
      </c>
      <c r="AQ35" s="100">
        <f>VLOOKUP($A35,情景假设!$A$309:$AP$373,COLUMN(情景假设!X$309),0)</f>
        <v>23124.754483966346</v>
      </c>
      <c r="AR35" s="100">
        <f>VLOOKUP($A35,情景假设!$A$309:$AP$373,COLUMN(情景假设!Y$309),0)</f>
        <v>23850.215382860701</v>
      </c>
      <c r="AS35" s="100">
        <f>VLOOKUP($A35,情景假设!$A$309:$AP$373,COLUMN(情景假设!Z$309),0)</f>
        <v>24595.682490287581</v>
      </c>
      <c r="AT35" s="100">
        <f>VLOOKUP($A35,情景假设!$A$309:$AP$373,COLUMN(情景假设!AA$309),0)</f>
        <v>25360.475803138215</v>
      </c>
      <c r="AU35" s="65">
        <f>VLOOKUP($A35,情景假设!$A$309:$AP$373,COLUMN(情景假设!AB$309),0)</f>
        <v>26144.680531832029</v>
      </c>
      <c r="AV35" s="100">
        <f>VLOOKUP($A35,情景假设!$A$309:$AP$373,COLUMN(情景假设!AC$309),0)</f>
        <v>26948.314527105176</v>
      </c>
      <c r="AW35" s="100">
        <f>VLOOKUP($A35,情景假设!$A$309:$AP$373,COLUMN(情景假设!AD$309),0)</f>
        <v>27770.345704434279</v>
      </c>
      <c r="AX35" s="100">
        <f>VLOOKUP($A35,情景假设!$A$309:$AP$373,COLUMN(情景假设!AE$309),0)</f>
        <v>28609.542449316636</v>
      </c>
      <c r="AY35" s="102">
        <f>VLOOKUP($A35,情景假设!$A$309:$AP$373,COLUMN(情景假设!AF$309),0)</f>
        <v>29464.438117763373</v>
      </c>
      <c r="AZ35" s="65">
        <f>VLOOKUP($A35,情景假设!$A$309:$AP$373,COLUMN(情景假设!AG$309),0)</f>
        <v>30338.185666286645</v>
      </c>
      <c r="BA35" s="100">
        <f>VLOOKUP($A35,情景假设!$A$309:$AP$373,COLUMN(情景假设!AH$309),0)</f>
        <v>31235.258963712819</v>
      </c>
      <c r="BB35" s="100">
        <f>VLOOKUP($A35,情景假设!$A$309:$AP$373,COLUMN(情景假设!AI$309),0)</f>
        <v>32155.943671536847</v>
      </c>
      <c r="BC35" s="100">
        <f>VLOOKUP($A35,情景假设!$A$309:$AP$373,COLUMN(情景假设!AJ$309),0)</f>
        <v>33100.488791682015</v>
      </c>
      <c r="BD35" s="66">
        <f>VLOOKUP($A35,情景假设!$A$309:$AP$373,COLUMN(情景假设!AK$309),0)</f>
        <v>34069.102801744659</v>
      </c>
      <c r="BE35" s="100">
        <f>VLOOKUP($A35,情景假设!$A$309:$AP$373,COLUMN(情景假设!AL$309),0)</f>
        <v>35063.151479803171</v>
      </c>
      <c r="BF35" s="100">
        <f>VLOOKUP($A35,情景假设!$A$309:$AP$373,COLUMN(情景假设!AM$309),0)</f>
        <v>36084.280336431591</v>
      </c>
      <c r="BG35" s="100">
        <f>VLOOKUP($A35,情景假设!$A$309:$AP$373,COLUMN(情景假设!AN$309),0)</f>
        <v>37133.076730299428</v>
      </c>
      <c r="BH35" s="100">
        <f>VLOOKUP($A35,情景假设!$A$309:$AP$373,COLUMN(情景假设!AO$309),0)</f>
        <v>38210.115609850676</v>
      </c>
      <c r="BI35" s="102">
        <f>VLOOKUP($A35,情景假设!$A$309:$AP$373,COLUMN(情景假设!AP$309),0)</f>
        <v>39315.957063585927</v>
      </c>
    </row>
    <row r="36" spans="1:61" x14ac:dyDescent="0.2">
      <c r="A36" s="23" t="s">
        <v>85</v>
      </c>
      <c r="B36" s="53"/>
      <c r="C36" s="54"/>
      <c r="D36" s="54"/>
      <c r="E36" s="54"/>
      <c r="F36" s="55"/>
      <c r="G36" s="53"/>
      <c r="H36" s="54"/>
      <c r="I36" s="54">
        <f>'历史数据 (2001-2022, 当年价) '!I36*I$77</f>
        <v>859.11546311248117</v>
      </c>
      <c r="J36" s="54">
        <f>'历史数据 (2001-2022, 当年价) '!J36*J$77</f>
        <v>897.45936104525651</v>
      </c>
      <c r="K36" s="55">
        <f>'历史数据 (2001-2022, 当年价) '!K36*K$77</f>
        <v>968.27646768736281</v>
      </c>
      <c r="L36" s="53">
        <f>'历史数据 (2001-2022, 当年价) '!L36*L$77</f>
        <v>1032.7418508640769</v>
      </c>
      <c r="M36" s="54">
        <f>'历史数据 (2001-2022, 当年价) '!M36*M$77</f>
        <v>1111.9581986161706</v>
      </c>
      <c r="N36" s="54">
        <f>'历史数据 (2001-2022, 当年价) '!N36*N$77</f>
        <v>1165.1176258004402</v>
      </c>
      <c r="O36" s="54">
        <f>'历史数据 (2001-2022, 当年价) '!O36*O$77</f>
        <v>1211.9788518565749</v>
      </c>
      <c r="P36" s="54">
        <f>'历史数据 (2001-2022, 当年价) '!P36*P$77</f>
        <v>1278.5924910259603</v>
      </c>
      <c r="Q36" s="53">
        <f>'历史数据 (2001-2022, 当年价) '!Q36*Q$77</f>
        <v>1323.8726547695678</v>
      </c>
      <c r="R36" s="54">
        <f>'历史数据 (2001-2022, 当年价) '!R36*R$77</f>
        <v>1417.7596020439064</v>
      </c>
      <c r="S36" s="54">
        <f>'历史数据 (2001-2022, 当年价) '!S36*S$77</f>
        <v>1518.9474356656292</v>
      </c>
      <c r="T36" s="54">
        <f>'历史数据 (2001-2022, 当年价) '!T36*T$77</f>
        <v>1638.7965466907137</v>
      </c>
      <c r="U36" s="55">
        <f>'历史数据 (2001-2022, 当年价) '!U36*U$77</f>
        <v>1620.1904872999933</v>
      </c>
      <c r="V36" s="54">
        <f>'历史数据 (2001-2022, 当年价) '!V36*V$77</f>
        <v>1808.38361047637</v>
      </c>
      <c r="W36" s="54">
        <f>'历史数据 (2001-2022, 当年价) '!W36*W$77</f>
        <v>1857.221055664822</v>
      </c>
      <c r="X36" s="100">
        <f>VLOOKUP($A36,情景假设!$A$309:$AP$373,COLUMN(情景假设!E$309),0)</f>
        <v>1935.3948099476711</v>
      </c>
      <c r="Y36" s="100">
        <f>VLOOKUP($A36,情景假设!$A$309:$AP$373,COLUMN(情景假设!F$309),0)</f>
        <v>2010.5138114037204</v>
      </c>
      <c r="Z36" s="101">
        <f>VLOOKUP($A36,情景假设!$A$309:$AP$373,COLUMN(情景假设!G$309),0)</f>
        <v>2077.9793912028554</v>
      </c>
      <c r="AA36" s="65">
        <f>VLOOKUP($A36,情景假设!$A$309:$AP$373,COLUMN(情景假设!H$309),0)</f>
        <v>2145.843995615438</v>
      </c>
      <c r="AB36" s="100">
        <f>VLOOKUP($A36,情景假设!$A$309:$AP$373,COLUMN(情景假设!I$309),0)</f>
        <v>2212.2611049693951</v>
      </c>
      <c r="AC36" s="100">
        <f>VLOOKUP($A36,情景假设!$A$309:$AP$373,COLUMN(情景假设!J$309),0)</f>
        <v>2277.2800003428661</v>
      </c>
      <c r="AD36" s="100">
        <f>VLOOKUP($A36,情景假设!$A$309:$AP$373,COLUMN(情景假设!K$309),0)</f>
        <v>2340.2252777447789</v>
      </c>
      <c r="AE36" s="102">
        <f>VLOOKUP($A36,情景假设!$A$309:$AP$373,COLUMN(情景假设!L$309),0)</f>
        <v>2399.6234304651002</v>
      </c>
      <c r="AF36" s="100">
        <f>VLOOKUP($A36,情景假设!$A$309:$AP$373,COLUMN(情景假设!M$309),0)</f>
        <v>2456.2010634386256</v>
      </c>
      <c r="AG36" s="100">
        <f>VLOOKUP($A36,情景假设!$A$309:$AP$373,COLUMN(情景假设!N$309),0)</f>
        <v>2510.958591015557</v>
      </c>
      <c r="AH36" s="100">
        <f>VLOOKUP($A36,情景假设!$A$309:$AP$373,COLUMN(情景假设!O$309),0)</f>
        <v>2562.8323938409862</v>
      </c>
      <c r="AI36" s="100">
        <f>VLOOKUP($A36,情景假设!$A$309:$AP$373,COLUMN(情景假设!P$309),0)</f>
        <v>2612.7128342574797</v>
      </c>
      <c r="AJ36" s="101">
        <f>VLOOKUP($A36,情景假设!$A$309:$AP$373,COLUMN(情景假设!Q$309),0)</f>
        <v>2663.6967235756629</v>
      </c>
      <c r="AK36" s="65">
        <f>VLOOKUP($A36,情景假设!$A$309:$AP$373,COLUMN(情景假设!R$309),0)</f>
        <v>2714.5411323730755</v>
      </c>
      <c r="AL36" s="100">
        <f>VLOOKUP($A36,情景假设!$A$309:$AP$373,COLUMN(情景假设!S$309),0)</f>
        <v>2761.8865255025175</v>
      </c>
      <c r="AM36" s="100">
        <f>VLOOKUP($A36,情景假设!$A$309:$AP$373,COLUMN(情景假设!T$309),0)</f>
        <v>2806.6179755685898</v>
      </c>
      <c r="AN36" s="100">
        <f>VLOOKUP($A36,情景假设!$A$309:$AP$373,COLUMN(情景假设!U$309),0)</f>
        <v>2849.6707703492561</v>
      </c>
      <c r="AO36" s="66">
        <f>VLOOKUP($A36,情景假设!$A$309:$AP$373,COLUMN(情景假设!V$309),0)</f>
        <v>2892.0249278241349</v>
      </c>
      <c r="AP36" s="100">
        <f>VLOOKUP($A36,情景假设!$A$309:$AP$373,COLUMN(情景假设!W$309),0)</f>
        <v>2933.9649574711643</v>
      </c>
      <c r="AQ36" s="100">
        <f>VLOOKUP($A36,情景假设!$A$309:$AP$373,COLUMN(情景假设!X$309),0)</f>
        <v>2975.2102593977233</v>
      </c>
      <c r="AR36" s="100">
        <f>VLOOKUP($A36,情景假设!$A$309:$AP$373,COLUMN(情景假设!Y$309),0)</f>
        <v>3015.9242764291662</v>
      </c>
      <c r="AS36" s="100">
        <f>VLOOKUP($A36,情景假设!$A$309:$AP$373,COLUMN(情景假设!Z$309),0)</f>
        <v>3056.270297093844</v>
      </c>
      <c r="AT36" s="100">
        <f>VLOOKUP($A36,情景假设!$A$309:$AP$373,COLUMN(情景假设!AA$309),0)</f>
        <v>3096.4126023732151</v>
      </c>
      <c r="AU36" s="65">
        <f>VLOOKUP($A36,情景假设!$A$309:$AP$373,COLUMN(情景假设!AB$309),0)</f>
        <v>3136.6277220420507</v>
      </c>
      <c r="AV36" s="100">
        <f>VLOOKUP($A36,情景假设!$A$309:$AP$373,COLUMN(情景假设!AC$309),0)</f>
        <v>3177.1975066466071</v>
      </c>
      <c r="AW36" s="100">
        <f>VLOOKUP($A36,情景假设!$A$309:$AP$373,COLUMN(情景假设!AD$309),0)</f>
        <v>3218.2957204009749</v>
      </c>
      <c r="AX36" s="100">
        <f>VLOOKUP($A36,情景假设!$A$309:$AP$373,COLUMN(情景假设!AE$309),0)</f>
        <v>3260.0952100927175</v>
      </c>
      <c r="AY36" s="102">
        <f>VLOOKUP($A36,情景假设!$A$309:$AP$373,COLUMN(情景假设!AF$309),0)</f>
        <v>3302.7653931627565</v>
      </c>
      <c r="AZ36" s="65">
        <f>VLOOKUP($A36,情景假设!$A$309:$AP$373,COLUMN(情景假设!AG$309),0)</f>
        <v>3346.2876963204421</v>
      </c>
      <c r="BA36" s="100">
        <f>VLOOKUP($A36,情景假设!$A$309:$AP$373,COLUMN(情景假设!AH$309),0)</f>
        <v>3390.4797733025257</v>
      </c>
      <c r="BB36" s="100">
        <f>VLOOKUP($A36,情景假设!$A$309:$AP$373,COLUMN(情景假设!AI$309),0)</f>
        <v>3435.2579690246444</v>
      </c>
      <c r="BC36" s="100">
        <f>VLOOKUP($A36,情景假设!$A$309:$AP$373,COLUMN(情景假设!AJ$309),0)</f>
        <v>3480.5349735479167</v>
      </c>
      <c r="BD36" s="66">
        <f>VLOOKUP($A36,情景假设!$A$309:$AP$373,COLUMN(情景假设!AK$309),0)</f>
        <v>3526.2199436037085</v>
      </c>
      <c r="BE36" s="100">
        <f>VLOOKUP($A36,情景假设!$A$309:$AP$373,COLUMN(情景假设!AL$309),0)</f>
        <v>3572.3410720479046</v>
      </c>
      <c r="BF36" s="100">
        <f>VLOOKUP($A36,情景假设!$A$309:$AP$373,COLUMN(情景假设!AM$309),0)</f>
        <v>3618.948551475467</v>
      </c>
      <c r="BG36" s="100">
        <f>VLOOKUP($A36,情景假设!$A$309:$AP$373,COLUMN(情景假设!AN$309),0)</f>
        <v>3665.9807719998603</v>
      </c>
      <c r="BH36" s="100">
        <f>VLOOKUP($A36,情景假设!$A$309:$AP$373,COLUMN(情景假设!AO$309),0)</f>
        <v>3713.374594668725</v>
      </c>
      <c r="BI36" s="102">
        <f>VLOOKUP($A36,情景假设!$A$309:$AP$373,COLUMN(情景假设!AP$309),0)</f>
        <v>3761.065405487504</v>
      </c>
    </row>
    <row r="37" spans="1:61" x14ac:dyDescent="0.2">
      <c r="A37" s="23" t="s">
        <v>86</v>
      </c>
      <c r="B37" s="53"/>
      <c r="C37" s="54"/>
      <c r="D37" s="54"/>
      <c r="E37" s="54"/>
      <c r="F37" s="55"/>
      <c r="G37" s="53"/>
      <c r="H37" s="54"/>
      <c r="I37" s="54">
        <f>'历史数据 (2001-2022, 当年价) '!I37*I$77</f>
        <v>3912.843412564428</v>
      </c>
      <c r="J37" s="54">
        <f>'历史数据 (2001-2022, 当年价) '!J37*J$77</f>
        <v>4156.1000193668242</v>
      </c>
      <c r="K37" s="55">
        <f>'历史数据 (2001-2022, 当年价) '!K37*K$77</f>
        <v>4742.3585227380972</v>
      </c>
      <c r="L37" s="53">
        <f>'历史数据 (2001-2022, 当年价) '!L37*L$77</f>
        <v>5142.3942297148078</v>
      </c>
      <c r="M37" s="54">
        <f>'历史数据 (2001-2022, 当年价) '!M37*M$77</f>
        <v>5389.9751928362684</v>
      </c>
      <c r="N37" s="54">
        <f>'历史数据 (2001-2022, 当年价) '!N37*N$77</f>
        <v>5668.1350044047631</v>
      </c>
      <c r="O37" s="54">
        <f>'历史数据 (2001-2022, 当年价) '!O37*O$77</f>
        <v>5901.5425448805636</v>
      </c>
      <c r="P37" s="54">
        <f>'历史数据 (2001-2022, 当年价) '!P37*P$77</f>
        <v>6041.1456642093499</v>
      </c>
      <c r="Q37" s="53">
        <f>'历史数据 (2001-2022, 当年价) '!Q37*Q$77</f>
        <v>6343.5191773229117</v>
      </c>
      <c r="R37" s="54">
        <f>'历史数据 (2001-2022, 当年价) '!R37*R$77</f>
        <v>6825.4963629283529</v>
      </c>
      <c r="S37" s="54">
        <f>'历史数据 (2001-2022, 当年价) '!S37*S$77</f>
        <v>7013.6132378289603</v>
      </c>
      <c r="T37" s="54">
        <f>'历史数据 (2001-2022, 当年价) '!T37*T$77</f>
        <v>7086.8836785019421</v>
      </c>
      <c r="U37" s="55">
        <f>'历史数据 (2001-2022, 当年价) '!U37*U$77</f>
        <v>6979.0004205387331</v>
      </c>
      <c r="V37" s="54">
        <f>'历史数据 (2001-2022, 当年价) '!V37*V$77</f>
        <v>7724.2476257787857</v>
      </c>
      <c r="W37" s="54">
        <f>'历史数据 (2001-2022, 当年价) '!W37*W$77</f>
        <v>7705.3000762763377</v>
      </c>
      <c r="X37" s="100">
        <f>VLOOKUP($A37,情景假设!$A$309:$AP$373,COLUMN(情景假设!E$309),0)</f>
        <v>7882.7615848492969</v>
      </c>
      <c r="Y37" s="100">
        <f>VLOOKUP($A37,情景假设!$A$309:$AP$373,COLUMN(情景假设!F$309),0)</f>
        <v>8048.5437914901213</v>
      </c>
      <c r="Z37" s="101">
        <f>VLOOKUP($A37,情景假设!$A$309:$AP$373,COLUMN(情景假设!G$309),0)</f>
        <v>8190.1498325217208</v>
      </c>
      <c r="AA37" s="65">
        <f>VLOOKUP($A37,情景假设!$A$309:$AP$373,COLUMN(情景假设!H$309),0)</f>
        <v>8340.4606089115641</v>
      </c>
      <c r="AB37" s="100">
        <f>VLOOKUP($A37,情景假设!$A$309:$AP$373,COLUMN(情景假设!I$309),0)</f>
        <v>8488.3002214682801</v>
      </c>
      <c r="AC37" s="100">
        <f>VLOOKUP($A37,情景假设!$A$309:$AP$373,COLUMN(情景假设!J$309),0)</f>
        <v>8632.7105431174041</v>
      </c>
      <c r="AD37" s="100">
        <f>VLOOKUP($A37,情景假设!$A$309:$AP$373,COLUMN(情景假设!K$309),0)</f>
        <v>8769.8369239626445</v>
      </c>
      <c r="AE37" s="102">
        <f>VLOOKUP($A37,情景假设!$A$309:$AP$373,COLUMN(情景假设!L$309),0)</f>
        <v>8892.820352419918</v>
      </c>
      <c r="AF37" s="100">
        <f>VLOOKUP($A37,情景假设!$A$309:$AP$373,COLUMN(情景假设!M$309),0)</f>
        <v>9002.7577338094688</v>
      </c>
      <c r="AG37" s="100">
        <f>VLOOKUP($A37,情景假设!$A$309:$AP$373,COLUMN(情景假设!N$309),0)</f>
        <v>9104.7874059468977</v>
      </c>
      <c r="AH37" s="100">
        <f>VLOOKUP($A37,情景假设!$A$309:$AP$373,COLUMN(情景假设!O$309),0)</f>
        <v>9198.3845471108107</v>
      </c>
      <c r="AI37" s="100">
        <f>VLOOKUP($A37,情景假设!$A$309:$AP$373,COLUMN(情景假设!P$309),0)</f>
        <v>9290.2140578834533</v>
      </c>
      <c r="AJ37" s="101">
        <f>VLOOKUP($A37,情景假设!$A$309:$AP$373,COLUMN(情景假设!Q$309),0)</f>
        <v>9394.6843067431419</v>
      </c>
      <c r="AK37" s="65">
        <f>VLOOKUP($A37,情景假设!$A$309:$AP$373,COLUMN(情景假设!R$309),0)</f>
        <v>9505.6817072061604</v>
      </c>
      <c r="AL37" s="100">
        <f>VLOOKUP($A37,情景假设!$A$309:$AP$373,COLUMN(情景假设!S$309),0)</f>
        <v>9607.3772878199543</v>
      </c>
      <c r="AM37" s="100">
        <f>VLOOKUP($A37,情景假设!$A$309:$AP$373,COLUMN(情景假设!T$309),0)</f>
        <v>9702.7160802954022</v>
      </c>
      <c r="AN37" s="100">
        <f>VLOOKUP($A37,情景假设!$A$309:$AP$373,COLUMN(情景假设!U$309),0)</f>
        <v>9794.6886057522897</v>
      </c>
      <c r="AO37" s="66">
        <f>VLOOKUP($A37,情景假设!$A$309:$AP$373,COLUMN(情景假设!V$309),0)</f>
        <v>9886.3255447390366</v>
      </c>
      <c r="AP37" s="100">
        <f>VLOOKUP($A37,情景假设!$A$309:$AP$373,COLUMN(情景假设!W$309),0)</f>
        <v>9978.1911151667664</v>
      </c>
      <c r="AQ37" s="100">
        <f>VLOOKUP($A37,情景假设!$A$309:$AP$373,COLUMN(情景假设!X$309),0)</f>
        <v>10068.893691175597</v>
      </c>
      <c r="AR37" s="100">
        <f>VLOOKUP($A37,情景假设!$A$309:$AP$373,COLUMN(情景假设!Y$309),0)</f>
        <v>10158.53276914333</v>
      </c>
      <c r="AS37" s="100">
        <f>VLOOKUP($A37,情景假设!$A$309:$AP$373,COLUMN(情景假设!Z$309),0)</f>
        <v>10247.17428148629</v>
      </c>
      <c r="AT37" s="100">
        <f>VLOOKUP($A37,情景假设!$A$309:$AP$373,COLUMN(情景假设!AA$309),0)</f>
        <v>10334.856067449422</v>
      </c>
      <c r="AU37" s="65">
        <f>VLOOKUP($A37,情景假设!$A$309:$AP$373,COLUMN(情景假设!AB$309),0)</f>
        <v>10421.95871048144</v>
      </c>
      <c r="AV37" s="100">
        <f>VLOOKUP($A37,情景假设!$A$309:$AP$373,COLUMN(情景假设!AC$309),0)</f>
        <v>10508.844300186127</v>
      </c>
      <c r="AW37" s="100">
        <f>VLOOKUP($A37,情景假设!$A$309:$AP$373,COLUMN(情景假设!AD$309),0)</f>
        <v>10595.482982181535</v>
      </c>
      <c r="AX37" s="100">
        <f>VLOOKUP($A37,情景假设!$A$309:$AP$373,COLUMN(情景假设!AE$309),0)</f>
        <v>10681.812236036802</v>
      </c>
      <c r="AY37" s="102">
        <f>VLOOKUP($A37,情景假设!$A$309:$AP$373,COLUMN(情景假设!AF$309),0)</f>
        <v>10767.72839309568</v>
      </c>
      <c r="AZ37" s="65">
        <f>VLOOKUP($A37,情景假设!$A$309:$AP$373,COLUMN(情景假设!AG$309),0)</f>
        <v>10854.13311922476</v>
      </c>
      <c r="BA37" s="100">
        <f>VLOOKUP($A37,情景假设!$A$309:$AP$373,COLUMN(情景假设!AH$309),0)</f>
        <v>10941.827360128973</v>
      </c>
      <c r="BB37" s="100">
        <f>VLOOKUP($A37,情景假设!$A$309:$AP$373,COLUMN(情景假设!AI$309),0)</f>
        <v>11030.513729419243</v>
      </c>
      <c r="BC37" s="100">
        <f>VLOOKUP($A37,情景假设!$A$309:$AP$373,COLUMN(情景假设!AJ$309),0)</f>
        <v>11119.888588822032</v>
      </c>
      <c r="BD37" s="66">
        <f>VLOOKUP($A37,情景假设!$A$309:$AP$373,COLUMN(情景假设!AK$309),0)</f>
        <v>11209.642576747916</v>
      </c>
      <c r="BE37" s="100">
        <f>VLOOKUP($A37,情景假设!$A$309:$AP$373,COLUMN(情景假设!AL$309),0)</f>
        <v>11299.848447343378</v>
      </c>
      <c r="BF37" s="100">
        <f>VLOOKUP($A37,情景假设!$A$309:$AP$373,COLUMN(情景假设!AM$309),0)</f>
        <v>11390.646193676548</v>
      </c>
      <c r="BG37" s="100">
        <f>VLOOKUP($A37,情景假设!$A$309:$AP$373,COLUMN(情景假设!AN$309),0)</f>
        <v>11481.822306593673</v>
      </c>
      <c r="BH37" s="100">
        <f>VLOOKUP($A37,情景假设!$A$309:$AP$373,COLUMN(情景假设!AO$309),0)</f>
        <v>11573.162109375546</v>
      </c>
      <c r="BI37" s="102">
        <f>VLOOKUP($A37,情景假设!$A$309:$AP$373,COLUMN(情景假设!AP$309),0)</f>
        <v>11664.44995281821</v>
      </c>
    </row>
    <row r="38" spans="1:61" x14ac:dyDescent="0.2">
      <c r="A38" s="23" t="s">
        <v>87</v>
      </c>
      <c r="B38" s="53"/>
      <c r="C38" s="54"/>
      <c r="D38" s="54"/>
      <c r="E38" s="54"/>
      <c r="F38" s="55"/>
      <c r="G38" s="53"/>
      <c r="H38" s="54"/>
      <c r="I38" s="54">
        <f>'历史数据 (2001-2022, 当年价) '!I38*I$77</f>
        <v>7040.9466027408052</v>
      </c>
      <c r="J38" s="54">
        <f>'历史数据 (2001-2022, 当年价) '!J38*J$77</f>
        <v>7655.5452891847908</v>
      </c>
      <c r="K38" s="55">
        <f>'历史数据 (2001-2022, 当年价) '!K38*K$77</f>
        <v>8943.5982804812429</v>
      </c>
      <c r="L38" s="53">
        <f>'历史数据 (2001-2022, 当年价) '!L38*L$77</f>
        <v>10174.976314224867</v>
      </c>
      <c r="M38" s="54">
        <f>'历史数据 (2001-2022, 当年价) '!M38*M$77</f>
        <v>10771.402974474928</v>
      </c>
      <c r="N38" s="54">
        <f>'历史数据 (2001-2022, 当年价) '!N38*N$77</f>
        <v>11409.140798552264</v>
      </c>
      <c r="O38" s="54">
        <f>'历史数据 (2001-2022, 当年价) '!O38*O$77</f>
        <v>11955.524478496358</v>
      </c>
      <c r="P38" s="54">
        <f>'历史数据 (2001-2022, 当年价) '!P38*P$77</f>
        <v>12079.54459046289</v>
      </c>
      <c r="Q38" s="53">
        <f>'历史数据 (2001-2022, 当年价) '!Q38*Q$77</f>
        <v>12554.483415290128</v>
      </c>
      <c r="R38" s="54">
        <f>'历史数据 (2001-2022, 当年价) '!R38*R$77</f>
        <v>13177.964146395359</v>
      </c>
      <c r="S38" s="54">
        <f>'历史数据 (2001-2022, 当年价) '!S38*S$77</f>
        <v>13724.858717022513</v>
      </c>
      <c r="T38" s="54">
        <f>'历史数据 (2001-2022, 当年价) '!T38*T$77</f>
        <v>14410.796017860417</v>
      </c>
      <c r="U38" s="55">
        <f>'历史数据 (2001-2022, 当年价) '!U38*U$77</f>
        <v>14330.826150726112</v>
      </c>
      <c r="V38" s="54">
        <f>'历史数据 (2001-2022, 当年价) '!V38*V$77</f>
        <v>16114.79117583528</v>
      </c>
      <c r="W38" s="54">
        <f>'历史数据 (2001-2022, 当年价) '!W38*W$77</f>
        <v>16124.371416167727</v>
      </c>
      <c r="X38" s="100">
        <f>VLOOKUP($A38,情景假设!$A$309:$AP$373,COLUMN(情景假设!E$309),0)</f>
        <v>16197.327405194041</v>
      </c>
      <c r="Y38" s="100">
        <f>VLOOKUP($A38,情景假设!$A$309:$AP$373,COLUMN(情景假设!F$309),0)</f>
        <v>16230.453902291294</v>
      </c>
      <c r="Z38" s="101">
        <f>VLOOKUP($A38,情景假设!$A$309:$AP$373,COLUMN(情景假设!G$309),0)</f>
        <v>16211.020877763836</v>
      </c>
      <c r="AA38" s="65">
        <f>VLOOKUP($A38,情景假设!$A$309:$AP$373,COLUMN(情景假设!H$309),0)</f>
        <v>16192.056646797926</v>
      </c>
      <c r="AB38" s="100">
        <f>VLOOKUP($A38,情景假设!$A$309:$AP$373,COLUMN(情景假设!I$309),0)</f>
        <v>16139.756953989538</v>
      </c>
      <c r="AC38" s="100">
        <f>VLOOKUP($A38,情景假设!$A$309:$AP$373,COLUMN(情景假设!J$309),0)</f>
        <v>16066.274088794027</v>
      </c>
      <c r="AD38" s="100">
        <f>VLOOKUP($A38,情景假设!$A$309:$AP$373,COLUMN(情景假设!K$309),0)</f>
        <v>15978.475189142153</v>
      </c>
      <c r="AE38" s="102">
        <f>VLOOKUP($A38,情景假设!$A$309:$AP$373,COLUMN(情景假设!L$309),0)</f>
        <v>15878.14924816271</v>
      </c>
      <c r="AF38" s="100">
        <f>VLOOKUP($A38,情景假设!$A$309:$AP$373,COLUMN(情景假设!M$309),0)</f>
        <v>15735.4876684548</v>
      </c>
      <c r="AG38" s="100">
        <f>VLOOKUP($A38,情景假设!$A$309:$AP$373,COLUMN(情景假设!N$309),0)</f>
        <v>15535.620242753115</v>
      </c>
      <c r="AH38" s="100">
        <f>VLOOKUP($A38,情景假设!$A$309:$AP$373,COLUMN(情景假设!O$309),0)</f>
        <v>15303.249280383796</v>
      </c>
      <c r="AI38" s="100">
        <f>VLOOKUP($A38,情景假设!$A$309:$AP$373,COLUMN(情景假设!P$309),0)</f>
        <v>15073.689878639241</v>
      </c>
      <c r="AJ38" s="101">
        <f>VLOOKUP($A38,情景假设!$A$309:$AP$373,COLUMN(情景假设!Q$309),0)</f>
        <v>14892.087197327271</v>
      </c>
      <c r="AK38" s="65">
        <f>VLOOKUP($A38,情景假设!$A$309:$AP$373,COLUMN(情景假设!R$309),0)</f>
        <v>14747.413149901875</v>
      </c>
      <c r="AL38" s="100">
        <f>VLOOKUP($A38,情景假设!$A$309:$AP$373,COLUMN(情景假设!S$309),0)</f>
        <v>14599.253619699282</v>
      </c>
      <c r="AM38" s="100">
        <f>VLOOKUP($A38,情景假设!$A$309:$AP$373,COLUMN(情景假设!T$309),0)</f>
        <v>14450.881643066214</v>
      </c>
      <c r="AN38" s="100">
        <f>VLOOKUP($A38,情景假设!$A$309:$AP$373,COLUMN(情景假设!U$309),0)</f>
        <v>14305.294741689953</v>
      </c>
      <c r="AO38" s="66">
        <f>VLOOKUP($A38,情景假设!$A$309:$AP$373,COLUMN(情景假设!V$309),0)</f>
        <v>14165.246611822278</v>
      </c>
      <c r="AP38" s="100">
        <f>VLOOKUP($A38,情景假设!$A$309:$AP$373,COLUMN(情景假设!W$309),0)</f>
        <v>14029.75099187193</v>
      </c>
      <c r="AQ38" s="100">
        <f>VLOOKUP($A38,情景假设!$A$309:$AP$373,COLUMN(情景假设!X$309),0)</f>
        <v>13895.13040194409</v>
      </c>
      <c r="AR38" s="100">
        <f>VLOOKUP($A38,情景假设!$A$309:$AP$373,COLUMN(情景假设!Y$309),0)</f>
        <v>13759.934107180099</v>
      </c>
      <c r="AS38" s="100">
        <f>VLOOKUP($A38,情景假设!$A$309:$AP$373,COLUMN(情景假设!Z$309),0)</f>
        <v>13622.716408441207</v>
      </c>
      <c r="AT38" s="100">
        <f>VLOOKUP($A38,情景假设!$A$309:$AP$373,COLUMN(情景假设!AA$309),0)</f>
        <v>13482.050062508506</v>
      </c>
      <c r="AU38" s="65">
        <f>VLOOKUP($A38,情景假设!$A$309:$AP$373,COLUMN(情景假设!AB$309),0)</f>
        <v>13337.007725523263</v>
      </c>
      <c r="AV38" s="100">
        <f>VLOOKUP($A38,情景假设!$A$309:$AP$373,COLUMN(情景假设!AC$309),0)</f>
        <v>13186.670749823998</v>
      </c>
      <c r="AW38" s="100">
        <f>VLOOKUP($A38,情景假设!$A$309:$AP$373,COLUMN(情景假设!AD$309),0)</f>
        <v>13029.677607368971</v>
      </c>
      <c r="AX38" s="100">
        <f>VLOOKUP($A38,情景假设!$A$309:$AP$373,COLUMN(情景假设!AE$309),0)</f>
        <v>12864.71209385942</v>
      </c>
      <c r="AY38" s="102">
        <f>VLOOKUP($A38,情景假设!$A$309:$AP$373,COLUMN(情景假设!AF$309),0)</f>
        <v>12690.505273408899</v>
      </c>
      <c r="AZ38" s="65">
        <f>VLOOKUP($A38,情景假设!$A$309:$AP$373,COLUMN(情景假设!AG$309),0)</f>
        <v>12506.623570284632</v>
      </c>
      <c r="BA38" s="100">
        <f>VLOOKUP($A38,情景假设!$A$309:$AP$373,COLUMN(情景假设!AH$309),0)</f>
        <v>12314.22102771619</v>
      </c>
      <c r="BB38" s="100">
        <f>VLOOKUP($A38,情景假设!$A$309:$AP$373,COLUMN(情景假设!AI$309),0)</f>
        <v>12114.429451904158</v>
      </c>
      <c r="BC38" s="100">
        <f>VLOOKUP($A38,情景假设!$A$309:$AP$373,COLUMN(情景假设!AJ$309),0)</f>
        <v>11908.354065061048</v>
      </c>
      <c r="BD38" s="66">
        <f>VLOOKUP($A38,情景假设!$A$309:$AP$373,COLUMN(情景假设!AK$309),0)</f>
        <v>11697.068484130166</v>
      </c>
      <c r="BE38" s="100">
        <f>VLOOKUP($A38,情景假设!$A$309:$AP$373,COLUMN(情景假设!AL$309),0)</f>
        <v>11482.003850285451</v>
      </c>
      <c r="BF38" s="100">
        <f>VLOOKUP($A38,情景假设!$A$309:$AP$373,COLUMN(情景假设!AM$309),0)</f>
        <v>11264.580442182809</v>
      </c>
      <c r="BG38" s="100">
        <f>VLOOKUP($A38,情景假设!$A$309:$AP$373,COLUMN(情景假设!AN$309),0)</f>
        <v>11045.790592532723</v>
      </c>
      <c r="BH38" s="100">
        <f>VLOOKUP($A38,情景假设!$A$309:$AP$373,COLUMN(情景假设!AO$309),0)</f>
        <v>10826.573610092124</v>
      </c>
      <c r="BI38" s="102">
        <f>VLOOKUP($A38,情景假设!$A$309:$AP$373,COLUMN(情景假设!AP$309),0)</f>
        <v>10607.814324176779</v>
      </c>
    </row>
    <row r="39" spans="1:61" x14ac:dyDescent="0.2">
      <c r="A39" s="23" t="s">
        <v>88</v>
      </c>
      <c r="B39" s="53"/>
      <c r="C39" s="54"/>
      <c r="D39" s="54"/>
      <c r="E39" s="54"/>
      <c r="F39" s="55"/>
      <c r="G39" s="53"/>
      <c r="H39" s="54"/>
      <c r="I39" s="54">
        <f>'历史数据 (2001-2022, 当年价) '!I39*I$77</f>
        <v>13264.987048692667</v>
      </c>
      <c r="J39" s="54">
        <f>'历史数据 (2001-2022, 当年价) '!J39*J$77</f>
        <v>13819.304430255745</v>
      </c>
      <c r="K39" s="55">
        <f>'历史数据 (2001-2022, 当年价) '!K39*K$77</f>
        <v>14976.864655730458</v>
      </c>
      <c r="L39" s="53">
        <f>'历史数据 (2001-2022, 当年价) '!L39*L$77</f>
        <v>15786.903470652162</v>
      </c>
      <c r="M39" s="54">
        <f>'历史数据 (2001-2022, 当年价) '!M39*M$77</f>
        <v>16456.790947555692</v>
      </c>
      <c r="N39" s="54">
        <f>'历史数据 (2001-2022, 当年价) '!N39*N$77</f>
        <v>17181.008126219454</v>
      </c>
      <c r="O39" s="54">
        <f>'历史数据 (2001-2022, 当年价) '!O39*O$77</f>
        <v>17493.177034157219</v>
      </c>
      <c r="P39" s="54">
        <f>'历史数据 (2001-2022, 当年价) '!P39*P$77</f>
        <v>17492.086758347235</v>
      </c>
      <c r="Q39" s="53">
        <f>'历史数据 (2001-2022, 当年价) '!Q39*Q$77</f>
        <v>16780.071954247866</v>
      </c>
      <c r="R39" s="54">
        <f>'历史数据 (2001-2022, 当年价) '!R39*R$77</f>
        <v>17035.915204217312</v>
      </c>
      <c r="S39" s="54">
        <f>'历史数据 (2001-2022, 当年价) '!S39*S$77</f>
        <v>18150.020662910723</v>
      </c>
      <c r="T39" s="54">
        <f>'历史数据 (2001-2022, 当年价) '!T39*T$77</f>
        <v>19232.114006129876</v>
      </c>
      <c r="U39" s="55">
        <f>'历史数据 (2001-2022, 当年价) '!U39*U$77</f>
        <v>19850.963290163178</v>
      </c>
      <c r="V39" s="54">
        <f>'历史数据 (2001-2022, 当年价) '!V39*V$77</f>
        <v>20916.634028655993</v>
      </c>
      <c r="W39" s="54">
        <f>'历史数据 (2001-2022, 当年价) '!W39*W$77</f>
        <v>21502.759178911721</v>
      </c>
      <c r="X39" s="100">
        <f>VLOOKUP($A39,情景假设!$A$309:$AP$373,COLUMN(情景假设!E$309),0)</f>
        <v>21717.249425327886</v>
      </c>
      <c r="Y39" s="100">
        <f>VLOOKUP($A39,情景假设!$A$309:$AP$373,COLUMN(情景假设!F$309),0)</f>
        <v>21868.813714713982</v>
      </c>
      <c r="Z39" s="101">
        <f>VLOOKUP($A39,情景假设!$A$309:$AP$373,COLUMN(情景假设!G$309),0)</f>
        <v>21889.461064322077</v>
      </c>
      <c r="AA39" s="65">
        <f>VLOOKUP($A39,情景假设!$A$309:$AP$373,COLUMN(情景假设!H$309),0)</f>
        <v>21878.178946595148</v>
      </c>
      <c r="AB39" s="100">
        <f>VLOOKUP($A39,情景假设!$A$309:$AP$373,COLUMN(情景假设!I$309),0)</f>
        <v>21845.519109957135</v>
      </c>
      <c r="AC39" s="100">
        <f>VLOOKUP($A39,情景假设!$A$309:$AP$373,COLUMN(情景假设!J$309),0)</f>
        <v>21800.318889806204</v>
      </c>
      <c r="AD39" s="100">
        <f>VLOOKUP($A39,情景假设!$A$309:$AP$373,COLUMN(情景假设!K$309),0)</f>
        <v>21744.312345309456</v>
      </c>
      <c r="AE39" s="102">
        <f>VLOOKUP($A39,情景假设!$A$309:$AP$373,COLUMN(情景假设!L$309),0)</f>
        <v>21672.428142795652</v>
      </c>
      <c r="AF39" s="100">
        <f>VLOOKUP($A39,情景假设!$A$309:$AP$373,COLUMN(情景假设!M$309),0)</f>
        <v>21538.466681736401</v>
      </c>
      <c r="AG39" s="100">
        <f>VLOOKUP($A39,情景假设!$A$309:$AP$373,COLUMN(情景假设!N$309),0)</f>
        <v>21320.201428893892</v>
      </c>
      <c r="AH39" s="100">
        <f>VLOOKUP($A39,情景假设!$A$309:$AP$373,COLUMN(情景假设!O$309),0)</f>
        <v>21049.671002080591</v>
      </c>
      <c r="AI39" s="100">
        <f>VLOOKUP($A39,情景假设!$A$309:$AP$373,COLUMN(情景假设!P$309),0)</f>
        <v>20774.021896967184</v>
      </c>
      <c r="AJ39" s="101">
        <f>VLOOKUP($A39,情景假设!$A$309:$AP$373,COLUMN(情景假设!Q$309),0)</f>
        <v>20554.451884965929</v>
      </c>
      <c r="AK39" s="65">
        <f>VLOOKUP($A39,情景假设!$A$309:$AP$373,COLUMN(情景假设!R$309),0)</f>
        <v>20375.328111728784</v>
      </c>
      <c r="AL39" s="100">
        <f>VLOOKUP($A39,情景假设!$A$309:$AP$373,COLUMN(情景假设!S$309),0)</f>
        <v>20182.14047536318</v>
      </c>
      <c r="AM39" s="100">
        <f>VLOOKUP($A39,情景假设!$A$309:$AP$373,COLUMN(情景假设!T$309),0)</f>
        <v>19981.097895607287</v>
      </c>
      <c r="AN39" s="100">
        <f>VLOOKUP($A39,情景假设!$A$309:$AP$373,COLUMN(情景假设!U$309),0)</f>
        <v>19777.988566594042</v>
      </c>
      <c r="AO39" s="66">
        <f>VLOOKUP($A39,情景假设!$A$309:$AP$373,COLUMN(情景假设!V$309),0)</f>
        <v>19578.205617369131</v>
      </c>
      <c r="AP39" s="100">
        <f>VLOOKUP($A39,情景假设!$A$309:$AP$373,COLUMN(情景假设!W$309),0)</f>
        <v>19381.907673203114</v>
      </c>
      <c r="AQ39" s="100">
        <f>VLOOKUP($A39,情景假设!$A$309:$AP$373,COLUMN(情景假设!X$309),0)</f>
        <v>19185.47804923854</v>
      </c>
      <c r="AR39" s="100">
        <f>VLOOKUP($A39,情景假设!$A$309:$AP$373,COLUMN(情景假设!Y$309),0)</f>
        <v>18988.325726139457</v>
      </c>
      <c r="AS39" s="100">
        <f>VLOOKUP($A39,情景假设!$A$309:$AP$373,COLUMN(情景假设!Z$309),0)</f>
        <v>18789.814219123396</v>
      </c>
      <c r="AT39" s="100">
        <f>VLOOKUP($A39,情景假设!$A$309:$AP$373,COLUMN(情景假设!AA$309),0)</f>
        <v>18589.278728877794</v>
      </c>
      <c r="AU39" s="65">
        <f>VLOOKUP($A39,情景假设!$A$309:$AP$373,COLUMN(情景假设!AB$309),0)</f>
        <v>18386.686580263227</v>
      </c>
      <c r="AV39" s="100">
        <f>VLOOKUP($A39,情景假设!$A$309:$AP$373,COLUMN(情景假设!AC$309),0)</f>
        <v>18181.955218144605</v>
      </c>
      <c r="AW39" s="100">
        <f>VLOOKUP($A39,情景假设!$A$309:$AP$373,COLUMN(情景假设!AD$309),0)</f>
        <v>17974.32446331422</v>
      </c>
      <c r="AX39" s="100">
        <f>VLOOKUP($A39,情景假设!$A$309:$AP$373,COLUMN(情景假设!AE$309),0)</f>
        <v>17763.021868135631</v>
      </c>
      <c r="AY39" s="102">
        <f>VLOOKUP($A39,情景假设!$A$309:$AP$373,COLUMN(情景假设!AF$309),0)</f>
        <v>17547.255611038167</v>
      </c>
      <c r="AZ39" s="65">
        <f>VLOOKUP($A39,情景假设!$A$309:$AP$373,COLUMN(情景假设!AG$309),0)</f>
        <v>17328.627749111263</v>
      </c>
      <c r="BA39" s="100">
        <f>VLOOKUP($A39,情景假设!$A$309:$AP$373,COLUMN(情景假设!AH$309),0)</f>
        <v>17109.242039152763</v>
      </c>
      <c r="BB39" s="100">
        <f>VLOOKUP($A39,情景假设!$A$309:$AP$373,COLUMN(情景假设!AI$309),0)</f>
        <v>16889.047550613304</v>
      </c>
      <c r="BC39" s="100">
        <f>VLOOKUP($A39,情景假设!$A$309:$AP$373,COLUMN(情景假设!AJ$309),0)</f>
        <v>16668.005868694712</v>
      </c>
      <c r="BD39" s="66">
        <f>VLOOKUP($A39,情景假设!$A$309:$AP$373,COLUMN(情景假设!AK$309),0)</f>
        <v>16446.091623161959</v>
      </c>
      <c r="BE39" s="100">
        <f>VLOOKUP($A39,情景假设!$A$309:$AP$373,COLUMN(情景假设!AL$309),0)</f>
        <v>16223.848848970934</v>
      </c>
      <c r="BF39" s="100">
        <f>VLOOKUP($A39,情景假设!$A$309:$AP$373,COLUMN(情景假设!AM$309),0)</f>
        <v>16001.888043011899</v>
      </c>
      <c r="BG39" s="100">
        <f>VLOOKUP($A39,情景假设!$A$309:$AP$373,COLUMN(情景假设!AN$309),0)</f>
        <v>15780.297916676087</v>
      </c>
      <c r="BH39" s="100">
        <f>VLOOKUP($A39,情景假设!$A$309:$AP$373,COLUMN(情景假设!AO$309),0)</f>
        <v>15559.172745455915</v>
      </c>
      <c r="BI39" s="102">
        <f>VLOOKUP($A39,情景假设!$A$309:$AP$373,COLUMN(情景假设!AP$309),0)</f>
        <v>15338.611822072769</v>
      </c>
    </row>
    <row r="40" spans="1:61" x14ac:dyDescent="0.2">
      <c r="A40" s="23" t="s">
        <v>89</v>
      </c>
      <c r="B40" s="53"/>
      <c r="C40" s="54"/>
      <c r="D40" s="54"/>
      <c r="E40" s="54"/>
      <c r="F40" s="55"/>
      <c r="G40" s="53"/>
      <c r="H40" s="54"/>
      <c r="I40" s="54">
        <f>'历史数据 (2001-2022, 当年价) '!I40*I$77</f>
        <v>5588.8650324658547</v>
      </c>
      <c r="J40" s="54">
        <f>'历史数据 (2001-2022, 当年价) '!J40*J$77</f>
        <v>5976.0522078381691</v>
      </c>
      <c r="K40" s="55">
        <f>'历史数据 (2001-2022, 当年价) '!K40*K$77</f>
        <v>6569.4851629081804</v>
      </c>
      <c r="L40" s="53">
        <f>'历史数据 (2001-2022, 当年价) '!L40*L$77</f>
        <v>7170.989527532277</v>
      </c>
      <c r="M40" s="54">
        <f>'历史数据 (2001-2022, 当年价) '!M40*M$77</f>
        <v>7727.8662112813054</v>
      </c>
      <c r="N40" s="54">
        <f>'历史数据 (2001-2022, 当年价) '!N40*N$77</f>
        <v>8412.9829917239895</v>
      </c>
      <c r="O40" s="54">
        <f>'历史数据 (2001-2022, 当年价) '!O40*O$77</f>
        <v>9065.9193956357976</v>
      </c>
      <c r="P40" s="54">
        <f>'历史数据 (2001-2022, 当年价) '!P40*P$77</f>
        <v>9572.8077773458172</v>
      </c>
      <c r="Q40" s="53">
        <f>'历史数据 (2001-2022, 当年价) '!Q40*Q$77</f>
        <v>9921.1618205924387</v>
      </c>
      <c r="R40" s="54">
        <f>'历史数据 (2001-2022, 当年价) '!R40*R$77</f>
        <v>10192.935909207006</v>
      </c>
      <c r="S40" s="54">
        <f>'历史数据 (2001-2022, 当年价) '!S40*S$77</f>
        <v>10940.720685518332</v>
      </c>
      <c r="T40" s="54">
        <f>'历史数据 (2001-2022, 当年价) '!T40*T$77</f>
        <v>11519.159125520338</v>
      </c>
      <c r="U40" s="55">
        <f>'历史数据 (2001-2022, 当年价) '!U40*U$77</f>
        <v>11421.806149839256</v>
      </c>
      <c r="V40" s="54">
        <f>'历史数据 (2001-2022, 当年价) '!V40*V$77</f>
        <v>12356.060657958777</v>
      </c>
      <c r="W40" s="54">
        <f>'历史数据 (2001-2022, 当年价) '!W40*W$77</f>
        <v>13204.368998026079</v>
      </c>
      <c r="X40" s="100">
        <f>VLOOKUP($A40,情景假设!$A$309:$AP$373,COLUMN(情景假设!E$309),0)</f>
        <v>13648.100884840169</v>
      </c>
      <c r="Y40" s="100">
        <f>VLOOKUP($A40,情景假设!$A$309:$AP$373,COLUMN(情景假设!F$309),0)</f>
        <v>14085.265112336121</v>
      </c>
      <c r="Z40" s="101">
        <f>VLOOKUP($A40,情景假设!$A$309:$AP$373,COLUMN(情景假设!G$309),0)</f>
        <v>14496.783078696839</v>
      </c>
      <c r="AA40" s="65">
        <f>VLOOKUP($A40,情景假设!$A$309:$AP$373,COLUMN(情景假设!H$309),0)</f>
        <v>14946.917865042804</v>
      </c>
      <c r="AB40" s="100">
        <f>VLOOKUP($A40,情景假设!$A$309:$AP$373,COLUMN(情景假设!I$309),0)</f>
        <v>15413.875365564856</v>
      </c>
      <c r="AC40" s="100">
        <f>VLOOKUP($A40,情景假设!$A$309:$AP$373,COLUMN(情景假设!J$309),0)</f>
        <v>15885.288953638026</v>
      </c>
      <c r="AD40" s="100">
        <f>VLOOKUP($A40,情景假设!$A$309:$AP$373,COLUMN(情景假设!K$309),0)</f>
        <v>16341.926974239921</v>
      </c>
      <c r="AE40" s="102">
        <f>VLOOKUP($A40,情景假设!$A$309:$AP$373,COLUMN(情景假设!L$309),0)</f>
        <v>16757.209671638062</v>
      </c>
      <c r="AF40" s="100">
        <f>VLOOKUP($A40,情景假设!$A$309:$AP$373,COLUMN(情景假设!M$309),0)</f>
        <v>17129.326784142417</v>
      </c>
      <c r="AG40" s="100">
        <f>VLOOKUP($A40,情景假设!$A$309:$AP$373,COLUMN(情景假设!N$309),0)</f>
        <v>17476.910769965547</v>
      </c>
      <c r="AH40" s="100">
        <f>VLOOKUP($A40,情景假设!$A$309:$AP$373,COLUMN(情景假设!O$309),0)</f>
        <v>17803.6384511176</v>
      </c>
      <c r="AI40" s="100">
        <f>VLOOKUP($A40,情景假设!$A$309:$AP$373,COLUMN(情景假设!P$309),0)</f>
        <v>18127.675723255685</v>
      </c>
      <c r="AJ40" s="101">
        <f>VLOOKUP($A40,情景假设!$A$309:$AP$373,COLUMN(情景假设!Q$309),0)</f>
        <v>18483.290162185855</v>
      </c>
      <c r="AK40" s="65">
        <f>VLOOKUP($A40,情景假设!$A$309:$AP$373,COLUMN(情景假设!R$309),0)</f>
        <v>18859.261201595782</v>
      </c>
      <c r="AL40" s="100">
        <f>VLOOKUP($A40,情景假设!$A$309:$AP$373,COLUMN(情景假设!S$309),0)</f>
        <v>19220.37023466059</v>
      </c>
      <c r="AM40" s="100">
        <f>VLOOKUP($A40,情景假设!$A$309:$AP$373,COLUMN(情景假设!T$309),0)</f>
        <v>19572.200202033113</v>
      </c>
      <c r="AN40" s="100">
        <f>VLOOKUP($A40,情景假设!$A$309:$AP$373,COLUMN(情景假设!U$309),0)</f>
        <v>19920.62955843782</v>
      </c>
      <c r="AO40" s="66">
        <f>VLOOKUP($A40,情景假设!$A$309:$AP$373,COLUMN(情景假设!V$309),0)</f>
        <v>20271.825490705567</v>
      </c>
      <c r="AP40" s="100">
        <f>VLOOKUP($A40,情景假设!$A$309:$AP$373,COLUMN(情景假设!W$309),0)</f>
        <v>20627.066575137876</v>
      </c>
      <c r="AQ40" s="100">
        <f>VLOOKUP($A40,情景假设!$A$309:$AP$373,COLUMN(情景假设!X$309),0)</f>
        <v>20983.601630514764</v>
      </c>
      <c r="AR40" s="100">
        <f>VLOOKUP($A40,情景假设!$A$309:$AP$373,COLUMN(情景假设!Y$309),0)</f>
        <v>21341.727030802325</v>
      </c>
      <c r="AS40" s="100">
        <f>VLOOKUP($A40,情景假设!$A$309:$AP$373,COLUMN(情景假设!Z$309),0)</f>
        <v>21701.683110973201</v>
      </c>
      <c r="AT40" s="100">
        <f>VLOOKUP($A40,情景假设!$A$309:$AP$373,COLUMN(情景假设!AA$309),0)</f>
        <v>22063.663175359459</v>
      </c>
      <c r="AU40" s="65">
        <f>VLOOKUP($A40,情景假设!$A$309:$AP$373,COLUMN(情景假设!AB$309),0)</f>
        <v>22428.609330948249</v>
      </c>
      <c r="AV40" s="100">
        <f>VLOOKUP($A40,情景假设!$A$309:$AP$373,COLUMN(情景假设!AC$309),0)</f>
        <v>22797.458661719575</v>
      </c>
      <c r="AW40" s="100">
        <f>VLOOKUP($A40,情景假设!$A$309:$AP$373,COLUMN(情景假设!AD$309),0)</f>
        <v>23170.325641051746</v>
      </c>
      <c r="AX40" s="100">
        <f>VLOOKUP($A40,情景假设!$A$309:$AP$373,COLUMN(情景假设!AE$309),0)</f>
        <v>23547.260400487106</v>
      </c>
      <c r="AY40" s="102">
        <f>VLOOKUP($A40,情景假设!$A$309:$AP$373,COLUMN(情景假设!AF$309),0)</f>
        <v>23928.227191106227</v>
      </c>
      <c r="AZ40" s="65">
        <f>VLOOKUP($A40,情景假设!$A$309:$AP$373,COLUMN(情景假设!AG$309),0)</f>
        <v>24314.899503243792</v>
      </c>
      <c r="BA40" s="100">
        <f>VLOOKUP($A40,情景假设!$A$309:$AP$373,COLUMN(情景假设!AH$309),0)</f>
        <v>24708.681068966991</v>
      </c>
      <c r="BB40" s="100">
        <f>VLOOKUP($A40,情景假设!$A$309:$AP$373,COLUMN(情景假设!AI$309),0)</f>
        <v>25109.024821649426</v>
      </c>
      <c r="BC40" s="100">
        <f>VLOOKUP($A40,情景假设!$A$309:$AP$373,COLUMN(情景假设!AJ$309),0)</f>
        <v>25515.350523709465</v>
      </c>
      <c r="BD40" s="66">
        <f>VLOOKUP($A40,情景假设!$A$309:$AP$373,COLUMN(情景假设!AK$309),0)</f>
        <v>25927.045184112598</v>
      </c>
      <c r="BE40" s="100">
        <f>VLOOKUP($A40,情景假设!$A$309:$AP$373,COLUMN(情景假设!AL$309),0)</f>
        <v>26344.366479231572</v>
      </c>
      <c r="BF40" s="100">
        <f>VLOOKUP($A40,情景假设!$A$309:$AP$373,COLUMN(情景假设!AM$309),0)</f>
        <v>26767.738026738909</v>
      </c>
      <c r="BG40" s="100">
        <f>VLOOKUP($A40,情景假设!$A$309:$AP$373,COLUMN(情景假设!AN$309),0)</f>
        <v>27196.759232242188</v>
      </c>
      <c r="BH40" s="100">
        <f>VLOOKUP($A40,情景假设!$A$309:$AP$373,COLUMN(情景假设!AO$309),0)</f>
        <v>27631.013461974526</v>
      </c>
      <c r="BI40" s="102">
        <f>VLOOKUP($A40,情景假设!$A$309:$AP$373,COLUMN(情景假设!AP$309),0)</f>
        <v>28070.068213404949</v>
      </c>
    </row>
    <row r="41" spans="1:61" x14ac:dyDescent="0.2">
      <c r="A41" s="23" t="s">
        <v>90</v>
      </c>
      <c r="B41" s="53"/>
      <c r="C41" s="54"/>
      <c r="D41" s="54"/>
      <c r="E41" s="54"/>
      <c r="F41" s="55"/>
      <c r="G41" s="53"/>
      <c r="H41" s="54"/>
      <c r="I41" s="54">
        <f>'历史数据 (2001-2022, 当年价) '!I41*I$77</f>
        <v>5991.8214005513137</v>
      </c>
      <c r="J41" s="54">
        <f>'历史数据 (2001-2022, 当年价) '!J41*J$77</f>
        <v>6247.8875774577018</v>
      </c>
      <c r="K41" s="55">
        <f>'历史数据 (2001-2022, 当年价) '!K41*K$77</f>
        <v>7220.2243795774129</v>
      </c>
      <c r="L41" s="53">
        <f>'历史数据 (2001-2022, 当年价) '!L41*L$77</f>
        <v>8172.6971404983933</v>
      </c>
      <c r="M41" s="54">
        <f>'历史数据 (2001-2022, 当年价) '!M41*M$77</f>
        <v>8729.5597507721814</v>
      </c>
      <c r="N41" s="54">
        <f>'历史数据 (2001-2022, 当年价) '!N41*N$77</f>
        <v>9321.04171678905</v>
      </c>
      <c r="O41" s="54">
        <f>'历史数据 (2001-2022, 当年价) '!O41*O$77</f>
        <v>9972.9623065646138</v>
      </c>
      <c r="P41" s="54">
        <f>'历史数据 (2001-2022, 当年价) '!P41*P$77</f>
        <v>10161.569210888461</v>
      </c>
      <c r="Q41" s="53">
        <f>'历史数据 (2001-2022, 当年价) '!Q41*Q$77</f>
        <v>10729.678731779901</v>
      </c>
      <c r="R41" s="54">
        <f>'历史数据 (2001-2022, 当年价) '!R41*R$77</f>
        <v>11577.496039816844</v>
      </c>
      <c r="S41" s="54">
        <f>'历史数据 (2001-2022, 当年价) '!S41*S$77</f>
        <v>11965.7485153379</v>
      </c>
      <c r="T41" s="54">
        <f>'历史数据 (2001-2022, 当年价) '!T41*T$77</f>
        <v>12206.123148775057</v>
      </c>
      <c r="U41" s="55">
        <f>'历史数据 (2001-2022, 当年价) '!U41*U$77</f>
        <v>12421.774161186662</v>
      </c>
      <c r="V41" s="54">
        <f>'历史数据 (2001-2022, 当年价) '!V41*V$77</f>
        <v>15002.765371424184</v>
      </c>
      <c r="W41" s="54">
        <f>'历史数据 (2001-2022, 当年价) '!W41*W$77</f>
        <v>15179.327689922766</v>
      </c>
      <c r="X41" s="100">
        <f>VLOOKUP($A41,情景假设!$A$309:$AP$373,COLUMN(情景假设!E$309),0)</f>
        <v>15578.415693134948</v>
      </c>
      <c r="Y41" s="100">
        <f>VLOOKUP($A41,情景假设!$A$309:$AP$373,COLUMN(情景假设!F$309),0)</f>
        <v>15964.866912482774</v>
      </c>
      <c r="Z41" s="101">
        <f>VLOOKUP($A41,情景假设!$A$309:$AP$373,COLUMN(情景假设!G$309),0)</f>
        <v>16317.740467373589</v>
      </c>
      <c r="AA41" s="65">
        <f>VLOOKUP($A41,情景假设!$A$309:$AP$373,COLUMN(情景假设!H$309),0)</f>
        <v>16692.76841982812</v>
      </c>
      <c r="AB41" s="100">
        <f>VLOOKUP($A41,情景假设!$A$309:$AP$373,COLUMN(情景假设!I$309),0)</f>
        <v>17064.056508605583</v>
      </c>
      <c r="AC41" s="100">
        <f>VLOOKUP($A41,情景假设!$A$309:$AP$373,COLUMN(情景假设!J$309),0)</f>
        <v>17444.35165551319</v>
      </c>
      <c r="AD41" s="100">
        <f>VLOOKUP($A41,情景假设!$A$309:$AP$373,COLUMN(情景假设!K$309),0)</f>
        <v>17842.397853417548</v>
      </c>
      <c r="AE41" s="102">
        <f>VLOOKUP($A41,情景假设!$A$309:$AP$373,COLUMN(情景假设!L$309),0)</f>
        <v>18262.547258172704</v>
      </c>
      <c r="AF41" s="100">
        <f>VLOOKUP($A41,情景假设!$A$309:$AP$373,COLUMN(情景假设!M$309),0)</f>
        <v>18703.758093383098</v>
      </c>
      <c r="AG41" s="100">
        <f>VLOOKUP($A41,情景假设!$A$309:$AP$373,COLUMN(情景假设!N$309),0)</f>
        <v>19151.952507650331</v>
      </c>
      <c r="AH41" s="100">
        <f>VLOOKUP($A41,情景假设!$A$309:$AP$373,COLUMN(情景假设!O$309),0)</f>
        <v>19592.323919406594</v>
      </c>
      <c r="AI41" s="100">
        <f>VLOOKUP($A41,情景假设!$A$309:$AP$373,COLUMN(情景假设!P$309),0)</f>
        <v>20023.698022827037</v>
      </c>
      <c r="AJ41" s="101">
        <f>VLOOKUP($A41,情景假设!$A$309:$AP$373,COLUMN(情景假设!Q$309),0)</f>
        <v>20460.544588627119</v>
      </c>
      <c r="AK41" s="65">
        <f>VLOOKUP($A41,情景假设!$A$309:$AP$373,COLUMN(情景假设!R$309),0)</f>
        <v>20893.393201125953</v>
      </c>
      <c r="AL41" s="100">
        <f>VLOOKUP($A41,情景假设!$A$309:$AP$373,COLUMN(情景假设!S$309),0)</f>
        <v>21303.111473300585</v>
      </c>
      <c r="AM41" s="100">
        <f>VLOOKUP($A41,情景假设!$A$309:$AP$373,COLUMN(情景假设!T$309),0)</f>
        <v>21696.184425277021</v>
      </c>
      <c r="AN41" s="100">
        <f>VLOOKUP($A41,情景假设!$A$309:$AP$373,COLUMN(情景假设!U$309),0)</f>
        <v>22079.491261866919</v>
      </c>
      <c r="AO41" s="66">
        <f>VLOOKUP($A41,情景假设!$A$309:$AP$373,COLUMN(情景假设!V$309),0)</f>
        <v>22460.278050259541</v>
      </c>
      <c r="AP41" s="100">
        <f>VLOOKUP($A41,情景假设!$A$309:$AP$373,COLUMN(情景假设!W$309),0)</f>
        <v>22840.408265954025</v>
      </c>
      <c r="AQ41" s="100">
        <f>VLOOKUP($A41,情景假设!$A$309:$AP$373,COLUMN(情景假设!X$309),0)</f>
        <v>23217.321947105615</v>
      </c>
      <c r="AR41" s="100">
        <f>VLOOKUP($A41,情景假设!$A$309:$AP$373,COLUMN(情景假设!Y$309),0)</f>
        <v>23591.880038214371</v>
      </c>
      <c r="AS41" s="100">
        <f>VLOOKUP($A41,情景假设!$A$309:$AP$373,COLUMN(情景假设!Z$309),0)</f>
        <v>23964.92596056512</v>
      </c>
      <c r="AT41" s="100">
        <f>VLOOKUP($A41,情景假设!$A$309:$AP$373,COLUMN(情景假设!AA$309),0)</f>
        <v>24337.297124486558</v>
      </c>
      <c r="AU41" s="65">
        <f>VLOOKUP($A41,情景假设!$A$309:$AP$373,COLUMN(情景假设!AB$309),0)</f>
        <v>24710.703163144033</v>
      </c>
      <c r="AV41" s="100">
        <f>VLOOKUP($A41,情景假设!$A$309:$AP$373,COLUMN(情景假设!AC$309),0)</f>
        <v>25086.892310691801</v>
      </c>
      <c r="AW41" s="100">
        <f>VLOOKUP($A41,情景假设!$A$309:$AP$373,COLUMN(情景假设!AD$309),0)</f>
        <v>25466.753371942228</v>
      </c>
      <c r="AX41" s="100">
        <f>VLOOKUP($A41,情景假设!$A$309:$AP$373,COLUMN(情景假设!AE$309),0)</f>
        <v>25851.15400284472</v>
      </c>
      <c r="AY41" s="102">
        <f>VLOOKUP($A41,情景假设!$A$309:$AP$373,COLUMN(情景假设!AF$309),0)</f>
        <v>26240.91736396349</v>
      </c>
      <c r="AZ41" s="65">
        <f>VLOOKUP($A41,情景假设!$A$309:$AP$373,COLUMN(情景假设!AG$309),0)</f>
        <v>26635.300650625351</v>
      </c>
      <c r="BA41" s="100">
        <f>VLOOKUP($A41,情景假设!$A$309:$AP$373,COLUMN(情景假设!AH$309),0)</f>
        <v>27032.872135677684</v>
      </c>
      <c r="BB41" s="100">
        <f>VLOOKUP($A41,情景假设!$A$309:$AP$373,COLUMN(情景假设!AI$309),0)</f>
        <v>27433.3462803328</v>
      </c>
      <c r="BC41" s="100">
        <f>VLOOKUP($A41,情景假设!$A$309:$AP$373,COLUMN(情景假设!AJ$309),0)</f>
        <v>27836.406081759662</v>
      </c>
      <c r="BD41" s="66">
        <f>VLOOKUP($A41,情景假设!$A$309:$AP$373,COLUMN(情景假设!AK$309),0)</f>
        <v>28241.70207251055</v>
      </c>
      <c r="BE41" s="100">
        <f>VLOOKUP($A41,情景假设!$A$309:$AP$373,COLUMN(情景假设!AL$309),0)</f>
        <v>28649.833404360943</v>
      </c>
      <c r="BF41" s="100">
        <f>VLOOKUP($A41,情景假设!$A$309:$AP$373,COLUMN(情景假设!AM$309),0)</f>
        <v>29061.573191644828</v>
      </c>
      <c r="BG41" s="100">
        <f>VLOOKUP($A41,情景假设!$A$309:$AP$373,COLUMN(情景假设!AN$309),0)</f>
        <v>29476.791894628012</v>
      </c>
      <c r="BH41" s="100">
        <f>VLOOKUP($A41,情景假设!$A$309:$AP$373,COLUMN(情景假设!AO$309),0)</f>
        <v>29895.337869349794</v>
      </c>
      <c r="BI41" s="102">
        <f>VLOOKUP($A41,情景假设!$A$309:$AP$373,COLUMN(情景假设!AP$309),0)</f>
        <v>30317.036556472391</v>
      </c>
    </row>
    <row r="42" spans="1:61" x14ac:dyDescent="0.2">
      <c r="A42" s="23" t="s">
        <v>91</v>
      </c>
      <c r="B42" s="53"/>
      <c r="C42" s="54"/>
      <c r="D42" s="54"/>
      <c r="E42" s="54"/>
      <c r="F42" s="55"/>
      <c r="G42" s="53"/>
      <c r="H42" s="54"/>
      <c r="I42" s="54">
        <f>'历史数据 (2001-2022, 当年价) '!I42*I$77</f>
        <v>6951.0991404058195</v>
      </c>
      <c r="J42" s="54">
        <f>'历史数据 (2001-2022, 当年价) '!J42*J$77</f>
        <v>7314.0533347634755</v>
      </c>
      <c r="K42" s="55">
        <f>'历史数据 (2001-2022, 当年价) '!K42*K$77</f>
        <v>8644.0889558594426</v>
      </c>
      <c r="L42" s="53">
        <f>'历史数据 (2001-2022, 当年价) '!L42*L$77</f>
        <v>9751.1703884161016</v>
      </c>
      <c r="M42" s="54">
        <f>'历史数据 (2001-2022, 当年价) '!M42*M$77</f>
        <v>10062.829332726689</v>
      </c>
      <c r="N42" s="54">
        <f>'历史数据 (2001-2022, 当年价) '!N42*N$77</f>
        <v>10438.751135915945</v>
      </c>
      <c r="O42" s="54">
        <f>'历史数据 (2001-2022, 当年价) '!O42*O$77</f>
        <v>10918.647009586733</v>
      </c>
      <c r="P42" s="54">
        <f>'历史数据 (2001-2022, 当年价) '!P42*P$77</f>
        <v>10659.001446727452</v>
      </c>
      <c r="Q42" s="53">
        <f>'历史数据 (2001-2022, 当年价) '!Q42*Q$77</f>
        <v>11015.676147174541</v>
      </c>
      <c r="R42" s="54">
        <f>'历史数据 (2001-2022, 当年价) '!R42*R$77</f>
        <v>12320.948873046076</v>
      </c>
      <c r="S42" s="54">
        <f>'历史数据 (2001-2022, 当年价) '!S42*S$77</f>
        <v>13151.243446087199</v>
      </c>
      <c r="T42" s="54">
        <f>'历史数据 (2001-2022, 当年价) '!T42*T$77</f>
        <v>13225.233063001493</v>
      </c>
      <c r="U42" s="55">
        <f>'历史数据 (2001-2022, 当年价) '!U42*U$77</f>
        <v>13446.095523164235</v>
      </c>
      <c r="V42" s="54">
        <f>'历史数据 (2001-2022, 当年价) '!V42*V$77</f>
        <v>15735.922300230004</v>
      </c>
      <c r="W42" s="54">
        <f>'历史数据 (2001-2022, 当年价) '!W42*W$77</f>
        <v>15793.232462385689</v>
      </c>
      <c r="X42" s="100">
        <f>VLOOKUP($A42,情景假设!$A$309:$AP$373,COLUMN(情景假设!E$309),0)</f>
        <v>16237.123885252753</v>
      </c>
      <c r="Y42" s="100">
        <f>VLOOKUP($A42,情景假设!$A$309:$AP$373,COLUMN(情景假设!F$309),0)</f>
        <v>16668.486760106789</v>
      </c>
      <c r="Z42" s="101">
        <f>VLOOKUP($A42,情景假设!$A$309:$AP$373,COLUMN(情景假设!G$309),0)</f>
        <v>17065.03678939864</v>
      </c>
      <c r="AA42" s="65">
        <f>VLOOKUP($A42,情景假设!$A$309:$AP$373,COLUMN(情景假设!H$309),0)</f>
        <v>17485.015380244618</v>
      </c>
      <c r="AB42" s="100">
        <f>VLOOKUP($A42,情景假设!$A$309:$AP$373,COLUMN(情景假设!I$309),0)</f>
        <v>17901.597696750108</v>
      </c>
      <c r="AC42" s="100">
        <f>VLOOKUP($A42,情景假设!$A$309:$AP$373,COLUMN(情景假设!J$309),0)</f>
        <v>18328.119229505541</v>
      </c>
      <c r="AD42" s="100">
        <f>VLOOKUP($A42,情景假设!$A$309:$AP$373,COLUMN(情景假设!K$309),0)</f>
        <v>18773.783812981746</v>
      </c>
      <c r="AE42" s="102">
        <f>VLOOKUP($A42,情景假设!$A$309:$AP$373,COLUMN(情景假设!L$309),0)</f>
        <v>19243.218646617504</v>
      </c>
      <c r="AF42" s="100">
        <f>VLOOKUP($A42,情景假设!$A$309:$AP$373,COLUMN(情景假设!M$309),0)</f>
        <v>19735.285050946575</v>
      </c>
      <c r="AG42" s="100">
        <f>VLOOKUP($A42,情景假设!$A$309:$AP$373,COLUMN(情景假设!N$309),0)</f>
        <v>20235.124341886421</v>
      </c>
      <c r="AH42" s="100">
        <f>VLOOKUP($A42,情景假设!$A$309:$AP$373,COLUMN(情景假设!O$309),0)</f>
        <v>20727.161993052443</v>
      </c>
      <c r="AI42" s="100">
        <f>VLOOKUP($A42,情景假设!$A$309:$AP$373,COLUMN(情景假设!P$309),0)</f>
        <v>21210.195018555965</v>
      </c>
      <c r="AJ42" s="101">
        <f>VLOOKUP($A42,情景假设!$A$309:$AP$373,COLUMN(情景假设!Q$309),0)</f>
        <v>21699.619077795229</v>
      </c>
      <c r="AK42" s="65">
        <f>VLOOKUP($A42,情景假设!$A$309:$AP$373,COLUMN(情景假设!R$309),0)</f>
        <v>22185.407535662926</v>
      </c>
      <c r="AL42" s="100">
        <f>VLOOKUP($A42,情景假设!$A$309:$AP$373,COLUMN(情景假设!S$309),0)</f>
        <v>22647.16696979418</v>
      </c>
      <c r="AM42" s="100">
        <f>VLOOKUP($A42,情景假设!$A$309:$AP$373,COLUMN(情景假设!T$309),0)</f>
        <v>23091.741913840731</v>
      </c>
      <c r="AN42" s="100">
        <f>VLOOKUP($A42,情景假设!$A$309:$AP$373,COLUMN(情景假设!U$309),0)</f>
        <v>23526.436294472747</v>
      </c>
      <c r="AO42" s="66">
        <f>VLOOKUP($A42,情景假设!$A$309:$AP$373,COLUMN(情景假设!V$309),0)</f>
        <v>23958.984888149018</v>
      </c>
      <c r="AP42" s="100">
        <f>VLOOKUP($A42,情景假设!$A$309:$AP$373,COLUMN(情景假设!W$309),0)</f>
        <v>24391.414164826976</v>
      </c>
      <c r="AQ42" s="100">
        <f>VLOOKUP($A42,情景假设!$A$309:$AP$373,COLUMN(情景假设!X$309),0)</f>
        <v>24821.03517427159</v>
      </c>
      <c r="AR42" s="100">
        <f>VLOOKUP($A42,情景假设!$A$309:$AP$373,COLUMN(情景假设!Y$309),0)</f>
        <v>25248.812970236173</v>
      </c>
      <c r="AS42" s="100">
        <f>VLOOKUP($A42,情景假设!$A$309:$AP$373,COLUMN(情景假设!Z$309),0)</f>
        <v>25675.702598167896</v>
      </c>
      <c r="AT42" s="100">
        <f>VLOOKUP($A42,情景假设!$A$309:$AP$373,COLUMN(情景假设!AA$309),0)</f>
        <v>26102.661244139374</v>
      </c>
      <c r="AU42" s="65">
        <f>VLOOKUP($A42,情景假设!$A$309:$AP$373,COLUMN(情景假设!AB$309),0)</f>
        <v>26531.591103030896</v>
      </c>
      <c r="AV42" s="100">
        <f>VLOOKUP($A42,情景假设!$A$309:$AP$373,COLUMN(情景假设!AC$309),0)</f>
        <v>26964.448402857033</v>
      </c>
      <c r="AW42" s="100">
        <f>VLOOKUP($A42,情景假设!$A$309:$AP$373,COLUMN(情景假设!AD$309),0)</f>
        <v>27402.277453340579</v>
      </c>
      <c r="AX42" s="100">
        <f>VLOOKUP($A42,情景假设!$A$309:$AP$373,COLUMN(情景假设!AE$309),0)</f>
        <v>27846.108808166598</v>
      </c>
      <c r="AY42" s="102">
        <f>VLOOKUP($A42,情景假设!$A$309:$AP$373,COLUMN(情景假设!AF$309),0)</f>
        <v>28296.934181884819</v>
      </c>
      <c r="AZ42" s="65">
        <f>VLOOKUP($A42,情景假设!$A$309:$AP$373,COLUMN(情景假设!AG$309),0)</f>
        <v>28753.818733053016</v>
      </c>
      <c r="BA42" s="100">
        <f>VLOOKUP($A42,情景假设!$A$309:$AP$373,COLUMN(情景假设!AH$309),0)</f>
        <v>29215.021873361751</v>
      </c>
      <c r="BB42" s="100">
        <f>VLOOKUP($A42,情景假设!$A$309:$AP$373,COLUMN(情景假设!AI$309),0)</f>
        <v>29680.251682791553</v>
      </c>
      <c r="BC42" s="100">
        <f>VLOOKUP($A42,情景假设!$A$309:$AP$373,COLUMN(情景假设!AJ$309),0)</f>
        <v>30149.181307218765</v>
      </c>
      <c r="BD42" s="66">
        <f>VLOOKUP($A42,情景假设!$A$309:$AP$373,COLUMN(情景假设!AK$309),0)</f>
        <v>30621.447704556052</v>
      </c>
      <c r="BE42" s="100">
        <f>VLOOKUP($A42,情景假设!$A$309:$AP$373,COLUMN(情景假设!AL$309),0)</f>
        <v>31097.716377745444</v>
      </c>
      <c r="BF42" s="100">
        <f>VLOOKUP($A42,情景假设!$A$309:$AP$373,COLUMN(情景假设!AM$309),0)</f>
        <v>31578.845215182246</v>
      </c>
      <c r="BG42" s="100">
        <f>VLOOKUP($A42,情景假设!$A$309:$AP$373,COLUMN(情景假设!AN$309),0)</f>
        <v>32064.714382794089</v>
      </c>
      <c r="BH42" s="100">
        <f>VLOOKUP($A42,情景假设!$A$309:$AP$373,COLUMN(情景假设!AO$309),0)</f>
        <v>32555.179918587764</v>
      </c>
      <c r="BI42" s="102">
        <f>VLOOKUP($A42,情景假设!$A$309:$AP$373,COLUMN(情景假设!AP$309),0)</f>
        <v>33050.072732351757</v>
      </c>
    </row>
    <row r="43" spans="1:61" x14ac:dyDescent="0.2">
      <c r="A43" s="23" t="s">
        <v>92</v>
      </c>
      <c r="B43" s="53"/>
      <c r="C43" s="54"/>
      <c r="D43" s="54"/>
      <c r="E43" s="54"/>
      <c r="F43" s="55"/>
      <c r="G43" s="53"/>
      <c r="H43" s="54"/>
      <c r="I43" s="54">
        <f>'历史数据 (2001-2022, 当年价) '!I43*I$77</f>
        <v>4623.3441154702477</v>
      </c>
      <c r="J43" s="54">
        <f>'历史数据 (2001-2022, 当年价) '!J43*J$77</f>
        <v>4952.4069466441206</v>
      </c>
      <c r="K43" s="55">
        <f>'历史数据 (2001-2022, 当年价) '!K43*K$77</f>
        <v>5800.0823303648003</v>
      </c>
      <c r="L43" s="53">
        <f>'历史数据 (2001-2022, 当年价) '!L43*L$77</f>
        <v>6676.677466975384</v>
      </c>
      <c r="M43" s="54">
        <f>'历史数据 (2001-2022, 当年价) '!M43*M$77</f>
        <v>6921.8527542389438</v>
      </c>
      <c r="N43" s="54">
        <f>'历史数据 (2001-2022, 当年价) '!N43*N$77</f>
        <v>7134.4071986105519</v>
      </c>
      <c r="O43" s="54">
        <f>'历史数据 (2001-2022, 当年价) '!O43*O$77</f>
        <v>7311.9149257243444</v>
      </c>
      <c r="P43" s="54">
        <f>'历史数据 (2001-2022, 当年价) '!P43*P$77</f>
        <v>7172.7218386442528</v>
      </c>
      <c r="Q43" s="53">
        <f>'历史数据 (2001-2022, 当年价) '!Q43*Q$77</f>
        <v>7468.7356239592245</v>
      </c>
      <c r="R43" s="54">
        <f>'历史数据 (2001-2022, 当年价) '!R43*R$77</f>
        <v>8452.0023308915206</v>
      </c>
      <c r="S43" s="54">
        <f>'历史数据 (2001-2022, 当年价) '!S43*S$77</f>
        <v>9332.9519669544279</v>
      </c>
      <c r="T43" s="54">
        <f>'历史数据 (2001-2022, 当年价) '!T43*T$77</f>
        <v>9619.4212690179938</v>
      </c>
      <c r="U43" s="55">
        <f>'历史数据 (2001-2022, 当年价) '!U43*U$77</f>
        <v>9891.7322198258898</v>
      </c>
      <c r="V43" s="54">
        <f>'历史数据 (2001-2022, 当年价) '!V43*V$77</f>
        <v>11596.860701442663</v>
      </c>
      <c r="W43" s="54">
        <f>'历史数据 (2001-2022, 当年价) '!W43*W$77</f>
        <v>12204.55859303716</v>
      </c>
      <c r="X43" s="100">
        <f>VLOOKUP($A43,情景假设!$A$309:$AP$373,COLUMN(情景假设!E$309),0)</f>
        <v>12778.872815187669</v>
      </c>
      <c r="Y43" s="100">
        <f>VLOOKUP($A43,情景假设!$A$309:$AP$373,COLUMN(情景假设!F$309),0)</f>
        <v>13353.149617744511</v>
      </c>
      <c r="Z43" s="101">
        <f>VLOOKUP($A43,情景假设!$A$309:$AP$373,COLUMN(情景假设!G$309),0)</f>
        <v>13906.018070292001</v>
      </c>
      <c r="AA43" s="65">
        <f>VLOOKUP($A43,情景假设!$A$309:$AP$373,COLUMN(情景假设!H$309),0)</f>
        <v>14484.590775806855</v>
      </c>
      <c r="AB43" s="100">
        <f>VLOOKUP($A43,情景假设!$A$309:$AP$373,COLUMN(情景假设!I$309),0)</f>
        <v>15069.196750465408</v>
      </c>
      <c r="AC43" s="100">
        <f>VLOOKUP($A43,情景假设!$A$309:$AP$373,COLUMN(情景假设!J$309),0)</f>
        <v>15670.618673264549</v>
      </c>
      <c r="AD43" s="100">
        <f>VLOOKUP($A43,情景假设!$A$309:$AP$373,COLUMN(情景假设!K$309),0)</f>
        <v>16296.719863830613</v>
      </c>
      <c r="AE43" s="102">
        <f>VLOOKUP($A43,情景假设!$A$309:$AP$373,COLUMN(情景假设!L$309),0)</f>
        <v>16951.762047707474</v>
      </c>
      <c r="AF43" s="100">
        <f>VLOOKUP($A43,情景假设!$A$309:$AP$373,COLUMN(情景假设!M$309),0)</f>
        <v>17634.754012318506</v>
      </c>
      <c r="AG43" s="100">
        <f>VLOOKUP($A43,情景假设!$A$309:$AP$373,COLUMN(情景假设!N$309),0)</f>
        <v>18332.726741834453</v>
      </c>
      <c r="AH43" s="100">
        <f>VLOOKUP($A43,情景假设!$A$309:$AP$373,COLUMN(情景假设!O$309),0)</f>
        <v>19031.933619399941</v>
      </c>
      <c r="AI43" s="100">
        <f>VLOOKUP($A43,情景假设!$A$309:$AP$373,COLUMN(情景假设!P$309),0)</f>
        <v>19731.345567064564</v>
      </c>
      <c r="AJ43" s="101">
        <f>VLOOKUP($A43,情景假设!$A$309:$AP$373,COLUMN(情景假设!Q$309),0)</f>
        <v>20445.634220134609</v>
      </c>
      <c r="AK43" s="65">
        <f>VLOOKUP($A43,情景假设!$A$309:$AP$373,COLUMN(情景假设!R$309),0)</f>
        <v>21165.750428576142</v>
      </c>
      <c r="AL43" s="100">
        <f>VLOOKUP($A43,情景假设!$A$309:$AP$373,COLUMN(情景假设!S$309),0)</f>
        <v>21871.94184233233</v>
      </c>
      <c r="AM43" s="100">
        <f>VLOOKUP($A43,情景假设!$A$309:$AP$373,COLUMN(情景假设!T$309),0)</f>
        <v>22570.357601499432</v>
      </c>
      <c r="AN43" s="100">
        <f>VLOOKUP($A43,情景假设!$A$309:$AP$373,COLUMN(情景假设!U$309),0)</f>
        <v>23267.993183888448</v>
      </c>
      <c r="AO43" s="66">
        <f>VLOOKUP($A43,情景假设!$A$309:$AP$373,COLUMN(情景假设!V$309),0)</f>
        <v>23972.683386310797</v>
      </c>
      <c r="AP43" s="100">
        <f>VLOOKUP($A43,情景假设!$A$309:$AP$373,COLUMN(情景假设!W$309),0)</f>
        <v>24686.911329091978</v>
      </c>
      <c r="AQ43" s="100">
        <f>VLOOKUP($A43,情景假设!$A$309:$AP$373,COLUMN(情景假设!X$309),0)</f>
        <v>25408.496089184533</v>
      </c>
      <c r="AR43" s="100">
        <f>VLOOKUP($A43,情景假设!$A$309:$AP$373,COLUMN(情景假设!Y$309),0)</f>
        <v>26138.98679666598</v>
      </c>
      <c r="AS43" s="100">
        <f>VLOOKUP($A43,情景假设!$A$309:$AP$373,COLUMN(情景假设!Z$309),0)</f>
        <v>26880.040697957851</v>
      </c>
      <c r="AT43" s="100">
        <f>VLOOKUP($A43,情景假设!$A$309:$AP$373,COLUMN(情景假设!AA$309),0)</f>
        <v>27633.438483761449</v>
      </c>
      <c r="AU43" s="65">
        <f>VLOOKUP($A43,情景假设!$A$309:$AP$373,COLUMN(情景假设!AB$309),0)</f>
        <v>28402.097523800279</v>
      </c>
      <c r="AV43" s="100">
        <f>VLOOKUP($A43,情景假设!$A$309:$AP$373,COLUMN(情景假设!AC$309),0)</f>
        <v>29189.168668764039</v>
      </c>
      <c r="AW43" s="100">
        <f>VLOOKUP($A43,情景假设!$A$309:$AP$373,COLUMN(情景假设!AD$309),0)</f>
        <v>29996.989265367425</v>
      </c>
      <c r="AX43" s="100">
        <f>VLOOKUP($A43,情景假设!$A$309:$AP$373,COLUMN(情景假设!AE$309),0)</f>
        <v>30828.029817622075</v>
      </c>
      <c r="AY43" s="102">
        <f>VLOOKUP($A43,情景假设!$A$309:$AP$373,COLUMN(情景假设!AF$309),0)</f>
        <v>31684.873384930928</v>
      </c>
      <c r="AZ43" s="65">
        <f>VLOOKUP($A43,情景假设!$A$309:$AP$373,COLUMN(情景假设!AG$309),0)</f>
        <v>32565.46519509007</v>
      </c>
      <c r="BA43" s="100">
        <f>VLOOKUP($A43,情景假设!$A$309:$AP$373,COLUMN(情景假设!AH$309),0)</f>
        <v>33466.054794433883</v>
      </c>
      <c r="BB43" s="100">
        <f>VLOOKUP($A43,情景假设!$A$309:$AP$373,COLUMN(情景假设!AI$309),0)</f>
        <v>34386.715980894594</v>
      </c>
      <c r="BC43" s="100">
        <f>VLOOKUP($A43,情景假设!$A$309:$AP$373,COLUMN(情景假设!AJ$309),0)</f>
        <v>35327.477821194218</v>
      </c>
      <c r="BD43" s="66">
        <f>VLOOKUP($A43,情景假设!$A$309:$AP$373,COLUMN(情景假设!AK$309),0)</f>
        <v>36288.320927794404</v>
      </c>
      <c r="BE43" s="100">
        <f>VLOOKUP($A43,情景假设!$A$309:$AP$373,COLUMN(情景假设!AL$309),0)</f>
        <v>37270.45114532749</v>
      </c>
      <c r="BF43" s="100">
        <f>VLOOKUP($A43,情景假设!$A$309:$AP$373,COLUMN(情景假设!AM$309),0)</f>
        <v>38275.355810762288</v>
      </c>
      <c r="BG43" s="100">
        <f>VLOOKUP($A43,情景假设!$A$309:$AP$373,COLUMN(情景假设!AN$309),0)</f>
        <v>39303.384010635309</v>
      </c>
      <c r="BH43" s="100">
        <f>VLOOKUP($A43,情景假设!$A$309:$AP$373,COLUMN(情景假设!AO$309),0)</f>
        <v>40354.862695939664</v>
      </c>
      <c r="BI43" s="102">
        <f>VLOOKUP($A43,情景假设!$A$309:$AP$373,COLUMN(情景假设!AP$309),0)</f>
        <v>41430.094124834657</v>
      </c>
    </row>
    <row r="44" spans="1:61" x14ac:dyDescent="0.2">
      <c r="A44" s="23" t="s">
        <v>93</v>
      </c>
      <c r="B44" s="53"/>
      <c r="C44" s="54"/>
      <c r="D44" s="54"/>
      <c r="E44" s="54"/>
      <c r="F44" s="55"/>
      <c r="G44" s="53"/>
      <c r="H44" s="54"/>
      <c r="I44" s="54">
        <f>'历史数据 (2001-2022, 当年价) '!I44*I$77</f>
        <v>8600.1122331098704</v>
      </c>
      <c r="J44" s="54">
        <f>'历史数据 (2001-2022, 当年价) '!J44*J$77</f>
        <v>9652.4482684707364</v>
      </c>
      <c r="K44" s="55">
        <f>'历史数据 (2001-2022, 当年价) '!K44*K$77</f>
        <v>11473.328463091299</v>
      </c>
      <c r="L44" s="53">
        <f>'历史数据 (2001-2022, 当年价) '!L44*L$77</f>
        <v>12347.438461432741</v>
      </c>
      <c r="M44" s="54">
        <f>'历史数据 (2001-2022, 当年价) '!M44*M$77</f>
        <v>12742.077205557398</v>
      </c>
      <c r="N44" s="54">
        <f>'历史数据 (2001-2022, 当年价) '!N44*N$77</f>
        <v>13908.044110531482</v>
      </c>
      <c r="O44" s="54">
        <f>'历史数据 (2001-2022, 当年价) '!O44*O$77</f>
        <v>14907.451129099412</v>
      </c>
      <c r="P44" s="54">
        <f>'历史数据 (2001-2022, 当年价) '!P44*P$77</f>
        <v>15090.378543997835</v>
      </c>
      <c r="Q44" s="53">
        <f>'历史数据 (2001-2022, 当年价) '!Q44*Q$77</f>
        <v>17009.078938849983</v>
      </c>
      <c r="R44" s="54">
        <f>'历史数据 (2001-2022, 当年价) '!R44*R$77</f>
        <v>19317.208684583806</v>
      </c>
      <c r="S44" s="54">
        <f>'历史数据 (2001-2022, 当年价) '!S44*S$77</f>
        <v>20176.588473930504</v>
      </c>
      <c r="T44" s="54">
        <f>'历史数据 (2001-2022, 当年价) '!T44*T$77</f>
        <v>19803.763108812167</v>
      </c>
      <c r="U44" s="55">
        <f>'历史数据 (2001-2022, 当年价) '!U44*U$77</f>
        <v>20421.849410489154</v>
      </c>
      <c r="V44" s="54">
        <f>'历史数据 (2001-2022, 当年价) '!V44*V$77</f>
        <v>22432.47684124767</v>
      </c>
      <c r="W44" s="54">
        <f>'历史数据 (2001-2022, 当年价) '!W44*W$77</f>
        <v>24223.247878201622</v>
      </c>
      <c r="X44" s="100">
        <f>VLOOKUP($A44,情景假设!$A$309:$AP$373,COLUMN(情景假设!E$309),0)</f>
        <v>24881.546567876529</v>
      </c>
      <c r="Y44" s="100">
        <f>VLOOKUP($A44,情景假设!$A$309:$AP$373,COLUMN(情景假设!F$309),0)</f>
        <v>25520.123201135841</v>
      </c>
      <c r="Z44" s="101">
        <f>VLOOKUP($A44,情景假设!$A$309:$AP$373,COLUMN(情景假设!G$309),0)</f>
        <v>26105.19008695212</v>
      </c>
      <c r="AA44" s="65">
        <f>VLOOKUP($A44,情景假设!$A$309:$AP$373,COLUMN(情景假设!H$309),0)</f>
        <v>26725.875487992475</v>
      </c>
      <c r="AB44" s="100">
        <f>VLOOKUP($A44,情景假设!$A$309:$AP$373,COLUMN(情景假设!I$309),0)</f>
        <v>27340.94409443979</v>
      </c>
      <c r="AC44" s="100">
        <f>VLOOKUP($A44,情景假设!$A$309:$AP$373,COLUMN(情景假设!J$309),0)</f>
        <v>27970.793223537952</v>
      </c>
      <c r="AD44" s="100">
        <f>VLOOKUP($A44,情景假设!$A$309:$AP$373,COLUMN(情景假设!K$309),0)</f>
        <v>28629.457050073965</v>
      </c>
      <c r="AE44" s="102">
        <f>VLOOKUP($A44,情景假设!$A$309:$AP$373,COLUMN(情景假设!L$309),0)</f>
        <v>29323.955875486357</v>
      </c>
      <c r="AF44" s="100">
        <f>VLOOKUP($A44,情景假设!$A$309:$AP$373,COLUMN(情景假设!M$309),0)</f>
        <v>30052.584304216198</v>
      </c>
      <c r="AG44" s="100">
        <f>VLOOKUP($A44,情景假设!$A$309:$AP$373,COLUMN(情景假设!N$309),0)</f>
        <v>30792.717292075806</v>
      </c>
      <c r="AH44" s="100">
        <f>VLOOKUP($A44,情景假设!$A$309:$AP$373,COLUMN(情景假设!O$309),0)</f>
        <v>31520.602110563683</v>
      </c>
      <c r="AI44" s="100">
        <f>VLOOKUP($A44,情景假设!$A$309:$AP$373,COLUMN(情景假设!P$309),0)</f>
        <v>32234.380613802412</v>
      </c>
      <c r="AJ44" s="101">
        <f>VLOOKUP($A44,情景假设!$A$309:$AP$373,COLUMN(情景假设!Q$309),0)</f>
        <v>32957.39913144477</v>
      </c>
      <c r="AK44" s="65">
        <f>VLOOKUP($A44,情景假设!$A$309:$AP$373,COLUMN(情景假设!R$309),0)</f>
        <v>33674.414627803715</v>
      </c>
      <c r="AL44" s="100">
        <f>VLOOKUP($A44,情景假设!$A$309:$AP$373,COLUMN(情景假设!S$309),0)</f>
        <v>34354.530865297493</v>
      </c>
      <c r="AM44" s="100">
        <f>VLOOKUP($A44,情景假设!$A$309:$AP$373,COLUMN(情景假设!T$309),0)</f>
        <v>35008.169303311712</v>
      </c>
      <c r="AN44" s="100">
        <f>VLOOKUP($A44,情景假设!$A$309:$AP$373,COLUMN(情景假设!U$309),0)</f>
        <v>35646.416929357059</v>
      </c>
      <c r="AO44" s="66">
        <f>VLOOKUP($A44,情景假设!$A$309:$AP$373,COLUMN(情景假设!V$309),0)</f>
        <v>36280.98251804465</v>
      </c>
      <c r="AP44" s="100">
        <f>VLOOKUP($A44,情景假设!$A$309:$AP$373,COLUMN(情景假设!W$309),0)</f>
        <v>36914.904788092601</v>
      </c>
      <c r="AQ44" s="100">
        <f>VLOOKUP($A44,情景假设!$A$309:$AP$373,COLUMN(情景假设!X$309),0)</f>
        <v>37544.079385009733</v>
      </c>
      <c r="AR44" s="100">
        <f>VLOOKUP($A44,情景假设!$A$309:$AP$373,COLUMN(情景假设!Y$309),0)</f>
        <v>38169.931374786502</v>
      </c>
      <c r="AS44" s="100">
        <f>VLOOKUP($A44,情景假设!$A$309:$AP$373,COLUMN(情景假设!Z$309),0)</f>
        <v>38793.863846078166</v>
      </c>
      <c r="AT44" s="100">
        <f>VLOOKUP($A44,情景假设!$A$309:$AP$373,COLUMN(情景假设!AA$309),0)</f>
        <v>39417.276397565154</v>
      </c>
      <c r="AU44" s="65">
        <f>VLOOKUP($A44,情景假设!$A$309:$AP$373,COLUMN(情景假设!AB$309),0)</f>
        <v>40042.988218860301</v>
      </c>
      <c r="AV44" s="100">
        <f>VLOOKUP($A44,情景假设!$A$309:$AP$373,COLUMN(情景假设!AC$309),0)</f>
        <v>40673.890215316373</v>
      </c>
      <c r="AW44" s="100">
        <f>VLOOKUP($A44,情景假设!$A$309:$AP$373,COLUMN(情景假设!AD$309),0)</f>
        <v>41311.488473681587</v>
      </c>
      <c r="AX44" s="100">
        <f>VLOOKUP($A44,情景假设!$A$309:$AP$373,COLUMN(情景假设!AE$309),0)</f>
        <v>41957.261266110399</v>
      </c>
      <c r="AY44" s="102">
        <f>VLOOKUP($A44,情景假设!$A$309:$AP$373,COLUMN(情景假设!AF$309),0)</f>
        <v>42612.621190782353</v>
      </c>
      <c r="AZ44" s="65">
        <f>VLOOKUP($A44,情景假设!$A$309:$AP$373,COLUMN(情景假设!AG$309),0)</f>
        <v>43276.261893774856</v>
      </c>
      <c r="BA44" s="100">
        <f>VLOOKUP($A44,情景假设!$A$309:$AP$373,COLUMN(情景假设!AH$309),0)</f>
        <v>43945.712319328064</v>
      </c>
      <c r="BB44" s="100">
        <f>VLOOKUP($A44,情景假设!$A$309:$AP$373,COLUMN(情景假设!AI$309),0)</f>
        <v>44620.520148214171</v>
      </c>
      <c r="BC44" s="100">
        <f>VLOOKUP($A44,情景假设!$A$309:$AP$373,COLUMN(情景假设!AJ$309),0)</f>
        <v>45300.181221629478</v>
      </c>
      <c r="BD44" s="66">
        <f>VLOOKUP($A44,情景假设!$A$309:$AP$373,COLUMN(情景假设!AK$309),0)</f>
        <v>45984.13778899084</v>
      </c>
      <c r="BE44" s="100">
        <f>VLOOKUP($A44,情景假设!$A$309:$AP$373,COLUMN(情景假设!AL$309),0)</f>
        <v>46673.376661258364</v>
      </c>
      <c r="BF44" s="100">
        <f>VLOOKUP($A44,情景假设!$A$309:$AP$373,COLUMN(情景假设!AM$309),0)</f>
        <v>47369.170648205334</v>
      </c>
      <c r="BG44" s="100">
        <f>VLOOKUP($A44,情景假设!$A$309:$AP$373,COLUMN(情景假设!AN$309),0)</f>
        <v>48071.323541054269</v>
      </c>
      <c r="BH44" s="100">
        <f>VLOOKUP($A44,情景假设!$A$309:$AP$373,COLUMN(情景假设!AO$309),0)</f>
        <v>48779.603009852413</v>
      </c>
      <c r="BI44" s="102">
        <f>VLOOKUP($A44,情景假设!$A$309:$AP$373,COLUMN(情景假设!AP$309),0)</f>
        <v>49493.739194297079</v>
      </c>
    </row>
    <row r="45" spans="1:61" x14ac:dyDescent="0.2">
      <c r="A45" s="23" t="s">
        <v>94</v>
      </c>
      <c r="B45" s="53"/>
      <c r="C45" s="54"/>
      <c r="D45" s="54"/>
      <c r="E45" s="54"/>
      <c r="F45" s="55"/>
      <c r="G45" s="53"/>
      <c r="H45" s="54"/>
      <c r="I45" s="54">
        <f>'历史数据 (2001-2022, 当年价) '!I45*I$77</f>
        <v>3188.2277004700304</v>
      </c>
      <c r="J45" s="54">
        <f>'历史数据 (2001-2022, 当年价) '!J45*J$77</f>
        <v>3578.3489927507817</v>
      </c>
      <c r="K45" s="55">
        <f>'历史数据 (2001-2022, 当年价) '!K45*K$77</f>
        <v>4253.3844479133541</v>
      </c>
      <c r="L45" s="53">
        <f>'历史数据 (2001-2022, 当年价) '!L45*L$77</f>
        <v>4577.4339061565579</v>
      </c>
      <c r="M45" s="54">
        <f>'历史数据 (2001-2022, 当年价) '!M45*M$77</f>
        <v>4558.1419551796325</v>
      </c>
      <c r="N45" s="54">
        <f>'历史数据 (2001-2022, 当年价) '!N45*N$77</f>
        <v>4537.9000657809465</v>
      </c>
      <c r="O45" s="54">
        <f>'历史数据 (2001-2022, 当年价) '!O45*O$77</f>
        <v>4903.1409148629937</v>
      </c>
      <c r="P45" s="54">
        <f>'历史数据 (2001-2022, 当年价) '!P45*P$77</f>
        <v>4967.9583726357478</v>
      </c>
      <c r="Q45" s="53">
        <f>'历史数据 (2001-2022, 当年价) '!Q45*Q$77</f>
        <v>5003.297460133128</v>
      </c>
      <c r="R45" s="54">
        <f>'历史数据 (2001-2022, 当年价) '!R45*R$77</f>
        <v>5378.3809294904404</v>
      </c>
      <c r="S45" s="54">
        <f>'历史数据 (2001-2022, 当年价) '!S45*S$77</f>
        <v>5639.0741579686864</v>
      </c>
      <c r="T45" s="54">
        <f>'历史数据 (2001-2022, 当年价) '!T45*T$77</f>
        <v>5839.3471629389132</v>
      </c>
      <c r="U45" s="55">
        <f>'历史数据 (2001-2022, 当年价) '!U45*U$77</f>
        <v>5631.8307687185261</v>
      </c>
      <c r="V45" s="54">
        <f>'历史数据 (2001-2022, 当年价) '!V45*V$77</f>
        <v>6356.3613377239653</v>
      </c>
      <c r="W45" s="54">
        <f>'历史数据 (2001-2022, 当年价) '!W45*W$77</f>
        <v>6611.9630030332355</v>
      </c>
      <c r="X45" s="100">
        <f>VLOOKUP($A45,情景假设!$A$309:$AP$373,COLUMN(情景假设!E$309),0)</f>
        <v>6721.2268027506361</v>
      </c>
      <c r="Y45" s="100">
        <f>VLOOKUP($A45,情景假设!$A$309:$AP$373,COLUMN(情景假设!F$309),0)</f>
        <v>6824.3146284194399</v>
      </c>
      <c r="Z45" s="101">
        <f>VLOOKUP($A45,情景假设!$A$309:$AP$373,COLUMN(情景假设!G$309),0)</f>
        <v>6913.1650646332464</v>
      </c>
      <c r="AA45" s="65">
        <f>VLOOKUP($A45,情景假设!$A$309:$AP$373,COLUMN(情景假设!H$309),0)</f>
        <v>7011.4961591740148</v>
      </c>
      <c r="AB45" s="100">
        <f>VLOOKUP($A45,情景假设!$A$309:$AP$373,COLUMN(情景假设!I$309),0)</f>
        <v>7107.7840316753354</v>
      </c>
      <c r="AC45" s="100">
        <f>VLOOKUP($A45,情景假设!$A$309:$AP$373,COLUMN(情景假设!J$309),0)</f>
        <v>7207.3513837847968</v>
      </c>
      <c r="AD45" s="100">
        <f>VLOOKUP($A45,情景假设!$A$309:$AP$373,COLUMN(情景假设!K$309),0)</f>
        <v>7313.7049801081484</v>
      </c>
      <c r="AE45" s="102">
        <f>VLOOKUP($A45,情景假设!$A$309:$AP$373,COLUMN(情景假设!L$309),0)</f>
        <v>7428.4548511235253</v>
      </c>
      <c r="AF45" s="100">
        <f>VLOOKUP($A45,情景假设!$A$309:$AP$373,COLUMN(情景假设!M$309),0)</f>
        <v>7551.3840096024605</v>
      </c>
      <c r="AG45" s="100">
        <f>VLOOKUP($A45,情景假设!$A$309:$AP$373,COLUMN(情景假设!N$309),0)</f>
        <v>7676.9237099881448</v>
      </c>
      <c r="AH45" s="100">
        <f>VLOOKUP($A45,情景假设!$A$309:$AP$373,COLUMN(情景假设!O$309),0)</f>
        <v>7798.894789142274</v>
      </c>
      <c r="AI45" s="100">
        <f>VLOOKUP($A45,情景假设!$A$309:$AP$373,COLUMN(情景假设!P$309),0)</f>
        <v>7916.6472247404272</v>
      </c>
      <c r="AJ45" s="101">
        <f>VLOOKUP($A45,情景假设!$A$309:$AP$373,COLUMN(情景假设!Q$309),0)</f>
        <v>8035.6599841017023</v>
      </c>
      <c r="AK45" s="65">
        <f>VLOOKUP($A45,情景假设!$A$309:$AP$373,COLUMN(情景假设!R$309),0)</f>
        <v>8152.2371392933937</v>
      </c>
      <c r="AL45" s="100">
        <f>VLOOKUP($A45,情景假设!$A$309:$AP$373,COLUMN(情景假设!S$309),0)</f>
        <v>8259.1911630067298</v>
      </c>
      <c r="AM45" s="100">
        <f>VLOOKUP($A45,情景假设!$A$309:$AP$373,COLUMN(情景假设!T$309),0)</f>
        <v>8359.1254002341539</v>
      </c>
      <c r="AN45" s="100">
        <f>VLOOKUP($A45,情景假设!$A$309:$AP$373,COLUMN(情景假设!U$309),0)</f>
        <v>8454.7163753333007</v>
      </c>
      <c r="AO45" s="66">
        <f>VLOOKUP($A45,情景假设!$A$309:$AP$373,COLUMN(情景假设!V$309),0)</f>
        <v>8548.7039680556991</v>
      </c>
      <c r="AP45" s="100">
        <f>VLOOKUP($A45,情景假设!$A$309:$AP$373,COLUMN(情景假设!W$309),0)</f>
        <v>8641.7163184145847</v>
      </c>
      <c r="AQ45" s="100">
        <f>VLOOKUP($A45,情景假设!$A$309:$AP$373,COLUMN(情景假设!X$309),0)</f>
        <v>8732.6940147689547</v>
      </c>
      <c r="AR45" s="100">
        <f>VLOOKUP($A45,情景假设!$A$309:$AP$373,COLUMN(情景假设!Y$309),0)</f>
        <v>8821.8727578600483</v>
      </c>
      <c r="AS45" s="100">
        <f>VLOOKUP($A45,情景假设!$A$309:$AP$373,COLUMN(情景假设!Z$309),0)</f>
        <v>8909.4675400374254</v>
      </c>
      <c r="AT45" s="100">
        <f>VLOOKUP($A45,情景假设!$A$309:$AP$373,COLUMN(情景假设!AA$309),0)</f>
        <v>8995.6776202880719</v>
      </c>
      <c r="AU45" s="65">
        <f>VLOOKUP($A45,情景假设!$A$309:$AP$373,COLUMN(情景假设!AB$309),0)</f>
        <v>9081.0097674209192</v>
      </c>
      <c r="AV45" s="100">
        <f>VLOOKUP($A45,情景假设!$A$309:$AP$373,COLUMN(情景假设!AC$309),0)</f>
        <v>9165.9647633776549</v>
      </c>
      <c r="AW45" s="100">
        <f>VLOOKUP($A45,情景假设!$A$309:$AP$373,COLUMN(情景假设!AD$309),0)</f>
        <v>9250.71107259569</v>
      </c>
      <c r="AX45" s="100">
        <f>VLOOKUP($A45,情景假设!$A$309:$AP$373,COLUMN(情景假设!AE$309),0)</f>
        <v>9335.3968078242942</v>
      </c>
      <c r="AY45" s="102">
        <f>VLOOKUP($A45,情景假设!$A$309:$AP$373,COLUMN(情景假设!AF$309),0)</f>
        <v>9420.1415948267258</v>
      </c>
      <c r="AZ45" s="65">
        <f>VLOOKUP($A45,情景假设!$A$309:$AP$373,COLUMN(情景假设!AG$309),0)</f>
        <v>9504.9925500619138</v>
      </c>
      <c r="BA45" s="100">
        <f>VLOOKUP($A45,情景假设!$A$309:$AP$373,COLUMN(情景假设!AH$309),0)</f>
        <v>9589.8564893936073</v>
      </c>
      <c r="BB45" s="100">
        <f>VLOOKUP($A45,情景假设!$A$309:$AP$373,COLUMN(情景假设!AI$309),0)</f>
        <v>9674.6077067994356</v>
      </c>
      <c r="BC45" s="100">
        <f>VLOOKUP($A45,情景假设!$A$309:$AP$373,COLUMN(情景假设!AJ$309),0)</f>
        <v>9759.1111205007037</v>
      </c>
      <c r="BD45" s="66">
        <f>VLOOKUP($A45,情景假设!$A$309:$AP$373,COLUMN(情景假设!AK$309),0)</f>
        <v>9843.2221950859621</v>
      </c>
      <c r="BE45" s="100">
        <f>VLOOKUP($A45,情景假设!$A$309:$AP$373,COLUMN(情景假设!AL$309),0)</f>
        <v>9927.1271654268439</v>
      </c>
      <c r="BF45" s="100">
        <f>VLOOKUP($A45,情景假设!$A$309:$AP$373,COLUMN(情景假设!AM$309),0)</f>
        <v>10011.066550845961</v>
      </c>
      <c r="BG45" s="100">
        <f>VLOOKUP($A45,情景假设!$A$309:$AP$373,COLUMN(情景假设!AN$309),0)</f>
        <v>10094.964796830556</v>
      </c>
      <c r="BH45" s="100">
        <f>VLOOKUP($A45,情景假设!$A$309:$AP$373,COLUMN(情景假设!AO$309),0)</f>
        <v>10178.739186787614</v>
      </c>
      <c r="BI45" s="102">
        <f>VLOOKUP($A45,情景假设!$A$309:$AP$373,COLUMN(情景假设!AP$309),0)</f>
        <v>10262.29976775537</v>
      </c>
    </row>
    <row r="46" spans="1:61" x14ac:dyDescent="0.2">
      <c r="A46" s="23" t="s">
        <v>95</v>
      </c>
      <c r="B46" s="53"/>
      <c r="C46" s="54"/>
      <c r="D46" s="54"/>
      <c r="E46" s="54"/>
      <c r="F46" s="55"/>
      <c r="G46" s="53"/>
      <c r="H46" s="54"/>
      <c r="I46" s="54">
        <f>'历史数据 (2001-2022, 当年价) '!I46*I$77</f>
        <v>8838.8458981359108</v>
      </c>
      <c r="J46" s="54">
        <f>'历史数据 (2001-2022, 当年价) '!J46*J$77</f>
        <v>9384.156595166769</v>
      </c>
      <c r="K46" s="55">
        <f>'历史数据 (2001-2022, 当年价) '!K46*K$77</f>
        <v>10817.240653312754</v>
      </c>
      <c r="L46" s="53">
        <f>'历史数据 (2001-2022, 当年价) '!L46*L$77</f>
        <v>11901.217689061259</v>
      </c>
      <c r="M46" s="54">
        <f>'历史数据 (2001-2022, 当年价) '!M46*M$77</f>
        <v>12428.8831864778</v>
      </c>
      <c r="N46" s="54">
        <f>'历史数据 (2001-2022, 当年价) '!N46*N$77</f>
        <v>13093.912999248869</v>
      </c>
      <c r="O46" s="54">
        <f>'历史数据 (2001-2022, 当年价) '!O46*O$77</f>
        <v>13733.533913610911</v>
      </c>
      <c r="P46" s="54">
        <f>'历史数据 (2001-2022, 当年价) '!P46*P$77</f>
        <v>13980.230978733629</v>
      </c>
      <c r="Q46" s="53">
        <f>'历史数据 (2001-2022, 当年价) '!Q46*Q$77</f>
        <v>14802.762226490715</v>
      </c>
      <c r="R46" s="54">
        <f>'历史数据 (2001-2022, 当年价) '!R46*R$77</f>
        <v>16571.758972982709</v>
      </c>
      <c r="S46" s="54">
        <f>'历史数据 (2001-2022, 当年价) '!S46*S$77</f>
        <v>17705.011225836581</v>
      </c>
      <c r="T46" s="54">
        <f>'历史数据 (2001-2022, 当年价) '!T46*T$77</f>
        <v>18897.138056727734</v>
      </c>
      <c r="U46" s="55">
        <f>'历史数据 (2001-2022, 当年价) '!U46*U$77</f>
        <v>19907.377761640477</v>
      </c>
      <c r="V46" s="54">
        <f>'历史数据 (2001-2022, 当年价) '!V46*V$77</f>
        <v>24209.543450590434</v>
      </c>
      <c r="W46" s="54">
        <f>'历史数据 (2001-2022, 当年价) '!W46*W$77</f>
        <v>27519.375031440293</v>
      </c>
      <c r="X46" s="100">
        <f>VLOOKUP($A46,情景假设!$A$309:$AP$373,COLUMN(情景假设!E$309),0)</f>
        <v>29639.305884358506</v>
      </c>
      <c r="Y46" s="100">
        <f>VLOOKUP($A46,情景假设!$A$309:$AP$373,COLUMN(情景假设!F$309),0)</f>
        <v>31842.281010647337</v>
      </c>
      <c r="Z46" s="101">
        <f>VLOOKUP($A46,情景假设!$A$309:$AP$373,COLUMN(情景假设!G$309),0)</f>
        <v>34071.921020601803</v>
      </c>
      <c r="AA46" s="65">
        <f>VLOOKUP($A46,情景假设!$A$309:$AP$373,COLUMN(情景假设!H$309),0)</f>
        <v>36478.755697047367</v>
      </c>
      <c r="AB46" s="100">
        <f>VLOOKUP($A46,情景假设!$A$309:$AP$373,COLUMN(情景假设!I$309),0)</f>
        <v>39029.742367229992</v>
      </c>
      <c r="AC46" s="100">
        <f>VLOOKUP($A46,情景假设!$A$309:$AP$373,COLUMN(情景假设!J$309),0)</f>
        <v>41704.065948930227</v>
      </c>
      <c r="AD46" s="100">
        <f>VLOOKUP($A46,情景假设!$A$309:$AP$373,COLUMN(情景假设!K$309),0)</f>
        <v>44460.777197819429</v>
      </c>
      <c r="AE46" s="102">
        <f>VLOOKUP($A46,情景假设!$A$309:$AP$373,COLUMN(情景假设!L$309),0)</f>
        <v>47234.274602737634</v>
      </c>
      <c r="AF46" s="100">
        <f>VLOOKUP($A46,情景假设!$A$309:$AP$373,COLUMN(情景假设!M$309),0)</f>
        <v>50031.927869113999</v>
      </c>
      <c r="AG46" s="100">
        <f>VLOOKUP($A46,情景假设!$A$309:$AP$373,COLUMN(情景假设!N$309),0)</f>
        <v>52865.178050042639</v>
      </c>
      <c r="AH46" s="100">
        <f>VLOOKUP($A46,情景假设!$A$309:$AP$373,COLUMN(情景假设!O$309),0)</f>
        <v>55655.569621222596</v>
      </c>
      <c r="AI46" s="100">
        <f>VLOOKUP($A46,情景假设!$A$309:$AP$373,COLUMN(情景假设!P$309),0)</f>
        <v>58354.277077540071</v>
      </c>
      <c r="AJ46" s="101">
        <f>VLOOKUP($A46,情景假设!$A$309:$AP$373,COLUMN(情景假设!Q$309),0)</f>
        <v>60954.103353220358</v>
      </c>
      <c r="AK46" s="65">
        <f>VLOOKUP($A46,情景假设!$A$309:$AP$373,COLUMN(情景假设!R$309),0)</f>
        <v>63455.709299057824</v>
      </c>
      <c r="AL46" s="100">
        <f>VLOOKUP($A46,情景假设!$A$309:$AP$373,COLUMN(情景假设!S$309),0)</f>
        <v>65862.513543063527</v>
      </c>
      <c r="AM46" s="100">
        <f>VLOOKUP($A46,情景假设!$A$309:$AP$373,COLUMN(情景假设!T$309),0)</f>
        <v>68192.970551503851</v>
      </c>
      <c r="AN46" s="100">
        <f>VLOOKUP($A46,情景假设!$A$309:$AP$373,COLUMN(情景假设!U$309),0)</f>
        <v>70469.894528962308</v>
      </c>
      <c r="AO46" s="66">
        <f>VLOOKUP($A46,情景假设!$A$309:$AP$373,COLUMN(情景假设!V$309),0)</f>
        <v>72720.22451671712</v>
      </c>
      <c r="AP46" s="100">
        <f>VLOOKUP($A46,情景假设!$A$309:$AP$373,COLUMN(情景假设!W$309),0)</f>
        <v>74956.027090915886</v>
      </c>
      <c r="AQ46" s="100">
        <f>VLOOKUP($A46,情景假设!$A$309:$AP$373,COLUMN(情景假设!X$309),0)</f>
        <v>77176.38037987538</v>
      </c>
      <c r="AR46" s="100">
        <f>VLOOKUP($A46,情景假设!$A$309:$AP$373,COLUMN(情景假设!Y$309),0)</f>
        <v>79392.827790243202</v>
      </c>
      <c r="AS46" s="100">
        <f>VLOOKUP($A46,情景假设!$A$309:$AP$373,COLUMN(情景假设!Z$309),0)</f>
        <v>81618.381925561946</v>
      </c>
      <c r="AT46" s="100">
        <f>VLOOKUP($A46,情景假设!$A$309:$AP$373,COLUMN(情景假设!AA$309),0)</f>
        <v>83867.561502366487</v>
      </c>
      <c r="AU46" s="65">
        <f>VLOOKUP($A46,情景假设!$A$309:$AP$373,COLUMN(情景假设!AB$309),0)</f>
        <v>86159.476458294215</v>
      </c>
      <c r="AV46" s="100">
        <f>VLOOKUP($A46,情景假设!$A$309:$AP$373,COLUMN(情景假设!AC$309),0)</f>
        <v>88515.120149932176</v>
      </c>
      <c r="AW46" s="100">
        <f>VLOOKUP($A46,情景假设!$A$309:$AP$373,COLUMN(情景假设!AD$309),0)</f>
        <v>90954.26840555582</v>
      </c>
      <c r="AX46" s="100">
        <f>VLOOKUP($A46,情景假设!$A$309:$AP$373,COLUMN(情景假设!AE$309),0)</f>
        <v>93498.464247542768</v>
      </c>
      <c r="AY46" s="102">
        <f>VLOOKUP($A46,情景假设!$A$309:$AP$373,COLUMN(情景假设!AF$309),0)</f>
        <v>96171.106341001796</v>
      </c>
      <c r="AZ46" s="65">
        <f>VLOOKUP($A46,情景假设!$A$309:$AP$373,COLUMN(情景假设!AG$309),0)</f>
        <v>98948.365097657035</v>
      </c>
      <c r="BA46" s="100">
        <f>VLOOKUP($A46,情景假设!$A$309:$AP$373,COLUMN(情景假设!AH$309),0)</f>
        <v>101790.10574629545</v>
      </c>
      <c r="BB46" s="100">
        <f>VLOOKUP($A46,情景假设!$A$309:$AP$373,COLUMN(情景假设!AI$309),0)</f>
        <v>104696.62043517469</v>
      </c>
      <c r="BC46" s="100">
        <f>VLOOKUP($A46,情景假设!$A$309:$AP$373,COLUMN(情景假设!AJ$309),0)</f>
        <v>107668.06337106159</v>
      </c>
      <c r="BD46" s="66">
        <f>VLOOKUP($A46,情景假设!$A$309:$AP$373,COLUMN(情景假设!AK$309),0)</f>
        <v>110704.43901818736</v>
      </c>
      <c r="BE46" s="100">
        <f>VLOOKUP($A46,情景假设!$A$309:$AP$373,COLUMN(情景假设!AL$309),0)</f>
        <v>113809.49098465314</v>
      </c>
      <c r="BF46" s="100">
        <f>VLOOKUP($A46,情景假设!$A$309:$AP$373,COLUMN(情景假设!AM$309),0)</f>
        <v>116987.83534627865</v>
      </c>
      <c r="BG46" s="100">
        <f>VLOOKUP($A46,情景假设!$A$309:$AP$373,COLUMN(情景假设!AN$309),0)</f>
        <v>120240.620832905</v>
      </c>
      <c r="BH46" s="100">
        <f>VLOOKUP($A46,情景假设!$A$309:$AP$373,COLUMN(情景假设!AO$309),0)</f>
        <v>123568.9302293022</v>
      </c>
      <c r="BI46" s="102">
        <f>VLOOKUP($A46,情景假设!$A$309:$AP$373,COLUMN(情景假设!AP$309),0)</f>
        <v>126973.772366169</v>
      </c>
    </row>
    <row r="47" spans="1:61" x14ac:dyDescent="0.2">
      <c r="A47" s="23" t="s">
        <v>120</v>
      </c>
      <c r="B47" s="53"/>
      <c r="C47" s="54"/>
      <c r="D47" s="54"/>
      <c r="E47" s="54"/>
      <c r="F47" s="55"/>
      <c r="G47" s="53"/>
      <c r="H47" s="54"/>
      <c r="I47" s="54">
        <f>'历史数据 (2001-2022, 当年价) '!I47*I$77</f>
        <v>12389.44931527424</v>
      </c>
      <c r="J47" s="54">
        <f>'历史数据 (2001-2022, 当年价) '!J47*J$77</f>
        <v>12366.933798334967</v>
      </c>
      <c r="K47" s="55">
        <f>'历史数据 (2001-2022, 当年价) '!K47*K$77</f>
        <v>14039.352340459805</v>
      </c>
      <c r="L47" s="53">
        <f>'历史数据 (2001-2022, 当年价) '!L47*L$77</f>
        <v>15635.073609400111</v>
      </c>
      <c r="M47" s="54">
        <f>'历史数据 (2001-2022, 当年价) '!M47*M$77</f>
        <v>16685.515258118838</v>
      </c>
      <c r="N47" s="54">
        <f>'历史数据 (2001-2022, 当年价) '!N47*N$77</f>
        <v>17641.706205868722</v>
      </c>
      <c r="O47" s="54">
        <f>'历史数据 (2001-2022, 当年价) '!O47*O$77</f>
        <v>18977.06187241953</v>
      </c>
      <c r="P47" s="54">
        <f>'历史数据 (2001-2022, 当年价) '!P47*P$77</f>
        <v>19894.066811321558</v>
      </c>
      <c r="Q47" s="53">
        <f>'历史数据 (2001-2022, 当年价) '!Q47*Q$77</f>
        <v>21355.755278544293</v>
      </c>
      <c r="R47" s="54">
        <f>'历史数据 (2001-2022, 当年价) '!R47*R$77</f>
        <v>24599.592644385197</v>
      </c>
      <c r="S47" s="54">
        <f>'历史数据 (2001-2022, 当年价) '!S47*S$77</f>
        <v>27702.463848883261</v>
      </c>
      <c r="T47" s="54">
        <f>'历史数据 (2001-2022, 当年价) '!T47*T$77</f>
        <v>29193.809335406564</v>
      </c>
      <c r="U47" s="55">
        <f>'历史数据 (2001-2022, 当年价) '!U47*U$77</f>
        <v>30415.615726595752</v>
      </c>
      <c r="V47" s="54">
        <f>'历史数据 (2001-2022, 当年价) '!V47*V$77</f>
        <v>36640.354816724648</v>
      </c>
      <c r="W47" s="54">
        <f>'历史数据 (2001-2022, 当年价) '!W47*W$77</f>
        <v>40049.197919647981</v>
      </c>
      <c r="X47" s="100">
        <f>VLOOKUP($A47,情景假设!$A$309:$AP$373,COLUMN(情景假设!E$309),0)</f>
        <v>42505.204597670017</v>
      </c>
      <c r="Y47" s="100">
        <f>VLOOKUP($A47,情景假设!$A$309:$AP$373,COLUMN(情景假设!F$309),0)</f>
        <v>45041.452869864646</v>
      </c>
      <c r="Z47" s="101">
        <f>VLOOKUP($A47,情景假设!$A$309:$AP$373,COLUMN(情景假设!G$309),0)</f>
        <v>47590.167197823757</v>
      </c>
      <c r="AA47" s="65">
        <f>VLOOKUP($A47,情景假设!$A$309:$AP$373,COLUMN(情景假设!H$309),0)</f>
        <v>50372.925830788692</v>
      </c>
      <c r="AB47" s="100">
        <f>VLOOKUP($A47,情景假设!$A$309:$AP$373,COLUMN(情景假设!I$309),0)</f>
        <v>53337.992717228764</v>
      </c>
      <c r="AC47" s="100">
        <f>VLOOKUP($A47,情景假设!$A$309:$AP$373,COLUMN(情景假设!J$309),0)</f>
        <v>56442.85649512169</v>
      </c>
      <c r="AD47" s="100">
        <f>VLOOKUP($A47,情景假设!$A$309:$AP$373,COLUMN(情景假设!K$309),0)</f>
        <v>59612.75465715969</v>
      </c>
      <c r="AE47" s="102">
        <f>VLOOKUP($A47,情景假设!$A$309:$AP$373,COLUMN(情景假设!L$309),0)</f>
        <v>62734.842183859153</v>
      </c>
      <c r="AF47" s="100">
        <f>VLOOKUP($A47,情景假设!$A$309:$AP$373,COLUMN(情景假设!M$309),0)</f>
        <v>65761.524371179446</v>
      </c>
      <c r="AG47" s="100">
        <f>VLOOKUP($A47,情景假设!$A$309:$AP$373,COLUMN(情景假设!N$309),0)</f>
        <v>68718.143175424906</v>
      </c>
      <c r="AH47" s="100">
        <f>VLOOKUP($A47,情景假设!$A$309:$AP$373,COLUMN(情景假设!O$309),0)</f>
        <v>71587.61046992206</v>
      </c>
      <c r="AI47" s="100">
        <f>VLOOKUP($A47,情景假设!$A$309:$AP$373,COLUMN(情景假设!P$309),0)</f>
        <v>74409.563793074965</v>
      </c>
      <c r="AJ47" s="101">
        <f>VLOOKUP($A47,情景假设!$A$309:$AP$373,COLUMN(情景假设!Q$309),0)</f>
        <v>77292.320985737242</v>
      </c>
      <c r="AK47" s="65">
        <f>VLOOKUP($A47,情景假设!$A$309:$AP$373,COLUMN(情景假设!R$309),0)</f>
        <v>80212.815279423201</v>
      </c>
      <c r="AL47" s="100">
        <f>VLOOKUP($A47,情景假设!$A$309:$AP$373,COLUMN(情景假设!S$309),0)</f>
        <v>83066.841068348425</v>
      </c>
      <c r="AM47" s="100">
        <f>VLOOKUP($A47,情景假设!$A$309:$AP$373,COLUMN(情景假设!T$309),0)</f>
        <v>85877.407211132449</v>
      </c>
      <c r="AN47" s="100">
        <f>VLOOKUP($A47,情景假设!$A$309:$AP$373,COLUMN(情景假设!U$309),0)</f>
        <v>88671.526039050499</v>
      </c>
      <c r="AO47" s="66">
        <f>VLOOKUP($A47,情景假设!$A$309:$AP$373,COLUMN(情景假设!V$309),0)</f>
        <v>91480.160138614781</v>
      </c>
      <c r="AP47" s="100">
        <f>VLOOKUP($A47,情景假设!$A$309:$AP$373,COLUMN(情景假设!W$309),0)</f>
        <v>94314.547689062179</v>
      </c>
      <c r="AQ47" s="100">
        <f>VLOOKUP($A47,情景假设!$A$309:$AP$373,COLUMN(情景假设!X$309),0)</f>
        <v>97168.702299224198</v>
      </c>
      <c r="AR47" s="100">
        <f>VLOOKUP($A47,情景假设!$A$309:$AP$373,COLUMN(情景假设!Y$309),0)</f>
        <v>100051.4823328296</v>
      </c>
      <c r="AS47" s="100">
        <f>VLOOKUP($A47,情景假设!$A$309:$AP$373,COLUMN(情景假设!Z$309),0)</f>
        <v>102972.81482530569</v>
      </c>
      <c r="AT47" s="100">
        <f>VLOOKUP($A47,情景假设!$A$309:$AP$373,COLUMN(情景假设!AA$309),0)</f>
        <v>105943.78727137194</v>
      </c>
      <c r="AU47" s="65">
        <f>VLOOKUP($A47,情景假设!$A$309:$AP$373,COLUMN(情景假设!AB$309),0)</f>
        <v>108980.57690836137</v>
      </c>
      <c r="AV47" s="100">
        <f>VLOOKUP($A47,情景假设!$A$309:$AP$373,COLUMN(情景假设!AC$309),0)</f>
        <v>112101.05103351045</v>
      </c>
      <c r="AW47" s="100">
        <f>VLOOKUP($A47,情景假设!$A$309:$AP$373,COLUMN(情景假设!AD$309),0)</f>
        <v>115320.81285833364</v>
      </c>
      <c r="AX47" s="100">
        <f>VLOOKUP($A47,情景假设!$A$309:$AP$373,COLUMN(情景假设!AE$309),0)</f>
        <v>118656.91199906313</v>
      </c>
      <c r="AY47" s="102">
        <f>VLOOKUP($A47,情景假设!$A$309:$AP$373,COLUMN(情景假设!AF$309),0)</f>
        <v>122127.86749637758</v>
      </c>
      <c r="AZ47" s="65">
        <f>VLOOKUP($A47,情景假设!$A$309:$AP$373,COLUMN(情景假设!AG$309),0)</f>
        <v>125718.65403412188</v>
      </c>
      <c r="BA47" s="100">
        <f>VLOOKUP($A47,情景假设!$A$309:$AP$373,COLUMN(情景假设!AH$309),0)</f>
        <v>129401.87575776954</v>
      </c>
      <c r="BB47" s="100">
        <f>VLOOKUP($A47,情景假设!$A$309:$AP$373,COLUMN(情景假设!AI$309),0)</f>
        <v>133178.48829232328</v>
      </c>
      <c r="BC47" s="100">
        <f>VLOOKUP($A47,情景假设!$A$309:$AP$373,COLUMN(情景假设!AJ$309),0)</f>
        <v>137049.29007443765</v>
      </c>
      <c r="BD47" s="66">
        <f>VLOOKUP($A47,情景假设!$A$309:$AP$373,COLUMN(情景假设!AK$309),0)</f>
        <v>141014.90681150733</v>
      </c>
      <c r="BE47" s="100">
        <f>VLOOKUP($A47,情景假设!$A$309:$AP$373,COLUMN(情景假设!AL$309),0)</f>
        <v>145080.74825017989</v>
      </c>
      <c r="BF47" s="100">
        <f>VLOOKUP($A47,情景假设!$A$309:$AP$373,COLUMN(情景假设!AM$309),0)</f>
        <v>149253.37020790749</v>
      </c>
      <c r="BG47" s="100">
        <f>VLOOKUP($A47,情景假设!$A$309:$AP$373,COLUMN(情景假设!AN$309),0)</f>
        <v>153534.94018397777</v>
      </c>
      <c r="BH47" s="100">
        <f>VLOOKUP($A47,情景假设!$A$309:$AP$373,COLUMN(情景假设!AO$309),0)</f>
        <v>157927.56733186622</v>
      </c>
      <c r="BI47" s="102">
        <f>VLOOKUP($A47,情景假设!$A$309:$AP$373,COLUMN(情景假设!AP$309),0)</f>
        <v>162433.29255323115</v>
      </c>
    </row>
    <row r="48" spans="1:61" x14ac:dyDescent="0.2">
      <c r="A48" s="23" t="s">
        <v>38</v>
      </c>
      <c r="B48" s="53"/>
      <c r="C48" s="54"/>
      <c r="D48" s="54"/>
      <c r="E48" s="54"/>
      <c r="F48" s="55"/>
      <c r="G48" s="53"/>
      <c r="H48" s="54"/>
      <c r="I48" s="54">
        <f>'历史数据 (2001-2022, 当年价) '!I48*I$77</f>
        <v>1270.0793844876139</v>
      </c>
      <c r="J48" s="54">
        <f>'历史数据 (2001-2022, 当年价) '!J48*J$77</f>
        <v>1228.0405287348781</v>
      </c>
      <c r="K48" s="55">
        <f>'历史数据 (2001-2022, 当年价) '!K48*K$77</f>
        <v>1426.3115727722129</v>
      </c>
      <c r="L48" s="53">
        <f>'历史数据 (2001-2022, 当年价) '!L48*L$77</f>
        <v>1593.909068268578</v>
      </c>
      <c r="M48" s="54">
        <f>'历史数据 (2001-2022, 当年价) '!M48*M$77</f>
        <v>1708.5827273955535</v>
      </c>
      <c r="N48" s="54">
        <f>'历史数据 (2001-2022, 当年价) '!N48*N$77</f>
        <v>1811.3651372659692</v>
      </c>
      <c r="O48" s="54">
        <f>'历史数据 (2001-2022, 当年价) '!O48*O$77</f>
        <v>1899.8480090712155</v>
      </c>
      <c r="P48" s="54">
        <f>'历史数据 (2001-2022, 当年价) '!P48*P$77</f>
        <v>1899.7295995723066</v>
      </c>
      <c r="Q48" s="53">
        <f>'历史数据 (2001-2022, 当年价) '!Q48*Q$77</f>
        <v>2028.186042724089</v>
      </c>
      <c r="R48" s="54">
        <f>'历史数据 (2001-2022, 当年价) '!R48*R$77</f>
        <v>2309.5694704099037</v>
      </c>
      <c r="S48" s="54">
        <f>'历史数据 (2001-2022, 当年价) '!S48*S$77</f>
        <v>2442.2123507432102</v>
      </c>
      <c r="T48" s="54">
        <f>'历史数据 (2001-2022, 当年价) '!T48*T$77</f>
        <v>2601.9437875043291</v>
      </c>
      <c r="U48" s="55">
        <f>'历史数据 (2001-2022, 当年价) '!U48*U$77</f>
        <v>2602.606982377547</v>
      </c>
      <c r="V48" s="54">
        <f>'历史数据 (2001-2022, 当年价) '!V48*V$77</f>
        <v>3034.983345987991</v>
      </c>
      <c r="W48" s="54">
        <f>'历史数据 (2001-2022, 当年价) '!W48*W$77</f>
        <v>3224.8526645654251</v>
      </c>
      <c r="X48" s="100">
        <f>VLOOKUP($A48,情景假设!$A$309:$AP$373,COLUMN(情景假设!E$309),0)</f>
        <v>3344.4897652905966</v>
      </c>
      <c r="Y48" s="100">
        <f>VLOOKUP($A48,情景假设!$A$309:$AP$373,COLUMN(情景假设!F$309),0)</f>
        <v>3465.4259028848264</v>
      </c>
      <c r="Z48" s="101">
        <f>VLOOKUP($A48,情景假设!$A$309:$AP$373,COLUMN(情景假设!G$309),0)</f>
        <v>3583.2089103879694</v>
      </c>
      <c r="AA48" s="65">
        <f>VLOOKUP($A48,情景假设!$A$309:$AP$373,COLUMN(情景假设!H$309),0)</f>
        <v>3714.4246471034176</v>
      </c>
      <c r="AB48" s="100">
        <f>VLOOKUP($A48,情景假设!$A$309:$AP$373,COLUMN(情景假设!I$309),0)</f>
        <v>3854.0790641899916</v>
      </c>
      <c r="AC48" s="100">
        <f>VLOOKUP($A48,情景假设!$A$309:$AP$373,COLUMN(情景假设!J$309),0)</f>
        <v>3998.7302082854326</v>
      </c>
      <c r="AD48" s="100">
        <f>VLOOKUP($A48,情景假设!$A$309:$AP$373,COLUMN(情景假设!K$309),0)</f>
        <v>4142.9582592337965</v>
      </c>
      <c r="AE48" s="102">
        <f>VLOOKUP($A48,情景假设!$A$309:$AP$373,COLUMN(情景假设!L$309),0)</f>
        <v>4279.1449432416539</v>
      </c>
      <c r="AF48" s="100">
        <f>VLOOKUP($A48,情景假设!$A$309:$AP$373,COLUMN(情景假设!M$309),0)</f>
        <v>4401.3227939939934</v>
      </c>
      <c r="AG48" s="100">
        <f>VLOOKUP($A48,情景假设!$A$309:$AP$373,COLUMN(情景假设!N$309),0)</f>
        <v>4511.7560747402767</v>
      </c>
      <c r="AH48" s="100">
        <f>VLOOKUP($A48,情景假设!$A$309:$AP$373,COLUMN(情景假设!O$309),0)</f>
        <v>4615.114116128836</v>
      </c>
      <c r="AI48" s="100">
        <f>VLOOKUP($A48,情景假设!$A$309:$AP$373,COLUMN(情景假设!P$309),0)</f>
        <v>4720.1859179050052</v>
      </c>
      <c r="AJ48" s="101">
        <f>VLOOKUP($A48,情景假设!$A$309:$AP$373,COLUMN(情景假设!Q$309),0)</f>
        <v>4840.3381275541797</v>
      </c>
      <c r="AK48" s="65">
        <f>VLOOKUP($A48,情景假设!$A$309:$AP$373,COLUMN(情景假设!R$309),0)</f>
        <v>4973.2999266744</v>
      </c>
      <c r="AL48" s="100">
        <f>VLOOKUP($A48,情景假设!$A$309:$AP$373,COLUMN(情景假设!S$309),0)</f>
        <v>5107.1987383420128</v>
      </c>
      <c r="AM48" s="100">
        <f>VLOOKUP($A48,情景假设!$A$309:$AP$373,COLUMN(情景假设!T$309),0)</f>
        <v>5243.30161935664</v>
      </c>
      <c r="AN48" s="100">
        <f>VLOOKUP($A48,情景假设!$A$309:$AP$373,COLUMN(情景假设!U$309),0)</f>
        <v>5382.9666519055845</v>
      </c>
      <c r="AO48" s="66">
        <f>VLOOKUP($A48,情景假设!$A$309:$AP$373,COLUMN(情景假设!V$309),0)</f>
        <v>5527.6533406202843</v>
      </c>
      <c r="AP48" s="100">
        <f>VLOOKUP($A48,情景假设!$A$309:$AP$373,COLUMN(情景假设!W$309),0)</f>
        <v>5677.5083842543791</v>
      </c>
      <c r="AQ48" s="100">
        <f>VLOOKUP($A48,情景假设!$A$309:$AP$373,COLUMN(情景假设!X$309),0)</f>
        <v>5831.5446661681235</v>
      </c>
      <c r="AR48" s="100">
        <f>VLOOKUP($A48,情景假设!$A$309:$AP$373,COLUMN(情景假设!Y$309),0)</f>
        <v>5989.5718559885199</v>
      </c>
      <c r="AS48" s="100">
        <f>VLOOKUP($A48,情景假设!$A$309:$AP$373,COLUMN(情景假设!Z$309),0)</f>
        <v>6151.3562492388583</v>
      </c>
      <c r="AT48" s="100">
        <f>VLOOKUP($A48,情景假设!$A$309:$AP$373,COLUMN(情景假设!AA$309),0)</f>
        <v>6316.6218457569921</v>
      </c>
      <c r="AU48" s="65">
        <f>VLOOKUP($A48,情景假设!$A$309:$AP$373,COLUMN(情景假设!AB$309),0)</f>
        <v>6485.279141583821</v>
      </c>
      <c r="AV48" s="100">
        <f>VLOOKUP($A48,情景假设!$A$309:$AP$373,COLUMN(情景假设!AC$309),0)</f>
        <v>6657.2151545478328</v>
      </c>
      <c r="AW48" s="100">
        <f>VLOOKUP($A48,情景假设!$A$309:$AP$373,COLUMN(情景假设!AD$309),0)</f>
        <v>6832.0516819236964</v>
      </c>
      <c r="AX48" s="100">
        <f>VLOOKUP($A48,情景假设!$A$309:$AP$373,COLUMN(情景假设!AE$309),0)</f>
        <v>7009.3586630552563</v>
      </c>
      <c r="AY48" s="102">
        <f>VLOOKUP($A48,情景假设!$A$309:$AP$373,COLUMN(情景假设!AF$309),0)</f>
        <v>7188.6462713756337</v>
      </c>
      <c r="AZ48" s="65">
        <f>VLOOKUP($A48,情景假设!$A$309:$AP$373,COLUMN(情景假设!AG$309),0)</f>
        <v>7370.7656788766035</v>
      </c>
      <c r="BA48" s="100">
        <f>VLOOKUP($A48,情景假设!$A$309:$AP$373,COLUMN(情景假设!AH$309),0)</f>
        <v>7556.9398587735113</v>
      </c>
      <c r="BB48" s="100">
        <f>VLOOKUP($A48,情景假设!$A$309:$AP$373,COLUMN(情景假设!AI$309),0)</f>
        <v>7747.179044852548</v>
      </c>
      <c r="BC48" s="100">
        <f>VLOOKUP($A48,情景假设!$A$309:$AP$373,COLUMN(情景假设!AJ$309),0)</f>
        <v>7941.4839440685628</v>
      </c>
      <c r="BD48" s="66">
        <f>VLOOKUP($A48,情景假设!$A$309:$AP$373,COLUMN(情景假设!AK$309),0)</f>
        <v>8139.8449883203357</v>
      </c>
      <c r="BE48" s="100">
        <f>VLOOKUP($A48,情景假设!$A$309:$AP$373,COLUMN(情景假设!AL$309),0)</f>
        <v>8342.5275221593056</v>
      </c>
      <c r="BF48" s="100">
        <f>VLOOKUP($A48,情景假设!$A$309:$AP$373,COLUMN(情景假设!AM$309),0)</f>
        <v>8549.8581450330585</v>
      </c>
      <c r="BG48" s="100">
        <f>VLOOKUP($A48,情景假设!$A$309:$AP$373,COLUMN(情景假设!AN$309),0)</f>
        <v>8761.9077032449532</v>
      </c>
      <c r="BH48" s="100">
        <f>VLOOKUP($A48,情景假设!$A$309:$AP$373,COLUMN(情景假设!AO$309),0)</f>
        <v>8978.7422509486278</v>
      </c>
      <c r="BI48" s="102">
        <f>VLOOKUP($A48,情景假设!$A$309:$AP$373,COLUMN(情景假设!AP$309),0)</f>
        <v>9200.4225411273237</v>
      </c>
    </row>
    <row r="49" spans="1:61" x14ac:dyDescent="0.2">
      <c r="A49" s="23" t="s">
        <v>97</v>
      </c>
      <c r="B49" s="53"/>
      <c r="C49" s="54"/>
      <c r="D49" s="54"/>
      <c r="E49" s="54"/>
      <c r="F49" s="55"/>
      <c r="G49" s="53"/>
      <c r="H49" s="54"/>
      <c r="I49" s="54">
        <f>'历史数据 (2001-2022, 当年价) '!I49*I$77</f>
        <v>531.34866320463868</v>
      </c>
      <c r="J49" s="54">
        <f>'历史数据 (2001-2022, 当年价) '!J49*J$77</f>
        <v>533.40516151922805</v>
      </c>
      <c r="K49" s="55">
        <f>'历史数据 (2001-2022, 当年价) '!K49*K$77</f>
        <v>607.09317693241007</v>
      </c>
      <c r="L49" s="53">
        <f>'历史数据 (2001-2022, 当年价) '!L49*L$77</f>
        <v>691.26269950561482</v>
      </c>
      <c r="M49" s="54">
        <f>'历史数据 (2001-2022, 当年价) '!M49*M$77</f>
        <v>704.14318496130761</v>
      </c>
      <c r="N49" s="54">
        <f>'历史数据 (2001-2022, 当年价) '!N49*N$77</f>
        <v>684.29349662864342</v>
      </c>
      <c r="O49" s="54">
        <f>'历史数据 (2001-2022, 当年价) '!O49*O$77</f>
        <v>690.16619562307301</v>
      </c>
      <c r="P49" s="54">
        <f>'历史数据 (2001-2022, 当年价) '!P49*P$77</f>
        <v>694.70654126146223</v>
      </c>
      <c r="Q49" s="53">
        <f>'历史数据 (2001-2022, 当年价) '!Q49*Q$77</f>
        <v>714.56325097556112</v>
      </c>
      <c r="R49" s="54">
        <f>'历史数据 (2001-2022, 当年价) '!R49*R$77</f>
        <v>765.96223072374698</v>
      </c>
      <c r="S49" s="54">
        <f>'历史数据 (2001-2022, 当年价) '!S49*S$77</f>
        <v>787.83551251096753</v>
      </c>
      <c r="T49" s="54">
        <f>'历史数据 (2001-2022, 当年价) '!T49*T$77</f>
        <v>780.11423979679637</v>
      </c>
      <c r="U49" s="55">
        <f>'历史数据 (2001-2022, 当年价) '!U49*U$77</f>
        <v>726.7325868770115</v>
      </c>
      <c r="V49" s="54">
        <f>'历史数据 (2001-2022, 当年价) '!V49*V$77</f>
        <v>826.27948832290463</v>
      </c>
      <c r="W49" s="54">
        <f>'历史数据 (2001-2022, 当年价) '!W49*W$77</f>
        <v>907.3493796355416</v>
      </c>
      <c r="X49" s="100">
        <f>VLOOKUP($A49,情景假设!$A$309:$AP$373,COLUMN(情景假设!E$309),0)</f>
        <v>923.70590554721309</v>
      </c>
      <c r="Y49" s="100">
        <f>VLOOKUP($A49,情景假设!$A$309:$AP$373,COLUMN(情景假设!F$309),0)</f>
        <v>939.67807502391884</v>
      </c>
      <c r="Z49" s="101">
        <f>VLOOKUP($A49,情景假设!$A$309:$AP$373,COLUMN(情景假设!G$309),0)</f>
        <v>954.13362068538231</v>
      </c>
      <c r="AA49" s="65">
        <f>VLOOKUP($A49,情景假设!$A$309:$AP$373,COLUMN(情景假设!H$309),0)</f>
        <v>971.68984649524589</v>
      </c>
      <c r="AB49" s="100">
        <f>VLOOKUP($A49,情景假设!$A$309:$AP$373,COLUMN(情景假设!I$309),0)</f>
        <v>990.90217776976567</v>
      </c>
      <c r="AC49" s="100">
        <f>VLOOKUP($A49,情景假设!$A$309:$AP$373,COLUMN(情景假设!J$309),0)</f>
        <v>1010.5475199447379</v>
      </c>
      <c r="AD49" s="100">
        <f>VLOOKUP($A49,情景假设!$A$309:$AP$373,COLUMN(情景假设!K$309),0)</f>
        <v>1028.9598128828766</v>
      </c>
      <c r="AE49" s="102">
        <f>VLOOKUP($A49,情景假设!$A$309:$AP$373,COLUMN(情景假设!L$309),0)</f>
        <v>1044.015509476978</v>
      </c>
      <c r="AF49" s="100">
        <f>VLOOKUP($A49,情景假设!$A$309:$AP$373,COLUMN(情景假设!M$309),0)</f>
        <v>1055.3656418089058</v>
      </c>
      <c r="AG49" s="100">
        <f>VLOOKUP($A49,情景假设!$A$309:$AP$373,COLUMN(情景假设!N$309),0)</f>
        <v>1064.3955033650529</v>
      </c>
      <c r="AH49" s="100">
        <f>VLOOKUP($A49,情景假设!$A$309:$AP$373,COLUMN(情景假设!O$309),0)</f>
        <v>1071.5593607020953</v>
      </c>
      <c r="AI49" s="100">
        <f>VLOOKUP($A49,情景假设!$A$309:$AP$373,COLUMN(情景假设!P$309),0)</f>
        <v>1078.1462258574059</v>
      </c>
      <c r="AJ49" s="101">
        <f>VLOOKUP($A49,情景假设!$A$309:$AP$373,COLUMN(情景假设!Q$309),0)</f>
        <v>1086.3197870140602</v>
      </c>
      <c r="AK49" s="65">
        <f>VLOOKUP($A49,情景假设!$A$309:$AP$373,COLUMN(情景假设!R$309),0)</f>
        <v>1095.4905300892246</v>
      </c>
      <c r="AL49" s="100">
        <f>VLOOKUP($A49,情景假设!$A$309:$AP$373,COLUMN(情景假设!S$309),0)</f>
        <v>1103.615621062843</v>
      </c>
      <c r="AM49" s="100">
        <f>VLOOKUP($A49,情景假设!$A$309:$AP$373,COLUMN(情景假设!T$309),0)</f>
        <v>1111.009586296514</v>
      </c>
      <c r="AN49" s="100">
        <f>VLOOKUP($A49,情景假设!$A$309:$AP$373,COLUMN(情景假设!U$309),0)</f>
        <v>1117.987655165927</v>
      </c>
      <c r="AO49" s="66">
        <f>VLOOKUP($A49,情景假设!$A$309:$AP$373,COLUMN(情景假设!V$309),0)</f>
        <v>1124.8652460136491</v>
      </c>
      <c r="AP49" s="100">
        <f>VLOOKUP($A49,情景假设!$A$309:$AP$373,COLUMN(情景假设!W$309),0)</f>
        <v>1131.6735922998257</v>
      </c>
      <c r="AQ49" s="100">
        <f>VLOOKUP($A49,情景假设!$A$309:$AP$373,COLUMN(情景假设!X$309),0)</f>
        <v>1138.221852459774</v>
      </c>
      <c r="AR49" s="100">
        <f>VLOOKUP($A49,情景假设!$A$309:$AP$373,COLUMN(情景假设!Y$309),0)</f>
        <v>1144.4890440324291</v>
      </c>
      <c r="AS49" s="100">
        <f>VLOOKUP($A49,情景假设!$A$309:$AP$373,COLUMN(情景假设!Z$309),0)</f>
        <v>1150.4500354988118</v>
      </c>
      <c r="AT49" s="100">
        <f>VLOOKUP($A49,情景假设!$A$309:$AP$373,COLUMN(情景假设!AA$309),0)</f>
        <v>1156.0762015773287</v>
      </c>
      <c r="AU49" s="65">
        <f>VLOOKUP($A49,情景假设!$A$309:$AP$373,COLUMN(情景假设!AB$309),0)</f>
        <v>1161.3768016321671</v>
      </c>
      <c r="AV49" s="100">
        <f>VLOOKUP($A49,情景假设!$A$309:$AP$373,COLUMN(情景假设!AC$309),0)</f>
        <v>1166.3581330464779</v>
      </c>
      <c r="AW49" s="100">
        <f>VLOOKUP($A49,情景假设!$A$309:$AP$373,COLUMN(情景假设!AD$309),0)</f>
        <v>1170.982246201389</v>
      </c>
      <c r="AX49" s="100">
        <f>VLOOKUP($A49,情景假设!$A$309:$AP$373,COLUMN(情景假设!AE$309),0)</f>
        <v>1175.2073874770433</v>
      </c>
      <c r="AY49" s="102">
        <f>VLOOKUP($A49,情景假设!$A$309:$AP$373,COLUMN(情景假设!AF$309),0)</f>
        <v>1178.9872010657957</v>
      </c>
      <c r="AZ49" s="65">
        <f>VLOOKUP($A49,情景假设!$A$309:$AP$373,COLUMN(情景假设!AG$309),0)</f>
        <v>1182.5563723179246</v>
      </c>
      <c r="BA49" s="100">
        <f>VLOOKUP($A49,情景假设!$A$309:$AP$373,COLUMN(情景假设!AH$309),0)</f>
        <v>1186.1486470827067</v>
      </c>
      <c r="BB49" s="100">
        <f>VLOOKUP($A49,情景假设!$A$309:$AP$373,COLUMN(情景假设!AI$309),0)</f>
        <v>1189.7115631208269</v>
      </c>
      <c r="BC49" s="100">
        <f>VLOOKUP($A49,情景假设!$A$309:$AP$373,COLUMN(情景假设!AJ$309),0)</f>
        <v>1193.1918867135246</v>
      </c>
      <c r="BD49" s="66">
        <f>VLOOKUP($A49,情景假设!$A$309:$AP$373,COLUMN(情景假设!AK$309),0)</f>
        <v>1196.5356757156553</v>
      </c>
      <c r="BE49" s="100">
        <f>VLOOKUP($A49,情景假设!$A$309:$AP$373,COLUMN(情景假设!AL$309),0)</f>
        <v>1199.7294816026322</v>
      </c>
      <c r="BF49" s="100">
        <f>VLOOKUP($A49,情景假设!$A$309:$AP$373,COLUMN(情景假设!AM$309),0)</f>
        <v>1202.7660207035053</v>
      </c>
      <c r="BG49" s="100">
        <f>VLOOKUP($A49,情景假设!$A$309:$AP$373,COLUMN(情景假设!AN$309),0)</f>
        <v>1205.5997982020303</v>
      </c>
      <c r="BH49" s="100">
        <f>VLOOKUP($A49,情景假设!$A$309:$AP$373,COLUMN(情景假设!AO$309),0)</f>
        <v>1208.1849585130863</v>
      </c>
      <c r="BI49" s="102">
        <f>VLOOKUP($A49,情景假设!$A$309:$AP$373,COLUMN(情景假设!AP$309),0)</f>
        <v>1210.4753657407375</v>
      </c>
    </row>
    <row r="50" spans="1:61" x14ac:dyDescent="0.2">
      <c r="A50" s="23" t="s">
        <v>98</v>
      </c>
      <c r="B50" s="53"/>
      <c r="C50" s="54"/>
      <c r="D50" s="54"/>
      <c r="E50" s="54"/>
      <c r="F50" s="55"/>
      <c r="G50" s="53"/>
      <c r="H50" s="54"/>
      <c r="I50" s="54">
        <f>'历史数据 (2001-2022, 当年价) '!I50*I$77</f>
        <v>277.82138277902817</v>
      </c>
      <c r="J50" s="54">
        <f>'历史数据 (2001-2022, 当年价) '!J50*J$77</f>
        <v>339.99581571765185</v>
      </c>
      <c r="K50" s="55">
        <f>'历史数据 (2001-2022, 当年价) '!K50*K$77</f>
        <v>419.65234009725702</v>
      </c>
      <c r="L50" s="53">
        <f>'历史数据 (2001-2022, 当年价) '!L50*L$77</f>
        <v>470.17292912503825</v>
      </c>
      <c r="M50" s="54">
        <f>'历史数据 (2001-2022, 当年价) '!M50*M$77</f>
        <v>515.18952431708408</v>
      </c>
      <c r="N50" s="54">
        <f>'历史数据 (2001-2022, 当年价) '!N50*N$77</f>
        <v>564.77911820922452</v>
      </c>
      <c r="O50" s="54">
        <f>'历史数据 (2001-2022, 当年价) '!O50*O$77</f>
        <v>630.81220526617665</v>
      </c>
      <c r="P50" s="54">
        <f>'历史数据 (2001-2022, 当年价) '!P50*P$77</f>
        <v>720.54132717818436</v>
      </c>
      <c r="Q50" s="53">
        <f>'历史数据 (2001-2022, 当年价) '!Q50*Q$77</f>
        <v>760.82510418843708</v>
      </c>
      <c r="R50" s="54">
        <f>'历史数据 (2001-2022, 当年价) '!R50*R$77</f>
        <v>780.89655528325477</v>
      </c>
      <c r="S50" s="54">
        <f>'历史数据 (2001-2022, 当年价) '!S50*S$77</f>
        <v>810.97168640436632</v>
      </c>
      <c r="T50" s="54">
        <f>'历史数据 (2001-2022, 当年价) '!T50*T$77</f>
        <v>884.34251709928117</v>
      </c>
      <c r="U50" s="55">
        <f>'历史数据 (2001-2022, 当年价) '!U50*U$77</f>
        <v>878.57955136179089</v>
      </c>
      <c r="V50" s="54">
        <f>'历史数据 (2001-2022, 当年价) '!V50*V$77</f>
        <v>1191.0274591227624</v>
      </c>
      <c r="W50" s="54">
        <f>'历史数据 (2001-2022, 当年价) '!W50*W$77</f>
        <v>1483.3175160522719</v>
      </c>
      <c r="X50" s="100">
        <f>VLOOKUP($A50,情景假设!$A$309:$AP$373,COLUMN(情景假设!E$309),0)</f>
        <v>1605.6898667598814</v>
      </c>
      <c r="Y50" s="100">
        <f>VLOOKUP($A50,情景假设!$A$309:$AP$373,COLUMN(情景假设!F$309),0)</f>
        <v>1733.8460467214243</v>
      </c>
      <c r="Z50" s="101">
        <f>VLOOKUP($A50,情景假设!$A$309:$AP$373,COLUMN(情景假设!G$309),0)</f>
        <v>1864.5869260184168</v>
      </c>
      <c r="AA50" s="65">
        <f>VLOOKUP($A50,情景假设!$A$309:$AP$373,COLUMN(情景假设!H$309),0)</f>
        <v>2006.8307345521055</v>
      </c>
      <c r="AB50" s="100">
        <f>VLOOKUP($A50,情景假设!$A$309:$AP$373,COLUMN(情景假设!I$309),0)</f>
        <v>2159.3049896710941</v>
      </c>
      <c r="AC50" s="100">
        <f>VLOOKUP($A50,情景假设!$A$309:$AP$373,COLUMN(情景假设!J$309),0)</f>
        <v>2320.1949430754653</v>
      </c>
      <c r="AD50" s="100">
        <f>VLOOKUP($A50,情景假设!$A$309:$AP$373,COLUMN(情景假设!K$309),0)</f>
        <v>2486.159585262475</v>
      </c>
      <c r="AE50" s="102">
        <f>VLOOKUP($A50,情景假设!$A$309:$AP$373,COLUMN(情景假设!L$309),0)</f>
        <v>2651.9946128110469</v>
      </c>
      <c r="AF50" s="100">
        <f>VLOOKUP($A50,情景假设!$A$309:$AP$373,COLUMN(情景假设!M$309),0)</f>
        <v>2814.1419284841591</v>
      </c>
      <c r="AG50" s="100">
        <f>VLOOKUP($A50,情景假设!$A$309:$AP$373,COLUMN(情景假设!N$309),0)</f>
        <v>2973.5298255454022</v>
      </c>
      <c r="AH50" s="100">
        <f>VLOOKUP($A50,情景假设!$A$309:$AP$373,COLUMN(情景假设!O$309),0)</f>
        <v>3131.1897708915135</v>
      </c>
      <c r="AI50" s="100">
        <f>VLOOKUP($A50,情景假设!$A$309:$AP$373,COLUMN(情景假设!P$309),0)</f>
        <v>3291.1007351820876</v>
      </c>
      <c r="AJ50" s="101">
        <f>VLOOKUP($A50,情景假设!$A$309:$AP$373,COLUMN(情景假设!Q$309),0)</f>
        <v>3460.8822200039349</v>
      </c>
      <c r="AK50" s="65">
        <f>VLOOKUP($A50,情景假设!$A$309:$AP$373,COLUMN(情景假设!R$309),0)</f>
        <v>3639.5450664240166</v>
      </c>
      <c r="AL50" s="100">
        <f>VLOOKUP($A50,情景假设!$A$309:$AP$373,COLUMN(情景假设!S$309),0)</f>
        <v>3820.2058454782355</v>
      </c>
      <c r="AM50" s="100">
        <f>VLOOKUP($A50,情景假设!$A$309:$AP$373,COLUMN(情景假设!T$309),0)</f>
        <v>4003.8747820227445</v>
      </c>
      <c r="AN50" s="100">
        <f>VLOOKUP($A50,情景假设!$A$309:$AP$373,COLUMN(情景假设!U$309),0)</f>
        <v>4191.7844391377712</v>
      </c>
      <c r="AO50" s="66">
        <f>VLOOKUP($A50,情景假设!$A$309:$AP$373,COLUMN(情景假设!V$309),0)</f>
        <v>4385.4016633990486</v>
      </c>
      <c r="AP50" s="100">
        <f>VLOOKUP($A50,情景假设!$A$309:$AP$373,COLUMN(情景假设!W$309),0)</f>
        <v>4585.2908866727257</v>
      </c>
      <c r="AQ50" s="100">
        <f>VLOOKUP($A50,情景假设!$A$309:$AP$373,COLUMN(情景假设!X$309),0)</f>
        <v>4791.1695983799564</v>
      </c>
      <c r="AR50" s="100">
        <f>VLOOKUP($A50,情景假设!$A$309:$AP$373,COLUMN(情景假设!Y$309),0)</f>
        <v>5003.4487587571621</v>
      </c>
      <c r="AS50" s="100">
        <f>VLOOKUP($A50,情景假设!$A$309:$AP$373,COLUMN(情景假设!Z$309),0)</f>
        <v>5222.581697664451</v>
      </c>
      <c r="AT50" s="100">
        <f>VLOOKUP($A50,情景假设!$A$309:$AP$373,COLUMN(情景假设!AA$309),0)</f>
        <v>5449.0685616685132</v>
      </c>
      <c r="AU50" s="65">
        <f>VLOOKUP($A50,情景假设!$A$309:$AP$373,COLUMN(情景假设!AB$309),0)</f>
        <v>5683.6607871770548</v>
      </c>
      <c r="AV50" s="100">
        <f>VLOOKUP($A50,情景假设!$A$309:$AP$373,COLUMN(情景假设!AC$309),0)</f>
        <v>5927.1944436635322</v>
      </c>
      <c r="AW50" s="100">
        <f>VLOOKUP($A50,情景假设!$A$309:$AP$373,COLUMN(情景假设!AD$309),0)</f>
        <v>6180.3783659138462</v>
      </c>
      <c r="AX50" s="100">
        <f>VLOOKUP($A50,情景假设!$A$309:$AP$373,COLUMN(情景假设!AE$309),0)</f>
        <v>6443.9804274928392</v>
      </c>
      <c r="AY50" s="102">
        <f>VLOOKUP($A50,情景假设!$A$309:$AP$373,COLUMN(情景假设!AF$309),0)</f>
        <v>6718.8257551973711</v>
      </c>
      <c r="AZ50" s="65">
        <f>VLOOKUP($A50,情景假设!$A$309:$AP$373,COLUMN(情景假设!AG$309),0)</f>
        <v>7004.8605484773125</v>
      </c>
      <c r="BA50" s="100">
        <f>VLOOKUP($A50,情景假设!$A$309:$AP$373,COLUMN(情景假设!AH$309),0)</f>
        <v>7301.595165685083</v>
      </c>
      <c r="BB50" s="100">
        <f>VLOOKUP($A50,情景假设!$A$309:$AP$373,COLUMN(情景假设!AI$309),0)</f>
        <v>7609.2308590792254</v>
      </c>
      <c r="BC50" s="100">
        <f>VLOOKUP($A50,情景假设!$A$309:$AP$373,COLUMN(情景假设!AJ$309),0)</f>
        <v>7927.9533716370224</v>
      </c>
      <c r="BD50" s="66">
        <f>VLOOKUP($A50,情景假设!$A$309:$AP$373,COLUMN(情景假设!AK$309),0)</f>
        <v>8257.9310847385641</v>
      </c>
      <c r="BE50" s="100">
        <f>VLOOKUP($A50,情景假设!$A$309:$AP$373,COLUMN(情景假设!AL$309),0)</f>
        <v>8599.607825736688</v>
      </c>
      <c r="BF50" s="100">
        <f>VLOOKUP($A50,情景假设!$A$309:$AP$373,COLUMN(情景假设!AM$309),0)</f>
        <v>8953.5013140417195</v>
      </c>
      <c r="BG50" s="100">
        <f>VLOOKUP($A50,情景假设!$A$309:$AP$373,COLUMN(情景假设!AN$309),0)</f>
        <v>9319.8708597423338</v>
      </c>
      <c r="BH50" s="100">
        <f>VLOOKUP($A50,情景假设!$A$309:$AP$373,COLUMN(情景假设!AO$309),0)</f>
        <v>9698.9671168780606</v>
      </c>
      <c r="BI50" s="102">
        <f>VLOOKUP($A50,情景假设!$A$309:$AP$373,COLUMN(情景假设!AP$309),0)</f>
        <v>10091.030688467346</v>
      </c>
    </row>
    <row r="51" spans="1:61" x14ac:dyDescent="0.2">
      <c r="A51" s="23" t="s">
        <v>99</v>
      </c>
      <c r="B51" s="53"/>
      <c r="C51" s="54"/>
      <c r="D51" s="54"/>
      <c r="E51" s="54"/>
      <c r="F51" s="55"/>
      <c r="G51" s="53"/>
      <c r="H51" s="54"/>
      <c r="I51" s="54">
        <f>'历史数据 (2001-2022, 当年价) '!I51*I$77</f>
        <v>163.00121187963498</v>
      </c>
      <c r="J51" s="54">
        <f>'历史数据 (2001-2022, 当年价) '!J51*J$77</f>
        <v>169.9672234422103</v>
      </c>
      <c r="K51" s="55">
        <f>'历史数据 (2001-2022, 当年价) '!K51*K$77</f>
        <v>196.4186255294118</v>
      </c>
      <c r="L51" s="53">
        <f>'历史数据 (2001-2022, 当年价) '!L51*L$77</f>
        <v>222.32964722611601</v>
      </c>
      <c r="M51" s="54">
        <f>'历史数据 (2001-2022, 当年价) '!M51*M$77</f>
        <v>236.20857147082742</v>
      </c>
      <c r="N51" s="54">
        <f>'历史数据 (2001-2022, 当年价) '!N51*N$77</f>
        <v>259.16922848586364</v>
      </c>
      <c r="O51" s="54">
        <f>'历史数据 (2001-2022, 当年价) '!O51*O$77</f>
        <v>278.53808139535778</v>
      </c>
      <c r="P51" s="54">
        <f>'历史数据 (2001-2022, 当年价) '!P51*P$77</f>
        <v>287.50526069023118</v>
      </c>
      <c r="Q51" s="53">
        <f>'历史数据 (2001-2022, 当年价) '!Q51*Q$77</f>
        <v>298.80928044207468</v>
      </c>
      <c r="R51" s="54">
        <f>'历史数据 (2001-2022, 当年价) '!R51*R$77</f>
        <v>332.09867260573429</v>
      </c>
      <c r="S51" s="54">
        <f>'历史数据 (2001-2022, 当年价) '!S51*S$77</f>
        <v>369.0279075690683</v>
      </c>
      <c r="T51" s="54">
        <f>'历史数据 (2001-2022, 当年价) '!T51*T$77</f>
        <v>405.26130946507971</v>
      </c>
      <c r="U51" s="55">
        <f>'历史数据 (2001-2022, 当年价) '!U51*U$77</f>
        <v>379.09823240746709</v>
      </c>
      <c r="V51" s="54">
        <f>'历史数据 (2001-2022, 当年价) '!V51*V$77</f>
        <v>416.42224208501489</v>
      </c>
      <c r="W51" s="54">
        <f>'历史数据 (2001-2022, 当年价) '!W51*W$77</f>
        <v>474.62286420659473</v>
      </c>
      <c r="X51" s="100">
        <f>VLOOKUP($A51,情景假设!$A$309:$AP$373,COLUMN(情景假设!E$309),0)</f>
        <v>498.57587075392649</v>
      </c>
      <c r="Y51" s="100">
        <f>VLOOKUP($A51,情景假设!$A$309:$AP$373,COLUMN(情景假设!F$309),0)</f>
        <v>522.8828064326292</v>
      </c>
      <c r="Z51" s="101">
        <f>VLOOKUP($A51,情景假设!$A$309:$AP$373,COLUMN(情景假设!G$309),0)</f>
        <v>546.73384688659314</v>
      </c>
      <c r="AA51" s="65">
        <f>VLOOKUP($A51,情景假设!$A$309:$AP$373,COLUMN(情景假设!H$309),0)</f>
        <v>572.70984120788762</v>
      </c>
      <c r="AB51" s="100">
        <f>VLOOKUP($A51,情景假设!$A$309:$AP$373,COLUMN(情景假设!I$309),0)</f>
        <v>600.17696661959587</v>
      </c>
      <c r="AC51" s="100">
        <f>VLOOKUP($A51,情景假设!$A$309:$AP$373,COLUMN(情景假设!J$309),0)</f>
        <v>628.54172975391657</v>
      </c>
      <c r="AD51" s="100">
        <f>VLOOKUP($A51,情景假设!$A$309:$AP$373,COLUMN(情景假设!K$309),0)</f>
        <v>656.86758681423771</v>
      </c>
      <c r="AE51" s="102">
        <f>VLOOKUP($A51,情景假设!$A$309:$AP$373,COLUMN(情景假设!L$309),0)</f>
        <v>683.82906360729919</v>
      </c>
      <c r="AF51" s="100">
        <f>VLOOKUP($A51,情景假设!$A$309:$AP$373,COLUMN(情景假设!M$309),0)</f>
        <v>708.70712585737931</v>
      </c>
      <c r="AG51" s="100">
        <f>VLOOKUP($A51,情景假设!$A$309:$AP$373,COLUMN(情景假设!N$309),0)</f>
        <v>731.93547485255135</v>
      </c>
      <c r="AH51" s="100">
        <f>VLOOKUP($A51,情景假设!$A$309:$AP$373,COLUMN(情景假设!O$309),0)</f>
        <v>753.85370814694841</v>
      </c>
      <c r="AI51" s="100">
        <f>VLOOKUP($A51,情景假设!$A$309:$AP$373,COLUMN(情景假设!P$309),0)</f>
        <v>775.45611656827543</v>
      </c>
      <c r="AJ51" s="101">
        <f>VLOOKUP($A51,情景假设!$A$309:$AP$373,COLUMN(情景假设!Q$309),0)</f>
        <v>798.48377192012777</v>
      </c>
      <c r="AK51" s="65">
        <f>VLOOKUP($A51,情景假设!$A$309:$AP$373,COLUMN(情景假设!R$309),0)</f>
        <v>822.58943422938637</v>
      </c>
      <c r="AL51" s="100">
        <f>VLOOKUP($A51,情景假设!$A$309:$AP$373,COLUMN(情景假设!S$309),0)</f>
        <v>846.16238538625532</v>
      </c>
      <c r="AM51" s="100">
        <f>VLOOKUP($A51,情景假设!$A$309:$AP$373,COLUMN(情景假设!T$309),0)</f>
        <v>869.42913543374573</v>
      </c>
      <c r="AN51" s="100">
        <f>VLOOKUP($A51,情景假设!$A$309:$AP$373,COLUMN(情景假设!U$309),0)</f>
        <v>892.64109201693748</v>
      </c>
      <c r="AO51" s="66">
        <f>VLOOKUP($A51,情景假设!$A$309:$AP$373,COLUMN(情景假设!V$309),0)</f>
        <v>916.07424705267874</v>
      </c>
      <c r="AP51" s="100">
        <f>VLOOKUP($A51,情景假设!$A$309:$AP$373,COLUMN(情景假设!W$309),0)</f>
        <v>939.79328325370238</v>
      </c>
      <c r="AQ51" s="100">
        <f>VLOOKUP($A51,情景假设!$A$309:$AP$373,COLUMN(情景假设!X$309),0)</f>
        <v>963.68161385982455</v>
      </c>
      <c r="AR51" s="100">
        <f>VLOOKUP($A51,情景假设!$A$309:$AP$373,COLUMN(情景假设!Y$309),0)</f>
        <v>987.7616457018745</v>
      </c>
      <c r="AS51" s="100">
        <f>VLOOKUP($A51,情景假设!$A$309:$AP$373,COLUMN(情景假设!Z$309),0)</f>
        <v>1012.0555713461698</v>
      </c>
      <c r="AT51" s="100">
        <f>VLOOKUP($A51,情景假设!$A$309:$AP$373,COLUMN(情景假设!AA$309),0)</f>
        <v>1036.5856671474583</v>
      </c>
      <c r="AU51" s="65">
        <f>VLOOKUP($A51,情景假设!$A$309:$AP$373,COLUMN(情景假设!AB$309),0)</f>
        <v>1061.4118554117852</v>
      </c>
      <c r="AV51" s="100">
        <f>VLOOKUP($A51,情景假设!$A$309:$AP$373,COLUMN(情景假设!AC$309),0)</f>
        <v>1086.5970316825519</v>
      </c>
      <c r="AW51" s="100">
        <f>VLOOKUP($A51,情景假设!$A$309:$AP$373,COLUMN(情景假设!AD$309),0)</f>
        <v>1112.167784878751</v>
      </c>
      <c r="AX51" s="100">
        <f>VLOOKUP($A51,情景假设!$A$309:$AP$373,COLUMN(情景假设!AE$309),0)</f>
        <v>1138.1496584608738</v>
      </c>
      <c r="AY51" s="102">
        <f>VLOOKUP($A51,情景假设!$A$309:$AP$373,COLUMN(情景假设!AF$309),0)</f>
        <v>1164.5660019672007</v>
      </c>
      <c r="AZ51" s="65">
        <f>VLOOKUP($A51,情景假设!$A$309:$AP$373,COLUMN(情景假设!AG$309),0)</f>
        <v>1191.4297111668516</v>
      </c>
      <c r="BA51" s="100">
        <f>VLOOKUP($A51,情景假设!$A$309:$AP$373,COLUMN(情景假设!AH$309),0)</f>
        <v>1218.7250314471057</v>
      </c>
      <c r="BB51" s="100">
        <f>VLOOKUP($A51,情景假设!$A$309:$AP$373,COLUMN(情景假设!AI$309),0)</f>
        <v>1246.4278403003375</v>
      </c>
      <c r="BC51" s="100">
        <f>VLOOKUP($A51,情景假设!$A$309:$AP$373,COLUMN(情景假设!AJ$309),0)</f>
        <v>1274.511390377784</v>
      </c>
      <c r="BD51" s="66">
        <f>VLOOKUP($A51,情景假设!$A$309:$AP$373,COLUMN(情景假设!AK$309),0)</f>
        <v>1302.9462510460992</v>
      </c>
      <c r="BE51" s="100">
        <f>VLOOKUP($A51,情景假设!$A$309:$AP$373,COLUMN(情景假设!AL$309),0)</f>
        <v>1331.7458997205529</v>
      </c>
      <c r="BF51" s="100">
        <f>VLOOKUP($A51,情景假设!$A$309:$AP$373,COLUMN(情景假设!AM$309),0)</f>
        <v>1360.932128867239</v>
      </c>
      <c r="BG51" s="100">
        <f>VLOOKUP($A51,情景假设!$A$309:$AP$373,COLUMN(情景假设!AN$309),0)</f>
        <v>1390.4845739404809</v>
      </c>
      <c r="BH51" s="100">
        <f>VLOOKUP($A51,情景假设!$A$309:$AP$373,COLUMN(情景假设!AO$309),0)</f>
        <v>1420.3810154923797</v>
      </c>
      <c r="BI51" s="102">
        <f>VLOOKUP($A51,情景假设!$A$309:$AP$373,COLUMN(情景假设!AP$309),0)</f>
        <v>1450.5973215578256</v>
      </c>
    </row>
    <row r="52" spans="1:61" x14ac:dyDescent="0.2">
      <c r="A52" s="23" t="s">
        <v>100</v>
      </c>
      <c r="B52" s="53"/>
      <c r="C52" s="54"/>
      <c r="D52" s="54"/>
      <c r="E52" s="54"/>
      <c r="F52" s="55"/>
      <c r="G52" s="53"/>
      <c r="H52" s="54"/>
      <c r="I52" s="54">
        <f>'历史数据 (2001-2022, 当年价) '!I52*I$77</f>
        <v>10649.638711539816</v>
      </c>
      <c r="J52" s="54">
        <f>'历史数据 (2001-2022, 当年价) '!J52*J$77</f>
        <v>10700.951638142691</v>
      </c>
      <c r="K52" s="55">
        <f>'历史数据 (2001-2022, 当年价) '!K52*K$77</f>
        <v>11534.955049889852</v>
      </c>
      <c r="L52" s="53">
        <f>'历史数据 (2001-2022, 当年价) '!L52*L$77</f>
        <v>12203.169573535575</v>
      </c>
      <c r="M52" s="54">
        <f>'历史数据 (2001-2022, 当年价) '!M52*M$77</f>
        <v>12198.207729660531</v>
      </c>
      <c r="N52" s="54">
        <f>'历史数据 (2001-2022, 当年价) '!N52*N$77</f>
        <v>12306.267191958539</v>
      </c>
      <c r="O52" s="54">
        <f>'历史数据 (2001-2022, 当年价) '!O52*O$77</f>
        <v>12057.930249434579</v>
      </c>
      <c r="P52" s="54">
        <f>'历史数据 (2001-2022, 当年价) '!P52*P$77</f>
        <v>11496.645752598572</v>
      </c>
      <c r="Q52" s="53">
        <f>'历史数据 (2001-2022, 当年价) '!Q52*Q$77</f>
        <v>11757.936502161634</v>
      </c>
      <c r="R52" s="54">
        <f>'历史数据 (2001-2022, 当年价) '!R52*R$77</f>
        <v>12829.820765210363</v>
      </c>
      <c r="S52" s="54">
        <f>'历史数据 (2001-2022, 当年价) '!S52*S$77</f>
        <v>14000.998845353402</v>
      </c>
      <c r="T52" s="54">
        <f>'历史数据 (2001-2022, 当年价) '!T52*T$77</f>
        <v>14376.753818674912</v>
      </c>
      <c r="U52" s="55">
        <f>'历史数据 (2001-2022, 当年价) '!U52*U$77</f>
        <v>14171.804811655176</v>
      </c>
      <c r="V52" s="54">
        <f>'历史数据 (2001-2022, 当年价) '!V52*V$77</f>
        <v>16363.884569742619</v>
      </c>
      <c r="W52" s="54">
        <f>'历史数据 (2001-2022, 当年价) '!W52*W$77</f>
        <v>17470.728074872739</v>
      </c>
      <c r="X52" s="100">
        <f>VLOOKUP($A52,情景假设!$A$309:$AP$373,COLUMN(情景假设!E$309),0)+情景假设!E92</f>
        <v>18963.468790313978</v>
      </c>
      <c r="Y52" s="100">
        <f>VLOOKUP($A52,情景假设!$A$309:$AP$373,COLUMN(情景假设!F$309),0)+情景假设!F92</f>
        <v>20934.276535025452</v>
      </c>
      <c r="Z52" s="101">
        <f>VLOOKUP($A52,情景假设!$A$309:$AP$373,COLUMN(情景假设!G$309),0)+情景假设!G92</f>
        <v>24011.716110881091</v>
      </c>
      <c r="AA52" s="65">
        <f>VLOOKUP($A52,情景假设!$A$309:$AP$373,COLUMN(情景假设!H$309),0)+情景假设!H92</f>
        <v>26661.806813520139</v>
      </c>
      <c r="AB52" s="100">
        <f>VLOOKUP($A52,情景假设!$A$309:$AP$373,COLUMN(情景假设!I$309),0)+情景假设!I92</f>
        <v>29344.646375876604</v>
      </c>
      <c r="AC52" s="100">
        <f>VLOOKUP($A52,情景假设!$A$309:$AP$373,COLUMN(情景假设!J$309),0)+情景假设!J92</f>
        <v>32006.592387952616</v>
      </c>
      <c r="AD52" s="100">
        <f>VLOOKUP($A52,情景假设!$A$309:$AP$373,COLUMN(情景假设!K$309),0)+情景假设!K92</f>
        <v>34758.183775219833</v>
      </c>
      <c r="AE52" s="102">
        <f>VLOOKUP($A52,情景假设!$A$309:$AP$373,COLUMN(情景假设!L$309),0)+情景假设!L92</f>
        <v>37889.995213978684</v>
      </c>
      <c r="AF52" s="100">
        <f>VLOOKUP($A52,情景假设!$A$309:$AP$373,COLUMN(情景假设!M$309),0)+情景假设!M92</f>
        <v>41757.479963564263</v>
      </c>
      <c r="AG52" s="100">
        <f>VLOOKUP($A52,情景假设!$A$309:$AP$373,COLUMN(情景假设!N$309),0)+情景假设!N92</f>
        <v>46389.039221601575</v>
      </c>
      <c r="AH52" s="100">
        <f>VLOOKUP($A52,情景假设!$A$309:$AP$373,COLUMN(情景假设!O$309),0)+情景假设!O92</f>
        <v>51582.75158604946</v>
      </c>
      <c r="AI52" s="100">
        <f>VLOOKUP($A52,情景假设!$A$309:$AP$373,COLUMN(情景假设!P$309),0)+情景假设!P92</f>
        <v>56745.102318593752</v>
      </c>
      <c r="AJ52" s="101">
        <f>VLOOKUP($A52,情景假设!$A$309:$AP$373,COLUMN(情景假设!Q$309),0)+情景假设!Q92</f>
        <v>60845.942941743764</v>
      </c>
      <c r="AK52" s="65">
        <f>VLOOKUP($A52,情景假设!$A$309:$AP$373,COLUMN(情景假设!R$309),0)+情景假设!R92</f>
        <v>63942.611144047391</v>
      </c>
      <c r="AL52" s="100">
        <f>VLOOKUP($A52,情景假设!$A$309:$AP$373,COLUMN(情景假设!S$309),0)+情景假设!S92</f>
        <v>66910.279868206693</v>
      </c>
      <c r="AM52" s="100">
        <f>VLOOKUP($A52,情景假设!$A$309:$AP$373,COLUMN(情景假设!T$309),0)+情景假设!T92</f>
        <v>69759.249173422577</v>
      </c>
      <c r="AN52" s="100">
        <f>VLOOKUP($A52,情景假设!$A$309:$AP$373,COLUMN(情景假设!U$309),0)+情景假设!U92</f>
        <v>72508.195589138006</v>
      </c>
      <c r="AO52" s="66">
        <f>VLOOKUP($A52,情景假设!$A$309:$AP$373,COLUMN(情景假设!V$309),0)+情景假设!V92</f>
        <v>75183.635305044139</v>
      </c>
      <c r="AP52" s="100">
        <f>VLOOKUP($A52,情景假设!$A$309:$AP$373,COLUMN(情景假设!W$309),0)+情景假设!W92</f>
        <v>77799.772776199054</v>
      </c>
      <c r="AQ52" s="100">
        <f>VLOOKUP($A52,情景假设!$A$309:$AP$373,COLUMN(情景假设!X$309),0)+情景假设!X92</f>
        <v>80359.656476849283</v>
      </c>
      <c r="AR52" s="100">
        <f>VLOOKUP($A52,情景假设!$A$309:$AP$373,COLUMN(情景假设!Y$309),0)+情景假设!Y92</f>
        <v>82881.154472186216</v>
      </c>
      <c r="AS52" s="100">
        <f>VLOOKUP($A52,情景假设!$A$309:$AP$373,COLUMN(情景假设!Z$309),0)+情景假设!Z92</f>
        <v>85385.270477620885</v>
      </c>
      <c r="AT52" s="100">
        <f>VLOOKUP($A52,情景假设!$A$309:$AP$373,COLUMN(情景假设!AA$309),0)+情景假设!AA92</f>
        <v>87895.869073335241</v>
      </c>
      <c r="AU52" s="65">
        <f>VLOOKUP($A52,情景假设!$A$309:$AP$373,COLUMN(情景假设!AB$309),0)+情景假设!AB92</f>
        <v>90442.687496439714</v>
      </c>
      <c r="AV52" s="100">
        <f>VLOOKUP($A52,情景假设!$A$309:$AP$373,COLUMN(情景假设!AC$309),0)+情景假设!AC92</f>
        <v>93058.398795353234</v>
      </c>
      <c r="AW52" s="100">
        <f>VLOOKUP($A52,情景假设!$A$309:$AP$373,COLUMN(情景假设!AD$309),0)+情景假设!AD92</f>
        <v>95775.370637826301</v>
      </c>
      <c r="AX52" s="100">
        <f>VLOOKUP($A52,情景假设!$A$309:$AP$373,COLUMN(情景假设!AE$309),0)+情景假设!AE92</f>
        <v>98628.973384880315</v>
      </c>
      <c r="AY52" s="102">
        <f>VLOOKUP($A52,情景假设!$A$309:$AP$373,COLUMN(情景假设!AF$309),0)+情景假设!AF92</f>
        <v>101658.04112174991</v>
      </c>
      <c r="AZ52" s="65">
        <f>VLOOKUP($A52,情景假设!$A$309:$AP$373,COLUMN(情景假设!AG$309),0)+情景假设!AG92</f>
        <v>104818.17431518841</v>
      </c>
      <c r="BA52" s="100">
        <f>VLOOKUP($A52,情景假设!$A$309:$AP$373,COLUMN(情景假设!AH$309),0)+情景假设!AH92</f>
        <v>108036.34968836725</v>
      </c>
      <c r="BB52" s="100">
        <f>VLOOKUP($A52,情景假设!$A$309:$AP$373,COLUMN(情景假设!AI$309),0)+情景假设!AI92</f>
        <v>111311.29345190084</v>
      </c>
      <c r="BC52" s="100">
        <f>VLOOKUP($A52,情景假设!$A$309:$AP$373,COLUMN(情景假设!AJ$309),0)+情景假设!AJ92</f>
        <v>114641.516601521</v>
      </c>
      <c r="BD52" s="66">
        <f>VLOOKUP($A52,情景假设!$A$309:$AP$373,COLUMN(情景假设!AK$309),0)+情景假设!AK92</f>
        <v>118025.30370584968</v>
      </c>
      <c r="BE52" s="100">
        <f>VLOOKUP($A52,情景假设!$A$309:$AP$373,COLUMN(情景假设!AL$309),0)+情景假设!AL92</f>
        <v>121464.86532494001</v>
      </c>
      <c r="BF52" s="100">
        <f>VLOOKUP($A52,情景假设!$A$309:$AP$373,COLUMN(情景假设!AM$309),0)+情景假设!AM92</f>
        <v>124963.29619545236</v>
      </c>
      <c r="BG52" s="100">
        <f>VLOOKUP($A52,情景假设!$A$309:$AP$373,COLUMN(情景假设!AN$309),0)+情景假设!AN92</f>
        <v>128519.93459606766</v>
      </c>
      <c r="BH52" s="100">
        <f>VLOOKUP($A52,情景假设!$A$309:$AP$373,COLUMN(情景假设!AO$309),0)+情景假设!AO92</f>
        <v>132133.9848500824</v>
      </c>
      <c r="BI52" s="102">
        <f>VLOOKUP($A52,情景假设!$A$309:$AP$373,COLUMN(情景假设!AP$309),0)+情景假设!AP92</f>
        <v>135804.50997292559</v>
      </c>
    </row>
    <row r="53" spans="1:61" x14ac:dyDescent="0.2">
      <c r="A53" s="23" t="s">
        <v>101</v>
      </c>
      <c r="B53" s="53"/>
      <c r="C53" s="54"/>
      <c r="D53" s="54"/>
      <c r="E53" s="54"/>
      <c r="F53" s="55"/>
      <c r="G53" s="53"/>
      <c r="H53" s="54"/>
      <c r="I53" s="54">
        <f>'历史数据 (2001-2022, 当年价) '!I53*I$77</f>
        <v>635.44685597040052</v>
      </c>
      <c r="J53" s="54">
        <f>'历史数据 (2001-2022, 当年价) '!J53*J$77</f>
        <v>690.31214519662922</v>
      </c>
      <c r="K53" s="55">
        <f>'历史数据 (2001-2022, 当年价) '!K53*K$77</f>
        <v>790.36890513133335</v>
      </c>
      <c r="L53" s="53">
        <f>'历史数据 (2001-2022, 当年价) '!L53*L$77</f>
        <v>858.93810846948372</v>
      </c>
      <c r="M53" s="54">
        <f>'历史数据 (2001-2022, 当年价) '!M53*M$77</f>
        <v>913.37500817935734</v>
      </c>
      <c r="N53" s="54">
        <f>'历史数据 (2001-2022, 当年价) '!N53*N$77</f>
        <v>1018.6453797166182</v>
      </c>
      <c r="O53" s="54">
        <f>'历史数据 (2001-2022, 当年价) '!O53*O$77</f>
        <v>1137.7437969036205</v>
      </c>
      <c r="P53" s="54">
        <f>'历史数据 (2001-2022, 当年价) '!P53*P$77</f>
        <v>1199.1978904190339</v>
      </c>
      <c r="Q53" s="53">
        <f>'历史数据 (2001-2022, 当年价) '!Q53*Q$77</f>
        <v>1337.6292732244519</v>
      </c>
      <c r="R53" s="54">
        <f>'历史数据 (2001-2022, 当年价) '!R53*R$77</f>
        <v>1523.2072734394874</v>
      </c>
      <c r="S53" s="54">
        <f>'历史数据 (2001-2022, 当年价) '!S53*S$77</f>
        <v>1785.1032639547602</v>
      </c>
      <c r="T53" s="54">
        <f>'历史数据 (2001-2022, 当年价) '!T53*T$77</f>
        <v>1919.0682487030381</v>
      </c>
      <c r="U53" s="55">
        <f>'历史数据 (2001-2022, 当年价) '!U53*U$77</f>
        <v>1856.4384809055559</v>
      </c>
      <c r="V53" s="54">
        <f>'历史数据 (2001-2022, 当年价) '!V53*V$77</f>
        <v>2282.7594992660579</v>
      </c>
      <c r="W53" s="54">
        <f>'历史数据 (2001-2022, 当年价) '!W53*W$77</f>
        <v>2464.9908072284757</v>
      </c>
      <c r="X53" s="100">
        <f>VLOOKUP($A53,情景假设!$A$309:$AP$373,COLUMN(情景假设!E$309),0)</f>
        <v>2660.7781500288138</v>
      </c>
      <c r="Y53" s="100">
        <f>VLOOKUP($A53,情景假设!$A$309:$AP$373,COLUMN(情景假设!F$309),0)</f>
        <v>2859.9630737369935</v>
      </c>
      <c r="Z53" s="101">
        <f>VLOOKUP($A53,情景假设!$A$309:$AP$373,COLUMN(情景假设!G$309),0)</f>
        <v>3055.2383381445247</v>
      </c>
      <c r="AA53" s="65">
        <f>VLOOKUP($A53,情景假设!$A$309:$AP$373,COLUMN(情景假设!H$309),0)</f>
        <v>3257.0761430518346</v>
      </c>
      <c r="AB53" s="100">
        <f>VLOOKUP($A53,情景假设!$A$309:$AP$373,COLUMN(情景假设!I$309),0)</f>
        <v>3462.3273184855661</v>
      </c>
      <c r="AC53" s="100">
        <f>VLOOKUP($A53,情景假设!$A$309:$AP$373,COLUMN(情景假设!J$309),0)</f>
        <v>3671.3633448252117</v>
      </c>
      <c r="AD53" s="100">
        <f>VLOOKUP($A53,情景假设!$A$309:$AP$373,COLUMN(情景假设!K$309),0)</f>
        <v>3883.4888597845447</v>
      </c>
      <c r="AE53" s="102">
        <f>VLOOKUP($A53,情景假设!$A$309:$AP$373,COLUMN(情景假设!L$309),0)</f>
        <v>4096.6363711676058</v>
      </c>
      <c r="AF53" s="100">
        <f>VLOOKUP($A53,情景假设!$A$309:$AP$373,COLUMN(情景假设!M$309),0)</f>
        <v>4310.7701688468587</v>
      </c>
      <c r="AG53" s="100">
        <f>VLOOKUP($A53,情景假设!$A$309:$AP$373,COLUMN(情景假设!N$309),0)</f>
        <v>4525.2638670630495</v>
      </c>
      <c r="AH53" s="100">
        <f>VLOOKUP($A53,情景假设!$A$309:$AP$373,COLUMN(情景假设!O$309),0)</f>
        <v>4736.7661490800128</v>
      </c>
      <c r="AI53" s="100">
        <f>VLOOKUP($A53,情景假设!$A$309:$AP$373,COLUMN(情景假设!P$309),0)</f>
        <v>4945.2784129561924</v>
      </c>
      <c r="AJ53" s="101">
        <f>VLOOKUP($A53,情景假设!$A$309:$AP$373,COLUMN(情景假设!Q$309),0)</f>
        <v>5155.0773648608101</v>
      </c>
      <c r="AK53" s="65">
        <f>VLOOKUP($A53,情景假设!$A$309:$AP$373,COLUMN(情景假设!R$309),0)</f>
        <v>5366.8000849298269</v>
      </c>
      <c r="AL53" s="100">
        <f>VLOOKUP($A53,情景假设!$A$309:$AP$373,COLUMN(情景假设!S$309),0)</f>
        <v>5577.6244283658325</v>
      </c>
      <c r="AM53" s="100">
        <f>VLOOKUP($A53,情景假设!$A$309:$AP$373,COLUMN(情景假设!T$309),0)</f>
        <v>5788.8460715611973</v>
      </c>
      <c r="AN53" s="100">
        <f>VLOOKUP($A53,情景假设!$A$309:$AP$373,COLUMN(情景假设!U$309),0)</f>
        <v>6001.9811342979929</v>
      </c>
      <c r="AO53" s="66">
        <f>VLOOKUP($A53,情景假设!$A$309:$AP$373,COLUMN(情景假设!V$309),0)</f>
        <v>6218.7719534506787</v>
      </c>
      <c r="AP53" s="100">
        <f>VLOOKUP($A53,情景假设!$A$309:$AP$373,COLUMN(情景假设!W$309),0)</f>
        <v>6439.5779681064223</v>
      </c>
      <c r="AQ53" s="100">
        <f>VLOOKUP($A53,情景假设!$A$309:$AP$373,COLUMN(情景假设!X$309),0)</f>
        <v>6663.5163024394724</v>
      </c>
      <c r="AR53" s="100">
        <f>VLOOKUP($A53,情景假设!$A$309:$AP$373,COLUMN(情景假设!Y$309),0)</f>
        <v>6890.6413765196912</v>
      </c>
      <c r="AS53" s="100">
        <f>VLOOKUP($A53,情景假设!$A$309:$AP$373,COLUMN(情景假设!Z$309),0)</f>
        <v>7121.0104146586582</v>
      </c>
      <c r="AT53" s="100">
        <f>VLOOKUP($A53,情景假设!$A$309:$AP$373,COLUMN(情景假设!AA$309),0)</f>
        <v>7354.6870180964061</v>
      </c>
      <c r="AU53" s="65">
        <f>VLOOKUP($A53,情景假设!$A$309:$AP$373,COLUMN(情景假设!AB$309),0)</f>
        <v>7592.0112871725732</v>
      </c>
      <c r="AV53" s="100">
        <f>VLOOKUP($A53,情景假设!$A$309:$AP$373,COLUMN(情景假设!AC$309),0)</f>
        <v>7833.3617627947824</v>
      </c>
      <c r="AW53" s="100">
        <f>VLOOKUP($A53,情景假设!$A$309:$AP$373,COLUMN(情景假设!AD$309),0)</f>
        <v>8078.871555854601</v>
      </c>
      <c r="AX53" s="100">
        <f>VLOOKUP($A53,情景假设!$A$309:$AP$373,COLUMN(情景假设!AE$309),0)</f>
        <v>8328.6770618249138</v>
      </c>
      <c r="AY53" s="102">
        <f>VLOOKUP($A53,情景假设!$A$309:$AP$373,COLUMN(情景假设!AF$309),0)</f>
        <v>8582.9099517996165</v>
      </c>
      <c r="AZ53" s="65">
        <f>VLOOKUP($A53,情景假设!$A$309:$AP$373,COLUMN(情景假设!AG$309),0)</f>
        <v>8843.4854357424829</v>
      </c>
      <c r="BA53" s="100">
        <f>VLOOKUP($A53,情景假设!$A$309:$AP$373,COLUMN(情景假设!AH$309),0)</f>
        <v>9111.9649125574269</v>
      </c>
      <c r="BB53" s="100">
        <f>VLOOKUP($A53,情景假设!$A$309:$AP$373,COLUMN(情景假设!AI$309),0)</f>
        <v>9387.8882912681565</v>
      </c>
      <c r="BC53" s="100">
        <f>VLOOKUP($A53,情景假设!$A$309:$AP$373,COLUMN(情景假设!AJ$309),0)</f>
        <v>9670.7252476101967</v>
      </c>
      <c r="BD53" s="66">
        <f>VLOOKUP($A53,情景假设!$A$309:$AP$373,COLUMN(情景假设!AK$309),0)</f>
        <v>9959.8724124459386</v>
      </c>
      <c r="BE53" s="100">
        <f>VLOOKUP($A53,情景假设!$A$309:$AP$373,COLUMN(情景假设!AL$309),0)</f>
        <v>10255.002607158518</v>
      </c>
      <c r="BF53" s="100">
        <f>VLOOKUP($A53,情景假设!$A$309:$AP$373,COLUMN(情景假设!AM$309),0)</f>
        <v>10555.808043041096</v>
      </c>
      <c r="BG53" s="100">
        <f>VLOOKUP($A53,情景假设!$A$309:$AP$373,COLUMN(情景假设!AN$309),0)</f>
        <v>10861.608166442142</v>
      </c>
      <c r="BH53" s="100">
        <f>VLOOKUP($A53,情景假设!$A$309:$AP$373,COLUMN(情景假设!AO$309),0)</f>
        <v>11171.6553129355</v>
      </c>
      <c r="BI53" s="102">
        <f>VLOOKUP($A53,情景假设!$A$309:$AP$373,COLUMN(情景假设!AP$309),0)</f>
        <v>11485.134714759723</v>
      </c>
    </row>
    <row r="54" spans="1:61" x14ac:dyDescent="0.2">
      <c r="A54" s="24" t="s">
        <v>102</v>
      </c>
      <c r="B54" s="53"/>
      <c r="C54" s="54"/>
      <c r="D54" s="54"/>
      <c r="E54" s="54"/>
      <c r="F54" s="55"/>
      <c r="G54" s="53"/>
      <c r="H54" s="54"/>
      <c r="I54" s="54">
        <f>'历史数据 (2001-2022, 当年价) '!I54*I$77</f>
        <v>772.52531059024352</v>
      </c>
      <c r="J54" s="54">
        <f>'历史数据 (2001-2022, 当年价) '!J54*J$77</f>
        <v>769.65677167553315</v>
      </c>
      <c r="K54" s="55">
        <f>'历史数据 (2001-2022, 当年价) '!K54*K$77</f>
        <v>789.2808019013371</v>
      </c>
      <c r="L54" s="58">
        <f>'历史数据 (2001-2022, 当年价) '!L54*L$77</f>
        <v>813.7681388479034</v>
      </c>
      <c r="M54" s="59">
        <f>'历史数据 (2001-2022, 当年价) '!M54*M$77</f>
        <v>809.56374762604992</v>
      </c>
      <c r="N54" s="59">
        <f>'历史数据 (2001-2022, 当年价) '!N54*N$77</f>
        <v>820.58064700482055</v>
      </c>
      <c r="O54" s="59">
        <f>'历史数据 (2001-2022, 当年价) '!O54*O$77</f>
        <v>844.93068560736822</v>
      </c>
      <c r="P54" s="59">
        <f>'历史数据 (2001-2022, 当年价) '!P54*P$77</f>
        <v>846.48120875534187</v>
      </c>
      <c r="Q54" s="58">
        <f>'历史数据 (2001-2022, 当年价) '!Q54*Q$77</f>
        <v>883.89316881893217</v>
      </c>
      <c r="R54" s="59">
        <f>'历史数据 (2001-2022, 当年价) '!R54*R$77</f>
        <v>972.5233546006923</v>
      </c>
      <c r="S54" s="59">
        <f>'历史数据 (2001-2022, 当年价) '!S54*S$77</f>
        <v>1034.1872244828596</v>
      </c>
      <c r="T54" s="59">
        <f>'历史数据 (2001-2022, 当年价) '!T54*T$77</f>
        <v>1075.902264997181</v>
      </c>
      <c r="U54" s="60">
        <f>'历史数据 (2001-2022, 当年价) '!U54*U$77</f>
        <v>1091.7883404123318</v>
      </c>
      <c r="V54" s="59">
        <f>'历史数据 (2001-2022, 当年价) '!V54*V$77</f>
        <v>1244.7503877019715</v>
      </c>
      <c r="W54" s="59">
        <f>'历史数据 (2001-2022, 当年价) '!W54*W$77</f>
        <v>1298.5975960878834</v>
      </c>
      <c r="X54" s="104">
        <f>VLOOKUP($A54,情景假设!$A$309:$AP$373,COLUMN(情景假设!E$309),0)</f>
        <v>1366.3317932666</v>
      </c>
      <c r="Y54" s="104">
        <f>VLOOKUP($A54,情景假设!$A$309:$AP$373,COLUMN(情景假设!F$309),0)</f>
        <v>1432.8312383944476</v>
      </c>
      <c r="Z54" s="105">
        <f>VLOOKUP($A54,情景假设!$A$309:$AP$373,COLUMN(情景假设!G$309),0)</f>
        <v>1495.1814654135958</v>
      </c>
      <c r="AA54" s="68">
        <f>VLOOKUP($A54,情景假设!$A$309:$AP$373,COLUMN(情景假设!H$309),0)</f>
        <v>1558.6392822531038</v>
      </c>
      <c r="AB54" s="104">
        <f>VLOOKUP($A54,情景假设!$A$309:$AP$373,COLUMN(情景假设!I$309),0)</f>
        <v>1621.3028113027431</v>
      </c>
      <c r="AC54" s="104">
        <f>VLOOKUP($A54,情景假设!$A$309:$AP$373,COLUMN(情景假设!J$309),0)</f>
        <v>1683.5651918647891</v>
      </c>
      <c r="AD54" s="104">
        <f>VLOOKUP($A54,情景假设!$A$309:$AP$373,COLUMN(情景假设!K$309),0)</f>
        <v>1745.332918294599</v>
      </c>
      <c r="AE54" s="106">
        <f>VLOOKUP($A54,情景假设!$A$309:$AP$373,COLUMN(情景假设!L$309),0)</f>
        <v>1805.9395366296828</v>
      </c>
      <c r="AF54" s="104">
        <f>VLOOKUP($A54,情景假设!$A$309:$AP$373,COLUMN(情景假设!M$309),0)</f>
        <v>1864.8637392902008</v>
      </c>
      <c r="AG54" s="104">
        <f>VLOOKUP($A54,情景假设!$A$309:$AP$373,COLUMN(情景假设!N$309),0)</f>
        <v>1921.7986542577789</v>
      </c>
      <c r="AH54" s="104">
        <f>VLOOKUP($A54,情景假设!$A$309:$AP$373,COLUMN(情景假设!O$309),0)</f>
        <v>1976.4371622619847</v>
      </c>
      <c r="AI54" s="104">
        <f>VLOOKUP($A54,情景假设!$A$309:$AP$373,COLUMN(情景假设!P$309),0)</f>
        <v>2030.0386430428202</v>
      </c>
      <c r="AJ54" s="105">
        <f>VLOOKUP($A54,情景假设!$A$309:$AP$373,COLUMN(情景假设!Q$309),0)</f>
        <v>2085.6752719294232</v>
      </c>
      <c r="AK54" s="68">
        <f>VLOOKUP($A54,情景假设!$A$309:$AP$373,COLUMN(情景假设!R$309),0)</f>
        <v>2143.2947397254366</v>
      </c>
      <c r="AL54" s="104">
        <f>VLOOKUP($A54,情景假设!$A$309:$AP$373,COLUMN(情景假设!S$309),0)</f>
        <v>2200.5597124399173</v>
      </c>
      <c r="AM54" s="104">
        <f>VLOOKUP($A54,情景假设!$A$309:$AP$373,COLUMN(情景假设!T$309),0)</f>
        <v>2257.961530242907</v>
      </c>
      <c r="AN54" s="104">
        <f>VLOOKUP($A54,情景假设!$A$309:$AP$373,COLUMN(情景假设!U$309),0)</f>
        <v>2316.0282253865962</v>
      </c>
      <c r="AO54" s="69">
        <f>VLOOKUP($A54,情景假设!$A$309:$AP$373,COLUMN(情景假设!V$309),0)</f>
        <v>2375.3268521037216</v>
      </c>
      <c r="AP54" s="104">
        <f>VLOOKUP($A54,情景假设!$A$309:$AP$373,COLUMN(情景假设!W$309),0)</f>
        <v>2435.8543709888691</v>
      </c>
      <c r="AQ54" s="104">
        <f>VLOOKUP($A54,情景假设!$A$309:$AP$373,COLUMN(情景假设!X$309),0)</f>
        <v>2497.1175678324594</v>
      </c>
      <c r="AR54" s="104">
        <f>VLOOKUP($A54,情景假设!$A$309:$AP$373,COLUMN(情景假设!Y$309),0)</f>
        <v>2558.9631381617246</v>
      </c>
      <c r="AS54" s="104">
        <f>VLOOKUP($A54,情景假设!$A$309:$AP$373,COLUMN(情景假设!Z$309),0)</f>
        <v>2621.2165872881878</v>
      </c>
      <c r="AT54" s="104">
        <f>VLOOKUP($A54,情景假设!$A$309:$AP$373,COLUMN(情景假设!AA$309),0)</f>
        <v>2683.6831298991815</v>
      </c>
      <c r="AU54" s="68">
        <f>VLOOKUP($A54,情景假设!$A$309:$AP$373,COLUMN(情景假设!AB$309),0)</f>
        <v>2746.2450693431183</v>
      </c>
      <c r="AV54" s="104">
        <f>VLOOKUP($A54,情景假设!$A$309:$AP$373,COLUMN(情景假设!AC$309),0)</f>
        <v>2808.7719970170365</v>
      </c>
      <c r="AW54" s="104">
        <f>VLOOKUP($A54,情景假设!$A$309:$AP$373,COLUMN(情景假设!AD$309),0)</f>
        <v>2871.0193460992678</v>
      </c>
      <c r="AX54" s="104">
        <f>VLOOKUP($A54,情景假设!$A$309:$AP$373,COLUMN(情景假设!AE$309),0)</f>
        <v>2932.7200461738689</v>
      </c>
      <c r="AY54" s="106">
        <f>VLOOKUP($A54,情景假设!$A$309:$AP$373,COLUMN(情景假设!AF$309),0)</f>
        <v>2993.5820675098535</v>
      </c>
      <c r="AZ54" s="68">
        <f>VLOOKUP($A54,情景假设!$A$309:$AP$373,COLUMN(情景假设!AG$309),0)</f>
        <v>3054.694069917286</v>
      </c>
      <c r="BA54" s="104">
        <f>VLOOKUP($A54,情景假设!$A$309:$AP$373,COLUMN(情景假设!AH$309),0)</f>
        <v>3117.218819162053</v>
      </c>
      <c r="BB54" s="104">
        <f>VLOOKUP($A54,情景假设!$A$309:$AP$373,COLUMN(情景假设!AI$309),0)</f>
        <v>3180.9421493794289</v>
      </c>
      <c r="BC54" s="104">
        <f>VLOOKUP($A54,情景假设!$A$309:$AP$373,COLUMN(情景假设!AJ$309),0)</f>
        <v>3245.632817725213</v>
      </c>
      <c r="BD54" s="69">
        <f>VLOOKUP($A54,情景假设!$A$309:$AP$373,COLUMN(情景假设!AK$309),0)</f>
        <v>3311.0423834710891</v>
      </c>
      <c r="BE54" s="104">
        <f>VLOOKUP($A54,情景假设!$A$309:$AP$373,COLUMN(情景假设!AL$309),0)</f>
        <v>3377.021049651953</v>
      </c>
      <c r="BF54" s="104">
        <f>VLOOKUP($A54,情景假设!$A$309:$AP$373,COLUMN(情景假设!AM$309),0)</f>
        <v>3443.429308496362</v>
      </c>
      <c r="BG54" s="104">
        <f>VLOOKUP($A54,情景假设!$A$309:$AP$373,COLUMN(情景假设!AN$309),0)</f>
        <v>3510.0107391381543</v>
      </c>
      <c r="BH54" s="104">
        <f>VLOOKUP($A54,情景假设!$A$309:$AP$373,COLUMN(情景假设!AO$309),0)</f>
        <v>3576.4953278944677</v>
      </c>
      <c r="BI54" s="106">
        <f>VLOOKUP($A54,情景假设!$A$309:$AP$373,COLUMN(情景假设!AP$309),0)</f>
        <v>3642.6001987825503</v>
      </c>
    </row>
    <row r="55" spans="1:61" x14ac:dyDescent="0.2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">
      <c r="A56" s="33" t="s">
        <v>12</v>
      </c>
      <c r="B56" s="34">
        <f>B2-B3-B4-B5</f>
        <v>85159.972603165224</v>
      </c>
      <c r="C56" s="35">
        <f t="shared" ref="C56:W56" si="5">C2-C3-C4-C5</f>
        <v>95166.703516711757</v>
      </c>
      <c r="D56" s="35">
        <f t="shared" si="5"/>
        <v>104088.24150810447</v>
      </c>
      <c r="E56" s="35">
        <f t="shared" si="5"/>
        <v>112231.0158089881</v>
      </c>
      <c r="F56" s="5">
        <f t="shared" si="5"/>
        <v>125401.69192976059</v>
      </c>
      <c r="G56" s="34">
        <f t="shared" si="5"/>
        <v>142978.37226587938</v>
      </c>
      <c r="H56" s="35">
        <f t="shared" si="5"/>
        <v>167541.49267001179</v>
      </c>
      <c r="I56" s="35">
        <f t="shared" si="5"/>
        <v>183610.20739593869</v>
      </c>
      <c r="J56" s="35">
        <f t="shared" si="5"/>
        <v>208205.9118021396</v>
      </c>
      <c r="K56" s="5">
        <f t="shared" si="5"/>
        <v>229127.61075000683</v>
      </c>
      <c r="L56" s="34">
        <f t="shared" si="5"/>
        <v>251708.3636572689</v>
      </c>
      <c r="M56" s="35">
        <f t="shared" si="5"/>
        <v>278805.76639792533</v>
      </c>
      <c r="N56" s="35">
        <f t="shared" si="5"/>
        <v>310001.39344416757</v>
      </c>
      <c r="O56" s="35">
        <f t="shared" si="5"/>
        <v>342958.0095287055</v>
      </c>
      <c r="P56" s="5">
        <f t="shared" si="5"/>
        <v>386077.17871781316</v>
      </c>
      <c r="Q56" s="34">
        <f t="shared" si="5"/>
        <v>425343.01125934906</v>
      </c>
      <c r="R56" s="35">
        <f t="shared" si="5"/>
        <v>457751.78044071991</v>
      </c>
      <c r="S56" s="35">
        <f t="shared" si="5"/>
        <v>493758.45247992256</v>
      </c>
      <c r="T56" s="35">
        <f t="shared" si="5"/>
        <v>533245.36875375663</v>
      </c>
      <c r="U56" s="5">
        <f t="shared" si="5"/>
        <v>546822.9</v>
      </c>
      <c r="V56" s="34">
        <f>V2-V3-V4-V5</f>
        <v>582938.40935426694</v>
      </c>
      <c r="W56" s="35">
        <f t="shared" si="5"/>
        <v>591543.43563865288</v>
      </c>
      <c r="X56" s="107">
        <f>情景假设!E42</f>
        <v>632957.41221403156</v>
      </c>
      <c r="Y56" s="107">
        <f>情景假设!F42</f>
        <v>676742.04923425405</v>
      </c>
      <c r="Z56" s="108">
        <f>情景假设!G42</f>
        <v>722912.59247339051</v>
      </c>
      <c r="AA56" s="109">
        <f>情景假设!H42</f>
        <v>772511.65745965589</v>
      </c>
      <c r="AB56" s="107">
        <f>情景假设!I42</f>
        <v>825906.85790223884</v>
      </c>
      <c r="AC56" s="107">
        <f>情景假设!J42</f>
        <v>881845.59038093791</v>
      </c>
      <c r="AD56" s="107">
        <f>情景假设!K42</f>
        <v>938720.8499587524</v>
      </c>
      <c r="AE56" s="108">
        <f>情景假设!L42</f>
        <v>994548.45737096551</v>
      </c>
      <c r="AF56" s="109">
        <f>情景假设!M42</f>
        <v>1048503.378963941</v>
      </c>
      <c r="AG56" s="107">
        <f>情景假设!N42</f>
        <v>1101686.8006928661</v>
      </c>
      <c r="AH56" s="107">
        <f>情景假设!O42</f>
        <v>1154854.6309048091</v>
      </c>
      <c r="AI56" s="107">
        <f>情景假设!P42</f>
        <v>1208939.9801837071</v>
      </c>
      <c r="AJ56" s="110">
        <f>情景假设!Q42</f>
        <v>1265055.7607672263</v>
      </c>
      <c r="AK56" s="109">
        <f>情景假设!R42</f>
        <v>1323158.4047329936</v>
      </c>
      <c r="AL56" s="107">
        <f>情景假设!S42</f>
        <v>1382523.070988314</v>
      </c>
      <c r="AM56" s="107">
        <f>情景假设!T42</f>
        <v>1443416.9528942485</v>
      </c>
      <c r="AN56" s="107">
        <f>情景假设!U42</f>
        <v>1506160.9592775281</v>
      </c>
      <c r="AO56" s="110">
        <f>情景假设!V42</f>
        <v>1571134.2083270957</v>
      </c>
      <c r="AP56" s="109">
        <f>情景假设!W42</f>
        <v>1638367.0268935554</v>
      </c>
      <c r="AQ56" s="107">
        <f>情景假设!X42</f>
        <v>1707563.9333144373</v>
      </c>
      <c r="AR56" s="107">
        <f>情景假设!Y42</f>
        <v>1778652.9859132853</v>
      </c>
      <c r="AS56" s="107">
        <f>情景假设!Z42</f>
        <v>1851549.7193795585</v>
      </c>
      <c r="AT56" s="110">
        <f>情景假设!AA42</f>
        <v>1926156.6948500078</v>
      </c>
      <c r="AU56" s="109">
        <f>情景假设!AB42</f>
        <v>2002433.7076447292</v>
      </c>
      <c r="AV56" s="107">
        <f>情景假设!AC42</f>
        <v>2080336.4422740417</v>
      </c>
      <c r="AW56" s="107">
        <f>情景假设!AD42</f>
        <v>2159740.7358291214</v>
      </c>
      <c r="AX56" s="107">
        <f>情景假设!AE42</f>
        <v>2240507.8872356019</v>
      </c>
      <c r="AY56" s="108">
        <f>情景假设!AF42</f>
        <v>2322484.0634111394</v>
      </c>
      <c r="AZ56" s="109">
        <f>情景假设!AG42</f>
        <v>2405773.5071225408</v>
      </c>
      <c r="BA56" s="107">
        <f>情景假设!AH42</f>
        <v>2490545.2594540771</v>
      </c>
      <c r="BB56" s="107">
        <f>情景假设!AI42</f>
        <v>2576724.8260501227</v>
      </c>
      <c r="BC56" s="107">
        <f>情景假设!AJ42</f>
        <v>2664229.3152887365</v>
      </c>
      <c r="BD56" s="110">
        <f>情景假设!AK42</f>
        <v>2752967.1925994148</v>
      </c>
      <c r="BE56" s="109">
        <f>情景假设!AL42</f>
        <v>2842935.5096118078</v>
      </c>
      <c r="BF56" s="107">
        <f>情景假设!AM42</f>
        <v>2934150.1027895361</v>
      </c>
      <c r="BG56" s="107">
        <f>情景假设!AN42</f>
        <v>3026536.5614344389</v>
      </c>
      <c r="BH56" s="107">
        <f>情景假设!AO42</f>
        <v>3120014.4720987836</v>
      </c>
      <c r="BI56" s="108">
        <f>情景假设!AP42</f>
        <v>3214497.3236015714</v>
      </c>
    </row>
    <row r="57" spans="1:61" x14ac:dyDescent="0.2">
      <c r="A57" s="36" t="s">
        <v>57</v>
      </c>
      <c r="B57" s="50">
        <f>B$77*'历史数据 (2001-2022, 当年价) '!B57</f>
        <v>12922.19691913198</v>
      </c>
      <c r="C57" s="51">
        <f>C$77*'历史数据 (2001-2022, 当年价) '!C57</f>
        <v>14005.145364926902</v>
      </c>
      <c r="D57" s="51">
        <f>D$77*'历史数据 (2001-2022, 当年价) '!D57</f>
        <v>14410.716652702284</v>
      </c>
      <c r="E57" s="51">
        <f>E$77*'历史数据 (2001-2022, 当年价) '!E57</f>
        <v>15841.240702858573</v>
      </c>
      <c r="F57" s="52">
        <f>F$77*'历史数据 (2001-2022, 当年价) '!F57</f>
        <v>17478.670029358709</v>
      </c>
      <c r="G57" s="50">
        <f>G$77*'历史数据 (2001-2022, 当年价) '!G57</f>
        <v>19206.903926131014</v>
      </c>
      <c r="H57" s="51">
        <f>H$77*'历史数据 (2001-2022, 当年价) '!H57</f>
        <v>21357.812046410043</v>
      </c>
      <c r="I57" s="51">
        <f>I$77*'历史数据 (2001-2022, 当年价) '!I57</f>
        <v>22214.293173693201</v>
      </c>
      <c r="J57" s="51">
        <f>J$77*'历史数据 (2001-2022, 当年价) '!J57</f>
        <v>22471.738420302012</v>
      </c>
      <c r="K57" s="52">
        <f>K$77*'历史数据 (2001-2022, 当年价) '!K57</f>
        <v>23894.578991226455</v>
      </c>
      <c r="L57" s="50">
        <f>L$77*'历史数据 (2001-2022, 当年价) '!L57</f>
        <v>25720.526961160911</v>
      </c>
      <c r="M57" s="51">
        <f>M$77*'历史数据 (2001-2022, 当年价) '!M57</f>
        <v>27354.589707269035</v>
      </c>
      <c r="N57" s="51">
        <f>N$77*'历史数据 (2001-2022, 当年价) '!N57</f>
        <v>29353.002496532965</v>
      </c>
      <c r="O57" s="51">
        <f>O$77*'历史数据 (2001-2022, 当年价) '!O57</f>
        <v>31825.567469102905</v>
      </c>
      <c r="P57" s="52">
        <f>P$77*'历史数据 (2001-2022, 当年价) '!P57</f>
        <v>34027.489263973992</v>
      </c>
      <c r="Q57" s="50">
        <f>Q$77*'历史数据 (2001-2022, 当年价) '!Q57</f>
        <v>36297.463499736106</v>
      </c>
      <c r="R57" s="51">
        <f>R$77*'历史数据 (2001-2022, 当年价) '!R57</f>
        <v>39121.852645308427</v>
      </c>
      <c r="S57" s="51">
        <f>S$77*'历史数据 (2001-2022, 当年价) '!S57</f>
        <v>41053.77693860625</v>
      </c>
      <c r="T57" s="51">
        <f>T$77*'历史数据 (2001-2022, 当年价) '!T57</f>
        <v>42691.5780889854</v>
      </c>
      <c r="U57" s="51">
        <f>U$77*'历史数据 (2001-2022, 当年价) '!U57</f>
        <v>40582.9</v>
      </c>
      <c r="V57" s="50">
        <f>V$77*'历史数据 (2001-2022, 当年价) '!V57</f>
        <v>44991.98369146973</v>
      </c>
      <c r="W57" s="51">
        <f>W$77*'历史数据 (2001-2022, 当年价) '!W57</f>
        <v>46450.003049149032</v>
      </c>
      <c r="X57" s="100">
        <f>VLOOKUP($A57,情景假设!$A$309:$AP$373,COLUMN(情景假设!E$309),0)</f>
        <v>48927.229387834595</v>
      </c>
      <c r="Y57" s="95">
        <f>VLOOKUP($A57,情景假设!$A$309:$AP$373,COLUMN(情景假设!F$309),0)</f>
        <v>51515.327587809232</v>
      </c>
      <c r="Z57" s="98">
        <f>VLOOKUP($A57,情景假设!$A$309:$AP$373,COLUMN(情景假设!G$309),0)</f>
        <v>54218.444435504287</v>
      </c>
      <c r="AA57" s="95">
        <f>VLOOKUP($A57,情景假设!$A$309:$AP$373,COLUMN(情景假设!H$309),0)</f>
        <v>57072.717849969536</v>
      </c>
      <c r="AB57" s="95">
        <f>VLOOKUP($A57,情景假设!$A$309:$AP$373,COLUMN(情景假设!I$309),0)</f>
        <v>60086.112632644821</v>
      </c>
      <c r="AC57" s="95">
        <f>VLOOKUP($A57,情景假设!$A$309:$AP$373,COLUMN(情景假设!J$309),0)</f>
        <v>63215.806220413149</v>
      </c>
      <c r="AD57" s="95">
        <f>VLOOKUP($A57,情景假设!$A$309:$AP$373,COLUMN(情景假设!K$309),0)</f>
        <v>66412.168380491523</v>
      </c>
      <c r="AE57" s="96">
        <f>VLOOKUP($A57,情景假设!$A$309:$AP$373,COLUMN(情景假设!L$309),0)</f>
        <v>69618.392015967591</v>
      </c>
      <c r="AF57" s="97">
        <f>VLOOKUP($A57,情景假设!$A$309:$AP$373,COLUMN(情景假设!M$309),0)</f>
        <v>72850.473443551105</v>
      </c>
      <c r="AG57" s="95">
        <f>VLOOKUP($A57,情景假设!$A$309:$AP$373,COLUMN(情景假设!N$309),0)</f>
        <v>76146.407735050379</v>
      </c>
      <c r="AH57" s="95">
        <f>VLOOKUP($A57,情景假设!$A$309:$AP$373,COLUMN(情景假设!O$309),0)</f>
        <v>79470.833519553256</v>
      </c>
      <c r="AI57" s="95">
        <f>VLOOKUP($A57,情景假设!$A$309:$AP$373,COLUMN(情景假设!P$309),0)</f>
        <v>82780.451159515287</v>
      </c>
      <c r="AJ57" s="98">
        <f>VLOOKUP($A57,情景假设!$A$309:$AP$373,COLUMN(情景假设!Q$309),0)</f>
        <v>86023.79173217139</v>
      </c>
      <c r="AK57" s="95">
        <f>VLOOKUP($A57,情景假设!$A$309:$AP$373,COLUMN(情景假设!R$309),0)</f>
        <v>89180.676504501418</v>
      </c>
      <c r="AL57" s="95">
        <f>VLOOKUP($A57,情景假设!$A$309:$AP$373,COLUMN(情景假设!S$309),0)</f>
        <v>92281.192500494668</v>
      </c>
      <c r="AM57" s="95">
        <f>VLOOKUP($A57,情景假设!$A$309:$AP$373,COLUMN(情景假设!T$309),0)</f>
        <v>95346.347323822672</v>
      </c>
      <c r="AN57" s="95">
        <f>VLOOKUP($A57,情景假设!$A$309:$AP$373,COLUMN(情景假设!U$309),0)</f>
        <v>98401.796111186966</v>
      </c>
      <c r="AO57" s="95">
        <f>VLOOKUP($A57,情景假设!$A$309:$AP$373,COLUMN(情景假设!V$309),0)</f>
        <v>101477.8828214954</v>
      </c>
      <c r="AP57" s="97">
        <f>VLOOKUP($A57,情景假设!$A$309:$AP$373,COLUMN(情景假设!W$309),0)</f>
        <v>104583.43089758027</v>
      </c>
      <c r="AQ57" s="95">
        <f>VLOOKUP($A57,情景假设!$A$309:$AP$373,COLUMN(情景假设!X$309),0)</f>
        <v>107708.55926495693</v>
      </c>
      <c r="AR57" s="95">
        <f>VLOOKUP($A57,情景假设!$A$309:$AP$373,COLUMN(情景假设!Y$309),0)</f>
        <v>110860.23108672636</v>
      </c>
      <c r="AS57" s="95">
        <f>VLOOKUP($A57,情景假设!$A$309:$AP$373,COLUMN(情景假设!Z$309),0)</f>
        <v>114046.93587398122</v>
      </c>
      <c r="AT57" s="99">
        <f>VLOOKUP($A57,情景假设!$A$309:$AP$373,COLUMN(情景假设!AA$309),0)</f>
        <v>117278.7584874296</v>
      </c>
      <c r="AU57" s="95">
        <f>VLOOKUP($A57,情景假设!$A$309:$AP$373,COLUMN(情景假设!AB$309),0)</f>
        <v>120571.69796132953</v>
      </c>
      <c r="AV57" s="95">
        <f>VLOOKUP($A57,情景假设!$A$309:$AP$373,COLUMN(情景假设!AC$309),0)</f>
        <v>123943.87731917198</v>
      </c>
      <c r="AW57" s="95">
        <f>VLOOKUP($A57,情景假设!$A$309:$AP$373,COLUMN(情景假设!AD$309),0)</f>
        <v>127411.16958974945</v>
      </c>
      <c r="AX57" s="95">
        <f>VLOOKUP($A57,情景假设!$A$309:$AP$373,COLUMN(情景假设!AE$309),0)</f>
        <v>130991.3299579225</v>
      </c>
      <c r="AY57" s="96">
        <f>VLOOKUP($A57,情景假设!$A$309:$AP$373,COLUMN(情景假设!AF$309),0)</f>
        <v>134704.07567784609</v>
      </c>
      <c r="AZ57" s="97">
        <f>VLOOKUP($A57,情景假设!$A$309:$AP$373,COLUMN(情景假设!AG$309),0)</f>
        <v>138530.27129660101</v>
      </c>
      <c r="BA57" s="95">
        <f>VLOOKUP($A57,情景假设!$A$309:$AP$373,COLUMN(情景假设!AH$309),0)</f>
        <v>142437.03184064358</v>
      </c>
      <c r="BB57" s="95">
        <f>VLOOKUP($A57,情景假设!$A$309:$AP$373,COLUMN(情景假设!AI$309),0)</f>
        <v>146424.88011373501</v>
      </c>
      <c r="BC57" s="95">
        <f>VLOOKUP($A57,情景假设!$A$309:$AP$373,COLUMN(情景假设!AJ$309),0)</f>
        <v>150494.20494960019</v>
      </c>
      <c r="BD57" s="99">
        <f>VLOOKUP($A57,情景假设!$A$309:$AP$373,COLUMN(情景假设!AK$309),0)</f>
        <v>154645.2487753685</v>
      </c>
      <c r="BE57" s="95">
        <f>VLOOKUP($A57,情景假设!$A$309:$AP$373,COLUMN(情景假设!AL$309),0)</f>
        <v>158883.54072799665</v>
      </c>
      <c r="BF57" s="95">
        <f>VLOOKUP($A57,情景假设!$A$309:$AP$373,COLUMN(情景假设!AM$309),0)</f>
        <v>163215.88373002448</v>
      </c>
      <c r="BG57" s="95">
        <f>VLOOKUP($A57,情景假设!$A$309:$AP$373,COLUMN(情景假设!AN$309),0)</f>
        <v>167644.30221713943</v>
      </c>
      <c r="BH57" s="95">
        <f>VLOOKUP($A57,情景假设!$A$309:$AP$373,COLUMN(情景假设!AO$309),0)</f>
        <v>172170.80003866769</v>
      </c>
      <c r="BI57" s="98">
        <f>VLOOKUP($A57,情景假设!$A$309:$AP$373,COLUMN(情景假设!AP$309),0)</f>
        <v>176797.35279808642</v>
      </c>
    </row>
    <row r="58" spans="1:61" x14ac:dyDescent="0.2">
      <c r="A58" s="40" t="s">
        <v>58</v>
      </c>
      <c r="B58" s="53">
        <f>B$77*'历史数据 (2001-2022, 当年价) '!B58</f>
        <v>17152.616485966111</v>
      </c>
      <c r="C58" s="54">
        <f>C$77*'历史数据 (2001-2022, 当年价) '!C58</f>
        <v>18681.749754360146</v>
      </c>
      <c r="D58" s="54">
        <f>D$77*'历史数据 (2001-2022, 当年价) '!D58</f>
        <v>20339.742996748846</v>
      </c>
      <c r="E58" s="54">
        <f>E$77*'历史数据 (2001-2022, 当年价) '!E58</f>
        <v>21201.883194183185</v>
      </c>
      <c r="F58" s="55">
        <f>F$77*'历史数据 (2001-2022, 当年价) '!F58</f>
        <v>22884.560803942069</v>
      </c>
      <c r="G58" s="53">
        <f>G$77*'历史数据 (2001-2022, 当年价) '!G58</f>
        <v>26058.395523850108</v>
      </c>
      <c r="H58" s="54">
        <f>H$77*'历史数据 (2001-2022, 当年价) '!H58</f>
        <v>30623.280761177761</v>
      </c>
      <c r="I58" s="54">
        <f>I$77*'历史数据 (2001-2022, 当年价) '!I58</f>
        <v>35540.208943581521</v>
      </c>
      <c r="J58" s="54">
        <f>J$77*'历史数据 (2001-2022, 当年价) '!J58</f>
        <v>39448.493208340893</v>
      </c>
      <c r="K58" s="55">
        <f>K$77*'历史数据 (2001-2022, 当年价) '!K58</f>
        <v>45678.365859529622</v>
      </c>
      <c r="L58" s="53">
        <f>L$77*'历史数据 (2001-2022, 当年价) '!L58</f>
        <v>51500.521306789298</v>
      </c>
      <c r="M58" s="54">
        <f>M$77*'历史数据 (2001-2022, 当年价) '!M58</f>
        <v>57367.259264602661</v>
      </c>
      <c r="N58" s="54">
        <f>N$77*'历史数据 (2001-2022, 当年价) '!N58</f>
        <v>63443.814282969681</v>
      </c>
      <c r="O58" s="54">
        <f>O$77*'历史数据 (2001-2022, 当年价) '!O58</f>
        <v>70456.495572018976</v>
      </c>
      <c r="P58" s="55">
        <f>P$77*'历史数据 (2001-2022, 当年价) '!P58</f>
        <v>75503.463751392177</v>
      </c>
      <c r="Q58" s="53">
        <f>Q$77*'历史数据 (2001-2022, 当年价) '!Q58</f>
        <v>81020.819704871668</v>
      </c>
      <c r="R58" s="54">
        <f>R$77*'历史数据 (2001-2022, 当年价) '!R58</f>
        <v>85528.934305470306</v>
      </c>
      <c r="S58" s="54">
        <f>S$77*'历史数据 (2001-2022, 当年价) '!S58</f>
        <v>90483.044653986115</v>
      </c>
      <c r="T58" s="54">
        <f>T$77*'历史数据 (2001-2022, 当年价) '!T58</f>
        <v>96158.315337849839</v>
      </c>
      <c r="U58" s="54">
        <f>U$77*'历史数据 (2001-2022, 当年价) '!U58</f>
        <v>96086.1</v>
      </c>
      <c r="V58" s="53">
        <f>V$77*'历史数据 (2001-2022, 当年价) '!V58</f>
        <v>105634.48778242921</v>
      </c>
      <c r="W58" s="54">
        <f>W$77*'历史数据 (2001-2022, 当年价) '!W58</f>
        <v>107085.79216328831</v>
      </c>
      <c r="X58" s="100">
        <f>VLOOKUP($A58,情景假设!$A$309:$AP$373,COLUMN(情景假设!E$309),0)</f>
        <v>113773.86770826091</v>
      </c>
      <c r="Y58" s="100">
        <f>VLOOKUP($A58,情景假设!$A$309:$AP$373,COLUMN(情景假设!F$309),0)</f>
        <v>120767.07879581259</v>
      </c>
      <c r="Z58" s="102">
        <f>VLOOKUP($A58,情景假设!$A$309:$AP$373,COLUMN(情景假设!G$309),0)</f>
        <v>128056.47195706803</v>
      </c>
      <c r="AA58" s="100">
        <f>VLOOKUP($A58,情景假设!$A$309:$AP$373,COLUMN(情景假设!H$309),0)</f>
        <v>135782.79742101824</v>
      </c>
      <c r="AB58" s="100">
        <f>VLOOKUP($A58,情景假设!$A$309:$AP$373,COLUMN(情景假设!I$309),0)</f>
        <v>143991.0959896195</v>
      </c>
      <c r="AC58" s="100">
        <f>VLOOKUP($A58,情景假设!$A$309:$AP$373,COLUMN(情景假设!J$309),0)</f>
        <v>152498.28898971979</v>
      </c>
      <c r="AD58" s="100">
        <f>VLOOKUP($A58,情景假设!$A$309:$AP$373,COLUMN(情景假设!K$309),0)</f>
        <v>161081.5539218983</v>
      </c>
      <c r="AE58" s="101">
        <f>VLOOKUP($A58,情景假设!$A$309:$AP$373,COLUMN(情景假设!L$309),0)</f>
        <v>169476.94997108122</v>
      </c>
      <c r="AF58" s="65">
        <f>VLOOKUP($A58,情景假设!$A$309:$AP$373,COLUMN(情景假设!M$309),0)</f>
        <v>177625.5555556883</v>
      </c>
      <c r="AG58" s="100">
        <f>VLOOKUP($A58,情景假设!$A$309:$AP$373,COLUMN(情景假设!N$309),0)</f>
        <v>185684.7575586834</v>
      </c>
      <c r="AH58" s="100">
        <f>VLOOKUP($A58,情景假设!$A$309:$AP$373,COLUMN(情景假设!O$309),0)</f>
        <v>193689.3005739731</v>
      </c>
      <c r="AI58" s="100">
        <f>VLOOKUP($A58,情景假设!$A$309:$AP$373,COLUMN(情景假设!P$309),0)</f>
        <v>201680.33298286246</v>
      </c>
      <c r="AJ58" s="102">
        <f>VLOOKUP($A58,情景假设!$A$309:$AP$373,COLUMN(情景假设!Q$309),0)</f>
        <v>209704.82901766628</v>
      </c>
      <c r="AK58" s="100">
        <f>VLOOKUP($A58,情景假设!$A$309:$AP$373,COLUMN(情景假设!R$309),0)</f>
        <v>217697.60096112656</v>
      </c>
      <c r="AL58" s="100">
        <f>VLOOKUP($A58,情景假设!$A$309:$AP$373,COLUMN(情景假设!S$309),0)</f>
        <v>225589.75154643608</v>
      </c>
      <c r="AM58" s="100">
        <f>VLOOKUP($A58,情景假设!$A$309:$AP$373,COLUMN(情景假设!T$309),0)</f>
        <v>233434.82943140014</v>
      </c>
      <c r="AN58" s="100">
        <f>VLOOKUP($A58,情景假设!$A$309:$AP$373,COLUMN(情景假设!U$309),0)</f>
        <v>241298.13276437364</v>
      </c>
      <c r="AO58" s="100">
        <f>VLOOKUP($A58,情景假设!$A$309:$AP$373,COLUMN(情景假设!V$309),0)</f>
        <v>249256.93987230136</v>
      </c>
      <c r="AP58" s="65">
        <f>VLOOKUP($A58,情景假设!$A$309:$AP$373,COLUMN(情景假设!W$309),0)</f>
        <v>257336.16924205245</v>
      </c>
      <c r="AQ58" s="100">
        <f>VLOOKUP($A58,情景假设!$A$309:$AP$373,COLUMN(情景假设!X$309),0)</f>
        <v>265514.89781183488</v>
      </c>
      <c r="AR58" s="100">
        <f>VLOOKUP($A58,情景假设!$A$309:$AP$373,COLUMN(情景假设!Y$309),0)</f>
        <v>273813.73624510237</v>
      </c>
      <c r="AS58" s="100">
        <f>VLOOKUP($A58,情景假设!$A$309:$AP$373,COLUMN(情景假设!Z$309),0)</f>
        <v>282257.31722857256</v>
      </c>
      <c r="AT58" s="66">
        <f>VLOOKUP($A58,情景假设!$A$309:$AP$373,COLUMN(情景假设!AA$309),0)</f>
        <v>290874.5237697608</v>
      </c>
      <c r="AU58" s="100">
        <f>VLOOKUP($A58,情景假设!$A$309:$AP$373,COLUMN(情景假设!AB$309),0)</f>
        <v>299709.29081595701</v>
      </c>
      <c r="AV58" s="100">
        <f>VLOOKUP($A58,情景假设!$A$309:$AP$373,COLUMN(情景假设!AC$309),0)</f>
        <v>308811.3611018493</v>
      </c>
      <c r="AW58" s="100">
        <f>VLOOKUP($A58,情景假设!$A$309:$AP$373,COLUMN(情景假设!AD$309),0)</f>
        <v>318225.47049200564</v>
      </c>
      <c r="AX58" s="100">
        <f>VLOOKUP($A58,情景假设!$A$309:$AP$373,COLUMN(情景假设!AE$309),0)</f>
        <v>328001.67668552988</v>
      </c>
      <c r="AY58" s="101">
        <f>VLOOKUP($A58,情景假设!$A$309:$AP$373,COLUMN(情景假设!AF$309),0)</f>
        <v>338195.67168811505</v>
      </c>
      <c r="AZ58" s="65">
        <f>VLOOKUP($A58,情景假设!$A$309:$AP$373,COLUMN(情景假设!AG$309),0)</f>
        <v>348768.65791907167</v>
      </c>
      <c r="BA58" s="100">
        <f>VLOOKUP($A58,情景假设!$A$309:$AP$373,COLUMN(情景假设!AH$309),0)</f>
        <v>359646.13180019637</v>
      </c>
      <c r="BB58" s="100">
        <f>VLOOKUP($A58,情景假设!$A$309:$AP$373,COLUMN(情景假设!AI$309),0)</f>
        <v>370834.50898182474</v>
      </c>
      <c r="BC58" s="100">
        <f>VLOOKUP($A58,情景假设!$A$309:$AP$373,COLUMN(情景假设!AJ$309),0)</f>
        <v>382339.98024286295</v>
      </c>
      <c r="BD58" s="66">
        <f>VLOOKUP($A58,情景假设!$A$309:$AP$373,COLUMN(情景假设!AK$309),0)</f>
        <v>394168.47204127407</v>
      </c>
      <c r="BE58" s="100">
        <f>VLOOKUP($A58,情景假设!$A$309:$AP$373,COLUMN(情景假设!AL$309),0)</f>
        <v>406339.53242740518</v>
      </c>
      <c r="BF58" s="100">
        <f>VLOOKUP($A58,情景假设!$A$309:$AP$373,COLUMN(情景假设!AM$309),0)</f>
        <v>418876.26480834809</v>
      </c>
      <c r="BG58" s="100">
        <f>VLOOKUP($A58,情景假设!$A$309:$AP$373,COLUMN(情景假设!AN$309),0)</f>
        <v>431789.81114781066</v>
      </c>
      <c r="BH58" s="100">
        <f>VLOOKUP($A58,情景假设!$A$309:$AP$373,COLUMN(情景假设!AO$309),0)</f>
        <v>445091.44003331324</v>
      </c>
      <c r="BI58" s="102">
        <f>VLOOKUP($A58,情景假设!$A$309:$AP$373,COLUMN(情景假设!AP$309),0)</f>
        <v>458792.52667946415</v>
      </c>
    </row>
    <row r="59" spans="1:61" x14ac:dyDescent="0.2">
      <c r="A59" s="40" t="s">
        <v>59</v>
      </c>
      <c r="B59" s="53">
        <f>B$77*'历史数据 (2001-2022, 当年价) '!B59</f>
        <v>4513.6385874010248</v>
      </c>
      <c r="C59" s="54">
        <f>C$77*'历史数据 (2001-2022, 当年价) '!C59</f>
        <v>5092.0326235075754</v>
      </c>
      <c r="D59" s="54">
        <f>D$77*'历史数据 (2001-2022, 当年价) '!D59</f>
        <v>5691.7851781488607</v>
      </c>
      <c r="E59" s="54">
        <f>E$77*'历史数据 (2001-2022, 当年价) '!E59</f>
        <v>6238.1108824838657</v>
      </c>
      <c r="F59" s="55">
        <f>F$77*'历史数据 (2001-2022, 当年价) '!F59</f>
        <v>6873.8054741095848</v>
      </c>
      <c r="G59" s="53">
        <f>G$77*'历史数据 (2001-2022, 当年价) '!G59</f>
        <v>7553.6469442222424</v>
      </c>
      <c r="H59" s="54">
        <f>H$77*'历史数据 (2001-2022, 当年价) '!H59</f>
        <v>8113.2807727908448</v>
      </c>
      <c r="I59" s="54">
        <f>I$77*'历史数据 (2001-2022, 当年价) '!I59</f>
        <v>8979.4462881834588</v>
      </c>
      <c r="J59" s="54">
        <f>J$77*'历史数据 (2001-2022, 当年价) '!J59</f>
        <v>9462.0566134484743</v>
      </c>
      <c r="K59" s="55">
        <f>K$77*'历史数据 (2001-2022, 当年价) '!K59</f>
        <v>9810.4193647830252</v>
      </c>
      <c r="L59" s="53">
        <f>L$77*'历史数据 (2001-2022, 当年价) '!L59</f>
        <v>10086.374948865838</v>
      </c>
      <c r="M59" s="54">
        <f>M$77*'历史数据 (2001-2022, 当年价) '!M59</f>
        <v>10978.23468974103</v>
      </c>
      <c r="N59" s="54">
        <f>N$77*'历史数据 (2001-2022, 当年价) '!N59</f>
        <v>11528.425064808491</v>
      </c>
      <c r="O59" s="54">
        <f>O$77*'历史数据 (2001-2022, 当年价) '!O59</f>
        <v>12523.822103857652</v>
      </c>
      <c r="P59" s="55">
        <f>P$77*'历史数据 (2001-2022, 当年价) '!P59</f>
        <v>13720.594558606477</v>
      </c>
      <c r="Q59" s="53">
        <f>Q$77*'历史数据 (2001-2022, 当年价) '!Q59</f>
        <v>14954.528147087502</v>
      </c>
      <c r="R59" s="54">
        <f>R$77*'历史数据 (2001-2022, 当年价) '!R59</f>
        <v>15867.146170529086</v>
      </c>
      <c r="S59" s="54">
        <f>S$77*'历史数据 (2001-2022, 当年价) '!S59</f>
        <v>16814.082962921035</v>
      </c>
      <c r="T59" s="54">
        <f>T$77*'历史数据 (2001-2022, 当年价) '!T59</f>
        <v>17998.073570923636</v>
      </c>
      <c r="U59" s="54">
        <f>U$77*'历史数据 (2001-2022, 当年价) '!U59</f>
        <v>15285.4</v>
      </c>
      <c r="V59" s="53">
        <f>V$77*'历史数据 (2001-2022, 当年价) '!V59</f>
        <v>17067.645704961466</v>
      </c>
      <c r="W59" s="54">
        <f>W$77*'历史数据 (2001-2022, 当年价) '!W59</f>
        <v>16696.536385320014</v>
      </c>
      <c r="X59" s="100">
        <f>VLOOKUP($A59,情景假设!$A$309:$AP$373,COLUMN(情景假设!E$309),0)</f>
        <v>17341.820599723087</v>
      </c>
      <c r="Y59" s="100">
        <f>VLOOKUP($A59,情景假设!$A$309:$AP$373,COLUMN(情景假设!F$309),0)</f>
        <v>18007.325255148942</v>
      </c>
      <c r="Z59" s="102">
        <f>VLOOKUP($A59,情景假设!$A$309:$AP$373,COLUMN(情景假设!G$309),0)</f>
        <v>18694.784315030243</v>
      </c>
      <c r="AA59" s="100">
        <f>VLOOKUP($A59,情景假设!$A$309:$AP$373,COLUMN(情景假设!H$309),0)</f>
        <v>19423.113777797374</v>
      </c>
      <c r="AB59" s="100">
        <f>VLOOKUP($A59,情景假设!$A$309:$AP$373,COLUMN(情景假设!I$309),0)</f>
        <v>20193.534269248958</v>
      </c>
      <c r="AC59" s="100">
        <f>VLOOKUP($A59,情景假设!$A$309:$AP$373,COLUMN(情景假设!J$309),0)</f>
        <v>20979.047776288298</v>
      </c>
      <c r="AD59" s="100">
        <f>VLOOKUP($A59,情景假设!$A$309:$AP$373,COLUMN(情景假设!K$309),0)</f>
        <v>21749.351254152203</v>
      </c>
      <c r="AE59" s="101">
        <f>VLOOKUP($A59,情景假设!$A$309:$AP$373,COLUMN(情景假设!L$309),0)</f>
        <v>22470.902301515132</v>
      </c>
      <c r="AF59" s="65">
        <f>VLOOKUP($A59,情景假设!$A$309:$AP$373,COLUMN(情景假设!M$309),0)</f>
        <v>23140.854550848206</v>
      </c>
      <c r="AG59" s="100">
        <f>VLOOKUP($A59,情景假设!$A$309:$AP$373,COLUMN(情景假设!N$309),0)</f>
        <v>23783.375339300117</v>
      </c>
      <c r="AH59" s="100">
        <f>VLOOKUP($A59,情景假设!$A$309:$AP$373,COLUMN(情景假设!O$309),0)</f>
        <v>24403.309333300786</v>
      </c>
      <c r="AI59" s="100">
        <f>VLOOKUP($A59,情景假设!$A$309:$AP$373,COLUMN(情景假设!P$309),0)</f>
        <v>25005.665580212</v>
      </c>
      <c r="AJ59" s="102">
        <f>VLOOKUP($A59,情景假设!$A$309:$AP$373,COLUMN(情景假设!Q$309),0)</f>
        <v>25595.542485037826</v>
      </c>
      <c r="AK59" s="100">
        <f>VLOOKUP($A59,情景假设!$A$309:$AP$373,COLUMN(情景假设!R$309),0)</f>
        <v>26165.549615360578</v>
      </c>
      <c r="AL59" s="100">
        <f>VLOOKUP($A59,情景假设!$A$309:$AP$373,COLUMN(情景假设!S$309),0)</f>
        <v>26709.120186402743</v>
      </c>
      <c r="AM59" s="100">
        <f>VLOOKUP($A59,情景假设!$A$309:$AP$373,COLUMN(情景假设!T$309),0)</f>
        <v>27233.189591355684</v>
      </c>
      <c r="AN59" s="100">
        <f>VLOOKUP($A59,情景假设!$A$309:$AP$373,COLUMN(情景假设!U$309),0)</f>
        <v>27745.531424891724</v>
      </c>
      <c r="AO59" s="100">
        <f>VLOOKUP($A59,情景假设!$A$309:$AP$373,COLUMN(情景假设!V$309),0)</f>
        <v>28254.727575005127</v>
      </c>
      <c r="AP59" s="65">
        <f>VLOOKUP($A59,情景假设!$A$309:$AP$373,COLUMN(情景假设!W$309),0)</f>
        <v>28762.920249757484</v>
      </c>
      <c r="AQ59" s="100">
        <f>VLOOKUP($A59,情景假设!$A$309:$AP$373,COLUMN(情景假设!X$309),0)</f>
        <v>29266.97077833088</v>
      </c>
      <c r="AR59" s="100">
        <f>VLOOKUP($A59,情景假设!$A$309:$AP$373,COLUMN(情景假设!Y$309),0)</f>
        <v>29768.315083547659</v>
      </c>
      <c r="AS59" s="100">
        <f>VLOOKUP($A59,情景假设!$A$309:$AP$373,COLUMN(情景假设!Z$309),0)</f>
        <v>30268.628009384764</v>
      </c>
      <c r="AT59" s="66">
        <f>VLOOKUP($A59,情景假设!$A$309:$AP$373,COLUMN(情景假设!AA$309),0)</f>
        <v>30769.825359722563</v>
      </c>
      <c r="AU59" s="100">
        <f>VLOOKUP($A59,情景假设!$A$309:$AP$373,COLUMN(情景假设!AB$309),0)</f>
        <v>31275.167208336446</v>
      </c>
      <c r="AV59" s="100">
        <f>VLOOKUP($A59,情景假设!$A$309:$AP$373,COLUMN(情景假设!AC$309),0)</f>
        <v>31788.205673635981</v>
      </c>
      <c r="AW59" s="100">
        <f>VLOOKUP($A59,情景假设!$A$309:$AP$373,COLUMN(情景假设!AD$309),0)</f>
        <v>32311.652419151189</v>
      </c>
      <c r="AX59" s="100">
        <f>VLOOKUP($A59,情景假设!$A$309:$AP$373,COLUMN(情景假设!AE$309),0)</f>
        <v>32848.452212752301</v>
      </c>
      <c r="AY59" s="101">
        <f>VLOOKUP($A59,情景假设!$A$309:$AP$373,COLUMN(情景假设!AF$309),0)</f>
        <v>33401.778457667293</v>
      </c>
      <c r="AZ59" s="65">
        <f>VLOOKUP($A59,情景假设!$A$309:$AP$373,COLUMN(情景假设!AG$309),0)</f>
        <v>33968.560610948596</v>
      </c>
      <c r="BA59" s="100">
        <f>VLOOKUP($A59,情景假设!$A$309:$AP$373,COLUMN(情景假设!AH$309),0)</f>
        <v>34543.451213454297</v>
      </c>
      <c r="BB59" s="100">
        <f>VLOOKUP($A59,情景假设!$A$309:$AP$373,COLUMN(情景假设!AI$309),0)</f>
        <v>35126.353354376508</v>
      </c>
      <c r="BC59" s="100">
        <f>VLOOKUP($A59,情景假设!$A$309:$AP$373,COLUMN(情景假设!AJ$309),0)</f>
        <v>35717.137774094401</v>
      </c>
      <c r="BD59" s="66">
        <f>VLOOKUP($A59,情景假设!$A$309:$AP$373,COLUMN(情景假设!AK$309),0)</f>
        <v>36315.641111488621</v>
      </c>
      <c r="BE59" s="100">
        <f>VLOOKUP($A59,情景假设!$A$309:$AP$373,COLUMN(情景假设!AL$309),0)</f>
        <v>36922.929722303918</v>
      </c>
      <c r="BF59" s="100">
        <f>VLOOKUP($A59,情景假设!$A$309:$AP$373,COLUMN(情景假设!AM$309),0)</f>
        <v>37540.312990496204</v>
      </c>
      <c r="BG59" s="100">
        <f>VLOOKUP($A59,情景假设!$A$309:$AP$373,COLUMN(情景假设!AN$309),0)</f>
        <v>38167.952791571974</v>
      </c>
      <c r="BH59" s="100">
        <f>VLOOKUP($A59,情景假设!$A$309:$AP$373,COLUMN(情景假设!AO$309),0)</f>
        <v>38805.993074980033</v>
      </c>
      <c r="BI59" s="102">
        <f>VLOOKUP($A59,情景假设!$A$309:$AP$373,COLUMN(情景假设!AP$309),0)</f>
        <v>39454.558478779392</v>
      </c>
    </row>
    <row r="60" spans="1:61" x14ac:dyDescent="0.2">
      <c r="A60" s="40" t="s">
        <v>60</v>
      </c>
      <c r="B60" s="53">
        <f>B$77*'历史数据 (2001-2022, 当年价) '!B60</f>
        <v>9784.408500699994</v>
      </c>
      <c r="C60" s="54">
        <f>C$77*'历史数据 (2001-2022, 当年价) '!C60</f>
        <v>10382.528937787503</v>
      </c>
      <c r="D60" s="54">
        <f>D$77*'历史数据 (2001-2022, 当年价) '!D60</f>
        <v>11007.589536974048</v>
      </c>
      <c r="E60" s="54">
        <f>E$77*'历史数据 (2001-2022, 当年价) '!E60</f>
        <v>11234.659311987014</v>
      </c>
      <c r="F60" s="55">
        <f>F$77*'历史数据 (2001-2022, 当年价) '!F60</f>
        <v>12264.296250729163</v>
      </c>
      <c r="G60" s="53">
        <f>G$77*'历史数据 (2001-2022, 当年价) '!G60</f>
        <v>15717.404628357772</v>
      </c>
      <c r="H60" s="54">
        <f>H$77*'历史数据 (2001-2022, 当年价) '!H60</f>
        <v>22227.765856134683</v>
      </c>
      <c r="I60" s="54">
        <f>I$77*'历史数据 (2001-2022, 当年价) '!I60</f>
        <v>24898.85730634338</v>
      </c>
      <c r="J60" s="54">
        <f>J$77*'历史数据 (2001-2022, 当年价) '!J60</f>
        <v>29699.732335281249</v>
      </c>
      <c r="K60" s="55">
        <f>K$77*'历史数据 (2001-2022, 当年价) '!K60</f>
        <v>32735.023671667281</v>
      </c>
      <c r="L60" s="53">
        <f>L$77*'历史数据 (2001-2022, 当年价) '!L60</f>
        <v>36207.040865314841</v>
      </c>
      <c r="M60" s="54">
        <f>M$77*'历史数据 (2001-2022, 当年价) '!M60</f>
        <v>40602.972624593269</v>
      </c>
      <c r="N60" s="54">
        <f>N$77*'历史数据 (2001-2022, 当年价) '!N60</f>
        <v>46542.227698753755</v>
      </c>
      <c r="O60" s="54">
        <f>O$77*'历史数据 (2001-2022, 当年价) '!O60</f>
        <v>52257.487203405923</v>
      </c>
      <c r="P60" s="55">
        <f>P$77*'历史数据 (2001-2022, 当年价) '!P60</f>
        <v>62771.042778023329</v>
      </c>
      <c r="Q60" s="53">
        <f>Q$77*'历史数据 (2001-2022, 当年价) '!Q60</f>
        <v>65898.479240726272</v>
      </c>
      <c r="R60" s="54">
        <f>R$77*'历史数据 (2001-2022, 当年价) '!R60</f>
        <v>68337.804624444689</v>
      </c>
      <c r="S60" s="54">
        <f>S$77*'历史数据 (2001-2022, 当年价) '!S60</f>
        <v>71864.668488840805</v>
      </c>
      <c r="T60" s="54">
        <f>T$77*'历史数据 (2001-2022, 当年价) '!T60</f>
        <v>76655.099319507237</v>
      </c>
      <c r="U60" s="54">
        <f>U$77*'历史数据 (2001-2022, 当年价) '!U60</f>
        <v>83617.7</v>
      </c>
      <c r="V60" s="53">
        <f>V$77*'历史数据 (2001-2022, 当年价) '!V60</f>
        <v>87195.415071666503</v>
      </c>
      <c r="W60" s="54">
        <f>W$77*'历史数据 (2001-2022, 当年价) '!W60</f>
        <v>90528.212015436089</v>
      </c>
      <c r="X60" s="100">
        <f>VLOOKUP($A60,情景假设!$A$309:$AP$373,COLUMN(情景假设!E$309),0)</f>
        <v>96661.105900290902</v>
      </c>
      <c r="Y60" s="100">
        <f>VLOOKUP($A60,情景假设!$A$309:$AP$373,COLUMN(情景假设!F$309),0)</f>
        <v>103120.85927230753</v>
      </c>
      <c r="Z60" s="102">
        <f>VLOOKUP($A60,情景假设!$A$309:$AP$373,COLUMN(情景假设!G$309),0)</f>
        <v>109914.08610643583</v>
      </c>
      <c r="AA60" s="100">
        <f>VLOOKUP($A60,情景假设!$A$309:$AP$373,COLUMN(情景假设!H$309),0)</f>
        <v>117211.46398523035</v>
      </c>
      <c r="AB60" s="100">
        <f>VLOOKUP($A60,情景假设!$A$309:$AP$373,COLUMN(情景假设!I$309),0)</f>
        <v>125061.91129241342</v>
      </c>
      <c r="AC60" s="100">
        <f>VLOOKUP($A60,情景假设!$A$309:$AP$373,COLUMN(情景假设!J$309),0)</f>
        <v>133250.59154218683</v>
      </c>
      <c r="AD60" s="100">
        <f>VLOOKUP($A60,情景假设!$A$309:$AP$373,COLUMN(情景假设!K$309),0)</f>
        <v>141506.28129737853</v>
      </c>
      <c r="AE60" s="101">
        <f>VLOOKUP($A60,情景假设!$A$309:$AP$373,COLUMN(情景假设!L$309),0)</f>
        <v>149498.82460625091</v>
      </c>
      <c r="AF60" s="65">
        <f>VLOOKUP($A60,情景假设!$A$309:$AP$373,COLUMN(情景假设!M$309),0)</f>
        <v>157063.70823452639</v>
      </c>
      <c r="AG60" s="100">
        <f>VLOOKUP($A60,情景假设!$A$309:$AP$373,COLUMN(情景假设!N$309),0)</f>
        <v>164384.67784847991</v>
      </c>
      <c r="AH60" s="100">
        <f>VLOOKUP($A60,情景假设!$A$309:$AP$373,COLUMN(情景假设!O$309),0)</f>
        <v>171639.4719274446</v>
      </c>
      <c r="AI60" s="100">
        <f>VLOOKUP($A60,情景假设!$A$309:$AP$373,COLUMN(情景假设!P$309),0)</f>
        <v>179043.26693025767</v>
      </c>
      <c r="AJ60" s="102">
        <f>VLOOKUP($A60,情景假设!$A$309:$AP$373,COLUMN(情景假设!Q$309),0)</f>
        <v>186848.98154561376</v>
      </c>
      <c r="AK60" s="100">
        <f>VLOOKUP($A60,情景假设!$A$309:$AP$373,COLUMN(情景假设!R$309),0)</f>
        <v>195060.59391523318</v>
      </c>
      <c r="AL60" s="100">
        <f>VLOOKUP($A60,情景假设!$A$309:$AP$373,COLUMN(情景假设!S$309),0)</f>
        <v>203513.91261171573</v>
      </c>
      <c r="AM60" s="100">
        <f>VLOOKUP($A60,情景假设!$A$309:$AP$373,COLUMN(情景假设!T$309),0)</f>
        <v>212242.77223619955</v>
      </c>
      <c r="AN60" s="100">
        <f>VLOOKUP($A60,情景假设!$A$309:$AP$373,COLUMN(情景假设!U$309),0)</f>
        <v>221286.57313992784</v>
      </c>
      <c r="AO60" s="100">
        <f>VLOOKUP($A60,情景假设!$A$309:$AP$373,COLUMN(情景假设!V$309),0)</f>
        <v>230690.90735888397</v>
      </c>
      <c r="AP60" s="65">
        <f>VLOOKUP($A60,情景假设!$A$309:$AP$373,COLUMN(情景假设!W$309),0)</f>
        <v>240447.74926875057</v>
      </c>
      <c r="AQ60" s="100">
        <f>VLOOKUP($A60,情景假设!$A$309:$AP$373,COLUMN(情景假设!X$309),0)</f>
        <v>250498.81127331519</v>
      </c>
      <c r="AR60" s="100">
        <f>VLOOKUP($A60,情景假设!$A$309:$AP$373,COLUMN(情景假设!Y$309),0)</f>
        <v>260816.00039373754</v>
      </c>
      <c r="AS60" s="100">
        <f>VLOOKUP($A60,情景假设!$A$309:$AP$373,COLUMN(情景假设!Z$309),0)</f>
        <v>271366.56623872486</v>
      </c>
      <c r="AT60" s="66">
        <f>VLOOKUP($A60,情景假设!$A$309:$AP$373,COLUMN(情景假设!AA$309),0)</f>
        <v>282112.8766494848</v>
      </c>
      <c r="AU60" s="100">
        <f>VLOOKUP($A60,情景假设!$A$309:$AP$373,COLUMN(情景假设!AB$309),0)</f>
        <v>293022.54626386025</v>
      </c>
      <c r="AV60" s="100">
        <f>VLOOKUP($A60,情景假设!$A$309:$AP$373,COLUMN(情景假设!AC$309),0)</f>
        <v>304059.27930017019</v>
      </c>
      <c r="AW60" s="100">
        <f>VLOOKUP($A60,情景假设!$A$309:$AP$373,COLUMN(情景假设!AD$309),0)</f>
        <v>315171.65698699432</v>
      </c>
      <c r="AX60" s="100">
        <f>VLOOKUP($A60,情景假设!$A$309:$AP$373,COLUMN(情景假设!AE$309),0)</f>
        <v>326302.59647591488</v>
      </c>
      <c r="AY60" s="101">
        <f>VLOOKUP($A60,情景假设!$A$309:$AP$373,COLUMN(情景假设!AF$309),0)</f>
        <v>337389.17327788216</v>
      </c>
      <c r="AZ60" s="65">
        <f>VLOOKUP($A60,情景假设!$A$309:$AP$373,COLUMN(情景假设!AG$309),0)</f>
        <v>348480.70852575859</v>
      </c>
      <c r="BA60" s="100">
        <f>VLOOKUP($A60,情景假设!$A$309:$AP$373,COLUMN(情景假设!AH$309),0)</f>
        <v>359659.77245989686</v>
      </c>
      <c r="BB60" s="100">
        <f>VLOOKUP($A60,情景假设!$A$309:$AP$373,COLUMN(情景假设!AI$309),0)</f>
        <v>370907.80798404373</v>
      </c>
      <c r="BC60" s="100">
        <f>VLOOKUP($A60,情景假设!$A$309:$AP$373,COLUMN(情景假设!AJ$309),0)</f>
        <v>382204.8705692995</v>
      </c>
      <c r="BD60" s="66">
        <f>VLOOKUP($A60,情景假设!$A$309:$AP$373,COLUMN(情景假设!AK$309),0)</f>
        <v>393529.6156090353</v>
      </c>
      <c r="BE60" s="100">
        <f>VLOOKUP($A60,情景假设!$A$309:$AP$373,COLUMN(情景假设!AL$309),0)</f>
        <v>404873.1712766203</v>
      </c>
      <c r="BF60" s="100">
        <f>VLOOKUP($A60,情景假设!$A$309:$AP$373,COLUMN(情景假设!AM$309),0)</f>
        <v>416228.9952792101</v>
      </c>
      <c r="BG60" s="100">
        <f>VLOOKUP($A60,情景假设!$A$309:$AP$373,COLUMN(情景假设!AN$309),0)</f>
        <v>427577.40151357028</v>
      </c>
      <c r="BH60" s="100">
        <f>VLOOKUP($A60,情景假设!$A$309:$AP$373,COLUMN(情景假设!AO$309),0)</f>
        <v>438897.66408082348</v>
      </c>
      <c r="BI60" s="102">
        <f>VLOOKUP($A60,情景假设!$A$309:$AP$373,COLUMN(情景假设!AP$309),0)</f>
        <v>450168.02518529672</v>
      </c>
    </row>
    <row r="61" spans="1:61" x14ac:dyDescent="0.2">
      <c r="A61" s="40" t="s">
        <v>61</v>
      </c>
      <c r="B61" s="53">
        <f>B$77*'历史数据 (2001-2022, 当年价) '!B61</f>
        <v>8849.7481207415294</v>
      </c>
      <c r="C61" s="54">
        <f>C$77*'历史数据 (2001-2022, 当年价) '!C61</f>
        <v>9968.9694766959637</v>
      </c>
      <c r="D61" s="54">
        <f>D$77*'历史数据 (2001-2022, 当年价) '!D61</f>
        <v>11210.23682603325</v>
      </c>
      <c r="E61" s="54">
        <f>E$77*'历史数据 (2001-2022, 当年价) '!E61</f>
        <v>12174.086673928416</v>
      </c>
      <c r="F61" s="55">
        <f>F$77*'历史数据 (2001-2022, 当年价) '!F61</f>
        <v>13897.18752418652</v>
      </c>
      <c r="G61" s="53">
        <f>G$77*'历史数据 (2001-2022, 当年价) '!G61</f>
        <v>16266.835276597949</v>
      </c>
      <c r="H61" s="54">
        <f>H$77*'历史数据 (2001-2022, 当年价) '!H61</f>
        <v>20054.709273094148</v>
      </c>
      <c r="I61" s="54">
        <f>I$77*'历史数据 (2001-2022, 当年价) '!I61</f>
        <v>19815.693481260099</v>
      </c>
      <c r="J61" s="54">
        <f>J$77*'历史数据 (2001-2022, 当年价) '!J61</f>
        <v>25515.727051401482</v>
      </c>
      <c r="K61" s="55">
        <f>K$77*'历史数据 (2001-2022, 当年价) '!K61</f>
        <v>29673.719962985957</v>
      </c>
      <c r="L61" s="53">
        <f>L$77*'历史数据 (2001-2022, 当年价) '!L61</f>
        <v>32713.773617339204</v>
      </c>
      <c r="M61" s="54">
        <f>M$77*'历史数据 (2001-2022, 当年价) '!M61</f>
        <v>35399.508787493542</v>
      </c>
      <c r="N61" s="54">
        <f>N$77*'历史数据 (2001-2022, 当年价) '!N61</f>
        <v>39832.538462927179</v>
      </c>
      <c r="O61" s="54">
        <f>O$77*'历史数据 (2001-2022, 当年价) '!O61</f>
        <v>42479.298420686639</v>
      </c>
      <c r="P61" s="55">
        <f>P$77*'历史数据 (2001-2022, 当年价) '!P61</f>
        <v>47467.341287589115</v>
      </c>
      <c r="Q61" s="53">
        <f>Q$77*'历史数据 (2001-2022, 当年价) '!Q61</f>
        <v>54914.739986851237</v>
      </c>
      <c r="R61" s="54">
        <f>R$77*'历史数据 (2001-2022, 当年价) '!R61</f>
        <v>60161.524062886783</v>
      </c>
      <c r="S61" s="54">
        <f>S$77*'历史数据 (2001-2022, 当年价) '!S61</f>
        <v>65771.006096197845</v>
      </c>
      <c r="T61" s="54">
        <f>T$77*'历史数据 (2001-2022, 当年价) '!T61</f>
        <v>70818.500320559091</v>
      </c>
      <c r="U61" s="54">
        <f>U$77*'历史数据 (2001-2022, 当年价) '!U61</f>
        <v>73425.3</v>
      </c>
      <c r="V61" s="53">
        <f>V$77*'历史数据 (2001-2022, 当年价) '!V61</f>
        <v>74150.558181630418</v>
      </c>
      <c r="W61" s="54">
        <f>W$77*'历史数据 (2001-2022, 当年价) '!W61</f>
        <v>69030.48514791824</v>
      </c>
      <c r="X61" s="100">
        <f>VLOOKUP($A61,情景假设!$A$309:$AP$373,COLUMN(情景假设!E$309),0)</f>
        <v>72966.438418442383</v>
      </c>
      <c r="Y61" s="100">
        <f>VLOOKUP($A61,情景假设!$A$309:$AP$373,COLUMN(情景假设!F$309),0)</f>
        <v>77086.633631357778</v>
      </c>
      <c r="Z61" s="102">
        <f>VLOOKUP($A61,情景假设!$A$309:$AP$373,COLUMN(情景假设!G$309),0)</f>
        <v>81401.705219815631</v>
      </c>
      <c r="AA61" s="100">
        <f>VLOOKUP($A61,情景假设!$A$309:$AP$373,COLUMN(情景假设!H$309),0)</f>
        <v>86033.277647599723</v>
      </c>
      <c r="AB61" s="100">
        <f>VLOOKUP($A61,情景假设!$A$309:$AP$373,COLUMN(情景假设!I$309),0)</f>
        <v>91004.18331124261</v>
      </c>
      <c r="AC61" s="100">
        <f>VLOOKUP($A61,情景假设!$A$309:$AP$373,COLUMN(情景假设!J$309),0)</f>
        <v>96154.134342486592</v>
      </c>
      <c r="AD61" s="100">
        <f>VLOOKUP($A61,情景假设!$A$309:$AP$373,COLUMN(情景假设!K$309),0)</f>
        <v>101288.13603650767</v>
      </c>
      <c r="AE61" s="101">
        <f>VLOOKUP($A61,情景假设!$A$309:$AP$373,COLUMN(情景假设!L$309),0)</f>
        <v>106175.6976775776</v>
      </c>
      <c r="AF61" s="65">
        <f>VLOOKUP($A61,情景假设!$A$309:$AP$373,COLUMN(情景假设!M$309),0)</f>
        <v>110700.05037382414</v>
      </c>
      <c r="AG61" s="100">
        <f>VLOOKUP($A61,情景假设!$A$309:$AP$373,COLUMN(情景假设!N$309),0)</f>
        <v>114999.54622826347</v>
      </c>
      <c r="AH61" s="100">
        <f>VLOOKUP($A61,情景假设!$A$309:$AP$373,COLUMN(情景假设!O$309),0)</f>
        <v>119220.08221653244</v>
      </c>
      <c r="AI61" s="100">
        <f>VLOOKUP($A61,情景假设!$A$309:$AP$373,COLUMN(情景假设!P$309),0)</f>
        <v>123531.80108554149</v>
      </c>
      <c r="AJ61" s="102">
        <f>VLOOKUP($A61,情景假设!$A$309:$AP$373,COLUMN(情景假设!Q$309),0)</f>
        <v>128129.03815152799</v>
      </c>
      <c r="AK61" s="100">
        <f>VLOOKUP($A61,情景假设!$A$309:$AP$373,COLUMN(情景假设!R$309),0)</f>
        <v>133010.17395009942</v>
      </c>
      <c r="AL61" s="100">
        <f>VLOOKUP($A61,情景假设!$A$309:$AP$373,COLUMN(情景假设!S$309),0)</f>
        <v>138043.6888707648</v>
      </c>
      <c r="AM61" s="100">
        <f>VLOOKUP($A61,情景假设!$A$309:$AP$373,COLUMN(情景假设!T$309),0)</f>
        <v>143249.96218522845</v>
      </c>
      <c r="AN61" s="100">
        <f>VLOOKUP($A61,情景假设!$A$309:$AP$373,COLUMN(情景假设!U$309),0)</f>
        <v>148652.15871651444</v>
      </c>
      <c r="AO61" s="100">
        <f>VLOOKUP($A61,情景假设!$A$309:$AP$373,COLUMN(情景假设!V$309),0)</f>
        <v>154276.56387732844</v>
      </c>
      <c r="AP61" s="65">
        <f>VLOOKUP($A61,情景假设!$A$309:$AP$373,COLUMN(情景假设!W$309),0)</f>
        <v>160112.65831065236</v>
      </c>
      <c r="AQ61" s="100">
        <f>VLOOKUP($A61,情景假设!$A$309:$AP$373,COLUMN(情景假设!X$309),0)</f>
        <v>166116.0581920158</v>
      </c>
      <c r="AR61" s="100">
        <f>VLOOKUP($A61,情景假设!$A$309:$AP$373,COLUMN(情景假设!Y$309),0)</f>
        <v>172262.23378940322</v>
      </c>
      <c r="AS61" s="100">
        <f>VLOOKUP($A61,情景假设!$A$309:$AP$373,COLUMN(情景假设!Z$309),0)</f>
        <v>178523.07352353688</v>
      </c>
      <c r="AT61" s="66">
        <f>VLOOKUP($A61,情景假设!$A$309:$AP$373,COLUMN(情景假设!AA$309),0)</f>
        <v>184866.72572153463</v>
      </c>
      <c r="AU61" s="100">
        <f>VLOOKUP($A61,情景假设!$A$309:$AP$373,COLUMN(情景假设!AB$309),0)</f>
        <v>191264.21815167912</v>
      </c>
      <c r="AV61" s="100">
        <f>VLOOKUP($A61,情景假设!$A$309:$AP$373,COLUMN(情景假设!AC$309),0)</f>
        <v>197683.40306632238</v>
      </c>
      <c r="AW61" s="100">
        <f>VLOOKUP($A61,情景假设!$A$309:$AP$373,COLUMN(情景假设!AD$309),0)</f>
        <v>204081.73452894343</v>
      </c>
      <c r="AX61" s="100">
        <f>VLOOKUP($A61,情景假设!$A$309:$AP$373,COLUMN(情景假设!AE$309),0)</f>
        <v>210412.58001345879</v>
      </c>
      <c r="AY61" s="101">
        <f>VLOOKUP($A61,情景假设!$A$309:$AP$373,COLUMN(情景假设!AF$309),0)</f>
        <v>216625.22933950278</v>
      </c>
      <c r="AZ61" s="65">
        <f>VLOOKUP($A61,情景假设!$A$309:$AP$373,COLUMN(情景假设!AG$309),0)</f>
        <v>222769.02210079305</v>
      </c>
      <c r="BA61" s="100">
        <f>VLOOKUP($A61,情景假设!$A$309:$AP$373,COLUMN(情景假设!AH$309),0)</f>
        <v>228921.07507457765</v>
      </c>
      <c r="BB61" s="100">
        <f>VLOOKUP($A61,情景假设!$A$309:$AP$373,COLUMN(情景假设!AI$309),0)</f>
        <v>235068.70393424033</v>
      </c>
      <c r="BC61" s="100">
        <f>VLOOKUP($A61,情景假设!$A$309:$AP$373,COLUMN(情景假设!AJ$309),0)</f>
        <v>241198.40500089238</v>
      </c>
      <c r="BD61" s="66">
        <f>VLOOKUP($A61,情景假设!$A$309:$AP$373,COLUMN(情景假设!AK$309),0)</f>
        <v>247295.86004749048</v>
      </c>
      <c r="BE61" s="100">
        <f>VLOOKUP($A61,情景假设!$A$309:$AP$373,COLUMN(情景假设!AL$309),0)</f>
        <v>253354.631379386</v>
      </c>
      <c r="BF61" s="100">
        <f>VLOOKUP($A61,情景假设!$A$309:$AP$373,COLUMN(情景假设!AM$309),0)</f>
        <v>259369.67450109439</v>
      </c>
      <c r="BG61" s="100">
        <f>VLOOKUP($A61,情景假设!$A$309:$AP$373,COLUMN(情景假设!AN$309),0)</f>
        <v>265327.7065998544</v>
      </c>
      <c r="BH61" s="100">
        <f>VLOOKUP($A61,情景假设!$A$309:$AP$373,COLUMN(情景假设!AO$309),0)</f>
        <v>271214.85812087206</v>
      </c>
      <c r="BI61" s="102">
        <f>VLOOKUP($A61,情景假设!$A$309:$AP$373,COLUMN(情景假设!AP$309),0)</f>
        <v>277016.69204041961</v>
      </c>
    </row>
    <row r="62" spans="1:61" x14ac:dyDescent="0.2">
      <c r="A62" s="64" t="s">
        <v>121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K$77*'历史数据 (2001-2022, 当年价) '!K62</f>
        <v>11512.104788054585</v>
      </c>
      <c r="L62" s="53">
        <f>L$77*'历史数据 (2001-2022, 当年价) '!L62</f>
        <v>12134.643632880272</v>
      </c>
      <c r="M62" s="54">
        <f>M$77*'历史数据 (2001-2022, 当年价) '!M62</f>
        <v>13731.513190189038</v>
      </c>
      <c r="N62" s="54">
        <f>N$77*'历史数据 (2001-2022, 当年价) '!N62</f>
        <v>15474.890022027235</v>
      </c>
      <c r="O62" s="54">
        <f>O$77*'历史数据 (2001-2022, 当年价) '!O62</f>
        <v>17254.984302718942</v>
      </c>
      <c r="P62" s="55">
        <f>P$77*'历史数据 (2001-2022, 当年价) '!P62</f>
        <v>19530.225722543935</v>
      </c>
      <c r="Q62" s="53">
        <f>Q$77*'历史数据 (2001-2022, 当年价) '!Q62</f>
        <v>22115.729205661723</v>
      </c>
      <c r="R62" s="54">
        <f>R$77*'历史数据 (2001-2022, 当年价) '!R62</f>
        <v>25091.611082592321</v>
      </c>
      <c r="S62" s="54">
        <f>S$77*'历史数据 (2001-2022, 当年价) '!S62</f>
        <v>29243.941068429212</v>
      </c>
      <c r="T62" s="54">
        <f>T$77*'历史数据 (2001-2022, 当年价) '!T62</f>
        <v>33568.93907008104</v>
      </c>
      <c r="U62" s="54">
        <f>U$77*'历史数据 (2001-2022, 当年价) '!U62</f>
        <v>38244.1</v>
      </c>
      <c r="V62" s="65">
        <f>V$77*'历史数据 (2001-2022, 当年价) '!V62</f>
        <v>40828.762535731257</v>
      </c>
      <c r="W62" s="100">
        <f>W$77*'历史数据 (2001-2022, 当年价) '!W62</f>
        <v>42091.75905114122</v>
      </c>
      <c r="X62" s="100">
        <f>VLOOKUP($A62,情景假设!$A$309:$AP$373,COLUMN(情景假设!E$309),0)</f>
        <v>46813.227754018189</v>
      </c>
      <c r="Y62" s="100">
        <f>VLOOKUP($A62,情景假设!$A$309:$AP$373,COLUMN(情景假设!F$309),0)</f>
        <v>51950.133665358684</v>
      </c>
      <c r="Z62" s="102">
        <f>VLOOKUP($A62,情景假设!$A$309:$AP$373,COLUMN(情景假设!G$309),0)</f>
        <v>57499.826433909562</v>
      </c>
      <c r="AA62" s="100">
        <f>VLOOKUP($A62,情景假设!$A$309:$AP$373,COLUMN(情景假设!H$309),0)</f>
        <v>63575.805414406183</v>
      </c>
      <c r="AB62" s="100">
        <f>VLOOKUP($A62,情景假设!$A$309:$AP$373,COLUMN(情景假设!I$309),0)</f>
        <v>70256.024588955712</v>
      </c>
      <c r="AC62" s="100">
        <f>VLOOKUP($A62,情景假设!$A$309:$AP$373,COLUMN(情景假设!J$309),0)</f>
        <v>77443.090637928413</v>
      </c>
      <c r="AD62" s="100">
        <f>VLOOKUP($A62,情景假设!$A$309:$AP$373,COLUMN(情景假设!K$309),0)</f>
        <v>84987.043700529088</v>
      </c>
      <c r="AE62" s="101">
        <f>VLOOKUP($A62,情景假设!$A$309:$AP$373,COLUMN(情景假设!L$309),0)</f>
        <v>92678.046190947542</v>
      </c>
      <c r="AF62" s="65">
        <f>VLOOKUP($A62,情景假设!$A$309:$AP$373,COLUMN(情景假设!M$309),0)</f>
        <v>100433.77373204338</v>
      </c>
      <c r="AG62" s="100">
        <f>VLOOKUP($A62,情景假设!$A$309:$AP$373,COLUMN(情景假设!N$309),0)</f>
        <v>108358.38058665437</v>
      </c>
      <c r="AH62" s="100">
        <f>VLOOKUP($A62,情景假设!$A$309:$AP$373,COLUMN(情景假设!O$309),0)</f>
        <v>116486.70870235561</v>
      </c>
      <c r="AI62" s="100">
        <f>VLOOKUP($A62,情景假设!$A$309:$AP$373,COLUMN(情景假设!P$309),0)</f>
        <v>124871.81774806451</v>
      </c>
      <c r="AJ62" s="102">
        <f>VLOOKUP($A62,情景假设!$A$309:$AP$373,COLUMN(情景假设!Q$309),0)</f>
        <v>133586.32905199111</v>
      </c>
      <c r="AK62" s="100">
        <f>VLOOKUP($A62,情景假设!$A$309:$AP$373,COLUMN(情景假设!R$309),0)</f>
        <v>142651.19586138349</v>
      </c>
      <c r="AL62" s="100">
        <f>VLOOKUP($A62,情景假设!$A$309:$AP$373,COLUMN(情景假设!S$309),0)</f>
        <v>152047.17862143612</v>
      </c>
      <c r="AM62" s="100">
        <f>VLOOKUP($A62,情景假设!$A$309:$AP$373,COLUMN(情景假设!T$309),0)</f>
        <v>161808.22535842404</v>
      </c>
      <c r="AN62" s="100">
        <f>VLOOKUP($A62,情景假设!$A$309:$AP$373,COLUMN(情景假设!U$309),0)</f>
        <v>171977.82392557769</v>
      </c>
      <c r="AO62" s="100">
        <f>VLOOKUP($A62,情景假设!$A$309:$AP$373,COLUMN(情景假设!V$309),0)</f>
        <v>182610.22188123091</v>
      </c>
      <c r="AP62" s="65">
        <f>VLOOKUP($A62,情景假设!$A$309:$AP$373,COLUMN(情景假设!W$309),0)</f>
        <v>193723.05356316746</v>
      </c>
      <c r="AQ62" s="100">
        <f>VLOOKUP($A62,情景假设!$A$309:$AP$373,COLUMN(情景假设!X$309),0)</f>
        <v>205296.83126818726</v>
      </c>
      <c r="AR62" s="100">
        <f>VLOOKUP($A62,情景假设!$A$309:$AP$373,COLUMN(情景假设!Y$309),0)</f>
        <v>217339.1883541134</v>
      </c>
      <c r="AS62" s="100">
        <f>VLOOKUP($A62,情景假设!$A$309:$AP$373,COLUMN(情景假设!Z$309),0)</f>
        <v>229858.13101007527</v>
      </c>
      <c r="AT62" s="66">
        <f>VLOOKUP($A62,情景假设!$A$309:$AP$373,COLUMN(情景假设!AA$309),0)</f>
        <v>242862.18240736847</v>
      </c>
      <c r="AU62" s="100">
        <f>VLOOKUP($A62,情景假设!$A$309:$AP$373,COLUMN(情景假设!AB$309),0)</f>
        <v>256369.55329901405</v>
      </c>
      <c r="AV62" s="100">
        <f>VLOOKUP($A62,情景假设!$A$309:$AP$373,COLUMN(情景假设!AC$309),0)</f>
        <v>270401.01038663159</v>
      </c>
      <c r="AW62" s="100">
        <f>VLOOKUP($A62,情景假设!$A$309:$AP$373,COLUMN(情景假设!AD$309),0)</f>
        <v>284970.1031881402</v>
      </c>
      <c r="AX62" s="100">
        <f>VLOOKUP($A62,情景假设!$A$309:$AP$373,COLUMN(情景假设!AE$309),0)</f>
        <v>300091.3447144946</v>
      </c>
      <c r="AY62" s="101">
        <f>VLOOKUP($A62,情景假设!$A$309:$AP$373,COLUMN(情景假设!AF$309),0)</f>
        <v>315780.1440682222</v>
      </c>
      <c r="AZ62" s="65">
        <f>VLOOKUP($A62,情景假设!$A$309:$AP$373,COLUMN(情景假设!AG$309),0)</f>
        <v>332018.98010379483</v>
      </c>
      <c r="BA62" s="100">
        <f>VLOOKUP($A62,情景假设!$A$309:$AP$373,COLUMN(情景假设!AH$309),0)</f>
        <v>348778.45981733449</v>
      </c>
      <c r="BB62" s="100">
        <f>VLOOKUP($A62,情景假设!$A$309:$AP$373,COLUMN(情景假设!AI$309),0)</f>
        <v>366055.62512977095</v>
      </c>
      <c r="BC62" s="100">
        <f>VLOOKUP($A62,情景假设!$A$309:$AP$373,COLUMN(情景假设!AJ$309),0)</f>
        <v>383845.90864931728</v>
      </c>
      <c r="BD62" s="66">
        <f>VLOOKUP($A62,情景假设!$A$309:$AP$373,COLUMN(情景假设!AK$309),0)</f>
        <v>402143.03603379108</v>
      </c>
      <c r="BE62" s="100">
        <f>VLOOKUP($A62,情景假设!$A$309:$AP$373,COLUMN(情景假设!AL$309),0)</f>
        <v>420953.35712732602</v>
      </c>
      <c r="BF62" s="100">
        <f>VLOOKUP($A62,情景假设!$A$309:$AP$373,COLUMN(情景假设!AM$309),0)</f>
        <v>440286.26986498974</v>
      </c>
      <c r="BG62" s="100">
        <f>VLOOKUP($A62,情景假设!$A$309:$AP$373,COLUMN(情景假设!AN$309),0)</f>
        <v>460137.83828012238</v>
      </c>
      <c r="BH62" s="100">
        <f>VLOOKUP($A62,情景假设!$A$309:$AP$373,COLUMN(情景假设!AO$309),0)</f>
        <v>480502.88210484514</v>
      </c>
      <c r="BI62" s="102">
        <f>VLOOKUP($A62,情景假设!$A$309:$AP$373,COLUMN(情景假设!AP$309),0)</f>
        <v>501374.91123880417</v>
      </c>
    </row>
    <row r="63" spans="1:61" x14ac:dyDescent="0.2">
      <c r="A63" s="64" t="s">
        <v>104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K$77*'历史数据 (2001-2022, 当年价) '!K63</f>
        <v>9235.1766732951</v>
      </c>
      <c r="L63" s="53">
        <f>L$77*'历史数据 (2001-2022, 当年价) '!L63</f>
        <v>10775.019036718917</v>
      </c>
      <c r="M63" s="54">
        <f>M$77*'历史数据 (2001-2022, 当年价) '!M63</f>
        <v>12532.839010693882</v>
      </c>
      <c r="N63" s="54">
        <f>N$77*'历史数据 (2001-2022, 当年价) '!N63</f>
        <v>14545.249222143182</v>
      </c>
      <c r="O63" s="54">
        <f>O$77*'历史数据 (2001-2022, 当年价) '!O63</f>
        <v>17233.458234108643</v>
      </c>
      <c r="P63" s="55">
        <f>P$77*'历史数据 (2001-2022, 当年价) '!P63</f>
        <v>20168.976311489714</v>
      </c>
      <c r="Q63" s="53">
        <f>Q$77*'历史数据 (2001-2022, 当年价) '!Q63</f>
        <v>23659.228873689208</v>
      </c>
      <c r="R63" s="54">
        <f>R$77*'历史数据 (2001-2022, 当年价) '!R63</f>
        <v>26634.906038232781</v>
      </c>
      <c r="S63" s="54">
        <f>S$77*'历史数据 (2001-2022, 当年价) '!S63</f>
        <v>29991.998098909156</v>
      </c>
      <c r="T63" s="54">
        <f>T$77*'历史数据 (2001-2022, 当年价) '!T63</f>
        <v>32811.140261061249</v>
      </c>
      <c r="U63" s="54">
        <f>U$77*'历史数据 (2001-2022, 当年价) '!U63</f>
        <v>32467.599999999999</v>
      </c>
      <c r="V63" s="65">
        <f>V$77*'历史数据 (2001-2022, 当年价) '!V63</f>
        <v>34661.867595396638</v>
      </c>
      <c r="W63" s="100">
        <f>W$77*'历史数据 (2001-2022, 当年价) '!W63</f>
        <v>35734.097446895939</v>
      </c>
      <c r="X63" s="100">
        <f>VLOOKUP($A63,情景假设!$A$309:$AP$373,COLUMN(情景假设!E$309),0)</f>
        <v>38626.471834201999</v>
      </c>
      <c r="Y63" s="100">
        <f>VLOOKUP($A63,情景假设!$A$309:$AP$373,COLUMN(情景假设!F$309),0)</f>
        <v>41700.121037447323</v>
      </c>
      <c r="Z63" s="102">
        <f>VLOOKUP($A63,情景假设!$A$309:$AP$373,COLUMN(情景假设!G$309),0)</f>
        <v>44954.641882963755</v>
      </c>
      <c r="AA63" s="100">
        <f>VLOOKUP($A63,情景假设!$A$309:$AP$373,COLUMN(情景假设!H$309),0)</f>
        <v>48463.948264116167</v>
      </c>
      <c r="AB63" s="100">
        <f>VLOOKUP($A63,情景假设!$A$309:$AP$373,COLUMN(情景假设!I$309),0)</f>
        <v>52258.303403761194</v>
      </c>
      <c r="AC63" s="100">
        <f>VLOOKUP($A63,情景假设!$A$309:$AP$373,COLUMN(情景假设!J$309),0)</f>
        <v>56251.456103575132</v>
      </c>
      <c r="AD63" s="100">
        <f>VLOOKUP($A63,情景假设!$A$309:$AP$373,COLUMN(情景假设!K$309),0)</f>
        <v>60329.032936483425</v>
      </c>
      <c r="AE63" s="101">
        <f>VLOOKUP($A63,情景假设!$A$309:$AP$373,COLUMN(情景假设!L$309),0)</f>
        <v>64346.495165015593</v>
      </c>
      <c r="AF63" s="65">
        <f>VLOOKUP($A63,情景假设!$A$309:$AP$373,COLUMN(情景假设!M$309),0)</f>
        <v>68234.860098632969</v>
      </c>
      <c r="AG63" s="100">
        <f>VLOOKUP($A63,情景假设!$A$309:$AP$373,COLUMN(情景假设!N$309),0)</f>
        <v>72068.967617705537</v>
      </c>
      <c r="AH63" s="100">
        <f>VLOOKUP($A63,情景假设!$A$309:$AP$373,COLUMN(情景假设!O$309),0)</f>
        <v>75909.729233594742</v>
      </c>
      <c r="AI63" s="100">
        <f>VLOOKUP($A63,情景假设!$A$309:$AP$373,COLUMN(情景假设!P$309),0)</f>
        <v>79834.75636282505</v>
      </c>
      <c r="AJ63" s="102">
        <f>VLOOKUP($A63,情景假设!$A$309:$AP$373,COLUMN(情景假设!Q$309),0)</f>
        <v>83938.759567145898</v>
      </c>
      <c r="AK63" s="100">
        <f>VLOOKUP($A63,情景假设!$A$309:$AP$373,COLUMN(情景假设!R$309),0)</f>
        <v>88227.250469374194</v>
      </c>
      <c r="AL63" s="100">
        <f>VLOOKUP($A63,情景假设!$A$309:$AP$373,COLUMN(情景假设!S$309),0)</f>
        <v>92643.621929493107</v>
      </c>
      <c r="AM63" s="100">
        <f>VLOOKUP($A63,情景假设!$A$309:$AP$373,COLUMN(情景假设!T$309),0)</f>
        <v>97204.994457926485</v>
      </c>
      <c r="AN63" s="100">
        <f>VLOOKUP($A63,情景假设!$A$309:$AP$373,COLUMN(情景假设!U$309),0)</f>
        <v>101931.92188755369</v>
      </c>
      <c r="AO63" s="100">
        <f>VLOOKUP($A63,情景假设!$A$309:$AP$373,COLUMN(情景假设!V$309),0)</f>
        <v>106848.7726351195</v>
      </c>
      <c r="AP63" s="65">
        <f>VLOOKUP($A63,情景假设!$A$309:$AP$373,COLUMN(情景假设!W$309),0)</f>
        <v>111955.98653180276</v>
      </c>
      <c r="AQ63" s="100">
        <f>VLOOKUP($A63,情景假设!$A$309:$AP$373,COLUMN(情景假设!X$309),0)</f>
        <v>117231.04958117152</v>
      </c>
      <c r="AR63" s="100">
        <f>VLOOKUP($A63,情景假设!$A$309:$AP$373,COLUMN(情景假设!Y$309),0)</f>
        <v>122665.83782481276</v>
      </c>
      <c r="AS63" s="100">
        <f>VLOOKUP($A63,情景假设!$A$309:$AP$373,COLUMN(情景假设!Z$309),0)</f>
        <v>128250.59535789271</v>
      </c>
      <c r="AT63" s="66">
        <f>VLOOKUP($A63,情景假设!$A$309:$AP$373,COLUMN(情景假设!AA$309),0)</f>
        <v>133973.8537624185</v>
      </c>
      <c r="AU63" s="100">
        <f>VLOOKUP($A63,情景假设!$A$309:$AP$373,COLUMN(情景假设!AB$309),0)</f>
        <v>139827.27957831105</v>
      </c>
      <c r="AV63" s="100">
        <f>VLOOKUP($A63,情景假设!$A$309:$AP$373,COLUMN(情景假设!AC$309),0)</f>
        <v>145801.40287786897</v>
      </c>
      <c r="AW63" s="100">
        <f>VLOOKUP($A63,情景假设!$A$309:$AP$373,COLUMN(情景假设!AD$309),0)</f>
        <v>151880.21686919514</v>
      </c>
      <c r="AX63" s="100">
        <f>VLOOKUP($A63,情景假设!$A$309:$AP$373,COLUMN(情景假设!AE$309),0)</f>
        <v>158045.61080902265</v>
      </c>
      <c r="AY63" s="101">
        <f>VLOOKUP($A63,情景假设!$A$309:$AP$373,COLUMN(情景假设!AF$309),0)</f>
        <v>164277.22287602228</v>
      </c>
      <c r="AZ63" s="65">
        <f>VLOOKUP($A63,情景假设!$A$309:$AP$373,COLUMN(情景假设!AG$309),0)</f>
        <v>170585.85672470191</v>
      </c>
      <c r="BA63" s="100">
        <f>VLOOKUP($A63,情景假设!$A$309:$AP$373,COLUMN(情景假设!AH$309),0)</f>
        <v>176992.21738975594</v>
      </c>
      <c r="BB63" s="100">
        <f>VLOOKUP($A63,情景假设!$A$309:$AP$373,COLUMN(情景假设!AI$309),0)</f>
        <v>183488.46041712098</v>
      </c>
      <c r="BC63" s="100">
        <f>VLOOKUP($A63,情景假设!$A$309:$AP$373,COLUMN(情景假设!AJ$309),0)</f>
        <v>190065.99339304265</v>
      </c>
      <c r="BD63" s="66">
        <f>VLOOKUP($A63,情景假设!$A$309:$AP$373,COLUMN(情景假设!AK$309),0)</f>
        <v>196715.45737153676</v>
      </c>
      <c r="BE63" s="100">
        <f>VLOOKUP($A63,情景假设!$A$309:$AP$373,COLUMN(情景假设!AL$309),0)</f>
        <v>203433.68411898136</v>
      </c>
      <c r="BF63" s="100">
        <f>VLOOKUP($A63,情景假设!$A$309:$AP$373,COLUMN(情景假设!AM$309),0)</f>
        <v>210218.73861086497</v>
      </c>
      <c r="BG63" s="100">
        <f>VLOOKUP($A63,情景假设!$A$309:$AP$373,COLUMN(情景假设!AN$309),0)</f>
        <v>217062.0977154276</v>
      </c>
      <c r="BH63" s="100">
        <f>VLOOKUP($A63,情景假设!$A$309:$AP$373,COLUMN(情景假设!AO$309),0)</f>
        <v>223954.65826118414</v>
      </c>
      <c r="BI63" s="102">
        <f>VLOOKUP($A63,情景假设!$A$309:$AP$373,COLUMN(情景假设!AP$309),0)</f>
        <v>230886.72878145776</v>
      </c>
    </row>
    <row r="64" spans="1:61" x14ac:dyDescent="0.2">
      <c r="A64" s="64" t="s">
        <v>122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K$77*'历史数据 (2001-2022, 当年价) '!K64</f>
        <v>8223.2227567125155</v>
      </c>
      <c r="L64" s="53">
        <f>L$77*'历史数据 (2001-2022, 当年价) '!L64</f>
        <v>9355.5737844991854</v>
      </c>
      <c r="M64" s="54">
        <f>M$77*'历史数据 (2001-2022, 当年价) '!M64</f>
        <v>10885.223190938372</v>
      </c>
      <c r="N64" s="54">
        <f>N$77*'历史数据 (2001-2022, 当年价) '!N64</f>
        <v>12424.365258586176</v>
      </c>
      <c r="O64" s="54">
        <f>O$77*'历史数据 (2001-2022, 当年价) '!O64</f>
        <v>13914.986113061001</v>
      </c>
      <c r="P64" s="55">
        <f>P$77*'历史数据 (2001-2022, 当年价) '!P64</f>
        <v>15483.430230071255</v>
      </c>
      <c r="Q64" s="53">
        <f>Q$77*'历史数据 (2001-2022, 当年价) '!Q64</f>
        <v>16917.723452864859</v>
      </c>
      <c r="R64" s="54">
        <f>R$77*'历史数据 (2001-2022, 当年价) '!R64</f>
        <v>18384.538044701698</v>
      </c>
      <c r="S64" s="54">
        <f>S$77*'历史数据 (2001-2022, 当年价) '!S64</f>
        <v>20533.707492574169</v>
      </c>
      <c r="T64" s="54">
        <f>T$77*'历史数据 (2001-2022, 当年价) '!T64</f>
        <v>22744.318910727616</v>
      </c>
      <c r="U64" s="54">
        <f>U$77*'历史数据 (2001-2022, 当年价) '!U64</f>
        <v>24166.2</v>
      </c>
      <c r="V64" s="65">
        <f>V$77*'历史数据 (2001-2022, 当年价) '!V64</f>
        <v>25799.431577445641</v>
      </c>
      <c r="W64" s="100">
        <f>W$77*'历史数据 (2001-2022, 当年价) '!W64</f>
        <v>26597.51092538951</v>
      </c>
      <c r="X64" s="100">
        <f>VLOOKUP($A64,情景假设!$A$309:$AP$373,COLUMN(情景假设!E$309),0)</f>
        <v>28881.671068584728</v>
      </c>
      <c r="Y64" s="100">
        <f>VLOOKUP($A64,情景假设!$A$309:$AP$373,COLUMN(情景假设!F$309),0)</f>
        <v>31317.60242575307</v>
      </c>
      <c r="Z64" s="102">
        <f>VLOOKUP($A64,情景假设!$A$309:$AP$373,COLUMN(情景假设!G$309),0)</f>
        <v>33904.356796420558</v>
      </c>
      <c r="AA64" s="100">
        <f>VLOOKUP($A64,情景假设!$A$309:$AP$373,COLUMN(情景假设!H$309),0)</f>
        <v>36699.053674321563</v>
      </c>
      <c r="AB64" s="100">
        <f>VLOOKUP($A64,情景假设!$A$309:$AP$373,COLUMN(情景假设!I$309),0)</f>
        <v>39727.688497192095</v>
      </c>
      <c r="AC64" s="100">
        <f>VLOOKUP($A64,情景假设!$A$309:$AP$373,COLUMN(情景假设!J$309),0)</f>
        <v>42925.914533812997</v>
      </c>
      <c r="AD64" s="100">
        <f>VLOOKUP($A64,情景假设!$A$309:$AP$373,COLUMN(情景假设!K$309),0)</f>
        <v>46206.693737646645</v>
      </c>
      <c r="AE64" s="101">
        <f>VLOOKUP($A64,情景假设!$A$309:$AP$373,COLUMN(情景假设!L$309),0)</f>
        <v>49458.413756581424</v>
      </c>
      <c r="AF64" s="65">
        <f>VLOOKUP($A64,情景假设!$A$309:$AP$373,COLUMN(情景假设!M$309),0)</f>
        <v>52628.952272380986</v>
      </c>
      <c r="AG64" s="100">
        <f>VLOOKUP($A64,情景假设!$A$309:$AP$373,COLUMN(情景假设!N$309),0)</f>
        <v>55774.965546149266</v>
      </c>
      <c r="AH64" s="100">
        <f>VLOOKUP($A64,情景假设!$A$309:$AP$373,COLUMN(情景假设!O$309),0)</f>
        <v>58938.713319996699</v>
      </c>
      <c r="AI64" s="100">
        <f>VLOOKUP($A64,情景假设!$A$309:$AP$373,COLUMN(情景假设!P$309),0)</f>
        <v>62175.19656833895</v>
      </c>
      <c r="AJ64" s="102">
        <f>VLOOKUP($A64,情景假设!$A$309:$AP$373,COLUMN(情景假设!Q$309),0)</f>
        <v>65552.546690349685</v>
      </c>
      <c r="AK64" s="100">
        <f>VLOOKUP($A64,情景假设!$A$309:$AP$373,COLUMN(情景假设!R$309),0)</f>
        <v>69076.124120642373</v>
      </c>
      <c r="AL64" s="100">
        <f>VLOOKUP($A64,情景假设!$A$309:$AP$373,COLUMN(情景假设!S$309),0)</f>
        <v>72706.998677959913</v>
      </c>
      <c r="AM64" s="100">
        <f>VLOOKUP($A64,情景假设!$A$309:$AP$373,COLUMN(情景假设!T$309),0)</f>
        <v>76459.058774533303</v>
      </c>
      <c r="AN64" s="100">
        <f>VLOOKUP($A64,情景假设!$A$309:$AP$373,COLUMN(情景假设!U$309),0)</f>
        <v>80349.166353356995</v>
      </c>
      <c r="AO64" s="100">
        <f>VLOOKUP($A64,情景假设!$A$309:$AP$373,COLUMN(情景假设!V$309),0)</f>
        <v>84397.490461265814</v>
      </c>
      <c r="AP64" s="65">
        <f>VLOOKUP($A64,情景假设!$A$309:$AP$373,COLUMN(情景假设!W$309),0)</f>
        <v>88605.586910807615</v>
      </c>
      <c r="AQ64" s="100">
        <f>VLOOKUP($A64,情景假设!$A$309:$AP$373,COLUMN(情景假设!X$309),0)</f>
        <v>92957.001203649823</v>
      </c>
      <c r="AR64" s="100">
        <f>VLOOKUP($A64,情景假设!$A$309:$AP$373,COLUMN(情景假设!Y$309),0)</f>
        <v>97446.791109100508</v>
      </c>
      <c r="AS64" s="100">
        <f>VLOOKUP($A64,情景假设!$A$309:$AP$373,COLUMN(情景假设!Z$309),0)</f>
        <v>102068.91036977078</v>
      </c>
      <c r="AT64" s="66">
        <f>VLOOKUP($A64,情景假设!$A$309:$AP$373,COLUMN(情景假设!AA$309),0)</f>
        <v>106816.15665357384</v>
      </c>
      <c r="AU64" s="100">
        <f>VLOOKUP($A64,情景假设!$A$309:$AP$373,COLUMN(情景假设!AB$309),0)</f>
        <v>111684.05323615843</v>
      </c>
      <c r="AV64" s="100">
        <f>VLOOKUP($A64,情景假设!$A$309:$AP$373,COLUMN(情景假设!AC$309),0)</f>
        <v>116667.47371214128</v>
      </c>
      <c r="AW64" s="100">
        <f>VLOOKUP($A64,情景假设!$A$309:$AP$373,COLUMN(情景假设!AD$309),0)</f>
        <v>121756.32256908898</v>
      </c>
      <c r="AX64" s="100">
        <f>VLOOKUP($A64,情景假设!$A$309:$AP$373,COLUMN(情景假设!AE$309),0)</f>
        <v>126939.06215567217</v>
      </c>
      <c r="AY64" s="101">
        <f>VLOOKUP($A64,情景假设!$A$309:$AP$373,COLUMN(情景假设!AF$309),0)</f>
        <v>132202.58864142941</v>
      </c>
      <c r="AZ64" s="65">
        <f>VLOOKUP($A64,情景假设!$A$309:$AP$373,COLUMN(情景假设!AG$309),0)</f>
        <v>137552.25829915202</v>
      </c>
      <c r="BA64" s="100">
        <f>VLOOKUP($A64,情景假设!$A$309:$AP$373,COLUMN(情景假设!AH$309),0)</f>
        <v>142999.43698221588</v>
      </c>
      <c r="BB64" s="100">
        <f>VLOOKUP($A64,情景假设!$A$309:$AP$373,COLUMN(情景假设!AI$309),0)</f>
        <v>148538.32044373301</v>
      </c>
      <c r="BC64" s="100">
        <f>VLOOKUP($A64,情景假设!$A$309:$AP$373,COLUMN(情景假设!AJ$309),0)</f>
        <v>154162.48205705348</v>
      </c>
      <c r="BD64" s="66">
        <f>VLOOKUP($A64,情景假设!$A$309:$AP$373,COLUMN(情景假设!AK$309),0)</f>
        <v>159864.85396888622</v>
      </c>
      <c r="BE64" s="100">
        <f>VLOOKUP($A64,情景假设!$A$309:$AP$373,COLUMN(情景假设!AL$309),0)</f>
        <v>165643.38788343623</v>
      </c>
      <c r="BF64" s="100">
        <f>VLOOKUP($A64,情景假设!$A$309:$AP$373,COLUMN(情景假设!AM$309),0)</f>
        <v>171497.06088817181</v>
      </c>
      <c r="BG64" s="100">
        <f>VLOOKUP($A64,情景假设!$A$309:$AP$373,COLUMN(情景假设!AN$309),0)</f>
        <v>177419.49364089203</v>
      </c>
      <c r="BH64" s="100">
        <f>VLOOKUP($A64,情景假设!$A$309:$AP$373,COLUMN(情景假设!AO$309),0)</f>
        <v>183403.82037223221</v>
      </c>
      <c r="BI64" s="102">
        <f>VLOOKUP($A64,情景假设!$A$309:$AP$373,COLUMN(情景假设!AP$309),0)</f>
        <v>189442.67873530727</v>
      </c>
    </row>
    <row r="65" spans="1:61" x14ac:dyDescent="0.2">
      <c r="A65" s="64" t="s">
        <v>106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K$77*'历史数据 (2001-2022, 当年价) '!K65</f>
        <v>2588.8465312850017</v>
      </c>
      <c r="L65" s="53">
        <f>L$77*'历史数据 (2001-2022, 当年价) '!L65</f>
        <v>2943.1056237537528</v>
      </c>
      <c r="M65" s="54">
        <f>M$77*'历史数据 (2001-2022, 当年价) '!M65</f>
        <v>3481.8302033218015</v>
      </c>
      <c r="N65" s="54">
        <f>N$77*'历史数据 (2001-2022, 当年价) '!N65</f>
        <v>4130.9729578746819</v>
      </c>
      <c r="O65" s="54">
        <f>O$77*'历史数据 (2001-2022, 当年价) '!O65</f>
        <v>4395.4447557680423</v>
      </c>
      <c r="P65" s="55">
        <f>P$77*'历史数据 (2001-2022, 当年价) '!P65</f>
        <v>4603.151826708925</v>
      </c>
      <c r="Q65" s="53">
        <f>Q$77*'历史数据 (2001-2022, 当年价) '!Q65</f>
        <v>4785.5632996742488</v>
      </c>
      <c r="R65" s="54">
        <f>R$77*'历史数据 (2001-2022, 当年价) '!R65</f>
        <v>4850.5663499254233</v>
      </c>
      <c r="S65" s="54">
        <f>S$77*'历史数据 (2001-2022, 当年价) '!S65</f>
        <v>5186.6305211276767</v>
      </c>
      <c r="T65" s="54">
        <f>T$77*'历史数据 (2001-2022, 当年价) '!T65</f>
        <v>5892.3934190869013</v>
      </c>
      <c r="U65" s="54">
        <f>U$77*'历史数据 (2001-2022, 当年价) '!U65</f>
        <v>5863.1</v>
      </c>
      <c r="V65" s="65">
        <f>V$77*'历史数据 (2001-2022, 当年价) '!V65</f>
        <v>6259.3476542328353</v>
      </c>
      <c r="W65" s="100">
        <f>W$77*'历史数据 (2001-2022, 当年价) '!W65</f>
        <v>6452.974249433144</v>
      </c>
      <c r="X65" s="100">
        <f>VLOOKUP($A65,情景假设!$A$309:$AP$373,COLUMN(情景假设!E$309),0)</f>
        <v>6875.3427462959571</v>
      </c>
      <c r="Y65" s="100">
        <f>VLOOKUP($A65,情景假设!$A$309:$AP$373,COLUMN(情景假设!F$309),0)</f>
        <v>7319.5916990105216</v>
      </c>
      <c r="Z65" s="102">
        <f>VLOOKUP($A65,情景假设!$A$309:$AP$373,COLUMN(情景假设!G$309),0)</f>
        <v>7786.3004581273462</v>
      </c>
      <c r="AA65" s="100">
        <f>VLOOKUP($A65,情景假设!$A$309:$AP$373,COLUMN(情景假设!H$309),0)</f>
        <v>8287.4537243904433</v>
      </c>
      <c r="AB65" s="100">
        <f>VLOOKUP($A65,情景假设!$A$309:$AP$373,COLUMN(情景假设!I$309),0)</f>
        <v>8826.2314607919416</v>
      </c>
      <c r="AC65" s="100">
        <f>VLOOKUP($A65,情景假设!$A$309:$AP$373,COLUMN(情景假设!J$309),0)</f>
        <v>9387.3839730578766</v>
      </c>
      <c r="AD65" s="100">
        <f>VLOOKUP($A65,情景假设!$A$309:$AP$373,COLUMN(情景假设!K$309),0)</f>
        <v>9951.8142053926731</v>
      </c>
      <c r="AE65" s="101">
        <f>VLOOKUP($A65,情景假设!$A$309:$AP$373,COLUMN(情景假设!L$309),0)</f>
        <v>10496.42243115386</v>
      </c>
      <c r="AF65" s="65">
        <f>VLOOKUP($A65,情景假设!$A$309:$AP$373,COLUMN(情景假设!M$309),0)</f>
        <v>11009.63940234815</v>
      </c>
      <c r="AG65" s="100">
        <f>VLOOKUP($A65,情景假设!$A$309:$AP$373,COLUMN(情景假设!N$309),0)</f>
        <v>11504.515671745841</v>
      </c>
      <c r="AH65" s="100">
        <f>VLOOKUP($A65,情景假设!$A$309:$AP$373,COLUMN(情景假设!O$309),0)</f>
        <v>11993.958754310337</v>
      </c>
      <c r="AI65" s="100">
        <f>VLOOKUP($A65,情景假设!$A$309:$AP$373,COLUMN(情景假设!P$309),0)</f>
        <v>12493.466522651426</v>
      </c>
      <c r="AJ65" s="102">
        <f>VLOOKUP($A65,情景假设!$A$309:$AP$373,COLUMN(情景假设!Q$309),0)</f>
        <v>13021.141989858128</v>
      </c>
      <c r="AK65" s="100">
        <f>VLOOKUP($A65,情景假设!$A$309:$AP$373,COLUMN(情景假设!R$309),0)</f>
        <v>13577.163281090565</v>
      </c>
      <c r="AL65" s="100">
        <f>VLOOKUP($A65,情景假设!$A$309:$AP$373,COLUMN(情景假设!S$309),0)</f>
        <v>14149.654444865551</v>
      </c>
      <c r="AM65" s="100">
        <f>VLOOKUP($A65,情景假设!$A$309:$AP$373,COLUMN(情景假设!T$309),0)</f>
        <v>14740.916309657672</v>
      </c>
      <c r="AN65" s="100">
        <f>VLOOKUP($A65,情景假设!$A$309:$AP$373,COLUMN(情景假设!U$309),0)</f>
        <v>15353.614130498519</v>
      </c>
      <c r="AO65" s="100">
        <f>VLOOKUP($A65,情景假设!$A$309:$AP$373,COLUMN(情景假设!V$309),0)</f>
        <v>15990.818965567618</v>
      </c>
      <c r="AP65" s="65">
        <f>VLOOKUP($A65,情景假设!$A$309:$AP$373,COLUMN(情景假设!W$309),0)</f>
        <v>16651.863314052785</v>
      </c>
      <c r="AQ65" s="100">
        <f>VLOOKUP($A65,情景假设!$A$309:$AP$373,COLUMN(情景假设!X$309),0)</f>
        <v>17332.589046870751</v>
      </c>
      <c r="AR65" s="100">
        <f>VLOOKUP($A65,情景假设!$A$309:$AP$373,COLUMN(情景假设!Y$309),0)</f>
        <v>18030.922473352228</v>
      </c>
      <c r="AS65" s="100">
        <f>VLOOKUP($A65,情景假设!$A$309:$AP$373,COLUMN(情景假设!Z$309),0)</f>
        <v>18744.455581945116</v>
      </c>
      <c r="AT65" s="66">
        <f>VLOOKUP($A65,情景假设!$A$309:$AP$373,COLUMN(情景假设!AA$309),0)</f>
        <v>19470.430180075833</v>
      </c>
      <c r="AU65" s="100">
        <f>VLOOKUP($A65,情景假设!$A$309:$AP$373,COLUMN(情景假设!AB$309),0)</f>
        <v>20206.436356924165</v>
      </c>
      <c r="AV65" s="100">
        <f>VLOOKUP($A65,情景假设!$A$309:$AP$373,COLUMN(情景假设!AC$309),0)</f>
        <v>20949.779019338304</v>
      </c>
      <c r="AW65" s="100">
        <f>VLOOKUP($A65,情景假设!$A$309:$AP$373,COLUMN(情景假设!AD$309),0)</f>
        <v>21696.706545614779</v>
      </c>
      <c r="AX65" s="100">
        <f>VLOOKUP($A65,情景假设!$A$309:$AP$373,COLUMN(情景假设!AE$309),0)</f>
        <v>22443.065794843107</v>
      </c>
      <c r="AY65" s="101">
        <f>VLOOKUP($A65,情景假设!$A$309:$AP$373,COLUMN(情景假设!AF$309),0)</f>
        <v>23184.292251046078</v>
      </c>
      <c r="AZ65" s="65">
        <f>VLOOKUP($A65,情景假设!$A$309:$AP$373,COLUMN(情景假设!AG$309),0)</f>
        <v>23924.148151622423</v>
      </c>
      <c r="BA65" s="100">
        <f>VLOOKUP($A65,情景假设!$A$309:$AP$373,COLUMN(情景假设!AH$309),0)</f>
        <v>24668.830036210889</v>
      </c>
      <c r="BB65" s="100">
        <f>VLOOKUP($A65,情景假设!$A$309:$AP$373,COLUMN(情景假设!AI$309),0)</f>
        <v>25417.04197665723</v>
      </c>
      <c r="BC65" s="100">
        <f>VLOOKUP($A65,情景假设!$A$309:$AP$373,COLUMN(情景假设!AJ$309),0)</f>
        <v>26167.394438645901</v>
      </c>
      <c r="BD65" s="66">
        <f>VLOOKUP($A65,情景假设!$A$309:$AP$373,COLUMN(情景假设!AK$309),0)</f>
        <v>26918.403709121434</v>
      </c>
      <c r="BE65" s="100">
        <f>VLOOKUP($A65,情景假设!$A$309:$AP$373,COLUMN(情景假设!AL$309),0)</f>
        <v>27669.440300654038</v>
      </c>
      <c r="BF65" s="100">
        <f>VLOOKUP($A65,情景假设!$A$309:$AP$373,COLUMN(情景假设!AM$309),0)</f>
        <v>28420.032473072188</v>
      </c>
      <c r="BG65" s="100">
        <f>VLOOKUP($A65,情景假设!$A$309:$AP$373,COLUMN(情景假设!AN$309),0)</f>
        <v>29168.809925948652</v>
      </c>
      <c r="BH65" s="100">
        <f>VLOOKUP($A65,情景假设!$A$309:$AP$373,COLUMN(情景假设!AO$309),0)</f>
        <v>29914.332778197746</v>
      </c>
      <c r="BI65" s="102">
        <f>VLOOKUP($A65,情景假设!$A$309:$AP$373,COLUMN(情景假设!AP$309),0)</f>
        <v>30655.092422086276</v>
      </c>
    </row>
    <row r="66" spans="1:61" x14ac:dyDescent="0.2">
      <c r="A66" s="64" t="s">
        <v>107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K$77*'历史数据 (2001-2022, 当年价) '!K66</f>
        <v>8215.2085396484417</v>
      </c>
      <c r="L66" s="53">
        <f>L$77*'历史数据 (2001-2022, 当年价) '!L66</f>
        <v>8919.7543985306074</v>
      </c>
      <c r="M66" s="54">
        <f>M$77*'历史数据 (2001-2022, 当年价) '!M66</f>
        <v>9471.2872506004296</v>
      </c>
      <c r="N66" s="54">
        <f>N$77*'历史数据 (2001-2022, 当年价) '!N66</f>
        <v>9814.5407288437873</v>
      </c>
      <c r="O66" s="54">
        <f>O$77*'历史数据 (2001-2022, 当年价) '!O66</f>
        <v>10744.631189497688</v>
      </c>
      <c r="P66" s="55">
        <f>P$77*'历史数据 (2001-2022, 当年价) '!P66</f>
        <v>11803.562331981635</v>
      </c>
      <c r="Q66" s="53">
        <f>Q$77*'历史数据 (2001-2022, 当年价) '!Q66</f>
        <v>13389.26892517825</v>
      </c>
      <c r="R66" s="54">
        <f>R$77*'历史数据 (2001-2022, 当年价) '!R66</f>
        <v>14464.859726951376</v>
      </c>
      <c r="S66" s="54">
        <f>S$77*'历史数据 (2001-2022, 当年价) '!S66</f>
        <v>15056.098053059803</v>
      </c>
      <c r="T66" s="54">
        <f>T$77*'历史数据 (2001-2022, 当年价) '!T66</f>
        <v>17073.494684407979</v>
      </c>
      <c r="U66" s="54">
        <f>U$77*'历史数据 (2001-2022, 当年价) '!U66</f>
        <v>16353.2</v>
      </c>
      <c r="V66" s="65">
        <f>V$77*'历史数据 (2001-2022, 当年价) '!V66</f>
        <v>17458.40324388129</v>
      </c>
      <c r="W66" s="100">
        <f>W$77*'历史数据 (2001-2022, 当年价) '!W66</f>
        <v>17998.461308152702</v>
      </c>
      <c r="X66" s="100">
        <f>VLOOKUP($A66,情景假设!$A$309:$AP$373,COLUMN(情景假设!E$309),0)</f>
        <v>19173.619530634634</v>
      </c>
      <c r="Y66" s="100">
        <f>VLOOKUP($A66,情景假设!$A$309:$AP$373,COLUMN(情景假设!F$309),0)</f>
        <v>20409.534833676622</v>
      </c>
      <c r="Z66" s="102">
        <f>VLOOKUP($A66,情景假设!$A$309:$AP$373,COLUMN(情景假设!G$309),0)</f>
        <v>21707.844571315669</v>
      </c>
      <c r="AA66" s="100">
        <f>VLOOKUP($A66,情景假设!$A$309:$AP$373,COLUMN(情景假设!H$309),0)</f>
        <v>23101.9412403401</v>
      </c>
      <c r="AB66" s="100">
        <f>VLOOKUP($A66,情景假设!$A$309:$AP$373,COLUMN(情景假设!I$309),0)</f>
        <v>24600.635167475197</v>
      </c>
      <c r="AC66" s="100">
        <f>VLOOKUP($A66,情景假设!$A$309:$AP$373,COLUMN(情景假设!J$309),0)</f>
        <v>26161.405335791766</v>
      </c>
      <c r="AD66" s="100">
        <f>VLOOKUP($A66,情景假设!$A$309:$AP$373,COLUMN(情景假设!K$309),0)</f>
        <v>27731.033125725935</v>
      </c>
      <c r="AE66" s="101">
        <f>VLOOKUP($A66,情景假设!$A$309:$AP$373,COLUMN(情景假设!L$309),0)</f>
        <v>29245.174070755569</v>
      </c>
      <c r="AF66" s="65">
        <f>VLOOKUP($A66,情景假设!$A$309:$AP$373,COLUMN(情景假设!M$309),0)</f>
        <v>30671.591322669767</v>
      </c>
      <c r="AG66" s="100">
        <f>VLOOKUP($A66,情景假设!$A$309:$AP$373,COLUMN(情景假设!N$309),0)</f>
        <v>32046.67660517351</v>
      </c>
      <c r="AH66" s="100">
        <f>VLOOKUP($A66,情景假设!$A$309:$AP$373,COLUMN(情景假设!O$309),0)</f>
        <v>33406.476182730607</v>
      </c>
      <c r="AI66" s="100">
        <f>VLOOKUP($A66,情景假设!$A$309:$AP$373,COLUMN(情景假设!P$309),0)</f>
        <v>34794.24545014061</v>
      </c>
      <c r="AJ66" s="102">
        <f>VLOOKUP($A66,情景假设!$A$309:$AP$373,COLUMN(情景假设!Q$309),0)</f>
        <v>36260.488876596792</v>
      </c>
      <c r="AK66" s="100">
        <f>VLOOKUP($A66,情景假设!$A$309:$AP$373,COLUMN(情景假设!R$309),0)</f>
        <v>37805.68325955663</v>
      </c>
      <c r="AL66" s="100">
        <f>VLOOKUP($A66,情景假设!$A$309:$AP$373,COLUMN(情景假设!S$309),0)</f>
        <v>39396.673367416879</v>
      </c>
      <c r="AM66" s="100">
        <f>VLOOKUP($A66,情景假设!$A$309:$AP$373,COLUMN(情景假设!T$309),0)</f>
        <v>41039.855029225626</v>
      </c>
      <c r="AN66" s="100">
        <f>VLOOKUP($A66,情景假设!$A$309:$AP$373,COLUMN(情景假设!U$309),0)</f>
        <v>42742.634375310452</v>
      </c>
      <c r="AO66" s="100">
        <f>VLOOKUP($A66,情景假设!$A$309:$AP$373,COLUMN(情景假设!V$309),0)</f>
        <v>44513.542633412588</v>
      </c>
      <c r="AP66" s="65">
        <f>VLOOKUP($A66,情景假设!$A$309:$AP$373,COLUMN(情景假设!W$309),0)</f>
        <v>46350.699787006401</v>
      </c>
      <c r="AQ66" s="100">
        <f>VLOOKUP($A66,情景假设!$A$309:$AP$373,COLUMN(情景假设!X$309),0)</f>
        <v>48242.507743803559</v>
      </c>
      <c r="AR66" s="100">
        <f>VLOOKUP($A66,情景假设!$A$309:$AP$373,COLUMN(情景假设!Y$309),0)</f>
        <v>50183.169234205663</v>
      </c>
      <c r="AS66" s="100">
        <f>VLOOKUP($A66,情景假设!$A$309:$AP$373,COLUMN(情景假设!Z$309),0)</f>
        <v>52165.954160192341</v>
      </c>
      <c r="AT66" s="66">
        <f>VLOOKUP($A66,情景假设!$A$309:$AP$373,COLUMN(情景假设!AA$309),0)</f>
        <v>54183.155393117922</v>
      </c>
      <c r="AU66" s="100">
        <f>VLOOKUP($A66,情景假设!$A$309:$AP$373,COLUMN(情景假设!AB$309),0)</f>
        <v>56228.032384279657</v>
      </c>
      <c r="AV66" s="100">
        <f>VLOOKUP($A66,情景假设!$A$309:$AP$373,COLUMN(情景假设!AC$309),0)</f>
        <v>58293.048061189707</v>
      </c>
      <c r="AW66" s="100">
        <f>VLOOKUP($A66,情景假设!$A$309:$AP$373,COLUMN(情景假设!AD$309),0)</f>
        <v>60367.722799790412</v>
      </c>
      <c r="AX66" s="100">
        <f>VLOOKUP($A66,情景假设!$A$309:$AP$373,COLUMN(情景假设!AE$309),0)</f>
        <v>62440.457661743938</v>
      </c>
      <c r="AY66" s="101">
        <f>VLOOKUP($A66,情景假设!$A$309:$AP$373,COLUMN(情景假设!AF$309),0)</f>
        <v>64498.507460669309</v>
      </c>
      <c r="AZ66" s="65">
        <f>VLOOKUP($A66,情景假设!$A$309:$AP$373,COLUMN(情景假设!AG$309),0)</f>
        <v>66552.413335666424</v>
      </c>
      <c r="BA66" s="100">
        <f>VLOOKUP($A66,情景假设!$A$309:$AP$373,COLUMN(情景假设!AH$309),0)</f>
        <v>68619.517735822621</v>
      </c>
      <c r="BB66" s="100">
        <f>VLOOKUP($A66,情景假设!$A$309:$AP$373,COLUMN(情景假设!AI$309),0)</f>
        <v>70696.211553070098</v>
      </c>
      <c r="BC66" s="100">
        <f>VLOOKUP($A66,情景假设!$A$309:$AP$373,COLUMN(情景假设!AJ$309),0)</f>
        <v>72778.625602616929</v>
      </c>
      <c r="BD66" s="66">
        <f>VLOOKUP($A66,情景假设!$A$309:$AP$373,COLUMN(情景假设!AK$309),0)</f>
        <v>74862.629087864567</v>
      </c>
      <c r="BE66" s="100">
        <f>VLOOKUP($A66,情景假设!$A$309:$AP$373,COLUMN(情景假设!AL$309),0)</f>
        <v>76946.467098636465</v>
      </c>
      <c r="BF66" s="100">
        <f>VLOOKUP($A66,情景假设!$A$309:$AP$373,COLUMN(情景假设!AM$309),0)</f>
        <v>79028.823120820452</v>
      </c>
      <c r="BG66" s="100">
        <f>VLOOKUP($A66,情景假设!$A$309:$AP$373,COLUMN(情景假设!AN$309),0)</f>
        <v>81105.88175895912</v>
      </c>
      <c r="BH66" s="100">
        <f>VLOOKUP($A66,情景假设!$A$309:$AP$373,COLUMN(情景假设!AO$309),0)</f>
        <v>83173.634410329658</v>
      </c>
      <c r="BI66" s="102">
        <f>VLOOKUP($A66,情景假设!$A$309:$AP$373,COLUMN(情景假设!AP$309),0)</f>
        <v>85227.881702297833</v>
      </c>
    </row>
    <row r="67" spans="1:61" x14ac:dyDescent="0.2">
      <c r="A67" s="64" t="s">
        <v>108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K$77*'历史数据 (2001-2022, 当年价) '!K67</f>
        <v>15733.180194722509</v>
      </c>
      <c r="L67" s="53">
        <f>L$77*'历史数据 (2001-2022, 当年价) '!L67</f>
        <v>17398.154822835269</v>
      </c>
      <c r="M67" s="54">
        <f>M$77*'历史数据 (2001-2022, 当年价) '!M67</f>
        <v>19161.404772517511</v>
      </c>
      <c r="N67" s="54">
        <f>N$77*'历史数据 (2001-2022, 当年价) '!N67</f>
        <v>21360.323296462921</v>
      </c>
      <c r="O67" s="54">
        <f>O$77*'历史数据 (2001-2022, 当年价) '!O67</f>
        <v>23657.484004820206</v>
      </c>
      <c r="P67" s="55">
        <f>P$77*'历史数据 (2001-2022, 当年价) '!P67</f>
        <v>27171.707502012752</v>
      </c>
      <c r="Q67" s="53">
        <f>Q$77*'历史数据 (2001-2022, 当年价) '!Q67</f>
        <v>29633.545175076048</v>
      </c>
      <c r="R67" s="54">
        <f>R$77*'历史数据 (2001-2022, 当年价) '!R67</f>
        <v>31835.885917761083</v>
      </c>
      <c r="S67" s="54">
        <f>S$77*'历史数据 (2001-2022, 当年价) '!S67</f>
        <v>34605.423559402407</v>
      </c>
      <c r="T67" s="54">
        <f>T$77*'历史数据 (2001-2022, 当年价) '!T67</f>
        <v>38135.335369113411</v>
      </c>
      <c r="U67" s="54">
        <f>U$77*'历史数据 (2001-2022, 当年价) '!U67</f>
        <v>40091.9</v>
      </c>
      <c r="V67" s="65">
        <f>V$77*'历史数据 (2001-2022, 当年价) '!V67</f>
        <v>42801.442959993416</v>
      </c>
      <c r="W67" s="100">
        <f>W$77*'历史数据 (2001-2022, 当年价) '!W67</f>
        <v>44125.462351119488</v>
      </c>
      <c r="X67" s="100">
        <f>VLOOKUP($A67,情景假设!$A$309:$AP$373,COLUMN(情景假设!E$309),0)</f>
        <v>47590.290158475102</v>
      </c>
      <c r="Y67" s="100">
        <f>VLOOKUP($A67,情景假设!$A$309:$AP$373,COLUMN(情景假设!F$309),0)</f>
        <v>51266.022797118283</v>
      </c>
      <c r="Z67" s="102">
        <f>VLOOKUP($A67,情景假设!$A$309:$AP$373,COLUMN(情景假设!G$309),0)</f>
        <v>55152.761251479817</v>
      </c>
      <c r="AA67" s="100">
        <f>VLOOKUP($A67,情景假设!$A$309:$AP$373,COLUMN(情景假设!H$309),0)</f>
        <v>59340.165322522407</v>
      </c>
      <c r="AB67" s="100">
        <f>VLOOKUP($A67,情景假设!$A$309:$AP$373,COLUMN(情景假设!I$309),0)</f>
        <v>63862.929500267455</v>
      </c>
      <c r="AC67" s="100">
        <f>VLOOKUP($A67,情景假设!$A$309:$AP$373,COLUMN(情景假设!J$309),0)</f>
        <v>68614.763835934325</v>
      </c>
      <c r="AD67" s="100">
        <f>VLOOKUP($A67,情景假设!$A$309:$AP$373,COLUMN(情景假设!K$309),0)</f>
        <v>73456.040827237506</v>
      </c>
      <c r="AE67" s="101">
        <f>VLOOKUP($A67,情景假设!$A$309:$AP$373,COLUMN(情景假设!L$309),0)</f>
        <v>78211.541843348416</v>
      </c>
      <c r="AF67" s="65">
        <f>VLOOKUP($A67,情景假设!$A$309:$AP$373,COLUMN(情景假设!M$309),0)</f>
        <v>82796.838762201587</v>
      </c>
      <c r="AG67" s="100">
        <f>VLOOKUP($A67,情景假设!$A$309:$AP$373,COLUMN(情景假设!N$309),0)</f>
        <v>87303.68271083635</v>
      </c>
      <c r="AH67" s="100">
        <f>VLOOKUP($A67,情景假设!$A$309:$AP$373,COLUMN(情景假设!O$309),0)</f>
        <v>91809.631654918951</v>
      </c>
      <c r="AI67" s="100">
        <f>VLOOKUP($A67,情景假设!$A$309:$AP$373,COLUMN(情景假设!P$309),0)</f>
        <v>96412.531491020229</v>
      </c>
      <c r="AJ67" s="102">
        <f>VLOOKUP($A67,情景假设!$A$309:$AP$373,COLUMN(情景假设!Q$309),0)</f>
        <v>101230.93793222579</v>
      </c>
      <c r="AK67" s="100">
        <f>VLOOKUP($A67,情景假设!$A$309:$AP$373,COLUMN(情景假设!R$309),0)</f>
        <v>106270.68290739227</v>
      </c>
      <c r="AL67" s="100">
        <f>VLOOKUP($A67,情景假设!$A$309:$AP$373,COLUMN(情景假设!S$309),0)</f>
        <v>111459.57257289767</v>
      </c>
      <c r="AM67" s="100">
        <f>VLOOKUP($A67,情景假设!$A$309:$AP$373,COLUMN(情景假设!T$309),0)</f>
        <v>116817.85277131041</v>
      </c>
      <c r="AN67" s="100">
        <f>VLOOKUP($A67,情景假设!$A$309:$AP$373,COLUMN(情景假设!U$309),0)</f>
        <v>122369.69453822453</v>
      </c>
      <c r="AO67" s="100">
        <f>VLOOKUP($A67,情景假设!$A$309:$AP$373,COLUMN(情景假设!V$309),0)</f>
        <v>128143.62894545717</v>
      </c>
      <c r="AP67" s="65">
        <f>VLOOKUP($A67,情景假设!$A$309:$AP$373,COLUMN(情景假设!W$309),0)</f>
        <v>134139.28145755164</v>
      </c>
      <c r="AQ67" s="100">
        <f>VLOOKUP($A67,情景假设!$A$309:$AP$373,COLUMN(情景假设!X$309),0)</f>
        <v>140328.66662235692</v>
      </c>
      <c r="AR67" s="100">
        <f>VLOOKUP($A67,情景假设!$A$309:$AP$373,COLUMN(情景假设!Y$309),0)</f>
        <v>146700.95634548197</v>
      </c>
      <c r="AS67" s="100">
        <f>VLOOKUP($A67,情景假设!$A$309:$AP$373,COLUMN(情景假设!Z$309),0)</f>
        <v>153243.23681613099</v>
      </c>
      <c r="AT67" s="66">
        <f>VLOOKUP($A67,情景假设!$A$309:$AP$373,COLUMN(情景假设!AA$309),0)</f>
        <v>159940.40478867208</v>
      </c>
      <c r="AU67" s="100">
        <f>VLOOKUP($A67,情景假设!$A$309:$AP$373,COLUMN(情景假设!AB$309),0)</f>
        <v>166780.94399315273</v>
      </c>
      <c r="AV67" s="100">
        <f>VLOOKUP($A67,情景假设!$A$309:$AP$373,COLUMN(情景假设!AC$309),0)</f>
        <v>173751.805845539</v>
      </c>
      <c r="AW67" s="100">
        <f>VLOOKUP($A67,情景假设!$A$309:$AP$373,COLUMN(情景假设!AD$309),0)</f>
        <v>180831.97515570201</v>
      </c>
      <c r="AX67" s="100">
        <f>VLOOKUP($A67,情景假设!$A$309:$AP$373,COLUMN(情景假设!AE$309),0)</f>
        <v>187997.77077897982</v>
      </c>
      <c r="AY67" s="101">
        <f>VLOOKUP($A67,情景假设!$A$309:$AP$373,COLUMN(情景假设!AF$309),0)</f>
        <v>195222.67862037188</v>
      </c>
      <c r="AZ67" s="65">
        <f>VLOOKUP($A67,情景假设!$A$309:$AP$373,COLUMN(情景假设!AG$309),0)</f>
        <v>202522.13204435457</v>
      </c>
      <c r="BA67" s="100">
        <f>VLOOKUP($A67,情景假设!$A$309:$AP$373,COLUMN(情景假设!AH$309),0)</f>
        <v>209924.72932604968</v>
      </c>
      <c r="BB67" s="100">
        <f>VLOOKUP($A67,情景假设!$A$309:$AP$373,COLUMN(情景假设!AI$309),0)</f>
        <v>217420.82845256291</v>
      </c>
      <c r="BC67" s="100">
        <f>VLOOKUP($A67,情景假设!$A$309:$AP$373,COLUMN(情景假设!AJ$309),0)</f>
        <v>224999.91406895503</v>
      </c>
      <c r="BD67" s="66">
        <f>VLOOKUP($A67,情景假设!$A$309:$AP$373,COLUMN(情景假设!AK$309),0)</f>
        <v>232650.57817724874</v>
      </c>
      <c r="BE67" s="100">
        <f>VLOOKUP($A67,情景假设!$A$309:$AP$373,COLUMN(情景假设!AL$309),0)</f>
        <v>240368.74341206707</v>
      </c>
      <c r="BF67" s="100">
        <f>VLOOKUP($A67,情景假设!$A$309:$AP$373,COLUMN(情景假设!AM$309),0)</f>
        <v>248151.77530370693</v>
      </c>
      <c r="BG67" s="100">
        <f>VLOOKUP($A67,情景假设!$A$309:$AP$373,COLUMN(情景假设!AN$309),0)</f>
        <v>255989.25068208075</v>
      </c>
      <c r="BH67" s="100">
        <f>VLOOKUP($A67,情景假设!$A$309:$AP$373,COLUMN(情景假设!AO$309),0)</f>
        <v>263870.07232619479</v>
      </c>
      <c r="BI67" s="102">
        <f>VLOOKUP($A67,情景假设!$A$309:$AP$373,COLUMN(情景假设!AP$309),0)</f>
        <v>271782.46172371856</v>
      </c>
    </row>
    <row r="68" spans="1:61" x14ac:dyDescent="0.2">
      <c r="A68" s="64" t="s">
        <v>109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K$77*'历史数据 (2001-2022, 当年价) '!K68</f>
        <v>7491.8936471671614</v>
      </c>
      <c r="L68" s="53">
        <f>L$77*'历史数据 (2001-2022, 当年价) '!L68</f>
        <v>8747.9466481582349</v>
      </c>
      <c r="M68" s="54">
        <f>M$77*'历史数据 (2001-2022, 当年价) '!M68</f>
        <v>10373.084381318287</v>
      </c>
      <c r="N68" s="54">
        <f>N$77*'历史数据 (2001-2022, 当年价) '!N68</f>
        <v>12436.988896993911</v>
      </c>
      <c r="O68" s="54">
        <f>O$77*'历史数据 (2001-2022, 当年价) '!O68</f>
        <v>14112.735955786691</v>
      </c>
      <c r="P68" s="55">
        <f>P$77*'历史数据 (2001-2022, 当年价) '!P68</f>
        <v>16462.572780624898</v>
      </c>
      <c r="Q68" s="53">
        <f>Q$77*'历史数据 (2001-2022, 当年价) '!Q68</f>
        <v>18426.166061860604</v>
      </c>
      <c r="R68" s="54">
        <f>R$77*'历史数据 (2001-2022, 当年价) '!R68</f>
        <v>19548.121738038648</v>
      </c>
      <c r="S68" s="54">
        <f>S$77*'历史数据 (2001-2022, 当年价) '!S68</f>
        <v>21019.486568285836</v>
      </c>
      <c r="T68" s="54">
        <f>T$77*'历史数据 (2001-2022, 当年价) '!T68</f>
        <v>22473.188187999254</v>
      </c>
      <c r="U68" s="54">
        <f>U$77*'历史数据 (2001-2022, 当年价) '!U68</f>
        <v>24396.1</v>
      </c>
      <c r="V68" s="65">
        <f>V$77*'历史数据 (2001-2022, 当年价) '!V68</f>
        <v>26044.86897842944</v>
      </c>
      <c r="W68" s="100">
        <f>W$77*'历史数据 (2001-2022, 当年价) '!W68</f>
        <v>26850.540684381289</v>
      </c>
      <c r="X68" s="100">
        <f>VLOOKUP($A68,情景假设!$A$309:$AP$373,COLUMN(情景假设!E$309),0)</f>
        <v>28878.5483909084</v>
      </c>
      <c r="Y68" s="100">
        <f>VLOOKUP($A68,情景假设!$A$309:$AP$373,COLUMN(情景假设!F$309),0)</f>
        <v>31025.572857435025</v>
      </c>
      <c r="Z68" s="102">
        <f>VLOOKUP($A68,情景假设!$A$309:$AP$373,COLUMN(情景假设!G$309),0)</f>
        <v>33292.161459813527</v>
      </c>
      <c r="AA68" s="100">
        <f>VLOOKUP($A68,情景假设!$A$309:$AP$373,COLUMN(情景假设!H$309),0)</f>
        <v>35731.711453860109</v>
      </c>
      <c r="AB68" s="100">
        <f>VLOOKUP($A68,情景假设!$A$309:$AP$373,COLUMN(情景假设!I$309),0)</f>
        <v>38363.397501847998</v>
      </c>
      <c r="AC68" s="100">
        <f>VLOOKUP($A68,情景假设!$A$309:$AP$373,COLUMN(情景假设!J$309),0)</f>
        <v>41122.750657220407</v>
      </c>
      <c r="AD68" s="100">
        <f>VLOOKUP($A68,情景假设!$A$309:$AP$373,COLUMN(情景假设!K$309),0)</f>
        <v>43926.037998854612</v>
      </c>
      <c r="AE68" s="101">
        <f>VLOOKUP($A68,情景假设!$A$309:$AP$373,COLUMN(情景假设!L$309),0)</f>
        <v>46669.0806291962</v>
      </c>
      <c r="AF68" s="65">
        <f>VLOOKUP($A68,情景假设!$A$309:$AP$373,COLUMN(情景假设!M$309),0)</f>
        <v>49301.134453115257</v>
      </c>
      <c r="AG68" s="100">
        <f>VLOOKUP($A68,情景假设!$A$309:$AP$373,COLUMN(情景假设!N$309),0)</f>
        <v>51877.587415873582</v>
      </c>
      <c r="AH68" s="100">
        <f>VLOOKUP($A68,情景假设!$A$309:$AP$373,COLUMN(情景假设!O$309),0)</f>
        <v>54447.305625390938</v>
      </c>
      <c r="AI68" s="100">
        <f>VLOOKUP($A68,情景假设!$A$309:$AP$373,COLUMN(情景假设!P$309),0)</f>
        <v>57071.208401895899</v>
      </c>
      <c r="AJ68" s="102">
        <f>VLOOKUP($A68,情景假设!$A$309:$AP$373,COLUMN(情景假设!Q$309),0)</f>
        <v>59822.474109315212</v>
      </c>
      <c r="AK68" s="100">
        <f>VLOOKUP($A68,情景假设!$A$309:$AP$373,COLUMN(情景假设!R$309),0)</f>
        <v>62703.947362561667</v>
      </c>
      <c r="AL68" s="100">
        <f>VLOOKUP($A68,情景假设!$A$309:$AP$373,COLUMN(情景假设!S$309),0)</f>
        <v>65670.138847663693</v>
      </c>
      <c r="AM68" s="100">
        <f>VLOOKUP($A68,情景假设!$A$309:$AP$373,COLUMN(情景假设!T$309),0)</f>
        <v>68732.712249089542</v>
      </c>
      <c r="AN68" s="100">
        <f>VLOOKUP($A68,情景假设!$A$309:$AP$373,COLUMN(情景假设!U$309),0)</f>
        <v>71905.496601881488</v>
      </c>
      <c r="AO68" s="100">
        <f>VLOOKUP($A68,情景假设!$A$309:$AP$373,COLUMN(情景假设!V$309),0)</f>
        <v>75204.726108042203</v>
      </c>
      <c r="AP68" s="65">
        <f>VLOOKUP($A68,情景假设!$A$309:$AP$373,COLUMN(情景假设!W$309),0)</f>
        <v>78629.523030424869</v>
      </c>
      <c r="AQ68" s="100">
        <f>VLOOKUP($A68,情景假设!$A$309:$AP$373,COLUMN(情景假设!X$309),0)</f>
        <v>82162.749432536337</v>
      </c>
      <c r="AR68" s="100">
        <f>VLOOKUP($A68,情景假设!$A$309:$AP$373,COLUMN(情景假设!Y$309),0)</f>
        <v>85797.267861777087</v>
      </c>
      <c r="AS68" s="100">
        <f>VLOOKUP($A68,情景假设!$A$309:$AP$373,COLUMN(情景假设!Z$309),0)</f>
        <v>89524.628308671803</v>
      </c>
      <c r="AT68" s="66">
        <f>VLOOKUP($A68,情景假设!$A$309:$AP$373,COLUMN(情景假设!AA$309),0)</f>
        <v>93335.002945181302</v>
      </c>
      <c r="AU68" s="100">
        <f>VLOOKUP($A68,情景假设!$A$309:$AP$373,COLUMN(情景假设!AB$309),0)</f>
        <v>97220.550267062979</v>
      </c>
      <c r="AV68" s="100">
        <f>VLOOKUP($A68,情景假设!$A$309:$AP$373,COLUMN(情景假设!AC$309),0)</f>
        <v>101172.41439277458</v>
      </c>
      <c r="AW68" s="100">
        <f>VLOOKUP($A68,情景假设!$A$309:$AP$373,COLUMN(情景假设!AD$309),0)</f>
        <v>105176.98089354169</v>
      </c>
      <c r="AX68" s="100">
        <f>VLOOKUP($A68,情景假设!$A$309:$AP$373,COLUMN(情景假设!AE$309),0)</f>
        <v>109218.97784927496</v>
      </c>
      <c r="AY68" s="101">
        <f>VLOOKUP($A68,情景假设!$A$309:$AP$373,COLUMN(情景假设!AF$309),0)</f>
        <v>113281.38653296829</v>
      </c>
      <c r="AZ68" s="65">
        <f>VLOOKUP($A68,情景假设!$A$309:$AP$373,COLUMN(情景假设!AG$309),0)</f>
        <v>117375.12329333817</v>
      </c>
      <c r="BA68" s="100">
        <f>VLOOKUP($A68,情景假设!$A$309:$AP$373,COLUMN(情景假设!AH$309),0)</f>
        <v>121519.73720738762</v>
      </c>
      <c r="BB68" s="100">
        <f>VLOOKUP($A68,情景假设!$A$309:$AP$373,COLUMN(情景假设!AI$309),0)</f>
        <v>125709.42713452337</v>
      </c>
      <c r="BC68" s="100">
        <f>VLOOKUP($A68,情景假设!$A$309:$AP$373,COLUMN(情景假设!AJ$309),0)</f>
        <v>129937.89650781294</v>
      </c>
      <c r="BD68" s="66">
        <f>VLOOKUP($A68,情景假设!$A$309:$AP$373,COLUMN(情景假设!AK$309),0)</f>
        <v>134198.34409652938</v>
      </c>
      <c r="BE68" s="100">
        <f>VLOOKUP($A68,情景假设!$A$309:$AP$373,COLUMN(情景假设!AL$309),0)</f>
        <v>138488.20389371147</v>
      </c>
      <c r="BF68" s="100">
        <f>VLOOKUP($A68,情景假设!$A$309:$AP$373,COLUMN(情景假设!AM$309),0)</f>
        <v>142805.73141405519</v>
      </c>
      <c r="BG68" s="100">
        <f>VLOOKUP($A68,情景假设!$A$309:$AP$373,COLUMN(情景假设!AN$309),0)</f>
        <v>147144.69198020088</v>
      </c>
      <c r="BH68" s="100">
        <f>VLOOKUP($A68,情景假设!$A$309:$AP$373,COLUMN(情景假设!AO$309),0)</f>
        <v>151498.47112851575</v>
      </c>
      <c r="BI68" s="102">
        <f>VLOOKUP($A68,情景假设!$A$309:$AP$373,COLUMN(情景假设!AP$309),0)</f>
        <v>155860.07227250468</v>
      </c>
    </row>
    <row r="69" spans="1:61" x14ac:dyDescent="0.2">
      <c r="A69" s="64" t="s">
        <v>110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K$77*'历史数据 (2001-2022, 当年价) '!K69</f>
        <v>3597.11136382222</v>
      </c>
      <c r="L69" s="53">
        <f>L$77*'历史数据 (2001-2022, 当年价) '!L69</f>
        <v>3916.4866138689254</v>
      </c>
      <c r="M69" s="54">
        <f>M$77*'历史数据 (2001-2022, 当年价) '!M69</f>
        <v>4326.1858267345506</v>
      </c>
      <c r="N69" s="54">
        <f>N$77*'历史数据 (2001-2022, 当年价) '!N69</f>
        <v>4663.8708363727164</v>
      </c>
      <c r="O69" s="54">
        <f>O$77*'历史数据 (2001-2022, 当年价) '!O69</f>
        <v>4997.5054726508833</v>
      </c>
      <c r="P69" s="55">
        <f>P$77*'历史数据 (2001-2022, 当年价) '!P69</f>
        <v>5645.8461028166093</v>
      </c>
      <c r="Q69" s="53">
        <f>Q$77*'历史数据 (2001-2022, 当年价) '!Q69</f>
        <v>6132.0181186612717</v>
      </c>
      <c r="R69" s="54">
        <f>R$77*'历史数据 (2001-2022, 当年价) '!R69</f>
        <v>6982.3452602433181</v>
      </c>
      <c r="S69" s="54">
        <f>S$77*'历史数据 (2001-2022, 当年价) '!S69</f>
        <v>7431.0051655009729</v>
      </c>
      <c r="T69" s="54">
        <f>T$77*'历史数据 (2001-2022, 当年价) '!T69</f>
        <v>8180.9699496434896</v>
      </c>
      <c r="U69" s="54">
        <f>U$77*'历史数据 (2001-2022, 当年价) '!U69</f>
        <v>6981.2</v>
      </c>
      <c r="V69" s="65">
        <f>V$77*'历史数据 (2001-2022, 当年价) '!V69</f>
        <v>7453.0125434889851</v>
      </c>
      <c r="W69" s="100">
        <f>W$77*'历史数据 (2001-2022, 当年价) '!W69</f>
        <v>7683.5639559520841</v>
      </c>
      <c r="X69" s="100">
        <f>VLOOKUP($A69,情景假设!$A$309:$AP$373,COLUMN(情景假设!E$309),0)</f>
        <v>8122.1878450501126</v>
      </c>
      <c r="Y69" s="100">
        <f>VLOOKUP($A69,情景假设!$A$309:$AP$373,COLUMN(情景假设!F$309),0)</f>
        <v>8581.3598403202777</v>
      </c>
      <c r="Z69" s="102">
        <f>VLOOKUP($A69,情景假设!$A$309:$AP$373,COLUMN(情景假设!G$309),0)</f>
        <v>9062.2595498684605</v>
      </c>
      <c r="AA69" s="100">
        <f>VLOOKUP($A69,情景假设!$A$309:$AP$373,COLUMN(情景假设!H$309),0)</f>
        <v>9578.4301717371054</v>
      </c>
      <c r="AB69" s="100">
        <f>VLOOKUP($A69,情景假设!$A$309:$AP$373,COLUMN(情景假设!I$309),0)</f>
        <v>10132.42258957495</v>
      </c>
      <c r="AC69" s="100">
        <f>VLOOKUP($A69,情景假设!$A$309:$AP$373,COLUMN(情景假设!J$309),0)</f>
        <v>10706.392938925141</v>
      </c>
      <c r="AD69" s="100">
        <f>VLOOKUP($A69,情景假设!$A$309:$AP$373,COLUMN(情景假设!K$309),0)</f>
        <v>11278.628649698925</v>
      </c>
      <c r="AE69" s="101">
        <f>VLOOKUP($A69,情景假设!$A$309:$AP$373,COLUMN(情景假设!L$309),0)</f>
        <v>11823.45992350825</v>
      </c>
      <c r="AF69" s="65">
        <f>VLOOKUP($A69,情景假设!$A$309:$AP$373,COLUMN(情景假设!M$309),0)</f>
        <v>12327.882712845543</v>
      </c>
      <c r="AG69" s="100">
        <f>VLOOKUP($A69,情景假设!$A$309:$AP$373,COLUMN(情景假设!N$309),0)</f>
        <v>12807.297279345916</v>
      </c>
      <c r="AH69" s="100">
        <f>VLOOKUP($A69,情景假设!$A$309:$AP$373,COLUMN(情景假设!O$309),0)</f>
        <v>13277.93704022063</v>
      </c>
      <c r="AI69" s="100">
        <f>VLOOKUP($A69,情景假设!$A$309:$AP$373,COLUMN(情景假设!P$309),0)</f>
        <v>13758.737496390559</v>
      </c>
      <c r="AJ69" s="102">
        <f>VLOOKUP($A69,情景假设!$A$309:$AP$373,COLUMN(情景假设!Q$309),0)</f>
        <v>14271.330457089038</v>
      </c>
      <c r="AK69" s="100">
        <f>VLOOKUP($A69,情景假设!$A$309:$AP$373,COLUMN(情景假设!R$309),0)</f>
        <v>14815.538349828013</v>
      </c>
      <c r="AL69" s="100">
        <f>VLOOKUP($A69,情景假设!$A$309:$AP$373,COLUMN(情景假设!S$309),0)</f>
        <v>15376.724546285386</v>
      </c>
      <c r="AM69" s="100">
        <f>VLOOKUP($A69,情景假设!$A$309:$AP$373,COLUMN(情景假设!T$309),0)</f>
        <v>15957.161142669762</v>
      </c>
      <c r="AN69" s="100">
        <f>VLOOKUP($A69,情景假设!$A$309:$AP$373,COLUMN(情景假设!U$309),0)</f>
        <v>16559.431183401655</v>
      </c>
      <c r="AO69" s="100">
        <f>VLOOKUP($A69,情景假设!$A$309:$AP$373,COLUMN(情景假设!V$309),0)</f>
        <v>17186.466038006911</v>
      </c>
      <c r="AP69" s="65">
        <f>VLOOKUP($A69,情景假设!$A$309:$AP$373,COLUMN(情景假设!W$309),0)</f>
        <v>17837.097643872239</v>
      </c>
      <c r="AQ69" s="100">
        <f>VLOOKUP($A69,情景假设!$A$309:$AP$373,COLUMN(情景假设!X$309),0)</f>
        <v>18506.385559631482</v>
      </c>
      <c r="AR69" s="100">
        <f>VLOOKUP($A69,情景假设!$A$309:$AP$373,COLUMN(情景假设!Y$309),0)</f>
        <v>19191.601294942462</v>
      </c>
      <c r="AS69" s="100">
        <f>VLOOKUP($A69,情景假设!$A$309:$AP$373,COLUMN(情景假设!Z$309),0)</f>
        <v>19889.617626837196</v>
      </c>
      <c r="AT69" s="66">
        <f>VLOOKUP($A69,情景假设!$A$309:$AP$373,COLUMN(情景假设!AA$309),0)</f>
        <v>20596.89097224802</v>
      </c>
      <c r="AU69" s="100">
        <f>VLOOKUP($A69,情景假设!$A$309:$AP$373,COLUMN(情景假设!AB$309),0)</f>
        <v>21310.198908005394</v>
      </c>
      <c r="AV69" s="100">
        <f>VLOOKUP($A69,情景假设!$A$309:$AP$373,COLUMN(情景假设!AC$309),0)</f>
        <v>22025.965588041716</v>
      </c>
      <c r="AW69" s="100">
        <f>VLOOKUP($A69,情景假设!$A$309:$AP$373,COLUMN(情景假设!AD$309),0)</f>
        <v>22739.456930076576</v>
      </c>
      <c r="AX69" s="100">
        <f>VLOOKUP($A69,情景假设!$A$309:$AP$373,COLUMN(情景假设!AE$309),0)</f>
        <v>23445.483726637583</v>
      </c>
      <c r="AY69" s="101">
        <f>VLOOKUP($A69,情景假设!$A$309:$AP$373,COLUMN(情景假设!AF$309),0)</f>
        <v>24138.402534947105</v>
      </c>
      <c r="AZ69" s="65">
        <f>VLOOKUP($A69,情景假设!$A$309:$AP$373,COLUMN(情景假设!AG$309),0)</f>
        <v>24823.697378600205</v>
      </c>
      <c r="BA69" s="100">
        <f>VLOOKUP($A69,情景假设!$A$309:$AP$373,COLUMN(情景假设!AH$309),0)</f>
        <v>25509.94300432357</v>
      </c>
      <c r="BB69" s="100">
        <f>VLOOKUP($A69,情景假设!$A$309:$AP$373,COLUMN(情景假设!AI$309),0)</f>
        <v>26195.726452473173</v>
      </c>
      <c r="BC69" s="100">
        <f>VLOOKUP($A69,情景假设!$A$309:$AP$373,COLUMN(情景假设!AJ$309),0)</f>
        <v>26879.543417612993</v>
      </c>
      <c r="BD69" s="66">
        <f>VLOOKUP($A69,情景假设!$A$309:$AP$373,COLUMN(情景假设!AK$309),0)</f>
        <v>27559.798774623196</v>
      </c>
      <c r="BE69" s="100">
        <f>VLOOKUP($A69,情景假设!$A$309:$AP$373,COLUMN(情景假设!AL$309),0)</f>
        <v>28235.775614653761</v>
      </c>
      <c r="BF69" s="100">
        <f>VLOOKUP($A69,情景假设!$A$309:$AP$373,COLUMN(情景假设!AM$309),0)</f>
        <v>28906.912346158446</v>
      </c>
      <c r="BG69" s="100">
        <f>VLOOKUP($A69,情景假设!$A$309:$AP$373,COLUMN(情景假设!AN$309),0)</f>
        <v>29571.729247278981</v>
      </c>
      <c r="BH69" s="100">
        <f>VLOOKUP($A69,情景假设!$A$309:$AP$373,COLUMN(情景假设!AO$309),0)</f>
        <v>30228.68115981419</v>
      </c>
      <c r="BI69" s="102">
        <f>VLOOKUP($A69,情景假设!$A$309:$AP$373,COLUMN(情景假设!AP$309),0)</f>
        <v>30876.159626080444</v>
      </c>
    </row>
    <row r="70" spans="1:61" x14ac:dyDescent="0.2">
      <c r="A70" s="67" t="s">
        <v>111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K$77*'历史数据 (2001-2022, 当年价) '!K70</f>
        <v>20738.631195312271</v>
      </c>
      <c r="L70" s="58">
        <f>L$77*'历史数据 (2001-2022, 当年价) '!L70</f>
        <v>21289.323639356655</v>
      </c>
      <c r="M70" s="59">
        <f>M$77*'历史数据 (2001-2022, 当年价) '!M70</f>
        <v>23139.718384670832</v>
      </c>
      <c r="N70" s="59">
        <f>N$77*'历史数据 (2001-2022, 当年价) '!N70</f>
        <v>24450.409640985366</v>
      </c>
      <c r="O70" s="59">
        <f>O$77*'历史数据 (2001-2022, 当年价) '!O70</f>
        <v>27104.108731221386</v>
      </c>
      <c r="P70" s="60">
        <f>P$77*'历史数据 (2001-2022, 当年价) '!P70</f>
        <v>31717.662775723042</v>
      </c>
      <c r="Q70" s="58">
        <f>Q$77*'历史数据 (2001-2022, 当年价) '!Q70</f>
        <v>37197.627670673319</v>
      </c>
      <c r="R70" s="59">
        <f>R$77*'历史数据 (2001-2022, 当年价) '!R70</f>
        <v>40941.789861161691</v>
      </c>
      <c r="S70" s="59">
        <f>S$77*'历史数据 (2001-2022, 当年价) '!S70</f>
        <v>44703.37925914779</v>
      </c>
      <c r="T70" s="59">
        <f>T$77*'历史数据 (2001-2022, 当年价) '!T70</f>
        <v>48044.022263810512</v>
      </c>
      <c r="U70" s="59">
        <f>U$77*'历史数据 (2001-2022, 当年价) '!U70</f>
        <v>49261.9</v>
      </c>
      <c r="V70" s="68">
        <f>V$77*'历史数据 (2001-2022, 当年价) '!V70</f>
        <v>52591.181833510003</v>
      </c>
      <c r="W70" s="104">
        <f>W$77*'历史数据 (2001-2022, 当年价) '!W70</f>
        <v>54218.036905075918</v>
      </c>
      <c r="X70" s="104">
        <f>VLOOKUP($A70,情景假设!$A$309:$AP$373,COLUMN(情景假设!E$309),0)</f>
        <v>58325.590871310567</v>
      </c>
      <c r="Y70" s="104">
        <f>VLOOKUP($A70,情景假设!$A$309:$AP$373,COLUMN(情景假设!F$309),0)</f>
        <v>62674.885535698188</v>
      </c>
      <c r="Z70" s="106">
        <f>VLOOKUP($A70,情景假设!$A$309:$AP$373,COLUMN(情景假设!G$309),0)</f>
        <v>67266.948035637804</v>
      </c>
      <c r="AA70" s="104">
        <f>VLOOKUP($A70,情景假设!$A$309:$AP$373,COLUMN(情景假设!H$309),0)</f>
        <v>72209.777512346467</v>
      </c>
      <c r="AB70" s="104">
        <f>VLOOKUP($A70,情景假设!$A$309:$AP$373,COLUMN(情景假设!I$309),0)</f>
        <v>77542.387697203027</v>
      </c>
      <c r="AC70" s="104">
        <f>VLOOKUP($A70,情景假设!$A$309:$AP$373,COLUMN(情景假设!J$309),0)</f>
        <v>83134.563493596957</v>
      </c>
      <c r="AD70" s="104">
        <f>VLOOKUP($A70,情景假设!$A$309:$AP$373,COLUMN(情景假设!K$309),0)</f>
        <v>88817.033886755366</v>
      </c>
      <c r="AE70" s="105">
        <f>VLOOKUP($A70,情景假设!$A$309:$AP$373,COLUMN(情景假设!L$309),0)</f>
        <v>94379.056788066009</v>
      </c>
      <c r="AF70" s="68">
        <f>VLOOKUP($A70,情景假设!$A$309:$AP$373,COLUMN(情景假设!M$309),0)</f>
        <v>99718.064049265216</v>
      </c>
      <c r="AG70" s="104">
        <f>VLOOKUP($A70,情景假设!$A$309:$AP$373,COLUMN(情景假设!N$309),0)</f>
        <v>104945.96254960446</v>
      </c>
      <c r="AH70" s="104">
        <f>VLOOKUP($A70,情景假设!$A$309:$AP$373,COLUMN(情景假设!O$309),0)</f>
        <v>110161.17282048678</v>
      </c>
      <c r="AI70" s="104">
        <f>VLOOKUP($A70,情景假设!$A$309:$AP$373,COLUMN(情景假设!P$309),0)</f>
        <v>115486.50240399105</v>
      </c>
      <c r="AJ70" s="106">
        <f>VLOOKUP($A70,情景假设!$A$309:$AP$373,COLUMN(情景假设!Q$309),0)</f>
        <v>121069.56916063759</v>
      </c>
      <c r="AK70" s="104">
        <f>VLOOKUP($A70,情景假设!$A$309:$AP$373,COLUMN(情景假设!R$309),0)</f>
        <v>126916.22417484329</v>
      </c>
      <c r="AL70" s="104">
        <f>VLOOKUP($A70,情景假设!$A$309:$AP$373,COLUMN(情景假设!S$309),0)</f>
        <v>132934.8422644817</v>
      </c>
      <c r="AM70" s="104">
        <f>VLOOKUP($A70,情景假设!$A$309:$AP$373,COLUMN(情景假设!T$309),0)</f>
        <v>139149.07603340506</v>
      </c>
      <c r="AN70" s="104">
        <f>VLOOKUP($A70,情景假设!$A$309:$AP$373,COLUMN(情景假设!U$309),0)</f>
        <v>145586.98412482851</v>
      </c>
      <c r="AO70" s="104">
        <f>VLOOKUP($A70,情景假设!$A$309:$AP$373,COLUMN(情景假设!V$309),0)</f>
        <v>152281.51915397856</v>
      </c>
      <c r="AP70" s="68">
        <f>VLOOKUP($A70,情景假设!$A$309:$AP$373,COLUMN(情景假设!W$309),0)</f>
        <v>159231.00668607641</v>
      </c>
      <c r="AQ70" s="104">
        <f>VLOOKUP($A70,情景假设!$A$309:$AP$373,COLUMN(情景假设!X$309),0)</f>
        <v>166400.8555357758</v>
      </c>
      <c r="AR70" s="104">
        <f>VLOOKUP($A70,情景假设!$A$309:$AP$373,COLUMN(情景假设!Y$309),0)</f>
        <v>173776.73481698209</v>
      </c>
      <c r="AS70" s="104">
        <f>VLOOKUP($A70,情景假设!$A$309:$AP$373,COLUMN(情景假设!Z$309),0)</f>
        <v>181341.66927384169</v>
      </c>
      <c r="AT70" s="69">
        <f>VLOOKUP($A70,情景假设!$A$309:$AP$373,COLUMN(情景假设!AA$309),0)</f>
        <v>189075.90775941935</v>
      </c>
      <c r="AU70" s="104">
        <f>VLOOKUP($A70,情景假设!$A$309:$AP$373,COLUMN(情景假设!AB$309),0)</f>
        <v>196963.73922065829</v>
      </c>
      <c r="AV70" s="104">
        <f>VLOOKUP($A70,情景假设!$A$309:$AP$373,COLUMN(情景假设!AC$309),0)</f>
        <v>204987.41592936666</v>
      </c>
      <c r="AW70" s="104">
        <f>VLOOKUP($A70,情景假设!$A$309:$AP$373,COLUMN(情景假设!AD$309),0)</f>
        <v>213119.56686112718</v>
      </c>
      <c r="AX70" s="104">
        <f>VLOOKUP($A70,情景假设!$A$309:$AP$373,COLUMN(情景假设!AE$309),0)</f>
        <v>221329.4783993547</v>
      </c>
      <c r="AY70" s="105">
        <f>VLOOKUP($A70,情景假设!$A$309:$AP$373,COLUMN(情景假设!AF$309),0)</f>
        <v>229582.91198444934</v>
      </c>
      <c r="AZ70" s="68">
        <f>VLOOKUP($A70,情景假设!$A$309:$AP$373,COLUMN(情景假设!AG$309),0)</f>
        <v>237901.67733813773</v>
      </c>
      <c r="BA70" s="104">
        <f>VLOOKUP($A70,情景假设!$A$309:$AP$373,COLUMN(情景假设!AH$309),0)</f>
        <v>246324.92556620773</v>
      </c>
      <c r="BB70" s="104">
        <f>VLOOKUP($A70,情景假设!$A$309:$AP$373,COLUMN(情景假设!AI$309),0)</f>
        <v>254840.93012199074</v>
      </c>
      <c r="BC70" s="104">
        <f>VLOOKUP($A70,情景假设!$A$309:$AP$373,COLUMN(情景假设!AJ$309),0)</f>
        <v>263436.95861692977</v>
      </c>
      <c r="BD70" s="69">
        <f>VLOOKUP($A70,情景假设!$A$309:$AP$373,COLUMN(情景假设!AK$309),0)</f>
        <v>272099.2537951566</v>
      </c>
      <c r="BE70" s="104">
        <f>VLOOKUP($A70,情景假设!$A$309:$AP$373,COLUMN(情景假设!AL$309),0)</f>
        <v>280822.64462862932</v>
      </c>
      <c r="BF70" s="104">
        <f>VLOOKUP($A70,情景假设!$A$309:$AP$373,COLUMN(情景假设!AM$309),0)</f>
        <v>289603.62745852326</v>
      </c>
      <c r="BG70" s="104">
        <f>VLOOKUP($A70,情景假设!$A$309:$AP$373,COLUMN(情景假设!AN$309),0)</f>
        <v>298429.59393358161</v>
      </c>
      <c r="BH70" s="104">
        <f>VLOOKUP($A70,情景假设!$A$309:$AP$373,COLUMN(情景假设!AO$309),0)</f>
        <v>307287.16420881386</v>
      </c>
      <c r="BI70" s="106">
        <f>VLOOKUP($A70,情景假设!$A$309:$AP$373,COLUMN(情景假设!AP$309),0)</f>
        <v>316162.18191726715</v>
      </c>
    </row>
    <row r="71" spans="1:61" x14ac:dyDescent="0.2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</row>
    <row r="72" spans="1:61" x14ac:dyDescent="0.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</row>
    <row r="73" spans="1:61" x14ac:dyDescent="0.2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</row>
    <row r="74" spans="1:61" x14ac:dyDescent="0.2">
      <c r="A74" s="112" t="s">
        <v>123</v>
      </c>
      <c r="B74">
        <v>1.083</v>
      </c>
      <c r="C74">
        <v>1.091</v>
      </c>
      <c r="D74">
        <v>1.1000000000000001</v>
      </c>
      <c r="E74">
        <v>1.101</v>
      </c>
      <c r="F74">
        <v>1.1140000000000001</v>
      </c>
      <c r="G74">
        <v>1.127</v>
      </c>
      <c r="H74">
        <v>1.1420000000000001</v>
      </c>
      <c r="I74">
        <v>1.097</v>
      </c>
      <c r="J74">
        <v>1.0940000000000001</v>
      </c>
      <c r="K74">
        <v>1.1059999999999999</v>
      </c>
      <c r="L74">
        <v>1.0959999999999999</v>
      </c>
      <c r="M74">
        <v>1.079</v>
      </c>
      <c r="N74">
        <v>1.0780000000000001</v>
      </c>
      <c r="O74">
        <v>1.0740000000000001</v>
      </c>
      <c r="P74">
        <v>1.07</v>
      </c>
      <c r="Q74">
        <v>1.0680000000000001</v>
      </c>
      <c r="R74">
        <v>1.069</v>
      </c>
      <c r="S74">
        <v>1.0669999999999999</v>
      </c>
      <c r="T74">
        <v>1.06</v>
      </c>
      <c r="U74">
        <v>1.022</v>
      </c>
      <c r="V74">
        <v>1.0840000000000001</v>
      </c>
      <c r="W74">
        <v>1.03</v>
      </c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</row>
    <row r="75" spans="1:61" x14ac:dyDescent="0.2">
      <c r="A75" s="113" t="s">
        <v>124</v>
      </c>
      <c r="B75" s="114">
        <f t="shared" ref="B75:S75" si="6">C75/C74</f>
        <v>0.20569891495237672</v>
      </c>
      <c r="C75" s="114">
        <f t="shared" si="6"/>
        <v>0.22441751621304298</v>
      </c>
      <c r="D75" s="114">
        <f t="shared" si="6"/>
        <v>0.24685926783434731</v>
      </c>
      <c r="E75" s="114">
        <f t="shared" si="6"/>
        <v>0.27179205388561639</v>
      </c>
      <c r="F75" s="114">
        <f t="shared" si="6"/>
        <v>0.30277634802857667</v>
      </c>
      <c r="G75" s="114">
        <f t="shared" si="6"/>
        <v>0.34122894422820593</v>
      </c>
      <c r="H75" s="114">
        <f t="shared" si="6"/>
        <v>0.38968345430861123</v>
      </c>
      <c r="I75" s="114">
        <f t="shared" si="6"/>
        <v>0.42748274937654651</v>
      </c>
      <c r="J75" s="114">
        <f t="shared" si="6"/>
        <v>0.46766612781794192</v>
      </c>
      <c r="K75" s="114">
        <f t="shared" si="6"/>
        <v>0.51723873736664372</v>
      </c>
      <c r="L75" s="114">
        <f t="shared" si="6"/>
        <v>0.56689365615384146</v>
      </c>
      <c r="M75" s="114">
        <f t="shared" si="6"/>
        <v>0.61167825498999495</v>
      </c>
      <c r="N75" s="114">
        <f t="shared" si="6"/>
        <v>0.65938915887921457</v>
      </c>
      <c r="O75" s="114">
        <f t="shared" si="6"/>
        <v>0.70818395663627653</v>
      </c>
      <c r="P75" s="114">
        <f t="shared" si="6"/>
        <v>0.75775683360081592</v>
      </c>
      <c r="Q75" s="114">
        <f t="shared" si="6"/>
        <v>0.8092842982856715</v>
      </c>
      <c r="R75" s="114">
        <f t="shared" si="6"/>
        <v>0.86512491486738274</v>
      </c>
      <c r="S75" s="114">
        <f t="shared" si="6"/>
        <v>0.92308828416349731</v>
      </c>
      <c r="T75" s="114">
        <f>U75/U74</f>
        <v>0.97847358121330719</v>
      </c>
      <c r="U75" s="111">
        <v>1</v>
      </c>
      <c r="V75" s="111">
        <f>U75*V74</f>
        <v>1.0840000000000001</v>
      </c>
      <c r="W75" s="111">
        <f>V75*W74</f>
        <v>1.1165200000000002</v>
      </c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</row>
    <row r="76" spans="1:61" x14ac:dyDescent="0.2">
      <c r="A76" s="113" t="s">
        <v>125</v>
      </c>
      <c r="B76" s="115">
        <f>$U$76*B75</f>
        <v>208489.63213153562</v>
      </c>
      <c r="C76" s="115">
        <f t="shared" ref="C76:S76" si="7">$U$76*C75</f>
        <v>227462.18865550534</v>
      </c>
      <c r="D76" s="115">
        <f t="shared" si="7"/>
        <v>250208.40752105589</v>
      </c>
      <c r="E76" s="115">
        <f t="shared" si="7"/>
        <v>275479.45668068255</v>
      </c>
      <c r="F76" s="115">
        <f t="shared" si="7"/>
        <v>306884.11474228039</v>
      </c>
      <c r="G76" s="115">
        <f t="shared" si="7"/>
        <v>345858.39731455001</v>
      </c>
      <c r="H76" s="115">
        <f t="shared" si="7"/>
        <v>394970.28973321617</v>
      </c>
      <c r="I76" s="115">
        <f t="shared" si="7"/>
        <v>433282.40783733811</v>
      </c>
      <c r="J76" s="115">
        <f t="shared" si="7"/>
        <v>474010.95417404792</v>
      </c>
      <c r="K76" s="115">
        <f t="shared" si="7"/>
        <v>524256.11531649699</v>
      </c>
      <c r="L76" s="115">
        <f t="shared" si="7"/>
        <v>574584.70238688064</v>
      </c>
      <c r="M76" s="115">
        <f t="shared" si="7"/>
        <v>619976.89387544419</v>
      </c>
      <c r="N76" s="115">
        <f t="shared" si="7"/>
        <v>668335.0915977289</v>
      </c>
      <c r="O76" s="115">
        <f t="shared" si="7"/>
        <v>717791.88837596087</v>
      </c>
      <c r="P76" s="115">
        <f t="shared" si="7"/>
        <v>768037.32056227815</v>
      </c>
      <c r="Q76" s="115">
        <f t="shared" si="7"/>
        <v>820263.85836051323</v>
      </c>
      <c r="R76" s="115">
        <f t="shared" si="7"/>
        <v>876862.06458738854</v>
      </c>
      <c r="S76" s="115">
        <f t="shared" si="7"/>
        <v>935611.82291474345</v>
      </c>
      <c r="T76" s="115">
        <f>$U$76*T75</f>
        <v>991748.53228962817</v>
      </c>
      <c r="U76" s="54">
        <f>'[1]增加值 (2001-2022, 当年价) '!U2</f>
        <v>1013567</v>
      </c>
      <c r="V76" s="115">
        <f>$U$76*V75</f>
        <v>1098706.628</v>
      </c>
      <c r="W76" s="115">
        <f>$U$76*W75</f>
        <v>1131667.8268400002</v>
      </c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</row>
    <row r="77" spans="1:61" x14ac:dyDescent="0.2">
      <c r="A77" s="113" t="s">
        <v>126</v>
      </c>
      <c r="B77" s="116">
        <f>B76/'历史数据 (2001-2022, 当年价) '!B2</f>
        <v>1.880604386234334</v>
      </c>
      <c r="C77" s="116">
        <f>C76/'历史数据 (2001-2022, 当年价) '!C2</f>
        <v>1.8687729827905077</v>
      </c>
      <c r="D77" s="116">
        <f>D76/'历史数据 (2001-2022, 当年价) '!D2</f>
        <v>1.8207303599209435</v>
      </c>
      <c r="E77" s="116">
        <f>E76/'历史数据 (2001-2022, 当年价) '!E2</f>
        <v>1.7021695269820634</v>
      </c>
      <c r="F77" s="116">
        <f>F76/'历史数据 (2001-2022, 当年价) '!F2</f>
        <v>1.6382976557212348</v>
      </c>
      <c r="G77" s="116">
        <f>G76/'历史数据 (2001-2022, 当年价) '!G2</f>
        <v>1.5761062772236869</v>
      </c>
      <c r="H77" s="116">
        <f>H76/'历史数据 (2001-2022, 当年价) '!H2</f>
        <v>1.462353016850966</v>
      </c>
      <c r="I77" s="116">
        <f>I76/'历史数据 (2001-2022, 当年价) '!I2</f>
        <v>1.3572113916330555</v>
      </c>
      <c r="J77" s="116">
        <f>J76/'历史数据 (2001-2022, 当年价) '!J2</f>
        <v>1.3600771328803327</v>
      </c>
      <c r="K77" s="116">
        <f>K76/'历史数据 (2001-2022, 当年价) '!K2</f>
        <v>1.2720979466782969</v>
      </c>
      <c r="L77" s="116">
        <f>L76/'历史数据 (2001-2022, 当年价) '!L2</f>
        <v>1.1775719696530038</v>
      </c>
      <c r="M77" s="116">
        <f>M76/'历史数据 (2001-2022, 当年价) '!M2</f>
        <v>1.1511324109239931</v>
      </c>
      <c r="N77" s="116">
        <f>N76/'历史数据 (2001-2022, 当年价) '!N2</f>
        <v>1.1271105721193642</v>
      </c>
      <c r="O77" s="116">
        <f>O76/'历史数据 (2001-2022, 当年价) '!O2</f>
        <v>1.1153403425024848</v>
      </c>
      <c r="P77" s="116">
        <f>P76/'历史数据 (2001-2022, 当年价) '!P2</f>
        <v>1.1149425535796456</v>
      </c>
      <c r="Q77" s="116">
        <f>Q76/'历史数据 (2001-2022, 当年价) '!Q2</f>
        <v>1.0989673677660976</v>
      </c>
      <c r="R77" s="116">
        <f>R76/'历史数据 (2001-2022, 当年价) '!R2</f>
        <v>1.0538752770011348</v>
      </c>
      <c r="S77" s="116">
        <f>S76/'历史数据 (2001-2022, 当年价) '!S2</f>
        <v>1.0177646673196517</v>
      </c>
      <c r="T77" s="116">
        <f>T76/'历史数据 (2001-2022, 当年价) '!T2</f>
        <v>1.0053048673650729</v>
      </c>
      <c r="U77" s="116">
        <f>U76/'历史数据 (2001-2022, 当年价) '!U2</f>
        <v>1</v>
      </c>
      <c r="V77" s="116">
        <f>V76/'历史数据 (2001-2022, 当年价) '!V2</f>
        <v>0.95603137385935189</v>
      </c>
      <c r="W77" s="116">
        <f>W76/'历史数据 (2001-2022, 当年价) '!W2</f>
        <v>0.93510254016006533</v>
      </c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</row>
    <row r="78" spans="1:61" x14ac:dyDescent="0.2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</row>
    <row r="79" spans="1:61" x14ac:dyDescent="0.2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</row>
    <row r="80" spans="1:61" x14ac:dyDescent="0.2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</row>
    <row r="81" spans="1:61" x14ac:dyDescent="0.2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E775-D5A1-42E1-BE7C-42B9B49FADD4}">
  <dimension ref="A1:BI103"/>
  <sheetViews>
    <sheetView topLeftCell="A76" zoomScale="90" zoomScaleNormal="90" workbookViewId="0">
      <selection activeCell="A2" sqref="A2:XFD2"/>
    </sheetView>
  </sheetViews>
  <sheetFormatPr defaultRowHeight="14.25" x14ac:dyDescent="0.2"/>
  <cols>
    <col min="1" max="1" width="34.25" style="111" customWidth="1"/>
    <col min="2" max="24" width="9.875" style="111" customWidth="1"/>
    <col min="25" max="25" width="9.75" style="111" customWidth="1"/>
    <col min="26" max="61" width="9.875" style="111" customWidth="1"/>
  </cols>
  <sheetData>
    <row r="1" spans="1:61" x14ac:dyDescent="0.2">
      <c r="A1" s="29" t="s">
        <v>55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">
      <c r="A2" s="33" t="s">
        <v>56</v>
      </c>
      <c r="B2" s="34">
        <f>'高情景（2001-2060, 2020RMB）'!B2*$B$73</f>
        <v>28718.703655940928</v>
      </c>
      <c r="C2" s="35">
        <f>'高情景（2001-2060, 2020RMB）'!C2*$B$73</f>
        <v>31332.105688631549</v>
      </c>
      <c r="D2" s="35">
        <f>'高情景（2001-2060, 2020RMB）'!D2*$B$73</f>
        <v>34465.316257494705</v>
      </c>
      <c r="E2" s="35">
        <f>'高情景（2001-2060, 2020RMB）'!E2*$B$73</f>
        <v>37946.313199501674</v>
      </c>
      <c r="F2" s="35">
        <f>'高情景（2001-2060, 2020RMB）'!F2*$B$73</f>
        <v>42272.192904244868</v>
      </c>
      <c r="G2" s="34">
        <f>'高情景（2001-2060, 2020RMB）'!G2*$B$73</f>
        <v>47640.761403083969</v>
      </c>
      <c r="H2" s="35">
        <f>'高情景（2001-2060, 2020RMB）'!H2*$B$73</f>
        <v>54405.749522321901</v>
      </c>
      <c r="I2" s="35">
        <f>'高情景（2001-2060, 2020RMB）'!I2*$B$73</f>
        <v>59683.107225987122</v>
      </c>
      <c r="J2" s="35">
        <f>'高情景（2001-2060, 2020RMB）'!J2*$B$73</f>
        <v>65293.319305229925</v>
      </c>
      <c r="K2" s="5">
        <f>'高情景（2001-2060, 2020RMB）'!K2*$B$73</f>
        <v>72214.411151584296</v>
      </c>
      <c r="L2" s="34">
        <f>'高情景（2001-2060, 2020RMB）'!L2*$B$73</f>
        <v>79146.994622136364</v>
      </c>
      <c r="M2" s="35">
        <f>'高情景（2001-2060, 2020RMB）'!M2*$B$73</f>
        <v>85399.607197285135</v>
      </c>
      <c r="N2" s="35">
        <f>'高情景（2001-2060, 2020RMB）'!N2*$B$73</f>
        <v>92060.776558673388</v>
      </c>
      <c r="O2" s="35">
        <f>'高情景（2001-2060, 2020RMB）'!O2*$B$73</f>
        <v>98873.27402401522</v>
      </c>
      <c r="P2" s="5">
        <f>'高情景（2001-2060, 2020RMB）'!P2*$B$73</f>
        <v>105794.40320569629</v>
      </c>
      <c r="Q2" s="34">
        <f>'高情景（2001-2060, 2020RMB）'!Q2*$B$73</f>
        <v>112988.42262368364</v>
      </c>
      <c r="R2" s="35">
        <f>'高情景（2001-2060, 2020RMB）'!R2*$B$73</f>
        <v>120784.62378471781</v>
      </c>
      <c r="S2" s="35">
        <f>'高情景（2001-2060, 2020RMB）'!S2*$B$73</f>
        <v>128877.1935782939</v>
      </c>
      <c r="T2" s="35">
        <f>'高情景（2001-2060, 2020RMB）'!T2*$B$73</f>
        <v>136609.82519299156</v>
      </c>
      <c r="U2" s="5">
        <f>'高情景（2001-2060, 2020RMB）'!U2*$B$73</f>
        <v>139615.24134723734</v>
      </c>
      <c r="V2" s="34">
        <f>'高情景（2001-2060, 2020RMB）'!V2*$B$73</f>
        <v>151342.92162040531</v>
      </c>
      <c r="W2" s="35">
        <f>'高情景（2001-2060, 2020RMB）'!W2*$B$73</f>
        <v>155883.20926901748</v>
      </c>
      <c r="X2" s="73">
        <f>'高情景（2001-2060, 2020RMB）'!X2*$B$73</f>
        <v>164341.24238037469</v>
      </c>
      <c r="Y2" s="73">
        <f>'高情景（2001-2060, 2020RMB）'!Y2*$B$73</f>
        <v>173107.25920235709</v>
      </c>
      <c r="Z2" s="234">
        <f>'高情景（2001-2060, 2020RMB）'!Z2*$B$73</f>
        <v>182139.39740472811</v>
      </c>
      <c r="AA2" s="75">
        <f>'高情景（2001-2060, 2020RMB）'!AA2*$B$73</f>
        <v>191618.33112219642</v>
      </c>
      <c r="AB2" s="73">
        <f>'高情景（2001-2060, 2020RMB）'!AB2*$B$73</f>
        <v>201618.27067478007</v>
      </c>
      <c r="AC2" s="73">
        <f>'高情景（2001-2060, 2020RMB）'!AC2*$B$73</f>
        <v>211892.96519509895</v>
      </c>
      <c r="AD2" s="73">
        <f>'高情景（2001-2060, 2020RMB）'!AD2*$B$73</f>
        <v>222142.24662569407</v>
      </c>
      <c r="AE2" s="76">
        <f>'高情景（2001-2060, 2020RMB）'!AE2*$B$73</f>
        <v>232010.63699438909</v>
      </c>
      <c r="AF2" s="75">
        <f>'高情景（2001-2060, 2020RMB）'!AF2*$B$73</f>
        <v>241421.03207349847</v>
      </c>
      <c r="AG2" s="73">
        <f>'高情景（2001-2060, 2020RMB）'!AG2*$B$73</f>
        <v>250596.13986117591</v>
      </c>
      <c r="AH2" s="73">
        <f>'高情景（2001-2060, 2020RMB）'!AH2*$B$73</f>
        <v>259603.01801215543</v>
      </c>
      <c r="AI2" s="73">
        <f>'高情景（2001-2060, 2020RMB）'!AI2*$B$73</f>
        <v>268525.2929340931</v>
      </c>
      <c r="AJ2" s="234">
        <f>'高情景（2001-2060, 2020RMB）'!AJ2*$B$73</f>
        <v>277462.80938339332</v>
      </c>
      <c r="AK2" s="75">
        <f>'高情景（2001-2060, 2020RMB）'!AK2*$B$73</f>
        <v>286324.60133839981</v>
      </c>
      <c r="AL2" s="73">
        <f>'高情景（2001-2060, 2020RMB）'!AL2*$B$73</f>
        <v>295027.36914957478</v>
      </c>
      <c r="AM2" s="73">
        <f>'高情景（2001-2060, 2020RMB）'!AM2*$B$73</f>
        <v>303708.96938521584</v>
      </c>
      <c r="AN2" s="73">
        <f>'高情景（2001-2060, 2020RMB）'!AN2*$B$73</f>
        <v>312526.25829500629</v>
      </c>
      <c r="AO2" s="76">
        <f>'高情景（2001-2060, 2020RMB）'!AO2*$B$73</f>
        <v>321655.44150061061</v>
      </c>
      <c r="AP2" s="75">
        <f>'高情景（2001-2060, 2020RMB）'!AP2*$B$73</f>
        <v>331110.82526643603</v>
      </c>
      <c r="AQ2" s="73">
        <f>'高情景（2001-2060, 2020RMB）'!AQ2*$B$73</f>
        <v>340779.98306971585</v>
      </c>
      <c r="AR2" s="73">
        <f>'高情景（2001-2060, 2020RMB）'!AR2*$B$73</f>
        <v>350664.03291902947</v>
      </c>
      <c r="AS2" s="73">
        <f>'高情景（2001-2060, 2020RMB）'!AS2*$B$73</f>
        <v>360763.87820674572</v>
      </c>
      <c r="AT2" s="76">
        <f>'高情景（2001-2060, 2020RMB）'!AT2*$B$73</f>
        <v>371080.19542828109</v>
      </c>
      <c r="AU2" s="75">
        <f>'高情景（2001-2060, 2020RMB）'!AU2*$B$73</f>
        <v>381632.88244789455</v>
      </c>
      <c r="AV2" s="73">
        <f>'高情景（2001-2060, 2020RMB）'!AV2*$B$73</f>
        <v>392427.76019067975</v>
      </c>
      <c r="AW2" s="73">
        <f>'高情景（2001-2060, 2020RMB）'!AW2*$B$73</f>
        <v>403442.09240393859</v>
      </c>
      <c r="AX2" s="73">
        <f>'高情景（2001-2060, 2020RMB）'!AX2*$B$73</f>
        <v>414650.19514713238</v>
      </c>
      <c r="AY2" s="234">
        <f>'高情景（2001-2060, 2020RMB）'!AY2*$B$73</f>
        <v>426023.2978646683</v>
      </c>
      <c r="AZ2" s="75">
        <f>'高情景（2001-2060, 2020RMB）'!AZ2*$B$73</f>
        <v>437564.41177103308</v>
      </c>
      <c r="BA2" s="73">
        <f>'高情景（2001-2060, 2020RMB）'!BA2*$B$73</f>
        <v>449293.5254741112</v>
      </c>
      <c r="BB2" s="73">
        <f>'高情景（2001-2060, 2020RMB）'!BB2*$B$73</f>
        <v>461204.44427606877</v>
      </c>
      <c r="BC2" s="73">
        <f>'高情景（2001-2060, 2020RMB）'!BC2*$B$73</f>
        <v>473290.28814859746</v>
      </c>
      <c r="BD2" s="76">
        <f>'高情景（2001-2060, 2020RMB）'!BD2*$B$73</f>
        <v>485543.47082439903</v>
      </c>
      <c r="BE2" s="75">
        <f>'高情景（2001-2060, 2020RMB）'!BE2*$B$73</f>
        <v>497966.55421639368</v>
      </c>
      <c r="BF2" s="73">
        <f>'高情景（2001-2060, 2020RMB）'!BF2*$B$73</f>
        <v>510564.1617719339</v>
      </c>
      <c r="BG2" s="73">
        <f>'高情景（2001-2060, 2020RMB）'!BG2*$B$73</f>
        <v>523330.90692296583</v>
      </c>
      <c r="BH2" s="73">
        <f>'高情景（2001-2060, 2020RMB）'!BH2*$B$73</f>
        <v>536260.92650748172</v>
      </c>
      <c r="BI2" s="234">
        <f>'高情景（2001-2060, 2020RMB）'!BI2*$B$73</f>
        <v>549347.87060614442</v>
      </c>
    </row>
    <row r="3" spans="1:61" x14ac:dyDescent="0.2">
      <c r="A3" s="36" t="s">
        <v>9</v>
      </c>
      <c r="B3" s="37">
        <f>'高情景（2001-2060, 2020RMB）'!B3*$B$73</f>
        <v>4087.7545701928575</v>
      </c>
      <c r="C3" s="38">
        <f>'高情景（2001-2060, 2020RMB）'!C3*$B$73</f>
        <v>4256.5672618335975</v>
      </c>
      <c r="D3" s="38">
        <f>'高情景（2001-2060, 2020RMB）'!D3*$B$73</f>
        <v>4359.0391330719422</v>
      </c>
      <c r="E3" s="38">
        <f>'高情景（2001-2060, 2020RMB）'!E3*$B$73</f>
        <v>5020.1194018579472</v>
      </c>
      <c r="F3" s="39">
        <f>'高情景（2001-2060, 2020RMB）'!F3*$B$73</f>
        <v>5058.6562839101334</v>
      </c>
      <c r="G3" s="37">
        <f>'高情景（2001-2060, 2020RMB）'!G3*$B$73</f>
        <v>5218.3750681356632</v>
      </c>
      <c r="H3" s="38">
        <f>'高情景（2001-2060, 2020RMB）'!H3*$B$73</f>
        <v>5737.5832175480764</v>
      </c>
      <c r="I3" s="38">
        <f>'高情景（2001-2060, 2020RMB）'!I3*$B$73</f>
        <v>6249.4177713922809</v>
      </c>
      <c r="J3" s="38">
        <f>'高情景（2001-2060, 2020RMB）'!J3*$B$73</f>
        <v>6493.3484271343377</v>
      </c>
      <c r="K3" s="39">
        <f>'高情景（2001-2060, 2020RMB）'!K3*$B$73</f>
        <v>6942.3168374172674</v>
      </c>
      <c r="L3" s="37">
        <f>'高情景（2001-2060, 2020RMB）'!L3*$B$73</f>
        <v>7481.3781978999614</v>
      </c>
      <c r="M3" s="38">
        <f>'高情景（2001-2060, 2020RMB）'!M3*$B$73</f>
        <v>8020.3769385556816</v>
      </c>
      <c r="N3" s="38">
        <f>'高情景（2001-2060, 2020RMB）'!N3*$B$73</f>
        <v>8491.2939215411498</v>
      </c>
      <c r="O3" s="38">
        <f>'高情景（2001-2060, 2020RMB）'!O3*$B$73</f>
        <v>8829.6929692877166</v>
      </c>
      <c r="P3" s="39">
        <f>'高情景（2001-2060, 2020RMB）'!P3*$B$73</f>
        <v>9192.1241516893569</v>
      </c>
      <c r="Q3" s="37">
        <f>'高情景（2001-2060, 2020RMB）'!Q3*$B$73</f>
        <v>9453.7597865683565</v>
      </c>
      <c r="R3" s="38">
        <f>'高情景（2001-2060, 2020RMB）'!R3*$B$73</f>
        <v>9386.5346121722068</v>
      </c>
      <c r="S3" s="38">
        <f>'高情景（2001-2060, 2020RMB）'!S3*$B$73</f>
        <v>9471.2875722103745</v>
      </c>
      <c r="T3" s="38">
        <f>'高情景（2001-2060, 2020RMB）'!T3*$B$73</f>
        <v>10188.720302781163</v>
      </c>
      <c r="U3" s="39">
        <f>'高情景（2001-2060, 2020RMB）'!U3*$B$73</f>
        <v>11212.0777337072</v>
      </c>
      <c r="V3" s="37">
        <f>'高情景（2001-2060, 2020RMB）'!V3*$B$73</f>
        <v>11427.392281670944</v>
      </c>
      <c r="W3" s="38">
        <f>'高情景（2001-2060, 2020RMB）'!W3*$B$73</f>
        <v>11925.265056948831</v>
      </c>
      <c r="X3" s="77">
        <f>'高情景（2001-2060, 2020RMB）'!X3*$B$73</f>
        <v>12499.487708762756</v>
      </c>
      <c r="Y3" s="77">
        <f>'高情景（2001-2060, 2020RMB）'!Y3*$B$73</f>
        <v>13080.328510434982</v>
      </c>
      <c r="Z3" s="235">
        <f>'高情景（2001-2060, 2020RMB）'!Z3*$B$73</f>
        <v>13660.45480535461</v>
      </c>
      <c r="AA3" s="79">
        <f>'高情景（2001-2060, 2020RMB）'!AA3*$B$73</f>
        <v>14246.103336265749</v>
      </c>
      <c r="AB3" s="77">
        <f>'高情景（2001-2060, 2020RMB）'!AB3*$B$73</f>
        <v>14842.620210915515</v>
      </c>
      <c r="AC3" s="77">
        <f>'高情景（2001-2060, 2020RMB）'!AC3*$B$73</f>
        <v>15439.647055080181</v>
      </c>
      <c r="AD3" s="77">
        <f>'高情景（2001-2060, 2020RMB）'!AD3*$B$73</f>
        <v>16025.795933725129</v>
      </c>
      <c r="AE3" s="81">
        <f>'高情景（2001-2060, 2020RMB）'!AE3*$B$73</f>
        <v>16588.760545098819</v>
      </c>
      <c r="AF3" s="79">
        <f>'高情景（2001-2060, 2020RMB）'!AF3*$B$73</f>
        <v>17123.611833140149</v>
      </c>
      <c r="AG3" s="77">
        <f>'高情景（2001-2060, 2020RMB）'!AG3*$B$73</f>
        <v>17638.561685778855</v>
      </c>
      <c r="AH3" s="77">
        <f>'高情景（2001-2060, 2020RMB）'!AH3*$B$73</f>
        <v>18141.199008818767</v>
      </c>
      <c r="AI3" s="77">
        <f>'高情景（2001-2060, 2020RMB）'!AI3*$B$73</f>
        <v>18640.129524170014</v>
      </c>
      <c r="AJ3" s="235">
        <f>'高情景（2001-2060, 2020RMB）'!AJ3*$B$73</f>
        <v>19144.93384745414</v>
      </c>
      <c r="AK3" s="79">
        <f>'高情景（2001-2060, 2020RMB）'!AK3*$B$73</f>
        <v>19646.214108091743</v>
      </c>
      <c r="AL3" s="77">
        <f>'高情景（2001-2060, 2020RMB）'!AL3*$B$73</f>
        <v>20133.682972413313</v>
      </c>
      <c r="AM3" s="77">
        <f>'高情景（2001-2060, 2020RMB）'!AM3*$B$73</f>
        <v>20617.137909547928</v>
      </c>
      <c r="AN3" s="77">
        <f>'高情景（2001-2060, 2020RMB）'!AN3*$B$73</f>
        <v>21107.451556097021</v>
      </c>
      <c r="AO3" s="81">
        <f>'高情景（2001-2060, 2020RMB）'!AO3*$B$73</f>
        <v>21616.581559380342</v>
      </c>
      <c r="AP3" s="79">
        <f>'高情景（2001-2060, 2020RMB）'!AP3*$B$73</f>
        <v>22145.436771863384</v>
      </c>
      <c r="AQ3" s="77">
        <f>'高情景（2001-2060, 2020RMB）'!AQ3*$B$73</f>
        <v>22686.490542901967</v>
      </c>
      <c r="AR3" s="77">
        <f>'高情景（2001-2060, 2020RMB）'!AR3*$B$73</f>
        <v>23239.895394312982</v>
      </c>
      <c r="AS3" s="77">
        <f>'高情景（2001-2060, 2020RMB）'!AS3*$B$73</f>
        <v>23805.800413477929</v>
      </c>
      <c r="AT3" s="81">
        <f>'高情景（2001-2060, 2020RMB）'!AT3*$B$73</f>
        <v>24384.350828229071</v>
      </c>
      <c r="AU3" s="79">
        <f>'高情景（2001-2060, 2020RMB）'!AU3*$B$73</f>
        <v>24976.961145179797</v>
      </c>
      <c r="AV3" s="77">
        <f>'高情景（2001-2060, 2020RMB）'!AV3*$B$73</f>
        <v>25584.119852460131</v>
      </c>
      <c r="AW3" s="77">
        <f>'高情景（2001-2060, 2020RMB）'!AW3*$B$73</f>
        <v>26204.467857616954</v>
      </c>
      <c r="AX3" s="77">
        <f>'高情景（2001-2060, 2020RMB）'!AX3*$B$73</f>
        <v>26836.48925421499</v>
      </c>
      <c r="AY3" s="235">
        <f>'高情景（2001-2060, 2020RMB）'!AY3*$B$73</f>
        <v>27478.502712271107</v>
      </c>
      <c r="AZ3" s="79">
        <f>'高情景（2001-2060, 2020RMB）'!AZ3*$B$73</f>
        <v>28131.548995164754</v>
      </c>
      <c r="BA3" s="77">
        <f>'高情景（2001-2060, 2020RMB）'!BA3*$B$73</f>
        <v>28797.831966163212</v>
      </c>
      <c r="BB3" s="77">
        <f>'高情景（2001-2060, 2020RMB）'!BB3*$B$73</f>
        <v>29477.263921971306</v>
      </c>
      <c r="BC3" s="77">
        <f>'高情景（2001-2060, 2020RMB）'!BC3*$B$73</f>
        <v>30169.72616298914</v>
      </c>
      <c r="BD3" s="81">
        <f>'高情景（2001-2060, 2020RMB）'!BD3*$B$73</f>
        <v>30875.067229868531</v>
      </c>
      <c r="BE3" s="79">
        <f>'高情景（2001-2060, 2020RMB）'!BE3*$B$73</f>
        <v>31593.791036838473</v>
      </c>
      <c r="BF3" s="77">
        <f>'高情景（2001-2060, 2020RMB）'!BF3*$B$73</f>
        <v>32326.537146031958</v>
      </c>
      <c r="BG3" s="77">
        <f>'高情景（2001-2060, 2020RMB）'!BG3*$B$73</f>
        <v>33073.316861947358</v>
      </c>
      <c r="BH3" s="77">
        <f>'高情景（2001-2060, 2020RMB）'!BH3*$B$73</f>
        <v>33834.120435465353</v>
      </c>
      <c r="BI3" s="235">
        <f>'高情景（2001-2060, 2020RMB）'!BI3*$B$73</f>
        <v>34608.915848187105</v>
      </c>
    </row>
    <row r="4" spans="1:61" x14ac:dyDescent="0.2">
      <c r="A4" s="40" t="s">
        <v>10</v>
      </c>
      <c r="B4" s="37">
        <f>'高情景（2001-2060, 2020RMB）'!B4*$B$73</f>
        <v>11360.305148771144</v>
      </c>
      <c r="C4" s="38">
        <f>'高情景（2001-2060, 2020RMB）'!C4*$B$73</f>
        <v>12298.062693286282</v>
      </c>
      <c r="D4" s="38">
        <f>'高情景（2001-2060, 2020RMB）'!D4*$B$73</f>
        <v>13884.790875628891</v>
      </c>
      <c r="E4" s="38">
        <f>'高情景（2001-2060, 2020RMB）'!E4*$B$73</f>
        <v>15422.095104095906</v>
      </c>
      <c r="F4" s="39">
        <f>'高情景（2001-2060, 2020RMB）'!F4*$B$73</f>
        <v>17592.823233998242</v>
      </c>
      <c r="G4" s="37">
        <f>'高情景（2001-2060, 2020RMB）'!G4*$B$73</f>
        <v>20024.670878731729</v>
      </c>
      <c r="H4" s="38">
        <f>'高情景（2001-2060, 2020RMB）'!H4*$B$73</f>
        <v>22498.315163918967</v>
      </c>
      <c r="I4" s="38">
        <f>'高情景（2001-2060, 2020RMB）'!I4*$B$73</f>
        <v>24625.937654813672</v>
      </c>
      <c r="J4" s="38">
        <f>'高情景（2001-2060, 2020RMB）'!J4*$B$73</f>
        <v>25871.065445139207</v>
      </c>
      <c r="K4" s="39">
        <f>'高情景（2001-2060, 2020RMB）'!K4*$B$73</f>
        <v>28934.018460247236</v>
      </c>
      <c r="L4" s="37">
        <f>'高情景（2001-2060, 2020RMB）'!L4*$B$73</f>
        <v>31652.799458352747</v>
      </c>
      <c r="M4" s="38">
        <f>'高情景（2001-2060, 2020RMB）'!M4*$B$73</f>
        <v>33124.32229745431</v>
      </c>
      <c r="N4" s="38">
        <f>'高情景（2001-2060, 2020RMB）'!N4*$B$73</f>
        <v>34518.444056519606</v>
      </c>
      <c r="O4" s="38">
        <f>'高情景（2001-2060, 2020RMB）'!O4*$B$73</f>
        <v>35827.085847351853</v>
      </c>
      <c r="P4" s="39">
        <f>'高情景（2001-2060, 2020RMB）'!P4*$B$73</f>
        <v>36086.373868234325</v>
      </c>
      <c r="Q4" s="37">
        <f>'高情景（2001-2060, 2020RMB）'!Q4*$B$73</f>
        <v>37149.335570071082</v>
      </c>
      <c r="R4" s="38">
        <f>'高情景（2001-2060, 2020RMB）'!R4*$B$73</f>
        <v>39938.398266727323</v>
      </c>
      <c r="S4" s="38">
        <f>'高情景（2001-2060, 2020RMB）'!S4*$B$73</f>
        <v>42210.749247921012</v>
      </c>
      <c r="T4" s="38">
        <f>'高情景（2001-2060, 2020RMB）'!T4*$B$73</f>
        <v>43185.307729585511</v>
      </c>
      <c r="U4" s="39">
        <f>'高情景（2001-2060, 2020RMB）'!U4*$B$73</f>
        <v>43101.259119279217</v>
      </c>
      <c r="V4" s="37">
        <f>'高情景（2001-2060, 2020RMB）'!V4*$B$73</f>
        <v>49064.409191140723</v>
      </c>
      <c r="W4" s="38">
        <f>'高情景（2001-2060, 2020RMB）'!W4*$B$73</f>
        <v>51734.614096336591</v>
      </c>
      <c r="X4" s="77">
        <f>'高情景（2001-2060, 2020RMB）'!X4*$B$73</f>
        <v>53586.310269860311</v>
      </c>
      <c r="Y4" s="77">
        <f>'高情景（2001-2060, 2020RMB）'!Y4*$B$73</f>
        <v>55468.048003452117</v>
      </c>
      <c r="Z4" s="235">
        <f>'高情景（2001-2060, 2020RMB）'!Z4*$B$73</f>
        <v>57373.910182489359</v>
      </c>
      <c r="AA4" s="79">
        <f>'高情景（2001-2060, 2020RMB）'!AA4*$B$73</f>
        <v>59335.143693420781</v>
      </c>
      <c r="AB4" s="77">
        <f>'高情景（2001-2060, 2020RMB）'!AB4*$B$73</f>
        <v>61357.341727892352</v>
      </c>
      <c r="AC4" s="77">
        <f>'高情景（2001-2060, 2020RMB）'!AC4*$B$73</f>
        <v>63391.983288756855</v>
      </c>
      <c r="AD4" s="77">
        <f>'高情景（2001-2060, 2020RMB）'!AD4*$B$73</f>
        <v>65386.195732084241</v>
      </c>
      <c r="AE4" s="81">
        <f>'高情景（2001-2060, 2020RMB）'!AE4*$B$73</f>
        <v>67283.084728372822</v>
      </c>
      <c r="AF4" s="79">
        <f>'高情景（2001-2060, 2020RMB）'!AF4*$B$73</f>
        <v>69084.03935412901</v>
      </c>
      <c r="AG4" s="77">
        <f>'高情景（2001-2060, 2020RMB）'!AG4*$B$73</f>
        <v>70830.44350211983</v>
      </c>
      <c r="AH4" s="77">
        <f>'高情景（2001-2060, 2020RMB）'!AH4*$B$73</f>
        <v>72522.737463091456</v>
      </c>
      <c r="AI4" s="77">
        <f>'高情景（2001-2060, 2020RMB）'!AI4*$B$73</f>
        <v>74161.483869947479</v>
      </c>
      <c r="AJ4" s="235">
        <f>'高情景（2001-2060, 2020RMB）'!AJ4*$B$73</f>
        <v>75747.346961666379</v>
      </c>
      <c r="AK4" s="79">
        <f>'高情景（2001-2060, 2020RMB）'!AK4*$B$73</f>
        <v>77248.537495825847</v>
      </c>
      <c r="AL4" s="77">
        <f>'高情景（2001-2060, 2020RMB）'!AL4*$B$73</f>
        <v>78657.902352568708</v>
      </c>
      <c r="AM4" s="77">
        <f>'高情景（2001-2060, 2020RMB）'!AM4*$B$73</f>
        <v>80015.810635483474</v>
      </c>
      <c r="AN4" s="77">
        <f>'高情景（2001-2060, 2020RMB）'!AN4*$B$73</f>
        <v>81365.958285972854</v>
      </c>
      <c r="AO4" s="81">
        <f>'高情景（2001-2060, 2020RMB）'!AO4*$B$73</f>
        <v>82755.207208039588</v>
      </c>
      <c r="AP4" s="79">
        <f>'高情景（2001-2060, 2020RMB）'!AP4*$B$73</f>
        <v>84187.275080734165</v>
      </c>
      <c r="AQ4" s="77">
        <f>'高情景（2001-2060, 2020RMB）'!AQ4*$B$73</f>
        <v>85634.068426708531</v>
      </c>
      <c r="AR4" s="77">
        <f>'高情景（2001-2060, 2020RMB）'!AR4*$B$73</f>
        <v>87097.222578307934</v>
      </c>
      <c r="AS4" s="77">
        <f>'高情景（2001-2060, 2020RMB）'!AS4*$B$73</f>
        <v>88578.49105369953</v>
      </c>
      <c r="AT4" s="81">
        <f>'高情景（2001-2060, 2020RMB）'!AT4*$B$73</f>
        <v>90079.74894610724</v>
      </c>
      <c r="AU4" s="79">
        <f>'高情景（2001-2060, 2020RMB）'!AU4*$B$73</f>
        <v>91607.667776971823</v>
      </c>
      <c r="AV4" s="77">
        <f>'高情景（2001-2060, 2020RMB）'!AV4*$B$73</f>
        <v>93165.560574452262</v>
      </c>
      <c r="AW4" s="77">
        <f>'高情景（2001-2060, 2020RMB）'!AW4*$B$73</f>
        <v>94750.179840569486</v>
      </c>
      <c r="AX4" s="77">
        <f>'高情景（2001-2060, 2020RMB）'!AX4*$B$73</f>
        <v>96358.030580752806</v>
      </c>
      <c r="AY4" s="235">
        <f>'高情景（2001-2060, 2020RMB）'!AY4*$B$73</f>
        <v>97985.358508873716</v>
      </c>
      <c r="AZ4" s="79">
        <f>'高情景（2001-2060, 2020RMB）'!AZ4*$B$73</f>
        <v>99632.17739619143</v>
      </c>
      <c r="BA4" s="77">
        <f>'高情景（2001-2060, 2020RMB）'!BA4*$B$73</f>
        <v>101300.55373188254</v>
      </c>
      <c r="BB4" s="77">
        <f>'高情景（2001-2060, 2020RMB）'!BB4*$B$73</f>
        <v>102989.54432775118</v>
      </c>
      <c r="BC4" s="77">
        <f>'高情景（2001-2060, 2020RMB）'!BC4*$B$73</f>
        <v>104698.1142776059</v>
      </c>
      <c r="BD4" s="81">
        <f>'高情景（2001-2060, 2020RMB）'!BD4*$B$73</f>
        <v>106425.1339327512</v>
      </c>
      <c r="BE4" s="79">
        <f>'高情景（2001-2060, 2020RMB）'!BE4*$B$73</f>
        <v>108171.73813285047</v>
      </c>
      <c r="BF4" s="77">
        <f>'高情景（2001-2060, 2020RMB）'!BF4*$B$73</f>
        <v>109939.48289547642</v>
      </c>
      <c r="BG4" s="77">
        <f>'高情景（2001-2060, 2020RMB）'!BG4*$B$73</f>
        <v>111727.75009355927</v>
      </c>
      <c r="BH4" s="77">
        <f>'高情景（2001-2060, 2020RMB）'!BH4*$B$73</f>
        <v>113535.85671357517</v>
      </c>
      <c r="BI4" s="235">
        <f>'高情景（2001-2060, 2020RMB）'!BI4*$B$73</f>
        <v>115363.05282729033</v>
      </c>
    </row>
    <row r="5" spans="1:61" x14ac:dyDescent="0.2">
      <c r="A5" s="40" t="s">
        <v>11</v>
      </c>
      <c r="B5" s="37">
        <f>'高情景（2001-2060, 2020RMB）'!B5*$B$73</f>
        <v>1540.1612672421822</v>
      </c>
      <c r="C5" s="38">
        <f>'高情景（2001-2060, 2020RMB）'!C5*$B$73</f>
        <v>1668.6015498546517</v>
      </c>
      <c r="D5" s="38">
        <f>'高情景（2001-2060, 2020RMB）'!D5*$B$73</f>
        <v>1883.7020080248521</v>
      </c>
      <c r="E5" s="38">
        <f>'高情景（2001-2060, 2020RMB）'!E5*$B$73</f>
        <v>2044.676318098064</v>
      </c>
      <c r="F5" s="39">
        <f>'高情景（2001-2060, 2020RMB）'!F5*$B$73</f>
        <v>2347.077322686599</v>
      </c>
      <c r="G5" s="37">
        <f>'高情景（2001-2060, 2020RMB）'!G5*$B$73</f>
        <v>2702.9543290923684</v>
      </c>
      <c r="H5" s="38">
        <f>'高情景（2001-2060, 2020RMB）'!H5*$B$73</f>
        <v>3091.6077343507995</v>
      </c>
      <c r="I5" s="38">
        <f>'高情景（2001-2060, 2020RMB）'!I5*$B$73</f>
        <v>3516.1002173990582</v>
      </c>
      <c r="J5" s="38">
        <f>'高情景（2001-2060, 2020RMB）'!J5*$B$73</f>
        <v>4249.2832410565443</v>
      </c>
      <c r="K5" s="39">
        <f>'高情景（2001-2060, 2020RMB）'!K5*$B$73</f>
        <v>4776.5642082386867</v>
      </c>
      <c r="L5" s="37">
        <f>'高情景（2001-2060, 2020RMB）'!L5*$B$73</f>
        <v>5340.8870972831774</v>
      </c>
      <c r="M5" s="38">
        <f>'高情景（2001-2060, 2020RMB）'!M5*$B$73</f>
        <v>5850.4074549960123</v>
      </c>
      <c r="N5" s="38">
        <f>'高情景（2001-2060, 2020RMB）'!N5*$B$73</f>
        <v>6349.4516468555794</v>
      </c>
      <c r="O5" s="38">
        <f>'高情景（2001-2060, 2020RMB）'!O5*$B$73</f>
        <v>6975.2518832358974</v>
      </c>
      <c r="P5" s="39">
        <f>'高情景（2001-2060, 2020RMB）'!P5*$B$73</f>
        <v>7335.1500059492982</v>
      </c>
      <c r="Q5" s="37">
        <f>'高情景（2001-2060, 2020RMB）'!Q5*$B$73</f>
        <v>7795.8436193576599</v>
      </c>
      <c r="R5" s="38">
        <f>'高情景（2001-2060, 2020RMB）'!R5*$B$73</f>
        <v>8406.014825836668</v>
      </c>
      <c r="S5" s="38">
        <f>'高情景（2001-2060, 2020RMB）'!S5*$B$73</f>
        <v>9181.6899520975694</v>
      </c>
      <c r="T5" s="38">
        <f>'高情景（2001-2060, 2020RMB）'!T5*$B$73</f>
        <v>9783.1483906350222</v>
      </c>
      <c r="U5" s="39">
        <f>'高情景（2001-2060, 2020RMB）'!U5*$B$73</f>
        <v>9978.9991927797637</v>
      </c>
      <c r="V5" s="37">
        <f>'高情景（2001-2060, 2020RMB）'!V5*$B$73</f>
        <v>10553.432167844274</v>
      </c>
      <c r="W5" s="38">
        <f>'高情景（2001-2060, 2020RMB）'!W5*$B$73</f>
        <v>10740.330438291405</v>
      </c>
      <c r="X5" s="77">
        <f>'高情景（2001-2060, 2020RMB）'!X5*$B$73</f>
        <v>11309.276370952213</v>
      </c>
      <c r="Y5" s="77">
        <f>'高情景（2001-2060, 2020RMB）'!Y5*$B$73</f>
        <v>11865.665327679806</v>
      </c>
      <c r="Z5" s="235">
        <f>'高情景（2001-2060, 2020RMB）'!Z5*$B$73</f>
        <v>12385.479023521511</v>
      </c>
      <c r="AA5" s="79">
        <f>'高情景（2001-2060, 2020RMB）'!AA5*$B$73</f>
        <v>12870.358310259435</v>
      </c>
      <c r="AB5" s="77">
        <f>'高情景（2001-2060, 2020RMB）'!AB5*$B$73</f>
        <v>13337.828110719021</v>
      </c>
      <c r="AC5" s="77">
        <f>'高情景（2001-2060, 2020RMB）'!AC5*$B$73</f>
        <v>13785.646564680064</v>
      </c>
      <c r="AD5" s="77">
        <f>'高情景（2001-2060, 2020RMB）'!AD5*$B$73</f>
        <v>14212.222182235744</v>
      </c>
      <c r="AE5" s="81">
        <f>'高情景（2001-2060, 2020RMB）'!AE5*$B$73</f>
        <v>14616.670130646513</v>
      </c>
      <c r="AF5" s="79">
        <f>'高情景（2001-2060, 2020RMB）'!AF5*$B$73</f>
        <v>14994.600175882022</v>
      </c>
      <c r="AG5" s="77">
        <f>'高情景（2001-2060, 2020RMB）'!AG5*$B$73</f>
        <v>15348.159886226329</v>
      </c>
      <c r="AH5" s="77">
        <f>'高情景（2001-2060, 2020RMB）'!AH5*$B$73</f>
        <v>15687.621497998702</v>
      </c>
      <c r="AI5" s="77">
        <f>'高情景（2001-2060, 2020RMB）'!AI5*$B$73</f>
        <v>16024.262867359615</v>
      </c>
      <c r="AJ5" s="235">
        <f>'高情景（2001-2060, 2020RMB）'!AJ5*$B$73</f>
        <v>16370.305753620207</v>
      </c>
      <c r="AK5" s="79">
        <f>'高情景（2001-2060, 2020RMB）'!AK5*$B$73</f>
        <v>16718.355552573572</v>
      </c>
      <c r="AL5" s="77">
        <f>'高情景（2001-2060, 2020RMB）'!AL5*$B$73</f>
        <v>17057.283032267333</v>
      </c>
      <c r="AM5" s="77">
        <f>'高情景（2001-2060, 2020RMB）'!AM5*$B$73</f>
        <v>17394.936065874255</v>
      </c>
      <c r="AN5" s="77">
        <f>'高情景（2001-2060, 2020RMB）'!AN5*$B$73</f>
        <v>17739.839335989182</v>
      </c>
      <c r="AO5" s="81">
        <f>'高情景（2001-2060, 2020RMB）'!AO5*$B$73</f>
        <v>18101.210125461483</v>
      </c>
      <c r="AP5" s="79">
        <f>'高情景（2001-2060, 2020RMB）'!AP5*$B$73</f>
        <v>18478.83355683638</v>
      </c>
      <c r="AQ5" s="77">
        <f>'高情景（2001-2060, 2020RMB）'!AQ5*$B$73</f>
        <v>18865.40058683091</v>
      </c>
      <c r="AR5" s="77">
        <f>'高情景（2001-2060, 2020RMB）'!AR5*$B$73</f>
        <v>19259.973937636081</v>
      </c>
      <c r="AS5" s="77">
        <f>'高情景（2001-2060, 2020RMB）'!AS5*$B$73</f>
        <v>19661.526591323087</v>
      </c>
      <c r="AT5" s="81">
        <f>'高情景（2001-2060, 2020RMB）'!AT5*$B$73</f>
        <v>20068.937317841475</v>
      </c>
      <c r="AU5" s="79">
        <f>'高情景（2001-2060, 2020RMB）'!AU5*$B$73</f>
        <v>20482.031179886348</v>
      </c>
      <c r="AV5" s="77">
        <f>'高情景（2001-2060, 2020RMB）'!AV5*$B$73</f>
        <v>20899.763426032903</v>
      </c>
      <c r="AW5" s="77">
        <f>'高情景（2001-2060, 2020RMB）'!AW5*$B$73</f>
        <v>21319.480628936682</v>
      </c>
      <c r="AX5" s="77">
        <f>'高情景（2001-2060, 2020RMB）'!AX5*$B$73</f>
        <v>21738.320555938146</v>
      </c>
      <c r="AY5" s="235">
        <f>'高情景（2001-2060, 2020RMB）'!AY5*$B$73</f>
        <v>22153.211488962752</v>
      </c>
      <c r="AZ5" s="79">
        <f>'高情景（2001-2060, 2020RMB）'!AZ5*$B$73</f>
        <v>22566.40983971722</v>
      </c>
      <c r="BA5" s="77">
        <f>'高情景（2001-2060, 2020RMB）'!BA5*$B$73</f>
        <v>22982.107685620213</v>
      </c>
      <c r="BB5" s="77">
        <f>'高情景（2001-2060, 2020RMB）'!BB5*$B$73</f>
        <v>23399.964754610039</v>
      </c>
      <c r="BC5" s="77">
        <f>'高情景（2001-2060, 2020RMB）'!BC5*$B$73</f>
        <v>23819.618508727439</v>
      </c>
      <c r="BD5" s="81">
        <f>'高情景（2001-2060, 2020RMB）'!BD5*$B$73</f>
        <v>24240.683851905702</v>
      </c>
      <c r="BE5" s="79">
        <f>'高情景（2001-2060, 2020RMB）'!BE5*$B$73</f>
        <v>24663.291470449298</v>
      </c>
      <c r="BF5" s="77">
        <f>'高情景（2001-2060, 2020RMB）'!BF5*$B$73</f>
        <v>25087.669958910272</v>
      </c>
      <c r="BG5" s="77">
        <f>'高情景（2001-2060, 2020RMB）'!BG5*$B$73</f>
        <v>25513.553269008342</v>
      </c>
      <c r="BH5" s="77">
        <f>'高情景（2001-2060, 2020RMB）'!BH5*$B$73</f>
        <v>25940.660901824111</v>
      </c>
      <c r="BI5" s="235">
        <f>'高情景（2001-2060, 2020RMB）'!BI5*$B$73</f>
        <v>26368.697789094935</v>
      </c>
    </row>
    <row r="6" spans="1:61" x14ac:dyDescent="0.2">
      <c r="A6" s="40" t="s">
        <v>57</v>
      </c>
      <c r="B6" s="37">
        <f>'高情景（2001-2060, 2020RMB）'!B6*$B$73</f>
        <v>1779.9865638888584</v>
      </c>
      <c r="C6" s="38">
        <f>'高情景（2001-2060, 2020RMB）'!C6*$B$73</f>
        <v>1929.1588520812261</v>
      </c>
      <c r="D6" s="38">
        <f>'高情景（2001-2060, 2020RMB）'!D6*$B$73</f>
        <v>1985.0248512961471</v>
      </c>
      <c r="E6" s="38">
        <f>'高情景（2001-2060, 2020RMB）'!E6*$B$73</f>
        <v>2182.07444004124</v>
      </c>
      <c r="F6" s="39">
        <f>'高情景（2001-2060, 2020RMB）'!F6*$B$73</f>
        <v>2407.624493080024</v>
      </c>
      <c r="G6" s="37">
        <f>'高情景（2001-2060, 2020RMB）'!G6*$B$73</f>
        <v>2645.6825519970384</v>
      </c>
      <c r="H6" s="38">
        <f>'高情景（2001-2060, 2020RMB）'!H6*$B$73</f>
        <v>2941.9624785618234</v>
      </c>
      <c r="I6" s="38">
        <f>'高情景（2001-2060, 2020RMB）'!I6*$B$73</f>
        <v>3059.9397008816027</v>
      </c>
      <c r="J6" s="38">
        <f>'高情景（2001-2060, 2020RMB）'!J6*$B$73</f>
        <v>3095.4018659274147</v>
      </c>
      <c r="K6" s="39">
        <f>'高情景（2001-2060, 2020RMB）'!K6*$B$73</f>
        <v>3291.39308279641</v>
      </c>
      <c r="L6" s="37">
        <f>'高情景（2001-2060, 2020RMB）'!L6*$B$73</f>
        <v>3542.9109069855335</v>
      </c>
      <c r="M6" s="38">
        <f>'高情景（2001-2060, 2020RMB）'!M6*$B$73</f>
        <v>3767.9972255756365</v>
      </c>
      <c r="N6" s="38">
        <f>'高情景（2001-2060, 2020RMB）'!N6*$B$73</f>
        <v>4043.2714638691973</v>
      </c>
      <c r="O6" s="38">
        <f>'高情景（2001-2060, 2020RMB）'!O6*$B$73</f>
        <v>4383.8584752774987</v>
      </c>
      <c r="P6" s="39">
        <f>'高情景（2001-2060, 2020RMB）'!P6*$B$73</f>
        <v>4687.1653536769218</v>
      </c>
      <c r="Q6" s="37">
        <f>'高情景（2001-2060, 2020RMB）'!Q6*$B$73</f>
        <v>4999.8462132332597</v>
      </c>
      <c r="R6" s="38">
        <f>'高情景（2001-2060, 2020RMB）'!R6*$B$73</f>
        <v>5388.8957503803813</v>
      </c>
      <c r="S6" s="38">
        <f>'高情景（2001-2060, 2020RMB）'!S6*$B$73</f>
        <v>5655.0114353556883</v>
      </c>
      <c r="T6" s="38">
        <f>'高情景（2001-2060, 2020RMB）'!T6*$B$73</f>
        <v>5880.6127058084239</v>
      </c>
      <c r="U6" s="39">
        <f>'高情景（2001-2060, 2020RMB）'!U6*$B$73</f>
        <v>5590.1498155235904</v>
      </c>
      <c r="V6" s="37">
        <f>'高情景（2001-2060, 2020RMB）'!V6*$B$73</f>
        <v>6197.4853776568434</v>
      </c>
      <c r="W6" s="38">
        <f>'高情景（2001-2060, 2020RMB）'!W6*$B$73</f>
        <v>6398.3223470050361</v>
      </c>
      <c r="X6" s="77">
        <f>'高情景（2001-2060, 2020RMB）'!X6*$B$73</f>
        <v>6817.7414207750535</v>
      </c>
      <c r="Y6" s="82">
        <f>'高情景（2001-2060, 2020RMB）'!Y6*$B$73</f>
        <v>7252.7889604950924</v>
      </c>
      <c r="Z6" s="236">
        <f>'高情景（2001-2060, 2020RMB）'!Z6*$B$73</f>
        <v>7700.1251646822857</v>
      </c>
      <c r="AA6" s="79">
        <f>'高情景（2001-2060, 2020RMB）'!AA6*$B$73</f>
        <v>8171.0350429465234</v>
      </c>
      <c r="AB6" s="77">
        <f>'高情景（2001-2060, 2020RMB）'!AB6*$B$73</f>
        <v>8670.042238486134</v>
      </c>
      <c r="AC6" s="77">
        <f>'高情景（2001-2060, 2020RMB）'!AC6*$B$73</f>
        <v>9180.2843966848523</v>
      </c>
      <c r="AD6" s="77">
        <f>'高情景（2001-2060, 2020RMB）'!AD6*$B$73</f>
        <v>9681.0153523720001</v>
      </c>
      <c r="AE6" s="81">
        <f>'高情景（2001-2060, 2020RMB）'!AE6*$B$73</f>
        <v>10147.681240860589</v>
      </c>
      <c r="AF6" s="79">
        <f>'高情景（2001-2060, 2020RMB）'!AF6*$B$73</f>
        <v>10576.882335701372</v>
      </c>
      <c r="AG6" s="77">
        <f>'高情景（2001-2060, 2020RMB）'!AG6*$B$73</f>
        <v>10985.431209436661</v>
      </c>
      <c r="AH6" s="77">
        <f>'高情景（2001-2060, 2020RMB）'!AH6*$B$73</f>
        <v>11377.353397781228</v>
      </c>
      <c r="AI6" s="77">
        <f>'高情景（2001-2060, 2020RMB）'!AI6*$B$73</f>
        <v>11757.728094918812</v>
      </c>
      <c r="AJ6" s="236">
        <f>'高情景（2001-2060, 2020RMB）'!AJ6*$B$73</f>
        <v>12132.616265907638</v>
      </c>
      <c r="AK6" s="79">
        <f>'高情景（2001-2060, 2020RMB）'!AK6*$B$73</f>
        <v>12498.771671865441</v>
      </c>
      <c r="AL6" s="77">
        <f>'高情景（2001-2060, 2020RMB）'!AL6*$B$73</f>
        <v>12852.126437803086</v>
      </c>
      <c r="AM6" s="77">
        <f>'高情景（2001-2060, 2020RMB）'!AM6*$B$73</f>
        <v>13198.865886475982</v>
      </c>
      <c r="AN6" s="77">
        <f>'高情景（2001-2060, 2020RMB）'!AN6*$B$73</f>
        <v>13546.015084442235</v>
      </c>
      <c r="AO6" s="81">
        <f>'高情景（2001-2060, 2020RMB）'!AO6*$B$73</f>
        <v>13901.424388174461</v>
      </c>
      <c r="AP6" s="79">
        <f>'高情景（2001-2060, 2020RMB）'!AP6*$B$73</f>
        <v>14265.933176550938</v>
      </c>
      <c r="AQ6" s="77">
        <f>'高情景（2001-2060, 2020RMB）'!AQ6*$B$73</f>
        <v>14634.983274186674</v>
      </c>
      <c r="AR6" s="77">
        <f>'高情景（2001-2060, 2020RMB）'!AR6*$B$73</f>
        <v>15008.998144743724</v>
      </c>
      <c r="AS6" s="77">
        <f>'高情景（2001-2060, 2020RMB）'!AS6*$B$73</f>
        <v>15388.454766383784</v>
      </c>
      <c r="AT6" s="81">
        <f>'高情景（2001-2060, 2020RMB）'!AT6*$B$73</f>
        <v>15773.885747423163</v>
      </c>
      <c r="AU6" s="79">
        <f>'高情景（2001-2060, 2020RMB）'!AU6*$B$73</f>
        <v>16166.705889054896</v>
      </c>
      <c r="AV6" s="77">
        <f>'高情景（2001-2060, 2020RMB）'!AV6*$B$73</f>
        <v>16567.795215585804</v>
      </c>
      <c r="AW6" s="77">
        <f>'高情景（2001-2060, 2020RMB）'!AW6*$B$73</f>
        <v>16976.903009639718</v>
      </c>
      <c r="AX6" s="77">
        <f>'高情景（2001-2060, 2020RMB）'!AX6*$B$73</f>
        <v>17393.74448947054</v>
      </c>
      <c r="AY6" s="236">
        <f>'高情景（2001-2060, 2020RMB）'!AY6*$B$73</f>
        <v>17817.998409891887</v>
      </c>
      <c r="AZ6" s="79">
        <f>'高情景（2001-2060, 2020RMB）'!AZ6*$B$73</f>
        <v>18248.841143776248</v>
      </c>
      <c r="BA6" s="77">
        <f>'高情景（2001-2060, 2020RMB）'!BA6*$B$73</f>
        <v>18685.576225977744</v>
      </c>
      <c r="BB6" s="77">
        <f>'高情景（2001-2060, 2020RMB）'!BB6*$B$73</f>
        <v>19128.029778845488</v>
      </c>
      <c r="BC6" s="77">
        <f>'高情景（2001-2060, 2020RMB）'!BC6*$B$73</f>
        <v>19576.0079737413</v>
      </c>
      <c r="BD6" s="81">
        <f>'高情景（2001-2060, 2020RMB）'!BD6*$B$73</f>
        <v>20029.296303357278</v>
      </c>
      <c r="BE6" s="79">
        <f>'高情景（2001-2060, 2020RMB）'!BE6*$B$73</f>
        <v>20488.106273176218</v>
      </c>
      <c r="BF6" s="77">
        <f>'高情景（2001-2060, 2020RMB）'!BF6*$B$73</f>
        <v>20952.737889232951</v>
      </c>
      <c r="BG6" s="77">
        <f>'高情景（2001-2060, 2020RMB）'!BG6*$B$73</f>
        <v>21423.084389284024</v>
      </c>
      <c r="BH6" s="77">
        <f>'高情景（2001-2060, 2020RMB）'!BH6*$B$73</f>
        <v>21899.026552533796</v>
      </c>
      <c r="BI6" s="236">
        <f>'高情景（2001-2060, 2020RMB）'!BI6*$B$73</f>
        <v>22380.432248494322</v>
      </c>
    </row>
    <row r="7" spans="1:61" x14ac:dyDescent="0.2">
      <c r="A7" s="40" t="s">
        <v>58</v>
      </c>
      <c r="B7" s="37">
        <f>'高情景（2001-2060, 2020RMB）'!B7*$B$73</f>
        <v>2362.7117797094429</v>
      </c>
      <c r="C7" s="38">
        <f>'高情景（2001-2060, 2020RMB）'!C7*$B$73</f>
        <v>2573.3444367700249</v>
      </c>
      <c r="D7" s="38">
        <f>'高情景（2001-2060, 2020RMB）'!D7*$B$73</f>
        <v>2801.7270959215039</v>
      </c>
      <c r="E7" s="38">
        <f>'高情景（2001-2060, 2020RMB）'!E7*$B$73</f>
        <v>2920.4838349826118</v>
      </c>
      <c r="F7" s="39">
        <f>'高情景（2001-2060, 2020RMB）'!F7*$B$73</f>
        <v>3152.2666777508543</v>
      </c>
      <c r="G7" s="37">
        <f>'高情景（2001-2060, 2020RMB）'!G7*$B$73</f>
        <v>3589.4510971490809</v>
      </c>
      <c r="H7" s="38">
        <f>'高情景（2001-2060, 2020RMB）'!H7*$B$73</f>
        <v>4218.2477668630136</v>
      </c>
      <c r="I7" s="38">
        <f>'高情景（2001-2060, 2020RMB）'!I7*$B$73</f>
        <v>4895.5370973890995</v>
      </c>
      <c r="J7" s="38">
        <f>'高情景（2001-2060, 2020RMB）'!J7*$B$73</f>
        <v>5433.8893236138974</v>
      </c>
      <c r="K7" s="39">
        <f>'高情景（2001-2060, 2020RMB）'!K7*$B$73</f>
        <v>6292.0320746686066</v>
      </c>
      <c r="L7" s="37">
        <f>'高情景（2001-2060, 2020RMB）'!L7*$B$73</f>
        <v>7094.0132342074357</v>
      </c>
      <c r="M7" s="38">
        <f>'高情景（2001-2060, 2020RMB）'!M7*$B$73</f>
        <v>7902.1354756587762</v>
      </c>
      <c r="N7" s="38">
        <f>'高情景（2001-2060, 2020RMB）'!N7*$B$73</f>
        <v>8739.1592692995291</v>
      </c>
      <c r="O7" s="38">
        <f>'高情景（2001-2060, 2020RMB）'!O7*$B$73</f>
        <v>9705.1311198647836</v>
      </c>
      <c r="P7" s="39">
        <f>'高情景（2001-2060, 2020RMB）'!P7*$B$73</f>
        <v>10400.3329964403</v>
      </c>
      <c r="Q7" s="37">
        <f>'高情景（2001-2060, 2020RMB）'!Q7*$B$73</f>
        <v>11160.329112181693</v>
      </c>
      <c r="R7" s="38">
        <f>'高情景（2001-2060, 2020RMB）'!R7*$B$73</f>
        <v>11781.305829047558</v>
      </c>
      <c r="S7" s="38">
        <f>'高情景（2001-2060, 2020RMB）'!S7*$B$73</f>
        <v>12463.716870418164</v>
      </c>
      <c r="T7" s="38">
        <f>'高情景（2001-2060, 2020RMB）'!T7*$B$73</f>
        <v>13245.465177376198</v>
      </c>
      <c r="U7" s="39">
        <f>'高情景（2001-2060, 2020RMB）'!U7*$B$73</f>
        <v>13235.517772002033</v>
      </c>
      <c r="V7" s="37">
        <f>'高情景（2001-2060, 2020RMB）'!V7*$B$73</f>
        <v>14550.774153396518</v>
      </c>
      <c r="W7" s="38">
        <f>'高情景（2001-2060, 2020RMB）'!W7*$B$73</f>
        <v>14750.68615862355</v>
      </c>
      <c r="X7" s="77">
        <f>'高情景（2001-2060, 2020RMB）'!X7*$B$73</f>
        <v>15671.543643444127</v>
      </c>
      <c r="Y7" s="82">
        <f>'高情景（2001-2060, 2020RMB）'!Y7*$B$73</f>
        <v>16640.528487087486</v>
      </c>
      <c r="Z7" s="236">
        <f>'高情景（2001-2060, 2020RMB）'!Z7*$B$73</f>
        <v>17659.432692997463</v>
      </c>
      <c r="AA7" s="79">
        <f>'高情景（2001-2060, 2020RMB）'!AA7*$B$73</f>
        <v>18759.030156230674</v>
      </c>
      <c r="AB7" s="77">
        <f>'高情景（2001-2060, 2020RMB）'!AB7*$B$73</f>
        <v>19946.641953997692</v>
      </c>
      <c r="AC7" s="77">
        <f>'高情景（2001-2060, 2020RMB）'!AC7*$B$73</f>
        <v>21181.635159404141</v>
      </c>
      <c r="AD7" s="77">
        <f>'高情景（2001-2060, 2020RMB）'!AD7*$B$73</f>
        <v>22412.830844441236</v>
      </c>
      <c r="AE7" s="81">
        <f>'高情景（2001-2060, 2020RMB）'!AE7*$B$73</f>
        <v>23578.197570713441</v>
      </c>
      <c r="AF7" s="79">
        <f>'高情景（2001-2060, 2020RMB）'!AF7*$B$73</f>
        <v>24662.066032968203</v>
      </c>
      <c r="AG7" s="77">
        <f>'高情景（2001-2060, 2020RMB）'!AG7*$B$73</f>
        <v>25703.256356903905</v>
      </c>
      <c r="AH7" s="77">
        <f>'高情景（2001-2060, 2020RMB）'!AH7*$B$73</f>
        <v>26716.524676619618</v>
      </c>
      <c r="AI7" s="77">
        <f>'高情景（2001-2060, 2020RMB）'!AI7*$B$73</f>
        <v>27720.095201551387</v>
      </c>
      <c r="AJ7" s="236">
        <f>'高情景（2001-2060, 2020RMB）'!AJ7*$B$73</f>
        <v>28735.525927238385</v>
      </c>
      <c r="AK7" s="79">
        <f>'高情景（2001-2060, 2020RMB）'!AK7*$B$73</f>
        <v>29752.065904810293</v>
      </c>
      <c r="AL7" s="77">
        <f>'高情景（2001-2060, 2020RMB）'!AL7*$B$73</f>
        <v>30751.465613616987</v>
      </c>
      <c r="AM7" s="77">
        <f>'高情景（2001-2060, 2020RMB）'!AM7*$B$73</f>
        <v>31748.246462141076</v>
      </c>
      <c r="AN7" s="77">
        <f>'高情景（2001-2060, 2020RMB）'!AN7*$B$73</f>
        <v>32759.21646131538</v>
      </c>
      <c r="AO7" s="81">
        <f>'高情景（2001-2060, 2020RMB）'!AO7*$B$73</f>
        <v>33803.510836260604</v>
      </c>
      <c r="AP7" s="79">
        <f>'高情景（2001-2060, 2020RMB）'!AP7*$B$73</f>
        <v>34883.506101025472</v>
      </c>
      <c r="AQ7" s="77">
        <f>'高情景（2001-2060, 2020RMB）'!AQ7*$B$73</f>
        <v>35988.321108351702</v>
      </c>
      <c r="AR7" s="77">
        <f>'高情景（2001-2060, 2020RMB）'!AR7*$B$73</f>
        <v>37119.104728496386</v>
      </c>
      <c r="AS7" s="77">
        <f>'高情景（2001-2060, 2020RMB）'!AS7*$B$73</f>
        <v>38277.119522966699</v>
      </c>
      <c r="AT7" s="81">
        <f>'高情景（2001-2060, 2020RMB）'!AT7*$B$73</f>
        <v>39463.748586898255</v>
      </c>
      <c r="AU7" s="79">
        <f>'高情景（2001-2060, 2020RMB）'!AU7*$B$73</f>
        <v>40682.577062007251</v>
      </c>
      <c r="AV7" s="77">
        <f>'高情景（2001-2060, 2020RMB）'!AV7*$B$73</f>
        <v>41935.867679356932</v>
      </c>
      <c r="AW7" s="77">
        <f>'高情景（2001-2060, 2020RMB）'!AW7*$B$73</f>
        <v>43223.001438912695</v>
      </c>
      <c r="AX7" s="77">
        <f>'高情景（2001-2060, 2020RMB）'!AX7*$B$73</f>
        <v>44543.198254209288</v>
      </c>
      <c r="AY7" s="236">
        <f>'高情景（2001-2060, 2020RMB）'!AY7*$B$73</f>
        <v>45895.503567638851</v>
      </c>
      <c r="AZ7" s="79">
        <f>'高情景（2001-2060, 2020RMB）'!AZ7*$B$73</f>
        <v>47279.105838728188</v>
      </c>
      <c r="BA7" s="77">
        <f>'高情景（2001-2060, 2020RMB）'!BA7*$B$73</f>
        <v>48694.004935300654</v>
      </c>
      <c r="BB7" s="77">
        <f>'高情景（2001-2060, 2020RMB）'!BB7*$B$73</f>
        <v>50140.287583155368</v>
      </c>
      <c r="BC7" s="77">
        <f>'高情景（2001-2060, 2020RMB）'!BC7*$B$73</f>
        <v>51617.988795179845</v>
      </c>
      <c r="BD7" s="81">
        <f>'高情景（2001-2060, 2020RMB）'!BD7*$B$73</f>
        <v>53127.088310314612</v>
      </c>
      <c r="BE7" s="79">
        <f>'高情景（2001-2060, 2020RMB）'!BE7*$B$73</f>
        <v>54668.700758167513</v>
      </c>
      <c r="BF7" s="77">
        <f>'高情景（2001-2060, 2020RMB）'!BF7*$B$73</f>
        <v>56244.203635995262</v>
      </c>
      <c r="BG7" s="77">
        <f>'高情景（2001-2060, 2020RMB）'!BG7*$B$73</f>
        <v>57853.907590608876</v>
      </c>
      <c r="BH7" s="77">
        <f>'高情景（2001-2060, 2020RMB）'!BH7*$B$73</f>
        <v>59498.095185357379</v>
      </c>
      <c r="BI7" s="236">
        <f>'高情景（2001-2060, 2020RMB）'!BI7*$B$73</f>
        <v>61177.018681448193</v>
      </c>
    </row>
    <row r="8" spans="1:61" x14ac:dyDescent="0.2">
      <c r="A8" s="40" t="s">
        <v>59</v>
      </c>
      <c r="B8" s="37">
        <f>'高情景（2001-2060, 2020RMB）'!B8*$B$73</f>
        <v>621.73762635740661</v>
      </c>
      <c r="C8" s="38">
        <f>'高情景（2001-2060, 2020RMB）'!C8*$B$73</f>
        <v>701.40934312089519</v>
      </c>
      <c r="D8" s="38">
        <f>'高情景（2001-2060, 2020RMB）'!D8*$B$73</f>
        <v>784.023119679194</v>
      </c>
      <c r="E8" s="38">
        <f>'高情景（2001-2060, 2020RMB）'!E8*$B$73</f>
        <v>859.27753805008717</v>
      </c>
      <c r="F8" s="39">
        <f>'高情景（2001-2060, 2020RMB）'!F8*$B$73</f>
        <v>946.84220208606928</v>
      </c>
      <c r="G8" s="37">
        <f>'高情景（2001-2060, 2020RMB）'!G8*$B$73</f>
        <v>1040.4879412701976</v>
      </c>
      <c r="H8" s="38">
        <f>'高情景（2001-2060, 2020RMB）'!H8*$B$73</f>
        <v>1117.5755063168929</v>
      </c>
      <c r="I8" s="38">
        <f>'高情景（2001-2060, 2020RMB）'!I8*$B$73</f>
        <v>1236.8867185783361</v>
      </c>
      <c r="J8" s="38">
        <f>'高情景（2001-2060, 2020RMB）'!J8*$B$73</f>
        <v>1303.3645705985221</v>
      </c>
      <c r="K8" s="39">
        <f>'高情景（2001-2060, 2020RMB）'!K8*$B$73</f>
        <v>1351.3502978409845</v>
      </c>
      <c r="L8" s="37">
        <f>'高情景（2001-2060, 2020RMB）'!L8*$B$73</f>
        <v>1389.3621958929532</v>
      </c>
      <c r="M8" s="38">
        <f>'高情景（2001-2060, 2020RMB）'!M8*$B$73</f>
        <v>1512.2126961264596</v>
      </c>
      <c r="N8" s="38">
        <f>'高情景（2001-2060, 2020RMB）'!N8*$B$73</f>
        <v>1587.9994591149652</v>
      </c>
      <c r="O8" s="38">
        <f>'高情景（2001-2060, 2020RMB）'!O8*$B$73</f>
        <v>1725.1118531088246</v>
      </c>
      <c r="P8" s="39">
        <f>'高情景（2001-2060, 2020RMB）'!P8*$B$73</f>
        <v>1889.9629928040622</v>
      </c>
      <c r="Q8" s="37">
        <f>'高情景（2001-2060, 2020RMB）'!Q8*$B$73</f>
        <v>2059.9329462084656</v>
      </c>
      <c r="R8" s="38">
        <f>'高情景（2001-2060, 2020RMB）'!R8*$B$73</f>
        <v>2185.6428258717096</v>
      </c>
      <c r="S8" s="38">
        <f>'高情景（2001-2060, 2020RMB）'!S8*$B$73</f>
        <v>2316.0799936271524</v>
      </c>
      <c r="T8" s="38">
        <f>'高情景（2001-2060, 2020RMB）'!T8*$B$73</f>
        <v>2479.1704794945354</v>
      </c>
      <c r="U8" s="39">
        <f>'高情景（2001-2060, 2020RMB）'!U8*$B$73</f>
        <v>2105.5093645403431</v>
      </c>
      <c r="V8" s="37">
        <f>'高情景（2001-2060, 2020RMB）'!V8*$B$73</f>
        <v>2351.0073575080228</v>
      </c>
      <c r="W8" s="38">
        <f>'高情景（2001-2060, 2020RMB）'!W8*$B$73</f>
        <v>2299.888371562397</v>
      </c>
      <c r="X8" s="77">
        <f>'高情景（2001-2060, 2020RMB）'!X8*$B$73</f>
        <v>2388.7292538132892</v>
      </c>
      <c r="Y8" s="77">
        <f>'高情景（2001-2060, 2020RMB）'!Y8*$B$73</f>
        <v>2481.2683268090973</v>
      </c>
      <c r="Z8" s="236">
        <f>'高情景（2001-2060, 2020RMB）'!Z8*$B$73</f>
        <v>2578.0757526418761</v>
      </c>
      <c r="AA8" s="79">
        <f>'高情景（2001-2060, 2020RMB）'!AA8*$B$73</f>
        <v>2683.4489461629505</v>
      </c>
      <c r="AB8" s="77">
        <f>'高情景（2001-2060, 2020RMB）'!AB8*$B$73</f>
        <v>2797.6228523542809</v>
      </c>
      <c r="AC8" s="77">
        <f>'高情景（2001-2060, 2020RMB）'!AC8*$B$73</f>
        <v>2914.4214685054335</v>
      </c>
      <c r="AD8" s="77">
        <f>'高情景（2001-2060, 2020RMB）'!AD8*$B$73</f>
        <v>3026.6684983227192</v>
      </c>
      <c r="AE8" s="81">
        <f>'高情景（2001-2060, 2020RMB）'!AE8*$B$73</f>
        <v>3126.2267473407437</v>
      </c>
      <c r="AF8" s="79">
        <f>'高情景（2001-2060, 2020RMB）'!AF8*$B$73</f>
        <v>3212.5560576440685</v>
      </c>
      <c r="AG8" s="77">
        <f>'高情景（2001-2060, 2020RMB）'!AG8*$B$73</f>
        <v>3291.9876262374728</v>
      </c>
      <c r="AH8" s="77">
        <f>'高情景（2001-2060, 2020RMB）'!AH8*$B$73</f>
        <v>3366.2604024822263</v>
      </c>
      <c r="AI8" s="77">
        <f>'高情景（2001-2060, 2020RMB）'!AI8*$B$73</f>
        <v>3437.3248636293956</v>
      </c>
      <c r="AJ8" s="236">
        <f>'高情景（2001-2060, 2020RMB）'!AJ8*$B$73</f>
        <v>3507.3172999682101</v>
      </c>
      <c r="AK8" s="79">
        <f>'高情景（2001-2060, 2020RMB）'!AK8*$B$73</f>
        <v>3574.8814415683023</v>
      </c>
      <c r="AL8" s="77">
        <f>'高情景（2001-2060, 2020RMB）'!AL8*$B$73</f>
        <v>3638.2933993281026</v>
      </c>
      <c r="AM8" s="77">
        <f>'高情景（2001-2060, 2020RMB）'!AM8*$B$73</f>
        <v>3699.3862112105462</v>
      </c>
      <c r="AN8" s="77">
        <f>'高情景（2001-2060, 2020RMB）'!AN8*$B$73</f>
        <v>3760.1397558646131</v>
      </c>
      <c r="AO8" s="81">
        <f>'高情景（2001-2060, 2020RMB）'!AO8*$B$73</f>
        <v>3822.6737394843603</v>
      </c>
      <c r="AP8" s="79">
        <f>'高情景（2001-2060, 2020RMB）'!AP8*$B$73</f>
        <v>3887.1093833786804</v>
      </c>
      <c r="AQ8" s="77">
        <f>'高情景（2001-2060, 2020RMB）'!AQ8*$B$73</f>
        <v>3952.096730603992</v>
      </c>
      <c r="AR8" s="77">
        <f>'高情景（2001-2060, 2020RMB）'!AR8*$B$73</f>
        <v>4017.6567313839005</v>
      </c>
      <c r="AS8" s="77">
        <f>'高情景（2001-2060, 2020RMB）'!AS8*$B$73</f>
        <v>4083.8127604303181</v>
      </c>
      <c r="AT8" s="81">
        <f>'高情景（2001-2060, 2020RMB）'!AT8*$B$73</f>
        <v>4150.5906465545622</v>
      </c>
      <c r="AU8" s="79">
        <f>'高情景（2001-2060, 2020RMB）'!AU8*$B$73</f>
        <v>4218.2337742792015</v>
      </c>
      <c r="AV8" s="77">
        <f>'高情景（2001-2060, 2020RMB）'!AV8*$B$73</f>
        <v>4286.8268670481402</v>
      </c>
      <c r="AW8" s="77">
        <f>'高情景（2001-2060, 2020RMB）'!AW8*$B$73</f>
        <v>4356.1490038100683</v>
      </c>
      <c r="AX8" s="77">
        <f>'高情景（2001-2060, 2020RMB）'!AX8*$B$73</f>
        <v>4425.964658722145</v>
      </c>
      <c r="AY8" s="236">
        <f>'高情景（2001-2060, 2020RMB）'!AY8*$B$73</f>
        <v>4496.0231853366358</v>
      </c>
      <c r="AZ8" s="79">
        <f>'高情景（2001-2060, 2020RMB）'!AZ8*$B$73</f>
        <v>4566.3734636612226</v>
      </c>
      <c r="BA8" s="77">
        <f>'高情景（2001-2060, 2020RMB）'!BA8*$B$73</f>
        <v>4637.209819319989</v>
      </c>
      <c r="BB8" s="77">
        <f>'高情景（2001-2060, 2020RMB）'!BB8*$B$73</f>
        <v>4708.4854288926399</v>
      </c>
      <c r="BC8" s="77">
        <f>'高情景（2001-2060, 2020RMB）'!BC8*$B$73</f>
        <v>4780.1497447241409</v>
      </c>
      <c r="BD8" s="81">
        <f>'高情景（2001-2060, 2020RMB）'!BD8*$B$73</f>
        <v>4852.1484143527077</v>
      </c>
      <c r="BE8" s="79">
        <f>'高情景（2001-2060, 2020RMB）'!BE8*$B$73</f>
        <v>4924.5307433894595</v>
      </c>
      <c r="BF8" s="77">
        <f>'高情景（2001-2060, 2020RMB）'!BF8*$B$73</f>
        <v>4997.3651454549699</v>
      </c>
      <c r="BG8" s="77">
        <f>'高情景（2001-2060, 2020RMB）'!BG8*$B$73</f>
        <v>5070.6211741312272</v>
      </c>
      <c r="BH8" s="77">
        <f>'高情景（2001-2060, 2020RMB）'!BH8*$B$73</f>
        <v>5144.2658601868825</v>
      </c>
      <c r="BI8" s="236">
        <f>'高情景（2001-2060, 2020RMB）'!BI8*$B$73</f>
        <v>5218.2636557516371</v>
      </c>
    </row>
    <row r="9" spans="1:61" x14ac:dyDescent="0.2">
      <c r="A9" s="40" t="s">
        <v>60</v>
      </c>
      <c r="B9" s="37">
        <f>'高情景（2001-2060, 2020RMB）'!B9*$B$73</f>
        <v>1347.7673940303803</v>
      </c>
      <c r="C9" s="38">
        <f>'高情景（2001-2060, 2020RMB）'!C9*$B$73</f>
        <v>1430.156352213399</v>
      </c>
      <c r="D9" s="38">
        <f>'高情景（2001-2060, 2020RMB）'!D9*$B$73</f>
        <v>1516.2562216962042</v>
      </c>
      <c r="E9" s="38">
        <f>'高情景（2001-2060, 2020RMB）'!E9*$B$73</f>
        <v>1547.534273804351</v>
      </c>
      <c r="F9" s="39">
        <f>'高情景（2001-2060, 2020RMB）'!F9*$B$73</f>
        <v>1689.363091931338</v>
      </c>
      <c r="G9" s="37">
        <f>'高情景（2001-2060, 2020RMB）'!G9*$B$73</f>
        <v>2165.0164621977192</v>
      </c>
      <c r="H9" s="38">
        <f>'高情景（2001-2060, 2020RMB）'!H9*$B$73</f>
        <v>3061.7955148639662</v>
      </c>
      <c r="I9" s="38">
        <f>'高情景（2001-2060, 2020RMB）'!I9*$B$73</f>
        <v>3429.7288409109169</v>
      </c>
      <c r="J9" s="38">
        <f>'高情景（2001-2060, 2020RMB）'!J9*$B$73</f>
        <v>4091.0322632234879</v>
      </c>
      <c r="K9" s="39">
        <f>'高情景（2001-2060, 2020RMB）'!K9*$B$73</f>
        <v>4509.1328253853526</v>
      </c>
      <c r="L9" s="37">
        <f>'高情景（2001-2060, 2020RMB）'!L9*$B$73</f>
        <v>4987.390817657064</v>
      </c>
      <c r="M9" s="38">
        <f>'高情景（2001-2060, 2020RMB）'!M9*$B$73</f>
        <v>5592.9147480115871</v>
      </c>
      <c r="N9" s="38">
        <f>'高情景（2001-2060, 2020RMB）'!N9*$B$73</f>
        <v>6411.0259637493928</v>
      </c>
      <c r="O9" s="38">
        <f>'高情景（2001-2060, 2020RMB）'!O9*$B$73</f>
        <v>7198.2825882291809</v>
      </c>
      <c r="P9" s="39">
        <f>'高情景（2001-2060, 2020RMB）'!P9*$B$73</f>
        <v>8646.4873926158689</v>
      </c>
      <c r="Q9" s="37">
        <f>'高情景（2001-2060, 2020RMB）'!Q9*$B$73</f>
        <v>9077.2806174726575</v>
      </c>
      <c r="R9" s="38">
        <f>'高情景（2001-2060, 2020RMB）'!R9*$B$73</f>
        <v>9413.2889940005916</v>
      </c>
      <c r="S9" s="38">
        <f>'高情景（2001-2060, 2020RMB）'!S9*$B$73</f>
        <v>9899.101919664623</v>
      </c>
      <c r="T9" s="38">
        <f>'高情景（2001-2060, 2020RMB）'!T9*$B$73</f>
        <v>10558.966690894093</v>
      </c>
      <c r="U9" s="39">
        <f>'高情景（2001-2060, 2020RMB）'!U9*$B$73</f>
        <v>11518.040116145148</v>
      </c>
      <c r="V9" s="37">
        <f>'高情景（2001-2060, 2020RMB）'!V9*$B$73</f>
        <v>12010.857614349379</v>
      </c>
      <c r="W9" s="38">
        <f>'高情景（2001-2060, 2020RMB）'!W9*$B$73</f>
        <v>12469.938513456913</v>
      </c>
      <c r="X9" s="77">
        <f>'高情景（2001-2060, 2020RMB）'!X9*$B$73</f>
        <v>13246.591650886958</v>
      </c>
      <c r="Y9" s="77">
        <f>'高情景（2001-2060, 2020RMB）'!Y9*$B$73</f>
        <v>14058.576641390204</v>
      </c>
      <c r="Z9" s="236">
        <f>'高情景（2001-2060, 2020RMB）'!Z9*$B$73</f>
        <v>14905.711234981432</v>
      </c>
      <c r="AA9" s="79">
        <f>'高情景（2001-2060, 2020RMB）'!AA9*$B$73</f>
        <v>15807.203652079044</v>
      </c>
      <c r="AB9" s="77">
        <f>'高情景（2001-2060, 2020RMB）'!AB9*$B$73</f>
        <v>16768.089158051025</v>
      </c>
      <c r="AC9" s="77">
        <f>'高情景（2001-2060, 2020RMB）'!AC9*$B$73</f>
        <v>17762.445070897957</v>
      </c>
      <c r="AD9" s="77">
        <f>'高情景（2001-2060, 2020RMB）'!AD9*$B$73</f>
        <v>18758.161436758623</v>
      </c>
      <c r="AE9" s="81">
        <f>'高情景（2001-2060, 2020RMB）'!AE9*$B$73</f>
        <v>19716.786455949768</v>
      </c>
      <c r="AF9" s="79">
        <f>'高情景（2001-2060, 2020RMB）'!AF9*$B$73</f>
        <v>20627.724727642064</v>
      </c>
      <c r="AG9" s="77">
        <f>'高情景（2001-2060, 2020RMB）'!AG9*$B$73</f>
        <v>21513.649954635421</v>
      </c>
      <c r="AH9" s="77">
        <f>'高情景（2001-2060, 2020RMB）'!AH9*$B$73</f>
        <v>22383.250443415956</v>
      </c>
      <c r="AI9" s="77">
        <f>'高情景（2001-2060, 2020RMB）'!AI9*$B$73</f>
        <v>23247.581591058486</v>
      </c>
      <c r="AJ9" s="236">
        <f>'高情景（2001-2060, 2020RMB）'!AJ9*$B$73</f>
        <v>24120.028421540355</v>
      </c>
      <c r="AK9" s="79">
        <f>'高情景（2001-2060, 2020RMB）'!AK9*$B$73</f>
        <v>24994.516257258099</v>
      </c>
      <c r="AL9" s="77">
        <f>'高情景（2001-2060, 2020RMB）'!AL9*$B$73</f>
        <v>25861.547803424466</v>
      </c>
      <c r="AM9" s="77">
        <f>'高情景（2001-2060, 2020RMB）'!AM9*$B$73</f>
        <v>26732.432586674488</v>
      </c>
      <c r="AN9" s="77">
        <f>'高情景（2001-2060, 2020RMB）'!AN9*$B$73</f>
        <v>27620.242869543985</v>
      </c>
      <c r="AO9" s="81">
        <f>'高情景（2001-2060, 2020RMB）'!AO9*$B$73</f>
        <v>28539.869114386085</v>
      </c>
      <c r="AP9" s="79">
        <f>'高情景（2001-2060, 2020RMB）'!AP9*$B$73</f>
        <v>29491.892161919881</v>
      </c>
      <c r="AQ9" s="77">
        <f>'高情景（2001-2060, 2020RMB）'!AQ9*$B$73</f>
        <v>30465.432815226406</v>
      </c>
      <c r="AR9" s="77">
        <f>'高情景（2001-2060, 2020RMB）'!AR9*$B$73</f>
        <v>31459.495003154745</v>
      </c>
      <c r="AS9" s="77">
        <f>'高情景（2001-2060, 2020RMB）'!AS9*$B$73</f>
        <v>32472.902483263279</v>
      </c>
      <c r="AT9" s="81">
        <f>'高情景（2001-2060, 2020RMB）'!AT9*$B$73</f>
        <v>33504.287947111792</v>
      </c>
      <c r="AU9" s="79">
        <f>'高情景（2001-2060, 2020RMB）'!AU9*$B$73</f>
        <v>34553.843889986696</v>
      </c>
      <c r="AV9" s="77">
        <f>'高情景（2001-2060, 2020RMB）'!AV9*$B$73</f>
        <v>35620.312005753716</v>
      </c>
      <c r="AW9" s="77">
        <f>'高情景（2001-2060, 2020RMB）'!AW9*$B$73</f>
        <v>36699.636112645465</v>
      </c>
      <c r="AX9" s="77">
        <f>'高情景（2001-2060, 2020RMB）'!AX9*$B$73</f>
        <v>37787.259631219022</v>
      </c>
      <c r="AY9" s="236">
        <f>'高情景（2001-2060, 2020RMB）'!AY9*$B$73</f>
        <v>38878.107867855913</v>
      </c>
      <c r="AZ9" s="79">
        <f>'高情景（2001-2060, 2020RMB）'!AZ9*$B$73</f>
        <v>39973.82473792079</v>
      </c>
      <c r="BA9" s="77">
        <f>'高情景（2001-2060, 2020RMB）'!BA9*$B$73</f>
        <v>41078.99867143415</v>
      </c>
      <c r="BB9" s="77">
        <f>'高情景（2001-2060, 2020RMB）'!BB9*$B$73</f>
        <v>42192.520468832896</v>
      </c>
      <c r="BC9" s="77">
        <f>'高情景（2001-2060, 2020RMB）'!BC9*$B$73</f>
        <v>43313.207745032414</v>
      </c>
      <c r="BD9" s="81">
        <f>'高情景（2001-2060, 2020RMB）'!BD9*$B$73</f>
        <v>44439.804202215855</v>
      </c>
      <c r="BE9" s="79">
        <f>'高情景（2001-2060, 2020RMB）'!BE9*$B$73</f>
        <v>45571.974313161954</v>
      </c>
      <c r="BF9" s="77">
        <f>'高情景（2001-2060, 2020RMB）'!BF9*$B$73</f>
        <v>46709.563351694575</v>
      </c>
      <c r="BG9" s="77">
        <f>'高情景（2001-2060, 2020RMB）'!BG9*$B$73</f>
        <v>47851.492385961392</v>
      </c>
      <c r="BH9" s="77">
        <f>'高情景（2001-2060, 2020RMB）'!BH9*$B$73</f>
        <v>48996.631678078935</v>
      </c>
      <c r="BI9" s="236">
        <f>'高情景（2001-2060, 2020RMB）'!BI9*$B$73</f>
        <v>50143.800797334326</v>
      </c>
    </row>
    <row r="10" spans="1:61" x14ac:dyDescent="0.2">
      <c r="A10" s="40" t="s">
        <v>61</v>
      </c>
      <c r="B10" s="37">
        <f>'高情景（2001-2060, 2020RMB）'!B10*$B$73</f>
        <v>1219.0212583278549</v>
      </c>
      <c r="C10" s="38">
        <f>'高情景（2001-2060, 2020RMB）'!C10*$B$73</f>
        <v>1373.1900105983616</v>
      </c>
      <c r="D10" s="38">
        <f>'高情景（2001-2060, 2020RMB）'!D10*$B$73</f>
        <v>1544.1701634192118</v>
      </c>
      <c r="E10" s="38">
        <f>'高情景（2001-2060, 2020RMB）'!E10*$B$73</f>
        <v>1676.9370442829156</v>
      </c>
      <c r="F10" s="39">
        <f>'高情景（2001-2060, 2020RMB）'!F10*$B$73</f>
        <v>1914.2880443395622</v>
      </c>
      <c r="G10" s="37">
        <f>'高情景（2001-2060, 2020RMB）'!G10*$B$73</f>
        <v>2240.6985755238452</v>
      </c>
      <c r="H10" s="38">
        <f>'高情景（2001-2060, 2020RMB）'!H10*$B$73</f>
        <v>2762.4647165029232</v>
      </c>
      <c r="I10" s="38">
        <f>'高情景（2001-2060, 2020RMB）'!I10*$B$73</f>
        <v>2729.5411431597586</v>
      </c>
      <c r="J10" s="38">
        <f>'高情景（2001-2060, 2020RMB）'!J10*$B$73</f>
        <v>3514.7004494341772</v>
      </c>
      <c r="K10" s="39">
        <f>'高情景（2001-2060, 2020RMB）'!K10*$B$73</f>
        <v>4087.449151662021</v>
      </c>
      <c r="L10" s="37">
        <f>'高情景（2001-2060, 2020RMB）'!L10*$B$73</f>
        <v>4506.2057061483838</v>
      </c>
      <c r="M10" s="38">
        <f>'高情景（2001-2060, 2020RMB）'!M10*$B$73</f>
        <v>4876.1561524196823</v>
      </c>
      <c r="N10" s="38">
        <f>'高情景（2001-2060, 2020RMB）'!N10*$B$73</f>
        <v>5486.7901884874836</v>
      </c>
      <c r="O10" s="38">
        <f>'高情景（2001-2060, 2020RMB）'!O10*$B$73</f>
        <v>5851.371938180193</v>
      </c>
      <c r="P10" s="39">
        <f>'高情景（2001-2060, 2020RMB）'!P10*$B$73</f>
        <v>6538.4570630046546</v>
      </c>
      <c r="Q10" s="37">
        <f>'高情景（2001-2060, 2020RMB）'!Q10*$B$73</f>
        <v>7564.3096872579927</v>
      </c>
      <c r="R10" s="38">
        <f>'高情景（2001-2060, 2020RMB）'!R10*$B$73</f>
        <v>8287.0354913464689</v>
      </c>
      <c r="S10" s="38">
        <f>'高情景（2001-2060, 2020RMB）'!S10*$B$73</f>
        <v>9059.7216461973221</v>
      </c>
      <c r="T10" s="38">
        <f>'高情景（2001-2060, 2020RMB）'!T10*$B$73</f>
        <v>9754.9959835948321</v>
      </c>
      <c r="U10" s="39">
        <f>'高情景（2001-2060, 2020RMB）'!U10*$B$73</f>
        <v>10114.073347389278</v>
      </c>
      <c r="V10" s="37">
        <f>'高情景（2001-2060, 2020RMB）'!V10*$B$73</f>
        <v>10213.975076695173</v>
      </c>
      <c r="W10" s="38">
        <f>'高情景（2001-2060, 2020RMB）'!W10*$B$73</f>
        <v>9508.7032670198314</v>
      </c>
      <c r="X10" s="77">
        <f>'高情景（2001-2060, 2020RMB）'!X10*$B$73</f>
        <v>9999.425316433355</v>
      </c>
      <c r="Y10" s="77">
        <f>'高情景（2001-2060, 2020RMB）'!Y10*$B$73</f>
        <v>10509.278896680387</v>
      </c>
      <c r="Z10" s="236">
        <f>'高情景（2001-2060, 2020RMB）'!Z10*$B$73</f>
        <v>11039.079293865027</v>
      </c>
      <c r="AA10" s="79">
        <f>'高情景（2001-2060, 2020RMB）'!AA10*$B$73</f>
        <v>11602.542981861578</v>
      </c>
      <c r="AB10" s="77">
        <f>'高情景（2001-2060, 2020RMB）'!AB10*$B$73</f>
        <v>12201.759668730811</v>
      </c>
      <c r="AC10" s="77">
        <f>'高情景（2001-2060, 2020RMB）'!AC10*$B$73</f>
        <v>12817.523444340986</v>
      </c>
      <c r="AD10" s="77">
        <f>'高情景（2001-2060, 2020RMB）'!AD10*$B$73</f>
        <v>13426.870693616194</v>
      </c>
      <c r="AE10" s="81">
        <f>'高情景（2001-2060, 2020RMB）'!AE10*$B$73</f>
        <v>14003.077037120373</v>
      </c>
      <c r="AF10" s="79">
        <f>'高情景（2001-2060, 2020RMB）'!AF10*$B$73</f>
        <v>14538.679509304846</v>
      </c>
      <c r="AG10" s="77">
        <f>'高情景（2001-2060, 2020RMB）'!AG10*$B$73</f>
        <v>15050.688090894851</v>
      </c>
      <c r="AH10" s="77">
        <f>'高情景（2001-2060, 2020RMB）'!AH10*$B$73</f>
        <v>15547.76030152436</v>
      </c>
      <c r="AI10" s="77">
        <f>'高情景（2001-2060, 2020RMB）'!AI10*$B$73</f>
        <v>16040.21420098379</v>
      </c>
      <c r="AJ10" s="236">
        <f>'高情景（2001-2060, 2020RMB）'!AJ10*$B$73</f>
        <v>16539.967284140814</v>
      </c>
      <c r="AK10" s="79">
        <f>'高情景（2001-2060, 2020RMB）'!AK10*$B$73</f>
        <v>17042.058328220923</v>
      </c>
      <c r="AL10" s="77">
        <f>'高情景（2001-2060, 2020RMB）'!AL10*$B$73</f>
        <v>17537.424223705671</v>
      </c>
      <c r="AM10" s="77">
        <f>'高情景（2001-2060, 2020RMB）'!AM10*$B$73</f>
        <v>18033.74842379188</v>
      </c>
      <c r="AN10" s="77">
        <f>'高情景（2001-2060, 2020RMB）'!AN10*$B$73</f>
        <v>18539.68074656813</v>
      </c>
      <c r="AO10" s="81">
        <f>'高情景（2001-2060, 2020RMB）'!AO10*$B$73</f>
        <v>19064.864134838426</v>
      </c>
      <c r="AP10" s="79">
        <f>'高情景（2001-2060, 2020RMB）'!AP10*$B$73</f>
        <v>19609.19883988336</v>
      </c>
      <c r="AQ10" s="77">
        <f>'高情景（2001-2060, 2020RMB）'!AQ10*$B$73</f>
        <v>20164.956338296928</v>
      </c>
      <c r="AR10" s="77">
        <f>'高情景（2001-2060, 2020RMB）'!AR10*$B$73</f>
        <v>20731.006817296879</v>
      </c>
      <c r="AS10" s="77">
        <f>'高情景（2001-2060, 2020RMB）'!AS10*$B$73</f>
        <v>21306.063250005056</v>
      </c>
      <c r="AT10" s="81">
        <f>'高情景（2001-2060, 2020RMB）'!AT10*$B$73</f>
        <v>21888.67348660103</v>
      </c>
      <c r="AU10" s="79">
        <f>'高情景（2001-2060, 2020RMB）'!AU10*$B$73</f>
        <v>22478.35902458083</v>
      </c>
      <c r="AV10" s="77">
        <f>'高情景（2001-2060, 2020RMB）'!AV10*$B$73</f>
        <v>23073.640941036963</v>
      </c>
      <c r="AW10" s="77">
        <f>'高情景（2001-2060, 2020RMB）'!AW10*$B$73</f>
        <v>23671.189372418452</v>
      </c>
      <c r="AX10" s="77">
        <f>'高情景（2001-2060, 2020RMB）'!AX10*$B$73</f>
        <v>24267.336677149811</v>
      </c>
      <c r="AY10" s="236">
        <f>'高情景（2001-2060, 2020RMB）'!AY10*$B$73</f>
        <v>24858.073523480907</v>
      </c>
      <c r="AZ10" s="79">
        <f>'高情景（2001-2060, 2020RMB）'!AZ10*$B$73</f>
        <v>25445.681072852221</v>
      </c>
      <c r="BA10" s="77">
        <f>'高情景（2001-2060, 2020RMB）'!BA10*$B$73</f>
        <v>26034.822867344148</v>
      </c>
      <c r="BB10" s="77">
        <f>'高情景（2001-2060, 2020RMB）'!BB10*$B$73</f>
        <v>26624.77796635835</v>
      </c>
      <c r="BC10" s="77">
        <f>'高情景（2001-2060, 2020RMB）'!BC10*$B$73</f>
        <v>27214.786554607243</v>
      </c>
      <c r="BD10" s="81">
        <f>'高情景（2001-2060, 2020RMB）'!BD10*$B$73</f>
        <v>27804.05001890134</v>
      </c>
      <c r="BE10" s="79">
        <f>'高情景（2001-2060, 2020RMB）'!BE10*$B$73</f>
        <v>28392.351202424969</v>
      </c>
      <c r="BF10" s="77">
        <f>'高情景（2001-2060, 2020RMB）'!BF10*$B$73</f>
        <v>28979.582925194652</v>
      </c>
      <c r="BG10" s="77">
        <f>'高情景（2001-2060, 2020RMB）'!BG10*$B$73</f>
        <v>29565.062851398216</v>
      </c>
      <c r="BH10" s="77">
        <f>'高情景（2001-2060, 2020RMB）'!BH10*$B$73</f>
        <v>30148.082626540356</v>
      </c>
      <c r="BI10" s="236">
        <f>'高情景（2001-2060, 2020RMB）'!BI10*$B$73</f>
        <v>30727.908319060647</v>
      </c>
    </row>
    <row r="11" spans="1:61" x14ac:dyDescent="0.2">
      <c r="A11" s="41" t="s">
        <v>62</v>
      </c>
      <c r="B11" s="42">
        <f>'高情景（2001-2060, 2020RMB）'!B11*$B$73</f>
        <v>4399.2839520758689</v>
      </c>
      <c r="C11" s="43">
        <f>'高情景（2001-2060, 2020RMB）'!C11*$B$73</f>
        <v>5101.6409305548195</v>
      </c>
      <c r="D11" s="43">
        <f>'高情景（2001-2060, 2020RMB）'!D11*$B$73</f>
        <v>5706.6329485801625</v>
      </c>
      <c r="E11" s="43">
        <f>'高情景（2001-2060, 2020RMB）'!E11*$B$73</f>
        <v>6273.0917975100583</v>
      </c>
      <c r="F11" s="44">
        <f>'高情景（2001-2060, 2020RMB）'!F11*$B$73</f>
        <v>7163.2289874958215</v>
      </c>
      <c r="G11" s="42">
        <f>'高情景（2001-2060, 2020RMB）'!G11*$B$73</f>
        <v>8013.4462092884878</v>
      </c>
      <c r="H11" s="43">
        <f>'高情景（2001-2060, 2020RMB）'!H11*$B$73</f>
        <v>8976.197423395437</v>
      </c>
      <c r="I11" s="43">
        <f>'高情景（2001-2060, 2020RMB）'!I11*$B$73</f>
        <v>9940.0554716686747</v>
      </c>
      <c r="J11" s="43">
        <f>'高情景（2001-2060, 2020RMB）'!J11*$B$73</f>
        <v>11241.233719102325</v>
      </c>
      <c r="K11" s="44">
        <f>'高情景（2001-2060, 2020RMB）'!K11*$B$73</f>
        <v>12030.154213327729</v>
      </c>
      <c r="L11" s="42">
        <f>'高情景（2001-2060, 2020RMB）'!L11*$B$73</f>
        <v>13152.04700770911</v>
      </c>
      <c r="M11" s="43">
        <f>'高情景（2001-2060, 2020RMB）'!M11*$B$73</f>
        <v>14753.084208486993</v>
      </c>
      <c r="N11" s="43">
        <f>'高情景（2001-2060, 2020RMB）'!N11*$B$73</f>
        <v>16433.371640329231</v>
      </c>
      <c r="O11" s="43">
        <f>'高情景（2001-2060, 2020RMB）'!O11*$B$73</f>
        <v>18377.487349479274</v>
      </c>
      <c r="P11" s="44">
        <f>'高情景（2001-2060, 2020RMB）'!P11*$B$73</f>
        <v>21018.334023345262</v>
      </c>
      <c r="Q11" s="42">
        <f>'高情景（2001-2060, 2020RMB）'!Q11*$B$73</f>
        <v>23727.769933448726</v>
      </c>
      <c r="R11" s="43">
        <f>'高情景（2001-2060, 2020RMB）'!R11*$B$73</f>
        <v>25997.521706091175</v>
      </c>
      <c r="S11" s="43">
        <f>'高情景（2001-2060, 2020RMB）'!S11*$B$73</f>
        <v>28619.820921456478</v>
      </c>
      <c r="T11" s="43">
        <f>'高情景（2001-2060, 2020RMB）'!T11*$B$73</f>
        <v>31533.437732821782</v>
      </c>
      <c r="U11" s="44">
        <f>'高情景（2001-2060, 2020RMB）'!U11*$B$73</f>
        <v>32759.587336583696</v>
      </c>
      <c r="V11" s="42">
        <f>'高情景（2001-2060, 2020RMB）'!V11*$B$73</f>
        <v>34240.431142295572</v>
      </c>
      <c r="W11" s="43">
        <f>'高情景（2001-2060, 2020RMB）'!W11*$B$73</f>
        <v>36055.461019772934</v>
      </c>
      <c r="X11" s="83">
        <f>'高情景（2001-2060, 2020RMB）'!X11*$B$73</f>
        <v>38822.136745446631</v>
      </c>
      <c r="Y11" s="83">
        <f>'高情景（2001-2060, 2020RMB）'!Y11*$B$73</f>
        <v>41750.776048327927</v>
      </c>
      <c r="Z11" s="237">
        <f>'高情景（2001-2060, 2020RMB）'!Z11*$B$73</f>
        <v>44837.129254194573</v>
      </c>
      <c r="AA11" s="85">
        <f>'高情景（2001-2060, 2020RMB）'!AA11*$B$73</f>
        <v>48143.465002969679</v>
      </c>
      <c r="AB11" s="83">
        <f>'高情景（2001-2060, 2020RMB）'!AB11*$B$73</f>
        <v>51696.324753633206</v>
      </c>
      <c r="AC11" s="83">
        <f>'高情景（2001-2060, 2020RMB）'!AC11*$B$73</f>
        <v>55419.378746748487</v>
      </c>
      <c r="AD11" s="83">
        <f>'高情景（2001-2060, 2020RMB）'!AD11*$B$73</f>
        <v>59212.485952138166</v>
      </c>
      <c r="AE11" s="86">
        <f>'高情景（2001-2060, 2020RMB）'!AE11*$B$73</f>
        <v>62950.152538286013</v>
      </c>
      <c r="AF11" s="85">
        <f>'高情景（2001-2060, 2020RMB）'!AF11*$B$73</f>
        <v>66600.87204708677</v>
      </c>
      <c r="AG11" s="83">
        <f>'高情景（2001-2060, 2020RMB）'!AG11*$B$73</f>
        <v>70233.961548942534</v>
      </c>
      <c r="AH11" s="83">
        <f>'高情景（2001-2060, 2020RMB）'!AH11*$B$73</f>
        <v>73860.310820423096</v>
      </c>
      <c r="AI11" s="83">
        <f>'高情景（2001-2060, 2020RMB）'!AI11*$B$73</f>
        <v>77496.472720474078</v>
      </c>
      <c r="AJ11" s="237">
        <f>'高情景（2001-2060, 2020RMB）'!AJ11*$B$73</f>
        <v>81164.767621857201</v>
      </c>
      <c r="AK11" s="85">
        <f>'高情景（2001-2060, 2020RMB）'!AK11*$B$73</f>
        <v>84849.200578185526</v>
      </c>
      <c r="AL11" s="83">
        <f>'高情景（2001-2060, 2020RMB）'!AL11*$B$73</f>
        <v>88537.643314447123</v>
      </c>
      <c r="AM11" s="83">
        <f>'高情景（2001-2060, 2020RMB）'!AM11*$B$73</f>
        <v>92268.405204016206</v>
      </c>
      <c r="AN11" s="83">
        <f>'高情景（2001-2060, 2020RMB）'!AN11*$B$73</f>
        <v>96087.714199212918</v>
      </c>
      <c r="AO11" s="86">
        <f>'高情景（2001-2060, 2020RMB）'!AO11*$B$73</f>
        <v>100050.10039458534</v>
      </c>
      <c r="AP11" s="85">
        <f>'高情景（2001-2060, 2020RMB）'!AP11*$B$73</f>
        <v>104161.6401942438</v>
      </c>
      <c r="AQ11" s="83">
        <f>'高情景（2001-2060, 2020RMB）'!AQ11*$B$73</f>
        <v>108388.23324660874</v>
      </c>
      <c r="AR11" s="83">
        <f>'高情景（2001-2060, 2020RMB）'!AR11*$B$73</f>
        <v>112730.67958369691</v>
      </c>
      <c r="AS11" s="83">
        <f>'高情景（2001-2060, 2020RMB）'!AS11*$B$73</f>
        <v>117189.70736519599</v>
      </c>
      <c r="AT11" s="86">
        <f>'高情景（2001-2060, 2020RMB）'!AT11*$B$73</f>
        <v>121765.97192151447</v>
      </c>
      <c r="AU11" s="85">
        <f>'高情景（2001-2060, 2020RMB）'!AU11*$B$73</f>
        <v>126466.50270594764</v>
      </c>
      <c r="AV11" s="83">
        <f>'高情景（2001-2060, 2020RMB）'!AV11*$B$73</f>
        <v>131293.87362895283</v>
      </c>
      <c r="AW11" s="83">
        <f>'高情景（2001-2060, 2020RMB）'!AW11*$B$73</f>
        <v>136241.08513938906</v>
      </c>
      <c r="AX11" s="83">
        <f>'高情景（2001-2060, 2020RMB）'!AX11*$B$73</f>
        <v>141299.85104545564</v>
      </c>
      <c r="AY11" s="237">
        <f>'高情景（2001-2060, 2020RMB）'!AY11*$B$73</f>
        <v>146460.51860035644</v>
      </c>
      <c r="AZ11" s="85">
        <f>'高情景（2001-2060, 2020RMB）'!AZ11*$B$73</f>
        <v>151720.44928302098</v>
      </c>
      <c r="BA11" s="83">
        <f>'高情景（2001-2060, 2020RMB）'!BA11*$B$73</f>
        <v>157082.41957106869</v>
      </c>
      <c r="BB11" s="83">
        <f>'高情景（2001-2060, 2020RMB）'!BB11*$B$73</f>
        <v>162543.57004565155</v>
      </c>
      <c r="BC11" s="83">
        <f>'高情景（2001-2060, 2020RMB）'!BC11*$B$73</f>
        <v>168100.68838598992</v>
      </c>
      <c r="BD11" s="86">
        <f>'高情景（2001-2060, 2020RMB）'!BD11*$B$73</f>
        <v>173750.19856073181</v>
      </c>
      <c r="BE11" s="85">
        <f>'高情景（2001-2060, 2020RMB）'!BE11*$B$73</f>
        <v>179492.07028593525</v>
      </c>
      <c r="BF11" s="83">
        <f>'高情景（2001-2060, 2020RMB）'!BF11*$B$73</f>
        <v>185327.01882394281</v>
      </c>
      <c r="BG11" s="83">
        <f>'高情景（2001-2060, 2020RMB）'!BG11*$B$73</f>
        <v>191252.11830706708</v>
      </c>
      <c r="BH11" s="83">
        <f>'高情景（2001-2060, 2020RMB）'!BH11*$B$73</f>
        <v>197264.18655391963</v>
      </c>
      <c r="BI11" s="237">
        <f>'高情景（2001-2060, 2020RMB）'!BI11*$B$73</f>
        <v>203359.78043948306</v>
      </c>
    </row>
    <row r="12" spans="1:61" x14ac:dyDescent="0.2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37"/>
      <c r="R12" s="38"/>
      <c r="S12" s="38"/>
      <c r="T12" s="38"/>
      <c r="U12" s="39"/>
      <c r="V12" s="37"/>
      <c r="W12" s="38"/>
      <c r="X12" s="90"/>
      <c r="Y12" s="90"/>
      <c r="Z12" s="238"/>
      <c r="AA12" s="239"/>
      <c r="AB12" s="90"/>
      <c r="AC12" s="90"/>
      <c r="AD12" s="90"/>
      <c r="AE12" s="238"/>
      <c r="AF12" s="239"/>
      <c r="AG12" s="90"/>
      <c r="AH12" s="90"/>
      <c r="AI12" s="90"/>
      <c r="AJ12" s="238"/>
      <c r="AK12" s="239"/>
      <c r="AL12" s="90"/>
      <c r="AM12" s="90"/>
      <c r="AN12" s="90"/>
      <c r="AO12" s="238"/>
      <c r="AP12" s="239"/>
      <c r="AQ12" s="90"/>
      <c r="AR12" s="90"/>
      <c r="AS12" s="90"/>
      <c r="AT12" s="238"/>
      <c r="AU12" s="239"/>
      <c r="AV12" s="90"/>
      <c r="AW12" s="90"/>
      <c r="AX12" s="90"/>
      <c r="AY12" s="238"/>
      <c r="AZ12" s="239"/>
      <c r="BA12" s="90"/>
      <c r="BB12" s="90"/>
      <c r="BC12" s="90"/>
      <c r="BD12" s="238"/>
      <c r="BE12" s="239"/>
      <c r="BF12" s="90"/>
      <c r="BG12" s="90"/>
      <c r="BH12" s="90"/>
      <c r="BI12" s="238"/>
    </row>
    <row r="13" spans="1:61" x14ac:dyDescent="0.2">
      <c r="A13" s="33" t="s">
        <v>10</v>
      </c>
      <c r="B13" s="34">
        <f>'高情景（2001-2060, 2020RMB）'!B13*$B$73</f>
        <v>11360.305148771144</v>
      </c>
      <c r="C13" s="35">
        <f>'高情景（2001-2060, 2020RMB）'!C13*$B$73</f>
        <v>12298.062693286282</v>
      </c>
      <c r="D13" s="35">
        <f>'高情景（2001-2060, 2020RMB）'!D13*$B$73</f>
        <v>13884.790875628891</v>
      </c>
      <c r="E13" s="35">
        <f>'高情景（2001-2060, 2020RMB）'!E13*$B$73</f>
        <v>15422.095104095906</v>
      </c>
      <c r="F13" s="5">
        <f>'高情景（2001-2060, 2020RMB）'!F13*$B$73</f>
        <v>17592.823233998242</v>
      </c>
      <c r="G13" s="34">
        <f>'高情景（2001-2060, 2020RMB）'!G13*$B$73</f>
        <v>20024.670878731729</v>
      </c>
      <c r="H13" s="35">
        <f>'高情景（2001-2060, 2020RMB）'!H13*$B$73</f>
        <v>22498.315163918967</v>
      </c>
      <c r="I13" s="35">
        <f>'高情景（2001-2060, 2020RMB）'!I13*$B$73</f>
        <v>24625.937654813672</v>
      </c>
      <c r="J13" s="35">
        <f>'高情景（2001-2060, 2020RMB）'!J13*$B$73</f>
        <v>25871.065445139207</v>
      </c>
      <c r="K13" s="5">
        <f>'高情景（2001-2060, 2020RMB）'!K13*$B$73</f>
        <v>28934.018460247236</v>
      </c>
      <c r="L13" s="34">
        <f>'高情景（2001-2060, 2020RMB）'!L13*$B$73</f>
        <v>31652.799458352747</v>
      </c>
      <c r="M13" s="46">
        <f>'高情景（2001-2060, 2020RMB）'!M13*$B$73</f>
        <v>33124.32229745431</v>
      </c>
      <c r="N13" s="46">
        <f>'高情景（2001-2060, 2020RMB）'!N13*$B$73</f>
        <v>34518.444056519606</v>
      </c>
      <c r="O13" s="46">
        <f>'高情景（2001-2060, 2020RMB）'!O13*$B$73</f>
        <v>35827.085847351853</v>
      </c>
      <c r="P13" s="47">
        <f>'高情景（2001-2060, 2020RMB）'!P13*$B$73</f>
        <v>36086.373868234325</v>
      </c>
      <c r="Q13" s="48">
        <f>'高情景（2001-2060, 2020RMB）'!Q13*$B$73</f>
        <v>37149.335570071082</v>
      </c>
      <c r="R13" s="46">
        <f>'高情景（2001-2060, 2020RMB）'!R13*$B$73</f>
        <v>39938.398266727323</v>
      </c>
      <c r="S13" s="46">
        <f>'高情景（2001-2060, 2020RMB）'!S13*$B$73</f>
        <v>42210.749247921012</v>
      </c>
      <c r="T13" s="46">
        <f>'高情景（2001-2060, 2020RMB）'!T13*$B$73</f>
        <v>43185.307729585511</v>
      </c>
      <c r="U13" s="47">
        <f>'高情景（2001-2060, 2020RMB）'!U13*$B$73</f>
        <v>43101.259119279217</v>
      </c>
      <c r="V13" s="48">
        <f>'高情景（2001-2060, 2020RMB）'!V13*$B$73</f>
        <v>49064.409191140723</v>
      </c>
      <c r="W13" s="46">
        <f>'高情景（2001-2060, 2020RMB）'!W13*$B$73</f>
        <v>51734.614096336591</v>
      </c>
      <c r="X13" s="91">
        <f>'高情景（2001-2060, 2020RMB）'!X13*$B$73</f>
        <v>53586.310269860311</v>
      </c>
      <c r="Y13" s="91">
        <f>'高情景（2001-2060, 2020RMB）'!Y13*$B$73</f>
        <v>55468.048003452117</v>
      </c>
      <c r="Z13" s="240">
        <f>'高情景（2001-2060, 2020RMB）'!Z13*$B$73</f>
        <v>57373.910182489359</v>
      </c>
      <c r="AA13" s="93">
        <f>'高情景（2001-2060, 2020RMB）'!AA13*$B$73</f>
        <v>59335.143693420781</v>
      </c>
      <c r="AB13" s="91">
        <f>'高情景（2001-2060, 2020RMB）'!AB13*$B$73</f>
        <v>61357.341727892352</v>
      </c>
      <c r="AC13" s="91">
        <f>'高情景（2001-2060, 2020RMB）'!AC13*$B$73</f>
        <v>63391.983288756855</v>
      </c>
      <c r="AD13" s="91">
        <f>'高情景（2001-2060, 2020RMB）'!AD13*$B$73</f>
        <v>65386.195732084241</v>
      </c>
      <c r="AE13" s="94">
        <f>'高情景（2001-2060, 2020RMB）'!AE13*$B$73</f>
        <v>67283.084728372822</v>
      </c>
      <c r="AF13" s="93">
        <f>'高情景（2001-2060, 2020RMB）'!AF13*$B$73</f>
        <v>69084.03935412901</v>
      </c>
      <c r="AG13" s="91">
        <f>'高情景（2001-2060, 2020RMB）'!AG13*$B$73</f>
        <v>70830.44350211983</v>
      </c>
      <c r="AH13" s="91">
        <f>'高情景（2001-2060, 2020RMB）'!AH13*$B$73</f>
        <v>72522.737463091456</v>
      </c>
      <c r="AI13" s="91">
        <f>'高情景（2001-2060, 2020RMB）'!AI13*$B$73</f>
        <v>74161.483869947479</v>
      </c>
      <c r="AJ13" s="241">
        <f>'高情景（2001-2060, 2020RMB）'!AJ13*$B$73</f>
        <v>75747.346961666379</v>
      </c>
      <c r="AK13" s="93">
        <f>'高情景（2001-2060, 2020RMB）'!AK13*$B$73</f>
        <v>77248.537495825847</v>
      </c>
      <c r="AL13" s="91">
        <f>'高情景（2001-2060, 2020RMB）'!AL13*$B$73</f>
        <v>78657.902352568708</v>
      </c>
      <c r="AM13" s="91">
        <f>'高情景（2001-2060, 2020RMB）'!AM13*$B$73</f>
        <v>80015.810635483474</v>
      </c>
      <c r="AN13" s="91">
        <f>'高情景（2001-2060, 2020RMB）'!AN13*$B$73</f>
        <v>81365.958285972854</v>
      </c>
      <c r="AO13" s="94">
        <f>'高情景（2001-2060, 2020RMB）'!AO13*$B$73</f>
        <v>82755.207208039588</v>
      </c>
      <c r="AP13" s="93">
        <f>'高情景（2001-2060, 2020RMB）'!AP13*$B$73</f>
        <v>84187.275080734165</v>
      </c>
      <c r="AQ13" s="91">
        <f>'高情景（2001-2060, 2020RMB）'!AQ13*$B$73</f>
        <v>85634.068426708531</v>
      </c>
      <c r="AR13" s="91">
        <f>'高情景（2001-2060, 2020RMB）'!AR13*$B$73</f>
        <v>87097.222578307934</v>
      </c>
      <c r="AS13" s="91">
        <f>'高情景（2001-2060, 2020RMB）'!AS13*$B$73</f>
        <v>88578.49105369953</v>
      </c>
      <c r="AT13" s="94">
        <f>'高情景（2001-2060, 2020RMB）'!AT13*$B$73</f>
        <v>90079.74894610724</v>
      </c>
      <c r="AU13" s="93">
        <f>'高情景（2001-2060, 2020RMB）'!AU13*$B$73</f>
        <v>91607.667776971823</v>
      </c>
      <c r="AV13" s="91">
        <f>'高情景（2001-2060, 2020RMB）'!AV13*$B$73</f>
        <v>93165.560574452262</v>
      </c>
      <c r="AW13" s="91">
        <f>'高情景（2001-2060, 2020RMB）'!AW13*$B$73</f>
        <v>94750.179840569486</v>
      </c>
      <c r="AX13" s="91">
        <f>'高情景（2001-2060, 2020RMB）'!AX13*$B$73</f>
        <v>96358.030580752806</v>
      </c>
      <c r="AY13" s="94">
        <f>'高情景（2001-2060, 2020RMB）'!AY13*$B$73</f>
        <v>97985.358508873716</v>
      </c>
      <c r="AZ13" s="93">
        <f>'高情景（2001-2060, 2020RMB）'!AZ13*$B$73</f>
        <v>99632.17739619143</v>
      </c>
      <c r="BA13" s="91">
        <f>'高情景（2001-2060, 2020RMB）'!BA13*$B$73</f>
        <v>101300.55373188254</v>
      </c>
      <c r="BB13" s="91">
        <f>'高情景（2001-2060, 2020RMB）'!BB13*$B$73</f>
        <v>102989.54432775118</v>
      </c>
      <c r="BC13" s="91">
        <f>'高情景（2001-2060, 2020RMB）'!BC13*$B$73</f>
        <v>104698.1142776059</v>
      </c>
      <c r="BD13" s="94">
        <f>'高情景（2001-2060, 2020RMB）'!BD13*$B$73</f>
        <v>106425.1339327512</v>
      </c>
      <c r="BE13" s="93">
        <f>'高情景（2001-2060, 2020RMB）'!BE13*$B$73</f>
        <v>108171.73813285047</v>
      </c>
      <c r="BF13" s="91">
        <f>'高情景（2001-2060, 2020RMB）'!BF13*$B$73</f>
        <v>109939.48289547642</v>
      </c>
      <c r="BG13" s="91">
        <f>'高情景（2001-2060, 2020RMB）'!BG13*$B$73</f>
        <v>111727.75009355927</v>
      </c>
      <c r="BH13" s="91">
        <f>'高情景（2001-2060, 2020RMB）'!BH13*$B$73</f>
        <v>113535.85671357517</v>
      </c>
      <c r="BI13" s="241">
        <f>'高情景（2001-2060, 2020RMB）'!BI13*$B$73</f>
        <v>115363.05282729033</v>
      </c>
    </row>
    <row r="14" spans="1:61" x14ac:dyDescent="0.2">
      <c r="A14" s="49" t="s">
        <v>63</v>
      </c>
      <c r="B14" s="50"/>
      <c r="C14" s="51"/>
      <c r="D14" s="51"/>
      <c r="E14" s="51"/>
      <c r="F14" s="52"/>
      <c r="G14" s="50"/>
      <c r="H14" s="51"/>
      <c r="I14" s="51">
        <f>'高情景（2001-2060, 2020RMB）'!I14*$B$73</f>
        <v>1608.2848584278597</v>
      </c>
      <c r="J14" s="51">
        <f>'高情景（2001-2060, 2020RMB）'!J14*$B$73</f>
        <v>1651.0989121675054</v>
      </c>
      <c r="K14" s="52">
        <f>'高情景（2001-2060, 2020RMB）'!K14*$B$73</f>
        <v>1879.1923219537205</v>
      </c>
      <c r="L14" s="50">
        <f>'高情景（2001-2060, 2020RMB）'!L14*$B$73</f>
        <v>2105.4222125807664</v>
      </c>
      <c r="M14" s="51">
        <f>'高情景（2001-2060, 2020RMB）'!M14*$B$73</f>
        <v>2200.7748797618237</v>
      </c>
      <c r="N14" s="51">
        <f>'高情景（2001-2060, 2020RMB）'!N14*$B$73</f>
        <v>2209.8174876911885</v>
      </c>
      <c r="O14" s="51">
        <f>'高情景（2001-2060, 2020RMB）'!O14*$B$73</f>
        <v>2171.579848017881</v>
      </c>
      <c r="P14" s="51">
        <f>'高情景（2001-2060, 2020RMB）'!P14*$B$73</f>
        <v>2099.3377117375903</v>
      </c>
      <c r="Q14" s="50">
        <f>'高情景（2001-2060, 2020RMB）'!Q14*$B$73</f>
        <v>2017.9816653801363</v>
      </c>
      <c r="R14" s="51">
        <f>'高情景（2001-2060, 2020RMB）'!R14*$B$73</f>
        <v>1999.7266103568845</v>
      </c>
      <c r="S14" s="51">
        <f>'高情景（2001-2060, 2020RMB）'!S14*$B$73</f>
        <v>2034.9296418416018</v>
      </c>
      <c r="T14" s="51">
        <f>'高情景（2001-2060, 2020RMB）'!T14*$B$73</f>
        <v>2069.922408755594</v>
      </c>
      <c r="U14" s="52">
        <f>'高情景（2001-2060, 2020RMB）'!U14*$B$73</f>
        <v>2036.4097192215513</v>
      </c>
      <c r="V14" s="51">
        <f>'高情景（2001-2060, 2020RMB）'!V14*$B$73</f>
        <v>2262.3473207375118</v>
      </c>
      <c r="W14" s="51">
        <f>'高情景（2001-2060, 2020RMB）'!W14*$B$73</f>
        <v>2479.7197729678542</v>
      </c>
      <c r="X14" s="95">
        <f>'高情景（2001-2060, 2020RMB）'!X14*$B$73</f>
        <v>2558.3568643644744</v>
      </c>
      <c r="Y14" s="95">
        <f>'高情景（2001-2060, 2020RMB）'!Y14*$B$73</f>
        <v>2631.6358182039999</v>
      </c>
      <c r="Z14" s="95">
        <f>'高情景（2001-2060, 2020RMB）'!Z14*$B$73</f>
        <v>2697.0308160145842</v>
      </c>
      <c r="AA14" s="97">
        <f>'高情景（2001-2060, 2020RMB）'!AA14*$B$73</f>
        <v>2759.8136904162984</v>
      </c>
      <c r="AB14" s="95">
        <f>'高情景（2001-2060, 2020RMB）'!AB14*$B$73</f>
        <v>2819.2193064312009</v>
      </c>
      <c r="AC14" s="95">
        <f>'高情景（2001-2060, 2020RMB）'!AC14*$B$73</f>
        <v>2873.0439723233367</v>
      </c>
      <c r="AD14" s="95">
        <f>'高情景（2001-2060, 2020RMB）'!AD14*$B$73</f>
        <v>2918.7825209720845</v>
      </c>
      <c r="AE14" s="99">
        <f>'高情景（2001-2060, 2020RMB）'!AE14*$B$73</f>
        <v>2953.6727939898965</v>
      </c>
      <c r="AF14" s="95">
        <f>'高情景（2001-2060, 2020RMB）'!AF14*$B$73</f>
        <v>2979.7781077392278</v>
      </c>
      <c r="AG14" s="95">
        <f>'高情景（2001-2060, 2020RMB）'!AG14*$B$73</f>
        <v>3000.9720057553227</v>
      </c>
      <c r="AH14" s="95">
        <f>'高情景（2001-2060, 2020RMB）'!AH14*$B$73</f>
        <v>3017.1547165661136</v>
      </c>
      <c r="AI14" s="95">
        <f>'高情景（2001-2060, 2020RMB）'!AI14*$B$73</f>
        <v>3028.6628813279904</v>
      </c>
      <c r="AJ14" s="242">
        <f>'高情景（2001-2060, 2020RMB）'!AJ14*$B$73</f>
        <v>3036.3361993134822</v>
      </c>
      <c r="AK14" s="97">
        <f>'高情景（2001-2060, 2020RMB）'!AK14*$B$73</f>
        <v>3039.9680887541736</v>
      </c>
      <c r="AL14" s="95">
        <f>'高情景（2001-2060, 2020RMB）'!AL14*$B$73</f>
        <v>3039.6998882354005</v>
      </c>
      <c r="AM14" s="95">
        <f>'高情景（2001-2060, 2020RMB）'!AM14*$B$73</f>
        <v>3037.1787812089283</v>
      </c>
      <c r="AN14" s="95">
        <f>'高情景（2001-2060, 2020RMB）'!AN14*$B$73</f>
        <v>3034.0456164427151</v>
      </c>
      <c r="AO14" s="99">
        <f>'高情景（2001-2060, 2020RMB）'!AO14*$B$73</f>
        <v>3031.9271794404258</v>
      </c>
      <c r="AP14" s="95">
        <f>'高情景（2001-2060, 2020RMB）'!AP14*$B$73</f>
        <v>3030.7667579397139</v>
      </c>
      <c r="AQ14" s="95">
        <f>'高情景（2001-2060, 2020RMB）'!AQ14*$B$73</f>
        <v>3029.3662441554457</v>
      </c>
      <c r="AR14" s="95">
        <f>'高情景（2001-2060, 2020RMB）'!AR14*$B$73</f>
        <v>3027.6231977660236</v>
      </c>
      <c r="AS14" s="95">
        <f>'高情景（2001-2060, 2020RMB）'!AS14*$B$73</f>
        <v>3025.4269046386225</v>
      </c>
      <c r="AT14" s="95">
        <f>'高情景（2001-2060, 2020RMB）'!AT14*$B$73</f>
        <v>3022.6587505670227</v>
      </c>
      <c r="AU14" s="97">
        <f>'高情景（2001-2060, 2020RMB）'!AU14*$B$73</f>
        <v>3019.3465802612059</v>
      </c>
      <c r="AV14" s="95">
        <f>'高情景（2001-2060, 2020RMB）'!AV14*$B$73</f>
        <v>3015.3871599452295</v>
      </c>
      <c r="AW14" s="95">
        <f>'高情景（2001-2060, 2020RMB）'!AW14*$B$73</f>
        <v>3010.4550358462643</v>
      </c>
      <c r="AX14" s="95">
        <f>'高情景（2001-2060, 2020RMB）'!AX14*$B$73</f>
        <v>3004.2193445805665</v>
      </c>
      <c r="AY14" s="99">
        <f>'高情景（2001-2060, 2020RMB）'!AY14*$B$73</f>
        <v>2996.3447884421062</v>
      </c>
      <c r="AZ14" s="97">
        <f>'高情景（2001-2060, 2020RMB）'!AZ14*$B$73</f>
        <v>2986.4628121120845</v>
      </c>
      <c r="BA14" s="95">
        <f>'高情景（2001-2060, 2020RMB）'!BA14*$B$73</f>
        <v>2974.5238710853118</v>
      </c>
      <c r="BB14" s="95">
        <f>'高情景（2001-2060, 2020RMB）'!BB14*$B$73</f>
        <v>2960.6764007505858</v>
      </c>
      <c r="BC14" s="95">
        <f>'高情景（2001-2060, 2020RMB）'!BC14*$B$73</f>
        <v>2945.0789234307063</v>
      </c>
      <c r="BD14" s="99">
        <f>'高情景（2001-2060, 2020RMB）'!BD14*$B$73</f>
        <v>2927.8994346654704</v>
      </c>
      <c r="BE14" s="95">
        <f>'高情景（2001-2060, 2020RMB）'!BE14*$B$73</f>
        <v>2909.3781562998311</v>
      </c>
      <c r="BF14" s="95">
        <f>'高情景（2001-2060, 2020RMB）'!BF14*$B$73</f>
        <v>2889.7710138710086</v>
      </c>
      <c r="BG14" s="95">
        <f>'高情景（2001-2060, 2020RMB）'!BG14*$B$73</f>
        <v>2869.2805755096533</v>
      </c>
      <c r="BH14" s="95">
        <f>'高情景（2001-2060, 2020RMB）'!BH14*$B$73</f>
        <v>2848.1143223262693</v>
      </c>
      <c r="BI14" s="243">
        <f>'高情景（2001-2060, 2020RMB）'!BI14*$B$73</f>
        <v>2826.4834767875464</v>
      </c>
    </row>
    <row r="15" spans="1:61" x14ac:dyDescent="0.2">
      <c r="A15" s="23" t="s">
        <v>64</v>
      </c>
      <c r="B15" s="53"/>
      <c r="C15" s="54"/>
      <c r="D15" s="54"/>
      <c r="E15" s="54"/>
      <c r="F15" s="55"/>
      <c r="G15" s="53"/>
      <c r="H15" s="54"/>
      <c r="I15" s="54">
        <f>'高情景（2001-2060, 2020RMB）'!I15*$B$73</f>
        <v>1691.9642035906934</v>
      </c>
      <c r="J15" s="54">
        <f>'高情景（2001-2060, 2020RMB）'!J15*$B$73</f>
        <v>1680.8699560030407</v>
      </c>
      <c r="K15" s="55">
        <f>'高情景（2001-2060, 2020RMB）'!K15*$B$73</f>
        <v>1629.0528811988204</v>
      </c>
      <c r="L15" s="53">
        <f>'高情景（2001-2060, 2020RMB）'!L15*$B$73</f>
        <v>1645.1568841099402</v>
      </c>
      <c r="M15" s="54">
        <f>'高情景（2001-2060, 2020RMB）'!M15*$B$73</f>
        <v>1616.2967364381511</v>
      </c>
      <c r="N15" s="54">
        <f>'高情景（2001-2060, 2020RMB）'!N15*$B$73</f>
        <v>1570.7335794601238</v>
      </c>
      <c r="O15" s="54">
        <f>'高情景（2001-2060, 2020RMB）'!O15*$B$73</f>
        <v>1558.6134131412034</v>
      </c>
      <c r="P15" s="54">
        <f>'高情景（2001-2060, 2020RMB）'!P15*$B$73</f>
        <v>1540.772253083157</v>
      </c>
      <c r="Q15" s="53">
        <f>'高情景（2001-2060, 2020RMB）'!Q15*$B$73</f>
        <v>1502.1130367157548</v>
      </c>
      <c r="R15" s="54">
        <f>'高情景（2001-2060, 2020RMB）'!R15*$B$73</f>
        <v>1479.4019047376719</v>
      </c>
      <c r="S15" s="54">
        <f>'高情景（2001-2060, 2020RMB）'!S15*$B$73</f>
        <v>1502.499103959708</v>
      </c>
      <c r="T15" s="54">
        <f>'高情景（2001-2060, 2020RMB）'!T15*$B$73</f>
        <v>1502.2602870929002</v>
      </c>
      <c r="U15" s="55">
        <f>'高情景（2001-2060, 2020RMB）'!U15*$B$73</f>
        <v>1460.4994252894223</v>
      </c>
      <c r="V15" s="54">
        <f>'高情景（2001-2060, 2020RMB）'!V15*$B$73</f>
        <v>1579.9619826365199</v>
      </c>
      <c r="W15" s="54">
        <f>'高情景（2001-2060, 2020RMB）'!W15*$B$73</f>
        <v>1694.8545592328228</v>
      </c>
      <c r="X15" s="100">
        <f>'高情景（2001-2060, 2020RMB）'!X15*$B$73</f>
        <v>1725.6831301406542</v>
      </c>
      <c r="Y15" s="100">
        <f>'高情景（2001-2060, 2020RMB）'!Y15*$B$73</f>
        <v>1752.462253597992</v>
      </c>
      <c r="Z15" s="100">
        <f>'高情景（2001-2060, 2020RMB）'!Z15*$B$73</f>
        <v>1773.1243519025936</v>
      </c>
      <c r="AA15" s="65">
        <f>'高情景（2001-2060, 2020RMB）'!AA15*$B$73</f>
        <v>1791.1049633953219</v>
      </c>
      <c r="AB15" s="100">
        <f>'高情景（2001-2060, 2020RMB）'!AB15*$B$73</f>
        <v>1806.6769362711902</v>
      </c>
      <c r="AC15" s="100">
        <f>'高情景（2001-2060, 2020RMB）'!AC15*$B$73</f>
        <v>1819.2954746219445</v>
      </c>
      <c r="AD15" s="100">
        <f>'高情景（2001-2060, 2020RMB）'!AD15*$B$73</f>
        <v>1828.3004630333967</v>
      </c>
      <c r="AE15" s="66">
        <f>'高情景（2001-2060, 2020RMB）'!AE15*$B$73</f>
        <v>1832.9271349959449</v>
      </c>
      <c r="AF15" s="100">
        <f>'高情景（2001-2060, 2020RMB）'!AF15*$B$73</f>
        <v>1833.1615880555194</v>
      </c>
      <c r="AG15" s="100">
        <f>'高情景（2001-2060, 2020RMB）'!AG15*$B$73</f>
        <v>1830.5442409326074</v>
      </c>
      <c r="AH15" s="100">
        <f>'高情景（2001-2060, 2020RMB）'!AH15*$B$73</f>
        <v>1826.6261362438133</v>
      </c>
      <c r="AI15" s="100">
        <f>'高情景（2001-2060, 2020RMB）'!AI15*$B$73</f>
        <v>1823.1988789845195</v>
      </c>
      <c r="AJ15" s="244">
        <f>'高情景（2001-2060, 2020RMB）'!AJ15*$B$73</f>
        <v>1822.3261049744781</v>
      </c>
      <c r="AK15" s="65">
        <f>'高情景（2001-2060, 2020RMB）'!AK15*$B$73</f>
        <v>1822.0940691503656</v>
      </c>
      <c r="AL15" s="100">
        <f>'高情景（2001-2060, 2020RMB）'!AL15*$B$73</f>
        <v>1819.7503807113865</v>
      </c>
      <c r="AM15" s="100">
        <f>'高情景（2001-2060, 2020RMB）'!AM15*$B$73</f>
        <v>1816.2522886120009</v>
      </c>
      <c r="AN15" s="100">
        <f>'高情景（2001-2060, 2020RMB）'!AN15*$B$73</f>
        <v>1812.5481293449122</v>
      </c>
      <c r="AO15" s="66">
        <f>'高情景（2001-2060, 2020RMB）'!AO15*$B$73</f>
        <v>1809.5738122750229</v>
      </c>
      <c r="AP15" s="100">
        <f>'高情景（2001-2060, 2020RMB）'!AP15*$B$73</f>
        <v>1807.2580634233695</v>
      </c>
      <c r="AQ15" s="100">
        <f>'高情景（2001-2060, 2020RMB）'!AQ15*$B$73</f>
        <v>1804.850088911513</v>
      </c>
      <c r="AR15" s="100">
        <f>'高情景（2001-2060, 2020RMB）'!AR15*$B$73</f>
        <v>1802.2540335857111</v>
      </c>
      <c r="AS15" s="100">
        <f>'高情景（2001-2060, 2020RMB）'!AS15*$B$73</f>
        <v>1799.3695215798937</v>
      </c>
      <c r="AT15" s="100">
        <f>'高情景（2001-2060, 2020RMB）'!AT15*$B$73</f>
        <v>1796.0919476197687</v>
      </c>
      <c r="AU15" s="65">
        <f>'高情景（2001-2060, 2020RMB）'!AU15*$B$73</f>
        <v>1792.4042127094187</v>
      </c>
      <c r="AV15" s="100">
        <f>'高情景（2001-2060, 2020RMB）'!AV15*$B$73</f>
        <v>1788.2118037424073</v>
      </c>
      <c r="AW15" s="100">
        <f>'高情景（2001-2060, 2020RMB）'!AW15*$B$73</f>
        <v>1783.2893100439464</v>
      </c>
      <c r="AX15" s="100">
        <f>'高情景（2001-2060, 2020RMB）'!AX15*$B$73</f>
        <v>1777.4096593427932</v>
      </c>
      <c r="AY15" s="66">
        <f>'高情景（2001-2060, 2020RMB）'!AY15*$B$73</f>
        <v>1770.3450663594292</v>
      </c>
      <c r="AZ15" s="65">
        <f>'高情景（2001-2060, 2020RMB）'!AZ15*$B$73</f>
        <v>1762.3130516676547</v>
      </c>
      <c r="BA15" s="100">
        <f>'高情景（2001-2060, 2020RMB）'!BA15*$B$73</f>
        <v>1753.6774352858877</v>
      </c>
      <c r="BB15" s="100">
        <f>'高情景（2001-2060, 2020RMB）'!BB15*$B$73</f>
        <v>1744.4343184384427</v>
      </c>
      <c r="BC15" s="100">
        <f>'高情景（2001-2060, 2020RMB）'!BC15*$B$73</f>
        <v>1734.585742184596</v>
      </c>
      <c r="BD15" s="66">
        <f>'高情景（2001-2060, 2020RMB）'!BD15*$B$73</f>
        <v>1724.1398473204158</v>
      </c>
      <c r="BE15" s="100">
        <f>'高情景（2001-2060, 2020RMB）'!BE15*$B$73</f>
        <v>1713.1483178458627</v>
      </c>
      <c r="BF15" s="100">
        <f>'高情景（2001-2060, 2020RMB）'!BF15*$B$73</f>
        <v>1701.6735576312815</v>
      </c>
      <c r="BG15" s="100">
        <f>'高情景（2001-2060, 2020RMB）'!BG15*$B$73</f>
        <v>1689.7484407148268</v>
      </c>
      <c r="BH15" s="100">
        <f>'高情景（2001-2060, 2020RMB）'!BH15*$B$73</f>
        <v>1677.4109394077052</v>
      </c>
      <c r="BI15" s="245">
        <f>'高情景（2001-2060, 2020RMB）'!BI15*$B$73</f>
        <v>1664.7036680018616</v>
      </c>
    </row>
    <row r="16" spans="1:61" x14ac:dyDescent="0.2">
      <c r="A16" s="23" t="s">
        <v>65</v>
      </c>
      <c r="B16" s="53"/>
      <c r="C16" s="54"/>
      <c r="D16" s="54"/>
      <c r="E16" s="54"/>
      <c r="F16" s="55"/>
      <c r="G16" s="53"/>
      <c r="H16" s="54"/>
      <c r="I16" s="54">
        <f>'高情景（2001-2060, 2020RMB）'!I16*$B$73</f>
        <v>281.41760114748359</v>
      </c>
      <c r="J16" s="54">
        <f>'高情景（2001-2060, 2020RMB）'!J16*$B$73</f>
        <v>334.25967698073606</v>
      </c>
      <c r="K16" s="55">
        <f>'高情景（2001-2060, 2020RMB）'!K16*$B$73</f>
        <v>391.47300839708839</v>
      </c>
      <c r="L16" s="53">
        <f>'高情景（2001-2060, 2020RMB）'!L16*$B$73</f>
        <v>451.39057847242503</v>
      </c>
      <c r="M16" s="54">
        <f>'高情景（2001-2060, 2020RMB）'!M16*$B$73</f>
        <v>518.24351654025588</v>
      </c>
      <c r="N16" s="54">
        <f>'高情景（2001-2060, 2020RMB）'!N16*$B$73</f>
        <v>566.15782799022406</v>
      </c>
      <c r="O16" s="54">
        <f>'高情景（2001-2060, 2020RMB）'!O16*$B$73</f>
        <v>600.32741241287295</v>
      </c>
      <c r="P16" s="54">
        <f>'高情景（2001-2060, 2020RMB）'!P16*$B$73</f>
        <v>583.77347861042574</v>
      </c>
      <c r="Q16" s="53">
        <f>'高情景（2001-2060, 2020RMB）'!Q16*$B$73</f>
        <v>554.88373631663364</v>
      </c>
      <c r="R16" s="54">
        <f>'高情景（2001-2060, 2020RMB）'!R16*$B$73</f>
        <v>545.93253708691338</v>
      </c>
      <c r="S16" s="54">
        <f>'高情景（2001-2060, 2020RMB）'!S16*$B$73</f>
        <v>518.03577854326159</v>
      </c>
      <c r="T16" s="54">
        <f>'高情景（2001-2060, 2020RMB）'!T16*$B$73</f>
        <v>534.93551856059025</v>
      </c>
      <c r="U16" s="55">
        <f>'高情景（2001-2060, 2020RMB）'!U16*$B$73</f>
        <v>509.19798397796114</v>
      </c>
      <c r="V16" s="103">
        <f>'高情景（2001-2060, 2020RMB）'!V16*$B$73</f>
        <v>548.19732663518835</v>
      </c>
      <c r="W16" s="103">
        <f>'高情景（2001-2060, 2020RMB）'!W16*$B$73</f>
        <v>629.2703042869897</v>
      </c>
      <c r="X16" s="100">
        <f>'高情景（2001-2060, 2020RMB）'!X16*$B$73</f>
        <v>633.7606599262192</v>
      </c>
      <c r="Y16" s="100">
        <f>'高情景（2001-2060, 2020RMB）'!Y16*$B$73</f>
        <v>637.51189255324232</v>
      </c>
      <c r="Z16" s="100">
        <f>'高情景（2001-2060, 2020RMB）'!Z16*$B$73</f>
        <v>640.2136551686018</v>
      </c>
      <c r="AA16" s="65">
        <f>'高情景（2001-2060, 2020RMB）'!AA16*$B$73</f>
        <v>642.99580356081412</v>
      </c>
      <c r="AB16" s="100">
        <f>'高情景（2001-2060, 2020RMB）'!AB16*$B$73</f>
        <v>645.56910888946209</v>
      </c>
      <c r="AC16" s="100">
        <f>'高情景（2001-2060, 2020RMB）'!AC16*$B$73</f>
        <v>647.7905206432016</v>
      </c>
      <c r="AD16" s="100">
        <f>'高情景（2001-2060, 2020RMB）'!AD16*$B$73</f>
        <v>649.47854156341873</v>
      </c>
      <c r="AE16" s="66">
        <f>'高情景（2001-2060, 2020RMB）'!AE16*$B$73</f>
        <v>650.41762600341269</v>
      </c>
      <c r="AF16" s="100">
        <f>'高情景（2001-2060, 2020RMB）'!AF16*$B$73</f>
        <v>650.4875534078609</v>
      </c>
      <c r="AG16" s="100">
        <f>'高情景（2001-2060, 2020RMB）'!AG16*$B$73</f>
        <v>649.87697521267842</v>
      </c>
      <c r="AH16" s="100">
        <f>'高情景（2001-2060, 2020RMB）'!AH16*$B$73</f>
        <v>648.830685172779</v>
      </c>
      <c r="AI16" s="100">
        <f>'高情景（2001-2060, 2020RMB）'!AI16*$B$73</f>
        <v>647.68089397752249</v>
      </c>
      <c r="AJ16" s="244">
        <f>'高情景（2001-2060, 2020RMB）'!AJ16*$B$73</f>
        <v>646.85959738645272</v>
      </c>
      <c r="AK16" s="65">
        <f>'高情景（2001-2060, 2020RMB）'!AK16*$B$73</f>
        <v>645.52054484325674</v>
      </c>
      <c r="AL16" s="100">
        <f>'高情景（2001-2060, 2020RMB）'!AL16*$B$73</f>
        <v>642.78450210498363</v>
      </c>
      <c r="AM16" s="100">
        <f>'高情景（2001-2060, 2020RMB）'!AM16*$B$73</f>
        <v>639.08962147547038</v>
      </c>
      <c r="AN16" s="100">
        <f>'高情景（2001-2060, 2020RMB）'!AN16*$B$73</f>
        <v>634.86782704574705</v>
      </c>
      <c r="AO16" s="66">
        <f>'高情景（2001-2060, 2020RMB）'!AO16*$B$73</f>
        <v>630.54000119301759</v>
      </c>
      <c r="AP16" s="100">
        <f>'高情景（2001-2060, 2020RMB）'!AP16*$B$73</f>
        <v>626.16888619807696</v>
      </c>
      <c r="AQ16" s="100">
        <f>'高情景（2001-2060, 2020RMB）'!AQ16*$B$73</f>
        <v>621.58091327310183</v>
      </c>
      <c r="AR16" s="100">
        <f>'高情景（2001-2060, 2020RMB）'!AR16*$B$73</f>
        <v>616.83032355758598</v>
      </c>
      <c r="AS16" s="100">
        <f>'高情景（2001-2060, 2020RMB）'!AS16*$B$73</f>
        <v>611.96808398622488</v>
      </c>
      <c r="AT16" s="100">
        <f>'高情景（2001-2060, 2020RMB）'!AT16*$B$73</f>
        <v>607.04190531161771</v>
      </c>
      <c r="AU16" s="65">
        <f>'高情景（2001-2060, 2020RMB）'!AU16*$B$73</f>
        <v>602.126985993115</v>
      </c>
      <c r="AV16" s="100">
        <f>'高情景（2001-2060, 2020RMB）'!AV16*$B$73</f>
        <v>597.26997192663691</v>
      </c>
      <c r="AW16" s="100">
        <f>'高情景（2001-2060, 2020RMB）'!AW16*$B$73</f>
        <v>592.47190217272578</v>
      </c>
      <c r="AX16" s="100">
        <f>'高情景（2001-2060, 2020RMB）'!AX16*$B$73</f>
        <v>587.73191498874041</v>
      </c>
      <c r="AY16" s="66">
        <f>'高情景（2001-2060, 2020RMB）'!AY16*$B$73</f>
        <v>583.04720407309856</v>
      </c>
      <c r="AZ16" s="65">
        <f>'高情景（2001-2060, 2020RMB）'!AZ16*$B$73</f>
        <v>578.31186288694255</v>
      </c>
      <c r="BA16" s="100">
        <f>'高情景（2001-2060, 2020RMB）'!BA16*$B$73</f>
        <v>573.43033693736299</v>
      </c>
      <c r="BB16" s="100">
        <f>'高情景（2001-2060, 2020RMB）'!BB16*$B$73</f>
        <v>568.41382343009752</v>
      </c>
      <c r="BC16" s="100">
        <f>'高情景（2001-2060, 2020RMB）'!BC16*$B$73</f>
        <v>563.27345239204385</v>
      </c>
      <c r="BD16" s="66">
        <f>'高情景（2001-2060, 2020RMB）'!BD16*$B$73</f>
        <v>558.02022056654107</v>
      </c>
      <c r="BE16" s="100">
        <f>'高情景（2001-2060, 2020RMB）'!BE16*$B$73</f>
        <v>552.67698662310715</v>
      </c>
      <c r="BF16" s="100">
        <f>'高情景（2001-2060, 2020RMB）'!BF16*$B$73</f>
        <v>547.26767798029891</v>
      </c>
      <c r="BG16" s="100">
        <f>'高情景（2001-2060, 2020RMB）'!BG16*$B$73</f>
        <v>541.80436396891139</v>
      </c>
      <c r="BH16" s="100">
        <f>'高情景（2001-2060, 2020RMB）'!BH16*$B$73</f>
        <v>536.29852930343714</v>
      </c>
      <c r="BI16" s="245">
        <f>'高情景（2001-2060, 2020RMB）'!BI16*$B$73</f>
        <v>530.76098887614683</v>
      </c>
    </row>
    <row r="17" spans="1:61" x14ac:dyDescent="0.2">
      <c r="A17" s="23" t="s">
        <v>66</v>
      </c>
      <c r="B17" s="53"/>
      <c r="C17" s="54"/>
      <c r="D17" s="54"/>
      <c r="E17" s="54"/>
      <c r="F17" s="55"/>
      <c r="G17" s="53"/>
      <c r="H17" s="54"/>
      <c r="I17" s="54">
        <f>'高情景（2001-2060, 2020RMB）'!I17*$B$73</f>
        <v>180.55744315966231</v>
      </c>
      <c r="J17" s="54">
        <f>'高情景（2001-2060, 2020RMB）'!J17*$B$73</f>
        <v>205.04721531755015</v>
      </c>
      <c r="K17" s="55">
        <f>'高情景（2001-2060, 2020RMB）'!K17*$B$73</f>
        <v>221.42629294097941</v>
      </c>
      <c r="L17" s="53">
        <f>'高情景（2001-2060, 2020RMB）'!L17*$B$73</f>
        <v>245.74268226384467</v>
      </c>
      <c r="M17" s="54">
        <f>'高情景（2001-2060, 2020RMB）'!M17*$B$73</f>
        <v>269.73914786371449</v>
      </c>
      <c r="N17" s="54">
        <f>'高情景（2001-2060, 2020RMB）'!N17*$B$73</f>
        <v>280.58464392128678</v>
      </c>
      <c r="O17" s="54">
        <f>'高情景（2001-2060, 2020RMB）'!O17*$B$73</f>
        <v>288.91075657785944</v>
      </c>
      <c r="P17" s="54">
        <f>'高情景（2001-2060, 2020RMB）'!P17*$B$73</f>
        <v>285.87774026638181</v>
      </c>
      <c r="Q17" s="53">
        <f>'高情景（2001-2060, 2020RMB）'!Q17*$B$73</f>
        <v>285.95841694819694</v>
      </c>
      <c r="R17" s="54">
        <f>'高情景（2001-2060, 2020RMB）'!R17*$B$73</f>
        <v>279.02983095396297</v>
      </c>
      <c r="S17" s="54">
        <f>'高情景（2001-2060, 2020RMB）'!S17*$B$73</f>
        <v>281.99704316943155</v>
      </c>
      <c r="T17" s="54">
        <f>'高情景（2001-2060, 2020RMB）'!T17*$B$73</f>
        <v>280.04897528340433</v>
      </c>
      <c r="U17" s="55">
        <f>'高情景（2001-2060, 2020RMB）'!U17*$B$73</f>
        <v>270.36761575125257</v>
      </c>
      <c r="V17" s="103">
        <f>'高情景（2001-2060, 2020RMB）'!V17*$B$73</f>
        <v>276.71830453233645</v>
      </c>
      <c r="W17" s="103">
        <f>'高情景（2001-2060, 2020RMB）'!W17*$B$73</f>
        <v>295.71646681740617</v>
      </c>
      <c r="X17" s="100">
        <f>'高情景（2001-2060, 2020RMB）'!X17*$B$73</f>
        <v>293.74326798745255</v>
      </c>
      <c r="Y17" s="100">
        <f>'高情景（2001-2060, 2020RMB）'!Y17*$B$73</f>
        <v>291.70175437164511</v>
      </c>
      <c r="Z17" s="100">
        <f>'高情景（2001-2060, 2020RMB）'!Z17*$B$73</f>
        <v>289.60245764047323</v>
      </c>
      <c r="AA17" s="65">
        <f>'高情景（2001-2060, 2020RMB）'!AA17*$B$73</f>
        <v>287.83118971258023</v>
      </c>
      <c r="AB17" s="100">
        <f>'高情景（2001-2060, 2020RMB）'!AB17*$B$73</f>
        <v>286.09307851819688</v>
      </c>
      <c r="AC17" s="100">
        <f>'高情景（2001-2060, 2020RMB）'!AC17*$B$73</f>
        <v>284.41676702820598</v>
      </c>
      <c r="AD17" s="100">
        <f>'高情景（2001-2060, 2020RMB）'!AD17*$B$73</f>
        <v>282.81414060571262</v>
      </c>
      <c r="AE17" s="66">
        <f>'高情景（2001-2060, 2020RMB）'!AE17*$B$73</f>
        <v>281.28245288276446</v>
      </c>
      <c r="AF17" s="100">
        <f>'高情景（2001-2060, 2020RMB）'!AF17*$B$73</f>
        <v>279.71358785974974</v>
      </c>
      <c r="AG17" s="100">
        <f>'高情景（2001-2060, 2020RMB）'!AG17*$B$73</f>
        <v>278.01383371156692</v>
      </c>
      <c r="AH17" s="100">
        <f>'高情景（2001-2060, 2020RMB）'!AH17*$B$73</f>
        <v>276.20014563752409</v>
      </c>
      <c r="AI17" s="100">
        <f>'高情景（2001-2060, 2020RMB）'!AI17*$B$73</f>
        <v>274.3263920784907</v>
      </c>
      <c r="AJ17" s="244">
        <f>'高情景（2001-2060, 2020RMB）'!AJ17*$B$73</f>
        <v>272.48799053157217</v>
      </c>
      <c r="AK17" s="65">
        <f>'高情景（2001-2060, 2020RMB）'!AK17*$B$73</f>
        <v>270.45524610751278</v>
      </c>
      <c r="AL17" s="100">
        <f>'高情景（2001-2060, 2020RMB）'!AL17*$B$73</f>
        <v>268.03307425359094</v>
      </c>
      <c r="AM17" s="100">
        <f>'高情景（2001-2060, 2020RMB）'!AM17*$B$73</f>
        <v>265.3874838653137</v>
      </c>
      <c r="AN17" s="100">
        <f>'高情景（2001-2060, 2020RMB）'!AN17*$B$73</f>
        <v>262.67823430609019</v>
      </c>
      <c r="AO17" s="66">
        <f>'高情景（2001-2060, 2020RMB）'!AO17*$B$73</f>
        <v>260.05805428766303</v>
      </c>
      <c r="AP17" s="100">
        <f>'高情景（2001-2060, 2020RMB）'!AP17*$B$73</f>
        <v>257.53083074190357</v>
      </c>
      <c r="AQ17" s="100">
        <f>'高情景（2001-2060, 2020RMB）'!AQ17*$B$73</f>
        <v>255.00403952656274</v>
      </c>
      <c r="AR17" s="100">
        <f>'高情景（2001-2060, 2020RMB）'!AR17*$B$73</f>
        <v>252.47983661372515</v>
      </c>
      <c r="AS17" s="100">
        <f>'高情景（2001-2060, 2020RMB）'!AS17*$B$73</f>
        <v>249.95952229144027</v>
      </c>
      <c r="AT17" s="100">
        <f>'高情景（2001-2060, 2020RMB）'!AT17*$B$73</f>
        <v>247.44360274085633</v>
      </c>
      <c r="AU17" s="65">
        <f>'高情景（2001-2060, 2020RMB）'!AU17*$B$73</f>
        <v>244.94433232830326</v>
      </c>
      <c r="AV17" s="100">
        <f>'高情景（2001-2060, 2020RMB）'!AV17*$B$73</f>
        <v>242.46285411072273</v>
      </c>
      <c r="AW17" s="100">
        <f>'高情景（2001-2060, 2020RMB）'!AW17*$B$73</f>
        <v>239.98239727720136</v>
      </c>
      <c r="AX17" s="100">
        <f>'高情景（2001-2060, 2020RMB）'!AX17*$B$73</f>
        <v>237.48612978326028</v>
      </c>
      <c r="AY17" s="66">
        <f>'高情景（2001-2060, 2020RMB）'!AY17*$B$73</f>
        <v>234.95715466156423</v>
      </c>
      <c r="AZ17" s="65">
        <f>'高情景（2001-2060, 2020RMB）'!AZ17*$B$73</f>
        <v>232.38918746710107</v>
      </c>
      <c r="BA17" s="100">
        <f>'高情景（2001-2060, 2020RMB）'!BA17*$B$73</f>
        <v>229.7892670520161</v>
      </c>
      <c r="BB17" s="100">
        <f>'高情景（2001-2060, 2020RMB）'!BB17*$B$73</f>
        <v>227.16042004703681</v>
      </c>
      <c r="BC17" s="100">
        <f>'高情景（2001-2060, 2020RMB）'!BC17*$B$73</f>
        <v>224.50564817079768</v>
      </c>
      <c r="BD17" s="66">
        <f>'高情景（2001-2060, 2020RMB）'!BD17*$B$73</f>
        <v>221.82790674347993</v>
      </c>
      <c r="BE17" s="100">
        <f>'高情景（2001-2060, 2020RMB）'!BE17*$B$73</f>
        <v>219.13486536220125</v>
      </c>
      <c r="BF17" s="100">
        <f>'高情景（2001-2060, 2020RMB）'!BF17*$B$73</f>
        <v>216.43458259673653</v>
      </c>
      <c r="BG17" s="100">
        <f>'高情景（2001-2060, 2020RMB）'!BG17*$B$73</f>
        <v>213.73040559408216</v>
      </c>
      <c r="BH17" s="100">
        <f>'高情景（2001-2060, 2020RMB）'!BH17*$B$73</f>
        <v>211.02546829904858</v>
      </c>
      <c r="BI17" s="245">
        <f>'高情景（2001-2060, 2020RMB）'!BI17*$B$73</f>
        <v>208.32266231964059</v>
      </c>
    </row>
    <row r="18" spans="1:61" x14ac:dyDescent="0.2">
      <c r="A18" s="23" t="s">
        <v>67</v>
      </c>
      <c r="B18" s="53"/>
      <c r="C18" s="54"/>
      <c r="D18" s="54"/>
      <c r="E18" s="54"/>
      <c r="F18" s="55"/>
      <c r="G18" s="53"/>
      <c r="H18" s="54"/>
      <c r="I18" s="54">
        <f>'高情景（2001-2060, 2020RMB）'!I18*$B$73</f>
        <v>102.03795037952338</v>
      </c>
      <c r="J18" s="54">
        <f>'高情景（2001-2060, 2020RMB）'!J18*$B$73</f>
        <v>116.26469469947607</v>
      </c>
      <c r="K18" s="55">
        <f>'高情景（2001-2060, 2020RMB）'!K18*$B$73</f>
        <v>140.90712934413563</v>
      </c>
      <c r="L18" s="53">
        <f>'高情景（2001-2060, 2020RMB）'!L18*$B$73</f>
        <v>167.34812806775255</v>
      </c>
      <c r="M18" s="54">
        <f>'高情景（2001-2060, 2020RMB）'!M18*$B$73</f>
        <v>175.564430846253</v>
      </c>
      <c r="N18" s="54">
        <f>'高情景（2001-2060, 2020RMB）'!N18*$B$73</f>
        <v>186.79289546330421</v>
      </c>
      <c r="O18" s="54">
        <f>'高情景（2001-2060, 2020RMB）'!O18*$B$73</f>
        <v>193.05215160489129</v>
      </c>
      <c r="P18" s="54">
        <f>'高情景（2001-2060, 2020RMB）'!P18*$B$73</f>
        <v>195.23791970177572</v>
      </c>
      <c r="Q18" s="53">
        <f>'高情景（2001-2060, 2020RMB）'!Q18*$B$73</f>
        <v>198.72255310909739</v>
      </c>
      <c r="R18" s="54">
        <f>'高情景（2001-2060, 2020RMB）'!R18*$B$73</f>
        <v>200.34440319082623</v>
      </c>
      <c r="S18" s="54">
        <f>'高情景（2001-2060, 2020RMB）'!S18*$B$73</f>
        <v>202.27538939889473</v>
      </c>
      <c r="T18" s="54">
        <f>'高情景（2001-2060, 2020RMB）'!T18*$B$73</f>
        <v>195.41728536645851</v>
      </c>
      <c r="U18" s="55">
        <f>'高情景（2001-2060, 2020RMB）'!U18*$B$73</f>
        <v>187.90550446643661</v>
      </c>
      <c r="V18" s="54">
        <f>'高情景（2001-2060, 2020RMB）'!V18*$B$73</f>
        <v>210.31859201206336</v>
      </c>
      <c r="W18" s="54">
        <f>'高情景（2001-2060, 2020RMB）'!W18*$B$73</f>
        <v>211.08457143053002</v>
      </c>
      <c r="X18" s="100">
        <f>'高情景（2001-2060, 2020RMB）'!X18*$B$73</f>
        <v>210.06434573752964</v>
      </c>
      <c r="Y18" s="100">
        <f>'高情景（2001-2060, 2020RMB）'!Y18*$B$73</f>
        <v>208.94050224682059</v>
      </c>
      <c r="Z18" s="100">
        <f>'高情景（2001-2060, 2020RMB）'!Z18*$B$73</f>
        <v>207.70330878258153</v>
      </c>
      <c r="AA18" s="65">
        <f>'高情景（2001-2060, 2020RMB）'!AA18*$B$73</f>
        <v>206.64860198749329</v>
      </c>
      <c r="AB18" s="100">
        <f>'高情景（2001-2060, 2020RMB）'!AB18*$B$73</f>
        <v>205.5860204813055</v>
      </c>
      <c r="AC18" s="100">
        <f>'高情景（2001-2060, 2020RMB）'!AC18*$B$73</f>
        <v>204.52251912158914</v>
      </c>
      <c r="AD18" s="100">
        <f>'高情景（2001-2060, 2020RMB）'!AD18*$B$73</f>
        <v>203.45332914684684</v>
      </c>
      <c r="AE18" s="66">
        <f>'高情景（2001-2060, 2020RMB）'!AE18*$B$73</f>
        <v>202.36343029300434</v>
      </c>
      <c r="AF18" s="100">
        <f>'高情景（2001-2060, 2020RMB）'!AF18*$B$73</f>
        <v>201.10303971811447</v>
      </c>
      <c r="AG18" s="100">
        <f>'高情景（2001-2060, 2020RMB）'!AG18*$B$73</f>
        <v>199.59833343139789</v>
      </c>
      <c r="AH18" s="100">
        <f>'高情景（2001-2060, 2020RMB）'!AH18*$B$73</f>
        <v>197.94576324586183</v>
      </c>
      <c r="AI18" s="100">
        <f>'高情景（2001-2060, 2020RMB）'!AI18*$B$73</f>
        <v>196.26582715361846</v>
      </c>
      <c r="AJ18" s="244">
        <f>'高情景（2001-2060, 2020RMB）'!AJ18*$B$73</f>
        <v>194.70578534459668</v>
      </c>
      <c r="AK18" s="65">
        <f>'高情景（2001-2060, 2020RMB）'!AK18*$B$73</f>
        <v>193.11449479413309</v>
      </c>
      <c r="AL18" s="100">
        <f>'高情景（2001-2060, 2020RMB）'!AL18*$B$73</f>
        <v>191.30889509618143</v>
      </c>
      <c r="AM18" s="100">
        <f>'高情景（2001-2060, 2020RMB）'!AM18*$B$73</f>
        <v>189.39920857941698</v>
      </c>
      <c r="AN18" s="100">
        <f>'高情景（2001-2060, 2020RMB）'!AN18*$B$73</f>
        <v>187.49111191136276</v>
      </c>
      <c r="AO18" s="66">
        <f>'高情景（2001-2060, 2020RMB）'!AO18*$B$73</f>
        <v>185.68550245533012</v>
      </c>
      <c r="AP18" s="100">
        <f>'高情景（2001-2060, 2020RMB）'!AP18*$B$73</f>
        <v>183.97741828709374</v>
      </c>
      <c r="AQ18" s="100">
        <f>'高情景（2001-2060, 2020RMB）'!AQ18*$B$73</f>
        <v>182.29332162745237</v>
      </c>
      <c r="AR18" s="100">
        <f>'高情景（2001-2060, 2020RMB）'!AR18*$B$73</f>
        <v>180.62751280725271</v>
      </c>
      <c r="AS18" s="100">
        <f>'高情景（2001-2060, 2020RMB）'!AS18*$B$73</f>
        <v>178.97393187511852</v>
      </c>
      <c r="AT18" s="100">
        <f>'高情景（2001-2060, 2020RMB）'!AT18*$B$73</f>
        <v>177.32619557404701</v>
      </c>
      <c r="AU18" s="65">
        <f>'高情景（2001-2060, 2020RMB）'!AU18*$B$73</f>
        <v>175.68658788274234</v>
      </c>
      <c r="AV18" s="100">
        <f>'高情景（2001-2060, 2020RMB）'!AV18*$B$73</f>
        <v>174.04968420229969</v>
      </c>
      <c r="AW18" s="100">
        <f>'高情景（2001-2060, 2020RMB）'!AW18*$B$73</f>
        <v>172.39742948573684</v>
      </c>
      <c r="AX18" s="100">
        <f>'高情景（2001-2060, 2020RMB）'!AX18*$B$73</f>
        <v>170.71192995530441</v>
      </c>
      <c r="AY18" s="66">
        <f>'高情景（2001-2060, 2020RMB）'!AY18*$B$73</f>
        <v>168.97547028658721</v>
      </c>
      <c r="AZ18" s="65">
        <f>'高情景（2001-2060, 2020RMB）'!AZ18*$B$73</f>
        <v>167.19351719929674</v>
      </c>
      <c r="BA18" s="100">
        <f>'高情景（2001-2060, 2020RMB）'!BA18*$B$73</f>
        <v>165.38486659189368</v>
      </c>
      <c r="BB18" s="100">
        <f>'高情景（2001-2060, 2020RMB）'!BB18*$B$73</f>
        <v>163.551936627185</v>
      </c>
      <c r="BC18" s="100">
        <f>'高情景（2001-2060, 2020RMB）'!BC18*$B$73</f>
        <v>161.69712400546462</v>
      </c>
      <c r="BD18" s="66">
        <f>'高情景（2001-2060, 2020RMB）'!BD18*$B$73</f>
        <v>159.82278792259532</v>
      </c>
      <c r="BE18" s="100">
        <f>'高情景（2001-2060, 2020RMB）'!BE18*$B$73</f>
        <v>157.93468064841767</v>
      </c>
      <c r="BF18" s="100">
        <f>'高情景（2001-2060, 2020RMB）'!BF18*$B$73</f>
        <v>156.03883424973344</v>
      </c>
      <c r="BG18" s="100">
        <f>'高情景（2001-2060, 2020RMB）'!BG18*$B$73</f>
        <v>154.1378821365623</v>
      </c>
      <c r="BH18" s="100">
        <f>'高情景（2001-2060, 2020RMB）'!BH18*$B$73</f>
        <v>152.23429834218953</v>
      </c>
      <c r="BI18" s="245">
        <f>'高情景（2001-2060, 2020RMB）'!BI18*$B$73</f>
        <v>150.3303760697614</v>
      </c>
    </row>
    <row r="19" spans="1:61" x14ac:dyDescent="0.2">
      <c r="A19" s="23" t="s">
        <v>68</v>
      </c>
      <c r="B19" s="53"/>
      <c r="C19" s="54"/>
      <c r="D19" s="54"/>
      <c r="E19" s="54"/>
      <c r="F19" s="55"/>
      <c r="G19" s="53"/>
      <c r="H19" s="54"/>
      <c r="I19" s="54">
        <f>'高情景（2001-2060, 2020RMB）'!I19*$B$73</f>
        <v>85.717112951651657</v>
      </c>
      <c r="J19" s="54">
        <f>'高情景（2001-2060, 2020RMB）'!J19*$B$73</f>
        <v>97.654765552391325</v>
      </c>
      <c r="K19" s="55">
        <f>'高情景（2001-2060, 2020RMB）'!K19*$B$73</f>
        <v>109.73871815817594</v>
      </c>
      <c r="L19" s="53">
        <f>'高情景（2001-2060, 2020RMB）'!L19*$B$73</f>
        <v>123.65277982158658</v>
      </c>
      <c r="M19" s="54">
        <f>'高情景（2001-2060, 2020RMB）'!M19*$B$73</f>
        <v>134.43243577545192</v>
      </c>
      <c r="N19" s="54">
        <f>'高情景（2001-2060, 2020RMB）'!N19*$B$73</f>
        <v>134.21856221675833</v>
      </c>
      <c r="O19" s="54">
        <f>'高情景（2001-2060, 2020RMB）'!O19*$B$73</f>
        <v>124.43271801437129</v>
      </c>
      <c r="P19" s="54">
        <f>'高情景（2001-2060, 2020RMB）'!P19*$B$73</f>
        <v>104.00226953853614</v>
      </c>
      <c r="Q19" s="53">
        <f>'高情景（2001-2060, 2020RMB）'!Q19*$B$73</f>
        <v>86.777594969769794</v>
      </c>
      <c r="R19" s="54">
        <f>'高情景（2001-2060, 2020RMB）'!R19*$B$73</f>
        <v>105.31676501870939</v>
      </c>
      <c r="S19" s="54">
        <f>'高情景（2001-2060, 2020RMB）'!S19*$B$73</f>
        <v>129.92618703400919</v>
      </c>
      <c r="T19" s="54">
        <f>'高情景（2001-2060, 2020RMB）'!T19*$B$73</f>
        <v>152.45423045719491</v>
      </c>
      <c r="U19" s="55">
        <f>'高情景（2001-2060, 2020RMB）'!U19*$B$73</f>
        <v>128.89647919768316</v>
      </c>
      <c r="V19" s="54">
        <f>'高情景（2001-2060, 2020RMB）'!V19*$B$73</f>
        <v>141.72115138199769</v>
      </c>
      <c r="W19" s="54">
        <f>'高情景（2001-2060, 2020RMB）'!W19*$B$73</f>
        <v>157.64154113199345</v>
      </c>
      <c r="X19" s="100">
        <f>'高情景（2001-2060, 2020RMB）'!X19*$B$73</f>
        <v>169.90875530616799</v>
      </c>
      <c r="Y19" s="100">
        <f>'高情景（2001-2060, 2020RMB）'!Y19*$B$73</f>
        <v>182.6449578441476</v>
      </c>
      <c r="Z19" s="100">
        <f>'高情景（2001-2060, 2020RMB）'!Z19*$B$73</f>
        <v>195.67772652599481</v>
      </c>
      <c r="AA19" s="65">
        <f>'高情景（2001-2060, 2020RMB）'!AA19*$B$73</f>
        <v>209.30250252987798</v>
      </c>
      <c r="AB19" s="100">
        <f>'高情景（2001-2060, 2020RMB）'!AB19*$B$73</f>
        <v>223.47510584623595</v>
      </c>
      <c r="AC19" s="100">
        <f>'高情景（2001-2060, 2020RMB）'!AC19*$B$73</f>
        <v>238.1810062277174</v>
      </c>
      <c r="AD19" s="100">
        <f>'高情景（2001-2060, 2020RMB）'!AD19*$B$73</f>
        <v>253.38748396823794</v>
      </c>
      <c r="AE19" s="66">
        <f>'高情景（2001-2060, 2020RMB）'!AE19*$B$73</f>
        <v>269.04061659582237</v>
      </c>
      <c r="AF19" s="100">
        <f>'高情景（2001-2060, 2020RMB）'!AF19*$B$73</f>
        <v>285.30023685597928</v>
      </c>
      <c r="AG19" s="100">
        <f>'高情景（2001-2060, 2020RMB）'!AG19*$B$73</f>
        <v>302.13226172467961</v>
      </c>
      <c r="AH19" s="100">
        <f>'高情景（2001-2060, 2020RMB）'!AH19*$B$73</f>
        <v>319.11539138275782</v>
      </c>
      <c r="AI19" s="100">
        <f>'高情景（2001-2060, 2020RMB）'!AI19*$B$73</f>
        <v>335.78235969972633</v>
      </c>
      <c r="AJ19" s="244">
        <f>'高情景（2001-2060, 2020RMB）'!AJ19*$B$73</f>
        <v>351.6411004760688</v>
      </c>
      <c r="AK19" s="65">
        <f>'高情景（2001-2060, 2020RMB）'!AK19*$B$73</f>
        <v>366.60883296650326</v>
      </c>
      <c r="AL19" s="100">
        <f>'高情景（2001-2060, 2020RMB）'!AL19*$B$73</f>
        <v>381.04131464472283</v>
      </c>
      <c r="AM19" s="100">
        <f>'高情景（2001-2060, 2020RMB）'!AM19*$B$73</f>
        <v>395.11937510914839</v>
      </c>
      <c r="AN19" s="100">
        <f>'高情景（2001-2060, 2020RMB）'!AN19*$B$73</f>
        <v>409.06409718398794</v>
      </c>
      <c r="AO19" s="66">
        <f>'高情景（2001-2060, 2020RMB）'!AO19*$B$73</f>
        <v>423.13531925115365</v>
      </c>
      <c r="AP19" s="100">
        <f>'高情景（2001-2060, 2020RMB）'!AP19*$B$73</f>
        <v>437.39048195848846</v>
      </c>
      <c r="AQ19" s="100">
        <f>'高情景（2001-2060, 2020RMB）'!AQ19*$B$73</f>
        <v>451.72576139359018</v>
      </c>
      <c r="AR19" s="100">
        <f>'高情景（2001-2060, 2020RMB）'!AR19*$B$73</f>
        <v>466.19315985989664</v>
      </c>
      <c r="AS19" s="100">
        <f>'高情景（2001-2060, 2020RMB）'!AS19*$B$73</f>
        <v>480.85165013773161</v>
      </c>
      <c r="AT19" s="100">
        <f>'高情景（2001-2060, 2020RMB）'!AT19*$B$73</f>
        <v>495.76726098436183</v>
      </c>
      <c r="AU19" s="65">
        <f>'高情景（2001-2060, 2020RMB）'!AU19*$B$73</f>
        <v>511.03928718996912</v>
      </c>
      <c r="AV19" s="100">
        <f>'高情景（2001-2060, 2020RMB）'!AV19*$B$73</f>
        <v>526.75614325664071</v>
      </c>
      <c r="AW19" s="100">
        <f>'高情景（2001-2060, 2020RMB）'!AW19*$B$73</f>
        <v>542.9760062916871</v>
      </c>
      <c r="AX19" s="100">
        <f>'高情景（2001-2060, 2020RMB）'!AX19*$B$73</f>
        <v>559.76126271329179</v>
      </c>
      <c r="AY19" s="66">
        <f>'高情景（2001-2060, 2020RMB）'!AY19*$B$73</f>
        <v>577.17859720233957</v>
      </c>
      <c r="AZ19" s="65">
        <f>'高情景（2001-2060, 2020RMB）'!AZ19*$B$73</f>
        <v>595.09796221252111</v>
      </c>
      <c r="BA19" s="100">
        <f>'高情景（2001-2060, 2020RMB）'!BA19*$B$73</f>
        <v>613.33972642779952</v>
      </c>
      <c r="BB19" s="100">
        <f>'高情景（2001-2060, 2020RMB）'!BB19*$B$73</f>
        <v>631.89912851093072</v>
      </c>
      <c r="BC19" s="100">
        <f>'高情景（2001-2060, 2020RMB）'!BC19*$B$73</f>
        <v>650.77094071687657</v>
      </c>
      <c r="BD19" s="66">
        <f>'高情景（2001-2060, 2020RMB）'!BD19*$B$73</f>
        <v>669.94942337577288</v>
      </c>
      <c r="BE19" s="100">
        <f>'高情景（2001-2060, 2020RMB）'!BE19*$B$73</f>
        <v>689.44331347986713</v>
      </c>
      <c r="BF19" s="100">
        <f>'高情景（2001-2060, 2020RMB）'!BF19*$B$73</f>
        <v>709.26477876404647</v>
      </c>
      <c r="BG19" s="100">
        <f>'高情景（2001-2060, 2020RMB）'!BG19*$B$73</f>
        <v>729.41255732469881</v>
      </c>
      <c r="BH19" s="100">
        <f>'高情景（2001-2060, 2020RMB）'!BH19*$B$73</f>
        <v>749.88494812441138</v>
      </c>
      <c r="BI19" s="245">
        <f>'高情景（2001-2060, 2020RMB）'!BI19*$B$73</f>
        <v>770.67964775763744</v>
      </c>
    </row>
    <row r="20" spans="1:61" x14ac:dyDescent="0.2">
      <c r="A20" s="23" t="s">
        <v>69</v>
      </c>
      <c r="B20" s="53"/>
      <c r="C20" s="54"/>
      <c r="D20" s="54"/>
      <c r="E20" s="54"/>
      <c r="F20" s="55"/>
      <c r="G20" s="53"/>
      <c r="H20" s="54"/>
      <c r="I20" s="54">
        <f>'高情景（2001-2060, 2020RMB）'!I20*$B$73</f>
        <v>0.57954863718673966</v>
      </c>
      <c r="J20" s="54">
        <f>'高情景（2001-2060, 2020RMB）'!J20*$B$73</f>
        <v>0.78396292295007353</v>
      </c>
      <c r="K20" s="55">
        <f>'高情景（2001-2060, 2020RMB）'!K20*$B$73</f>
        <v>0.91891072406341079</v>
      </c>
      <c r="L20" s="53">
        <f>'高情景（2001-2060, 2020RMB）'!L20*$B$73</f>
        <v>1.0842791521723463</v>
      </c>
      <c r="M20" s="54">
        <f>'高情景（2001-2060, 2020RMB）'!M20*$B$73</f>
        <v>1.0889994158201428</v>
      </c>
      <c r="N20" s="54">
        <f>'高情景（2001-2060, 2020RMB）'!N20*$B$73</f>
        <v>1.1648549132551371</v>
      </c>
      <c r="O20" s="54">
        <f>'高情景（2001-2060, 2020RMB）'!O20*$B$73</f>
        <v>1.0832759500273152</v>
      </c>
      <c r="P20" s="54">
        <f>'高情景（2001-2060, 2020RMB）'!P20*$B$73</f>
        <v>1.0523770744126235</v>
      </c>
      <c r="Q20" s="53">
        <f>'高情景（2001-2060, 2020RMB）'!Q20*$B$73</f>
        <v>0.91094818874093397</v>
      </c>
      <c r="R20" s="54">
        <f>'高情景（2001-2060, 2020RMB）'!R20*$B$73</f>
        <v>1.0539272289753696</v>
      </c>
      <c r="S20" s="54">
        <f>'高情景（2001-2060, 2020RMB）'!S20*$B$73</f>
        <v>1.0808756323636981</v>
      </c>
      <c r="T20" s="54">
        <f>'高情景（2001-2060, 2020RMB）'!T20*$B$73</f>
        <v>1.0817459755270802</v>
      </c>
      <c r="U20" s="55">
        <f>'高情景（2001-2060, 2020RMB）'!U20*$B$73</f>
        <v>1.0579535148456456</v>
      </c>
      <c r="V20" s="54">
        <f>'高情景（2001-2060, 2020RMB）'!V20*$B$73</f>
        <v>0.98256465864026232</v>
      </c>
      <c r="W20" s="103">
        <f>'高情景（2001-2060, 2020RMB）'!W20*$B$73</f>
        <v>1.2755981295838204</v>
      </c>
      <c r="X20" s="100">
        <f>'高情景（2001-2060, 2020RMB）'!X20*$B$73</f>
        <v>1.3214001411629195</v>
      </c>
      <c r="Y20" s="100">
        <f>'高情景（2001-2060, 2020RMB）'!Y20*$B$73</f>
        <v>1.3667665491828558</v>
      </c>
      <c r="Z20" s="100">
        <f>'高情景（2001-2060, 2020RMB）'!Z20*$B$73</f>
        <v>1.4110402659916204</v>
      </c>
      <c r="AA20" s="65">
        <f>'高情景（2001-2060, 2020RMB）'!AA20*$B$73</f>
        <v>1.4562862092934203</v>
      </c>
      <c r="AB20" s="100">
        <f>'高情景（2001-2060, 2020RMB）'!AB20*$B$73</f>
        <v>1.501647538691129</v>
      </c>
      <c r="AC20" s="100">
        <f>'高情景（2001-2060, 2020RMB）'!AC20*$B$73</f>
        <v>1.5471052391769715</v>
      </c>
      <c r="AD20" s="100">
        <f>'高情景（2001-2060, 2020RMB）'!AD20*$B$73</f>
        <v>1.5925540921083723</v>
      </c>
      <c r="AE20" s="66">
        <f>'高情景（2001-2060, 2020RMB）'!AE20*$B$73</f>
        <v>1.6377993981517884</v>
      </c>
      <c r="AF20" s="100">
        <f>'高情景（2001-2060, 2020RMB）'!AF20*$B$73</f>
        <v>1.6833079935416158</v>
      </c>
      <c r="AG20" s="100">
        <f>'高情景（2001-2060, 2020RMB）'!AG20*$B$73</f>
        <v>1.7287204308699151</v>
      </c>
      <c r="AH20" s="100">
        <f>'高情景（2001-2060, 2020RMB）'!AH20*$B$73</f>
        <v>1.7724652135851127</v>
      </c>
      <c r="AI20" s="100">
        <f>'高情景（2001-2060, 2020RMB）'!AI20*$B$73</f>
        <v>1.8130706695334733</v>
      </c>
      <c r="AJ20" s="244">
        <f>'高情景（2001-2060, 2020RMB）'!AJ20*$B$73</f>
        <v>1.8492534429995653</v>
      </c>
      <c r="AK20" s="65">
        <f>'高情景（2001-2060, 2020RMB）'!AK20*$B$73</f>
        <v>1.8808370268408041</v>
      </c>
      <c r="AL20" s="100">
        <f>'高情景（2001-2060, 2020RMB）'!AL20*$B$73</f>
        <v>1.9090805758018961</v>
      </c>
      <c r="AM20" s="100">
        <f>'高情景（2001-2060, 2020RMB）'!AM20*$B$73</f>
        <v>1.9350374580139933</v>
      </c>
      <c r="AN20" s="100">
        <f>'高情景（2001-2060, 2020RMB）'!AN20*$B$73</f>
        <v>1.9598307720404726</v>
      </c>
      <c r="AO20" s="66">
        <f>'高情景（2001-2060, 2020RMB）'!AO20*$B$73</f>
        <v>1.9846427292257498</v>
      </c>
      <c r="AP20" s="100">
        <f>'高情景（2001-2060, 2020RMB）'!AP20*$B$73</f>
        <v>2.0096032540135615</v>
      </c>
      <c r="AQ20" s="100">
        <f>'高情景（2001-2060, 2020RMB）'!AQ20*$B$73</f>
        <v>2.034081133148868</v>
      </c>
      <c r="AR20" s="100">
        <f>'高情景（2001-2060, 2020RMB）'!AR20*$B$73</f>
        <v>2.0581574592792293</v>
      </c>
      <c r="AS20" s="100">
        <f>'高情景（2001-2060, 2020RMB）'!AS20*$B$73</f>
        <v>2.0819119713052752</v>
      </c>
      <c r="AT20" s="100">
        <f>'高情景（2001-2060, 2020RMB）'!AT20*$B$73</f>
        <v>2.1054227140317745</v>
      </c>
      <c r="AU20" s="65">
        <f>'高情景（2001-2060, 2020RMB）'!AU20*$B$73</f>
        <v>2.1288742401162035</v>
      </c>
      <c r="AV20" s="100">
        <f>'高情景（2001-2060, 2020RMB）'!AV20*$B$73</f>
        <v>2.1523655295955555</v>
      </c>
      <c r="AW20" s="100">
        <f>'高情景（2001-2060, 2020RMB）'!AW20*$B$73</f>
        <v>2.1758381829414204</v>
      </c>
      <c r="AX20" s="100">
        <f>'高情景（2001-2060, 2020RMB）'!AX20*$B$73</f>
        <v>2.1992244722787784</v>
      </c>
      <c r="AY20" s="66">
        <f>'高情景（2001-2060, 2020RMB）'!AY20*$B$73</f>
        <v>2.222446536072554</v>
      </c>
      <c r="AZ20" s="65">
        <f>'高情景（2001-2060, 2020RMB）'!AZ20*$B$73</f>
        <v>2.2454049500968152</v>
      </c>
      <c r="BA20" s="100">
        <f>'高情景（2001-2060, 2020RMB）'!BA20*$B$73</f>
        <v>2.2680321881664596</v>
      </c>
      <c r="BB20" s="100">
        <f>'高情景（2001-2060, 2020RMB）'!BB20*$B$73</f>
        <v>2.2902897391933896</v>
      </c>
      <c r="BC20" s="100">
        <f>'高情景（2001-2060, 2020RMB）'!BC20*$B$73</f>
        <v>2.3121386331748486</v>
      </c>
      <c r="BD20" s="66">
        <f>'高情景（2001-2060, 2020RMB）'!BD20*$B$73</f>
        <v>2.333539344170636</v>
      </c>
      <c r="BE20" s="100">
        <f>'高情景（2001-2060, 2020RMB）'!BE20*$B$73</f>
        <v>2.3545030555171844</v>
      </c>
      <c r="BF20" s="100">
        <f>'高情景（2001-2060, 2020RMB）'!BF20*$B$73</f>
        <v>2.3750497681551481</v>
      </c>
      <c r="BG20" s="100">
        <f>'高情景（2001-2060, 2020RMB）'!BG20*$B$73</f>
        <v>2.3951519655828091</v>
      </c>
      <c r="BH20" s="100">
        <f>'高情景（2001-2060, 2020RMB）'!BH20*$B$73</f>
        <v>2.4147808922397198</v>
      </c>
      <c r="BI20" s="245">
        <f>'高情景（2001-2060, 2020RMB）'!BI20*$B$73</f>
        <v>2.4339061585857311</v>
      </c>
    </row>
    <row r="21" spans="1:61" x14ac:dyDescent="0.2">
      <c r="A21" s="23" t="s">
        <v>70</v>
      </c>
      <c r="B21" s="53"/>
      <c r="C21" s="54"/>
      <c r="D21" s="54"/>
      <c r="E21" s="54"/>
      <c r="F21" s="55"/>
      <c r="G21" s="53"/>
      <c r="H21" s="54"/>
      <c r="I21" s="54">
        <f>'高情景（2001-2060, 2020RMB）'!I21*$B$73</f>
        <v>833.39094027453166</v>
      </c>
      <c r="J21" s="54">
        <f>'高情景（2001-2060, 2020RMB）'!J21*$B$73</f>
        <v>915.6170524396332</v>
      </c>
      <c r="K21" s="55">
        <f>'高情景（2001-2060, 2020RMB）'!K21*$B$73</f>
        <v>1022.5445517944347</v>
      </c>
      <c r="L21" s="53">
        <f>'高情景（2001-2060, 2020RMB）'!L21*$B$73</f>
        <v>1121.0818054996585</v>
      </c>
      <c r="M21" s="54">
        <f>'高情景（2001-2060, 2020RMB）'!M21*$B$73</f>
        <v>1212.4105737013122</v>
      </c>
      <c r="N21" s="54">
        <f>'高情景（2001-2060, 2020RMB）'!N21*$B$73</f>
        <v>1260.0066459506525</v>
      </c>
      <c r="O21" s="54">
        <f>'高情景（2001-2060, 2020RMB）'!O21*$B$73</f>
        <v>1301.0202924060955</v>
      </c>
      <c r="P21" s="54">
        <f>'高情景（2001-2060, 2020RMB）'!P21*$B$73</f>
        <v>1302.1734929795896</v>
      </c>
      <c r="Q21" s="53">
        <f>'高情景（2001-2060, 2020RMB）'!Q21*$B$73</f>
        <v>1348.2887559727169</v>
      </c>
      <c r="R21" s="54">
        <f>'高情景（2001-2060, 2020RMB）'!R21*$B$73</f>
        <v>1457.5547709704783</v>
      </c>
      <c r="S21" s="54">
        <f>'高情景（2001-2060, 2020RMB）'!S21*$B$73</f>
        <v>1536.9110032013343</v>
      </c>
      <c r="T21" s="54">
        <f>'高情景（2001-2060, 2020RMB）'!T21*$B$73</f>
        <v>1509.993620350115</v>
      </c>
      <c r="U21" s="55">
        <f>'高情景（2001-2060, 2020RMB）'!U21*$B$73</f>
        <v>1438.8034978249595</v>
      </c>
      <c r="V21" s="54">
        <f>'高情景（2001-2060, 2020RMB）'!V21*$B$73</f>
        <v>1613.4179608362692</v>
      </c>
      <c r="W21" s="54">
        <f>'高情景（2001-2060, 2020RMB）'!W21*$B$73</f>
        <v>1650.4342918518221</v>
      </c>
      <c r="X21" s="100">
        <f>'高情景（2001-2060, 2020RMB）'!X21*$B$73</f>
        <v>1672.453412307023</v>
      </c>
      <c r="Y21" s="100">
        <f>'高情景（2001-2060, 2020RMB）'!Y21*$B$73</f>
        <v>1693.1128297253399</v>
      </c>
      <c r="Z21" s="100">
        <f>'高情景（2001-2060, 2020RMB）'!Z21*$B$73</f>
        <v>1712.0169570664382</v>
      </c>
      <c r="AA21" s="65">
        <f>'高情景（2001-2060, 2020RMB）'!AA21*$B$73</f>
        <v>1731.6870334481139</v>
      </c>
      <c r="AB21" s="100">
        <f>'高情景（2001-2060, 2020RMB）'!AB21*$B$73</f>
        <v>1750.8292878886946</v>
      </c>
      <c r="AC21" s="100">
        <f>'高情景（2001-2060, 2020RMB）'!AC21*$B$73</f>
        <v>1769.4662378814983</v>
      </c>
      <c r="AD21" s="100">
        <f>'高情景（2001-2060, 2020RMB）'!AD21*$B$73</f>
        <v>1787.520945155366</v>
      </c>
      <c r="AE21" s="66">
        <f>'高情景（2001-2060, 2020RMB）'!AE21*$B$73</f>
        <v>1804.8223560158315</v>
      </c>
      <c r="AF21" s="100">
        <f>'高情景（2001-2060, 2020RMB）'!AF21*$B$73</f>
        <v>1821.1440313746366</v>
      </c>
      <c r="AG21" s="100">
        <f>'高情景（2001-2060, 2020RMB）'!AG21*$B$73</f>
        <v>1836.1630130942751</v>
      </c>
      <c r="AH21" s="100">
        <f>'高情景（2001-2060, 2020RMB）'!AH21*$B$73</f>
        <v>1849.5426303791394</v>
      </c>
      <c r="AI21" s="100">
        <f>'高情景（2001-2060, 2020RMB）'!AI21*$B$73</f>
        <v>1861.1933598527025</v>
      </c>
      <c r="AJ21" s="244">
        <f>'高情景（2001-2060, 2020RMB）'!AJ21*$B$73</f>
        <v>1871.3236390664078</v>
      </c>
      <c r="AK21" s="65">
        <f>'高情景（2001-2060, 2020RMB）'!AK21*$B$73</f>
        <v>1879.4506355213996</v>
      </c>
      <c r="AL21" s="100">
        <f>'高情景（2001-2060, 2020RMB）'!AL21*$B$73</f>
        <v>1885.4722063493195</v>
      </c>
      <c r="AM21" s="100">
        <f>'高情景（2001-2060, 2020RMB）'!AM21*$B$73</f>
        <v>1890.3517868668368</v>
      </c>
      <c r="AN21" s="100">
        <f>'高情景（2001-2060, 2020RMB）'!AN21*$B$73</f>
        <v>1895.059722399403</v>
      </c>
      <c r="AO21" s="66">
        <f>'高情景（2001-2060, 2020RMB）'!AO21*$B$73</f>
        <v>1900.5699784731212</v>
      </c>
      <c r="AP21" s="100">
        <f>'高情景（2001-2060, 2020RMB）'!AP21*$B$73</f>
        <v>1906.8108257609897</v>
      </c>
      <c r="AQ21" s="100">
        <f>'高情景（2001-2060, 2020RMB）'!AQ21*$B$73</f>
        <v>1912.9882449968211</v>
      </c>
      <c r="AR21" s="100">
        <f>'高情景（2001-2060, 2020RMB）'!AR21*$B$73</f>
        <v>1918.9903700262257</v>
      </c>
      <c r="AS21" s="100">
        <f>'高情景（2001-2060, 2020RMB）'!AS21*$B$73</f>
        <v>1924.6979458601913</v>
      </c>
      <c r="AT21" s="100">
        <f>'高情景（2001-2060, 2020RMB）'!AT21*$B$73</f>
        <v>1929.9845531839503</v>
      </c>
      <c r="AU21" s="65">
        <f>'高情景（2001-2060, 2020RMB）'!AU21*$B$73</f>
        <v>1934.8155248304686</v>
      </c>
      <c r="AV21" s="100">
        <f>'高情景（2001-2060, 2020RMB）'!AV21*$B$73</f>
        <v>1939.0712302665181</v>
      </c>
      <c r="AW21" s="100">
        <f>'高情景（2001-2060, 2020RMB）'!AW21*$B$73</f>
        <v>1942.4868592901589</v>
      </c>
      <c r="AX21" s="100">
        <f>'高情景（2001-2060, 2020RMB）'!AX21*$B$73</f>
        <v>1944.7905320498407</v>
      </c>
      <c r="AY21" s="66">
        <f>'高情景（2001-2060, 2020RMB）'!AY21*$B$73</f>
        <v>1945.7042060445824</v>
      </c>
      <c r="AZ21" s="65">
        <f>'高情景（2001-2060, 2020RMB）'!AZ21*$B$73</f>
        <v>1945.8285680338802</v>
      </c>
      <c r="BA21" s="100">
        <f>'高情景（2001-2060, 2020RMB）'!BA21*$B$73</f>
        <v>1945.931194197917</v>
      </c>
      <c r="BB21" s="100">
        <f>'高情景（2001-2060, 2020RMB）'!BB21*$B$73</f>
        <v>1945.9806988737521</v>
      </c>
      <c r="BC21" s="100">
        <f>'高情景（2001-2060, 2020RMB）'!BC21*$B$73</f>
        <v>1945.9459785303388</v>
      </c>
      <c r="BD21" s="66">
        <f>'高情景（2001-2060, 2020RMB）'!BD21*$B$73</f>
        <v>1945.7960800348856</v>
      </c>
      <c r="BE21" s="100">
        <f>'高情景（2001-2060, 2020RMB）'!BE21*$B$73</f>
        <v>1945.542518536286</v>
      </c>
      <c r="BF21" s="100">
        <f>'高情景（2001-2060, 2020RMB）'!BF21*$B$73</f>
        <v>1945.2030593569025</v>
      </c>
      <c r="BG21" s="100">
        <f>'高情景（2001-2060, 2020RMB）'!BG21*$B$73</f>
        <v>1944.7557282121552</v>
      </c>
      <c r="BH21" s="100">
        <f>'高情景（2001-2060, 2020RMB）'!BH21*$B$73</f>
        <v>1944.1777737548423</v>
      </c>
      <c r="BI21" s="245">
        <f>'高情景（2001-2060, 2020RMB）'!BI21*$B$73</f>
        <v>1943.4453649579202</v>
      </c>
    </row>
    <row r="22" spans="1:61" x14ac:dyDescent="0.2">
      <c r="A22" s="23" t="s">
        <v>71</v>
      </c>
      <c r="B22" s="53"/>
      <c r="C22" s="54"/>
      <c r="D22" s="54"/>
      <c r="E22" s="54"/>
      <c r="F22" s="55"/>
      <c r="G22" s="53"/>
      <c r="H22" s="54"/>
      <c r="I22" s="54">
        <f>'高情景（2001-2060, 2020RMB）'!I22*$B$73</f>
        <v>391.28880568769222</v>
      </c>
      <c r="J22" s="54">
        <f>'高情景（2001-2060, 2020RMB）'!J22*$B$73</f>
        <v>423.21858349686204</v>
      </c>
      <c r="K22" s="55">
        <f>'高情景（2001-2060, 2020RMB）'!K22*$B$73</f>
        <v>473.46484150296209</v>
      </c>
      <c r="L22" s="53">
        <f>'高情景（2001-2060, 2020RMB）'!L22*$B$73</f>
        <v>532.73845955027809</v>
      </c>
      <c r="M22" s="54">
        <f>'高情景（2001-2060, 2020RMB）'!M22*$B$73</f>
        <v>567.00897566965182</v>
      </c>
      <c r="N22" s="54">
        <f>'高情景（2001-2060, 2020RMB）'!N22*$B$73</f>
        <v>592.50008564898212</v>
      </c>
      <c r="O22" s="54">
        <f>'高情景（2001-2060, 2020RMB）'!O22*$B$73</f>
        <v>616.898584911184</v>
      </c>
      <c r="P22" s="54">
        <f>'高情景（2001-2060, 2020RMB）'!P22*$B$73</f>
        <v>629.15051844987215</v>
      </c>
      <c r="Q22" s="53">
        <f>'高情景（2001-2060, 2020RMB）'!Q22*$B$73</f>
        <v>668.00872114290121</v>
      </c>
      <c r="R22" s="54">
        <f>'高情景（2001-2060, 2020RMB）'!R22*$B$73</f>
        <v>737.69629270652126</v>
      </c>
      <c r="S22" s="54">
        <f>'高情景（2001-2060, 2020RMB）'!S22*$B$73</f>
        <v>783.73618171684529</v>
      </c>
      <c r="T22" s="54">
        <f>'高情景（2001-2060, 2020RMB）'!T22*$B$73</f>
        <v>795.70204914280976</v>
      </c>
      <c r="U22" s="55">
        <f>'高情景（2001-2060, 2020RMB）'!U22*$B$73</f>
        <v>781.27991692211458</v>
      </c>
      <c r="V22" s="54">
        <f>'高情景（2001-2060, 2020RMB）'!V22*$B$73</f>
        <v>878.53711842257519</v>
      </c>
      <c r="W22" s="103">
        <f>'高情景（2001-2060, 2020RMB）'!W22*$B$73</f>
        <v>912.97236037763207</v>
      </c>
      <c r="X22" s="100">
        <f>'高情景（2001-2060, 2020RMB）'!X22*$B$73</f>
        <v>937.75594504121</v>
      </c>
      <c r="Y22" s="100">
        <f>'高情景（2001-2060, 2020RMB）'!Y22*$B$73</f>
        <v>961.83637637998891</v>
      </c>
      <c r="Z22" s="100">
        <f>'高情景（2001-2060, 2020RMB）'!Z22*$B$73</f>
        <v>984.78761885164897</v>
      </c>
      <c r="AA22" s="65">
        <f>'高情景（2001-2060, 2020RMB）'!AA22*$B$73</f>
        <v>1008.0797756517778</v>
      </c>
      <c r="AB22" s="100">
        <f>'高情景（2001-2060, 2020RMB）'!AB22*$B$73</f>
        <v>1031.1072977357128</v>
      </c>
      <c r="AC22" s="100">
        <f>'高情景（2001-2060, 2020RMB）'!AC22*$B$73</f>
        <v>1053.845112624366</v>
      </c>
      <c r="AD22" s="100">
        <f>'高情景（2001-2060, 2020RMB）'!AD22*$B$73</f>
        <v>1076.2081667054708</v>
      </c>
      <c r="AE22" s="66">
        <f>'高情景（2001-2060, 2020RMB）'!AE22*$B$73</f>
        <v>1098.0515786877004</v>
      </c>
      <c r="AF22" s="100">
        <f>'高情景（2001-2060, 2020RMB）'!AF22*$B$73</f>
        <v>1119.0877091740504</v>
      </c>
      <c r="AG22" s="100">
        <f>'高情景（2001-2060, 2020RMB）'!AG22*$B$73</f>
        <v>1139.0942621463971</v>
      </c>
      <c r="AH22" s="100">
        <f>'高情景（2001-2060, 2020RMB）'!AH22*$B$73</f>
        <v>1158.0139313789543</v>
      </c>
      <c r="AI22" s="100">
        <f>'高情景（2001-2060, 2020RMB）'!AI22*$B$73</f>
        <v>1175.9523309401525</v>
      </c>
      <c r="AJ22" s="244">
        <f>'高情景（2001-2060, 2020RMB）'!AJ22*$B$73</f>
        <v>1193.2159545608865</v>
      </c>
      <c r="AK22" s="65">
        <f>'高情景（2001-2060, 2020RMB）'!AK22*$B$73</f>
        <v>1209.2530051150018</v>
      </c>
      <c r="AL22" s="100">
        <f>'高情景（2001-2060, 2020RMB）'!AL22*$B$73</f>
        <v>1223.6380956286669</v>
      </c>
      <c r="AM22" s="100">
        <f>'高情景（2001-2060, 2020RMB）'!AM22*$B$73</f>
        <v>1237.0175869817865</v>
      </c>
      <c r="AN22" s="100">
        <f>'高情景（2001-2060, 2020RMB）'!AN22*$B$73</f>
        <v>1250.0678962178115</v>
      </c>
      <c r="AO22" s="66">
        <f>'高情景（2001-2060, 2020RMB）'!AO22*$B$73</f>
        <v>1263.4916669867605</v>
      </c>
      <c r="AP22" s="100">
        <f>'高情景（2001-2060, 2020RMB）'!AP22*$B$73</f>
        <v>1277.3137482142724</v>
      </c>
      <c r="AQ22" s="100">
        <f>'高情景（2001-2060, 2020RMB）'!AQ22*$B$73</f>
        <v>1291.0726176276189</v>
      </c>
      <c r="AR22" s="100">
        <f>'高情景（2001-2060, 2020RMB）'!AR22*$B$73</f>
        <v>1304.7574112027146</v>
      </c>
      <c r="AS22" s="100">
        <f>'高情景（2001-2060, 2020RMB）'!AS22*$B$73</f>
        <v>1318.3528774096574</v>
      </c>
      <c r="AT22" s="100">
        <f>'高情景（2001-2060, 2020RMB）'!AT22*$B$73</f>
        <v>1331.8392912798708</v>
      </c>
      <c r="AU22" s="65">
        <f>'高情景（2001-2060, 2020RMB）'!AU22*$B$73</f>
        <v>1345.2609356166724</v>
      </c>
      <c r="AV22" s="100">
        <f>'高情景（2001-2060, 2020RMB）'!AV22*$B$73</f>
        <v>1358.6045689812177</v>
      </c>
      <c r="AW22" s="100">
        <f>'高情景（2001-2060, 2020RMB）'!AW22*$B$73</f>
        <v>1371.7544789363872</v>
      </c>
      <c r="AX22" s="100">
        <f>'高情景（2001-2060, 2020RMB）'!AX22*$B$73</f>
        <v>1384.5863756599879</v>
      </c>
      <c r="AY22" s="66">
        <f>'高情景（2001-2060, 2020RMB）'!AY22*$B$73</f>
        <v>1396.9671281040544</v>
      </c>
      <c r="AZ22" s="65">
        <f>'高情景（2001-2060, 2020RMB）'!AZ22*$B$73</f>
        <v>1408.970679613007</v>
      </c>
      <c r="BA22" s="100">
        <f>'高情景（2001-2060, 2020RMB）'!BA22*$B$73</f>
        <v>1420.7475250847394</v>
      </c>
      <c r="BB22" s="100">
        <f>'高情景（2001-2060, 2020RMB）'!BB22*$B$73</f>
        <v>1432.272397093767</v>
      </c>
      <c r="BC22" s="100">
        <f>'高情景（2001-2060, 2020RMB）'!BC22*$B$73</f>
        <v>1443.5197772992183</v>
      </c>
      <c r="BD22" s="66">
        <f>'高情景（2001-2060, 2020RMB）'!BD22*$B$73</f>
        <v>1454.4638398034463</v>
      </c>
      <c r="BE22" s="100">
        <f>'高情景（2001-2060, 2020RMB）'!BE22*$B$73</f>
        <v>1465.110356690742</v>
      </c>
      <c r="BF22" s="100">
        <f>'高情景（2001-2060, 2020RMB）'!BF22*$B$73</f>
        <v>1475.4704178773841</v>
      </c>
      <c r="BG22" s="100">
        <f>'高情景（2001-2060, 2020RMB）'!BG22*$B$73</f>
        <v>1485.5254532650606</v>
      </c>
      <c r="BH22" s="100">
        <f>'高情景（2001-2060, 2020RMB）'!BH22*$B$73</f>
        <v>1495.2561364045591</v>
      </c>
      <c r="BI22" s="245">
        <f>'高情景（2001-2060, 2020RMB）'!BI22*$B$73</f>
        <v>1504.6421520349299</v>
      </c>
    </row>
    <row r="23" spans="1:61" x14ac:dyDescent="0.2">
      <c r="A23" s="23" t="s">
        <v>112</v>
      </c>
      <c r="B23" s="53"/>
      <c r="C23" s="54"/>
      <c r="D23" s="54"/>
      <c r="E23" s="54"/>
      <c r="F23" s="55"/>
      <c r="G23" s="53"/>
      <c r="H23" s="54"/>
      <c r="I23" s="54">
        <f>'高情景（2001-2060, 2020RMB）'!I23*$B$73</f>
        <v>416.04114103076466</v>
      </c>
      <c r="J23" s="54">
        <f>'高情景（2001-2060, 2020RMB）'!J23*$B$73</f>
        <v>451.96266195450079</v>
      </c>
      <c r="K23" s="55">
        <f>'高情景（2001-2060, 2020RMB）'!K23*$B$73</f>
        <v>502.98809016179717</v>
      </c>
      <c r="L23" s="53">
        <f>'高情景（2001-2060, 2020RMB）'!L23*$B$73</f>
        <v>574.6573651611958</v>
      </c>
      <c r="M23" s="54">
        <f>'高情景（2001-2060, 2020RMB）'!M23*$B$73</f>
        <v>615.45397266684449</v>
      </c>
      <c r="N23" s="54">
        <f>'高情景（2001-2060, 2020RMB）'!N23*$B$73</f>
        <v>644.29234645209567</v>
      </c>
      <c r="O23" s="54">
        <f>'高情景（2001-2060, 2020RMB）'!O23*$B$73</f>
        <v>657.85186687048679</v>
      </c>
      <c r="P23" s="54">
        <f>'高情景（2001-2060, 2020RMB）'!P23*$B$73</f>
        <v>672.16537230123561</v>
      </c>
      <c r="Q23" s="53">
        <f>'高情景（2001-2060, 2020RMB）'!Q23*$B$73</f>
        <v>708.43265072745317</v>
      </c>
      <c r="R23" s="54">
        <f>'高情景（2001-2060, 2020RMB）'!R23*$B$73</f>
        <v>782.33730119535221</v>
      </c>
      <c r="S23" s="54">
        <f>'高情景（2001-2060, 2020RMB）'!S23*$B$73</f>
        <v>835.83708420068547</v>
      </c>
      <c r="T23" s="54">
        <f>'高情景（2001-2060, 2020RMB）'!T23*$B$73</f>
        <v>855.85139170274385</v>
      </c>
      <c r="U23" s="55">
        <f>'高情景（2001-2060, 2020RMB）'!U23*$B$73</f>
        <v>805.56639983284151</v>
      </c>
      <c r="V23" s="54">
        <f>'高情景（2001-2060, 2020RMB）'!V23*$B$73</f>
        <v>927.65431597354814</v>
      </c>
      <c r="W23" s="54">
        <f>'高情景（2001-2060, 2020RMB）'!W23*$B$73</f>
        <v>1001.7083980576186</v>
      </c>
      <c r="X23" s="100">
        <f>'高情景（2001-2060, 2020RMB）'!X23*$B$73</f>
        <v>1039.0937846528502</v>
      </c>
      <c r="Y23" s="100">
        <f>'高情景（2001-2060, 2020RMB）'!Y23*$B$73</f>
        <v>1076.1937529875634</v>
      </c>
      <c r="Z23" s="100">
        <f>'高情景（2001-2060, 2020RMB）'!Z23*$B$73</f>
        <v>1112.4711078926844</v>
      </c>
      <c r="AA23" s="65">
        <f>'高情景（2001-2060, 2020RMB）'!AA23*$B$73</f>
        <v>1149.5544258593402</v>
      </c>
      <c r="AB23" s="100">
        <f>'高情景（2001-2060, 2020RMB）'!AB23*$B$73</f>
        <v>1186.7808539550365</v>
      </c>
      <c r="AC23" s="100">
        <f>'高情景（2001-2060, 2020RMB）'!AC23*$B$73</f>
        <v>1224.1309828413559</v>
      </c>
      <c r="AD23" s="100">
        <f>'高情景（2001-2060, 2020RMB）'!AD23*$B$73</f>
        <v>1261.5168602836929</v>
      </c>
      <c r="AE23" s="66">
        <f>'高情景（2001-2060, 2020RMB）'!AE23*$B$73</f>
        <v>1298.779022332988</v>
      </c>
      <c r="AF23" s="100">
        <f>'高情景（2001-2060, 2020RMB）'!AF23*$B$73</f>
        <v>1335.4496215889069</v>
      </c>
      <c r="AG23" s="100">
        <f>'高情景（2001-2060, 2020RMB）'!AG23*$B$73</f>
        <v>1371.1751394493804</v>
      </c>
      <c r="AH23" s="100">
        <f>'高情景（2001-2060, 2020RMB）'!AH23*$B$73</f>
        <v>1405.9604968970764</v>
      </c>
      <c r="AI23" s="100">
        <f>'高情景（2001-2060, 2020RMB）'!AI23*$B$73</f>
        <v>1440.0198079404433</v>
      </c>
      <c r="AJ23" s="244">
        <f>'高情景（2001-2060, 2020RMB）'!AJ23*$B$73</f>
        <v>1473.831118712897</v>
      </c>
      <c r="AK23" s="65">
        <f>'高情景（2001-2060, 2020RMB）'!AK23*$B$73</f>
        <v>1506.5934385482321</v>
      </c>
      <c r="AL23" s="100">
        <f>'高情景（2001-2060, 2020RMB）'!AL23*$B$73</f>
        <v>1537.5577492529449</v>
      </c>
      <c r="AM23" s="100">
        <f>'高情景（2001-2060, 2020RMB）'!AM23*$B$73</f>
        <v>1567.5059293779775</v>
      </c>
      <c r="AN23" s="100">
        <f>'高情景（2001-2060, 2020RMB）'!AN23*$B$73</f>
        <v>1597.2875537899793</v>
      </c>
      <c r="AO23" s="66">
        <f>'高情景（2001-2060, 2020RMB）'!AO23*$B$73</f>
        <v>1627.8162793422728</v>
      </c>
      <c r="AP23" s="100">
        <f>'高情景（2001-2060, 2020RMB）'!AP23*$B$73</f>
        <v>1659.156680122901</v>
      </c>
      <c r="AQ23" s="100">
        <f>'高情景（2001-2060, 2020RMB）'!AQ23*$B$73</f>
        <v>1690.7390963714613</v>
      </c>
      <c r="AR23" s="100">
        <f>'高情景（2001-2060, 2020RMB）'!AR23*$B$73</f>
        <v>1722.5709111119108</v>
      </c>
      <c r="AS23" s="100">
        <f>'高情景（2001-2060, 2020RMB）'!AS23*$B$73</f>
        <v>1754.6549073841813</v>
      </c>
      <c r="AT23" s="100">
        <f>'高情景（2001-2060, 2020RMB）'!AT23*$B$73</f>
        <v>1786.9889452206071</v>
      </c>
      <c r="AU23" s="65">
        <f>'高情景（2001-2060, 2020RMB）'!AU23*$B$73</f>
        <v>1819.658372719741</v>
      </c>
      <c r="AV23" s="100">
        <f>'高情景（2001-2060, 2020RMB）'!AV23*$B$73</f>
        <v>1852.6738399332053</v>
      </c>
      <c r="AW23" s="100">
        <f>'高情景（2001-2060, 2020RMB）'!AW23*$B$73</f>
        <v>1885.9063983430287</v>
      </c>
      <c r="AX23" s="100">
        <f>'高情景（2001-2060, 2020RMB）'!AX23*$B$73</f>
        <v>1919.2118853615332</v>
      </c>
      <c r="AY23" s="66">
        <f>'高情景（2001-2060, 2020RMB）'!AY23*$B$73</f>
        <v>1952.42990918902</v>
      </c>
      <c r="AZ23" s="65">
        <f>'高情景（2001-2060, 2020RMB）'!AZ23*$B$73</f>
        <v>1985.5524774171622</v>
      </c>
      <c r="BA23" s="100">
        <f>'高情景（2001-2060, 2020RMB）'!BA23*$B$73</f>
        <v>2018.667635272044</v>
      </c>
      <c r="BB23" s="100">
        <f>'高情景（2001-2060, 2020RMB）'!BB23*$B$73</f>
        <v>2051.7457475110732</v>
      </c>
      <c r="BC23" s="100">
        <f>'高情景（2001-2060, 2020RMB）'!BC23*$B$73</f>
        <v>2084.756502525403</v>
      </c>
      <c r="BD23" s="66">
        <f>'高情景（2001-2060, 2020RMB）'!BD23*$B$73</f>
        <v>2117.6688022639137</v>
      </c>
      <c r="BE23" s="100">
        <f>'高情景（2001-2060, 2020RMB）'!BE23*$B$73</f>
        <v>2150.4975569648514</v>
      </c>
      <c r="BF23" s="100">
        <f>'高情景（2001-2060, 2020RMB）'!BF23*$B$73</f>
        <v>2183.2666548308994</v>
      </c>
      <c r="BG23" s="100">
        <f>'高情景（2001-2060, 2020RMB）'!BG23*$B$73</f>
        <v>2215.957102356947</v>
      </c>
      <c r="BH23" s="100">
        <f>'高情景（2001-2060, 2020RMB）'!BH23*$B$73</f>
        <v>2248.5487010068605</v>
      </c>
      <c r="BI23" s="245">
        <f>'高情景（2001-2060, 2020RMB）'!BI23*$B$73</f>
        <v>2281.0196230781776</v>
      </c>
    </row>
    <row r="24" spans="1:61" x14ac:dyDescent="0.2">
      <c r="A24" s="23" t="s">
        <v>113</v>
      </c>
      <c r="B24" s="53"/>
      <c r="C24" s="54"/>
      <c r="D24" s="54"/>
      <c r="E24" s="54"/>
      <c r="F24" s="55"/>
      <c r="G24" s="53"/>
      <c r="H24" s="54"/>
      <c r="I24" s="54">
        <f>'高情景（2001-2060, 2020RMB）'!I24*$B$73</f>
        <v>814.11627430874023</v>
      </c>
      <c r="J24" s="54">
        <f>'高情景（2001-2060, 2020RMB）'!J24*$B$73</f>
        <v>835.01707948040792</v>
      </c>
      <c r="K24" s="55">
        <f>'高情景（2001-2060, 2020RMB）'!K24*$B$73</f>
        <v>907.39414275234458</v>
      </c>
      <c r="L24" s="53">
        <f>'高情景（2001-2060, 2020RMB）'!L24*$B$73</f>
        <v>981.75649437877132</v>
      </c>
      <c r="M24" s="54">
        <f>'高情景（2001-2060, 2020RMB）'!M24*$B$73</f>
        <v>1021.5462277456062</v>
      </c>
      <c r="N24" s="54">
        <f>'高情景（2001-2060, 2020RMB）'!N24*$B$73</f>
        <v>1040.3000235379272</v>
      </c>
      <c r="O24" s="54">
        <f>'高情景（2001-2060, 2020RMB）'!O24*$B$73</f>
        <v>1079.148969615429</v>
      </c>
      <c r="P24" s="54">
        <f>'高情景（2001-2060, 2020RMB）'!P24*$B$73</f>
        <v>1058.6057770282716</v>
      </c>
      <c r="Q24" s="53">
        <f>'高情景（2001-2060, 2020RMB）'!Q24*$B$73</f>
        <v>947.33214392277785</v>
      </c>
      <c r="R24" s="54">
        <f>'高情景（2001-2060, 2020RMB）'!R24*$B$73</f>
        <v>992.46075246780401</v>
      </c>
      <c r="S24" s="54">
        <f>'高情景（2001-2060, 2020RMB）'!S24*$B$73</f>
        <v>1047.4832402189634</v>
      </c>
      <c r="T24" s="54">
        <f>'高情景（2001-2060, 2020RMB）'!T24*$B$73</f>
        <v>1062.4659761973628</v>
      </c>
      <c r="U24" s="55">
        <f>'高情景（2001-2060, 2020RMB）'!U24*$B$73</f>
        <v>1060.6811984790204</v>
      </c>
      <c r="V24" s="54">
        <f>'高情景（2001-2060, 2020RMB）'!V24*$B$73</f>
        <v>1143.0228686473731</v>
      </c>
      <c r="W24" s="54">
        <f>'高情景（2001-2060, 2020RMB）'!W24*$B$73</f>
        <v>1242.3975261070618</v>
      </c>
      <c r="X24" s="100">
        <f>'高情景（2001-2060, 2020RMB）'!X24*$B$73</f>
        <v>1275.3500117157098</v>
      </c>
      <c r="Y24" s="100">
        <f>'高情景（2001-2060, 2020RMB）'!Y24*$B$73</f>
        <v>1307.5341528890442</v>
      </c>
      <c r="Z24" s="100">
        <f>'高情景（2001-2060, 2020RMB）'!Z24*$B$73</f>
        <v>1338.4819529243007</v>
      </c>
      <c r="AA24" s="65">
        <f>'高情景（2001-2060, 2020RMB）'!AA24*$B$73</f>
        <v>1370.1451484748591</v>
      </c>
      <c r="AB24" s="100">
        <f>'高情景（2001-2060, 2020RMB）'!AB24*$B$73</f>
        <v>1401.60854062612</v>
      </c>
      <c r="AC24" s="100">
        <f>'高情景（2001-2060, 2020RMB）'!AC24*$B$73</f>
        <v>1432.8887835387534</v>
      </c>
      <c r="AD24" s="100">
        <f>'高情景（2001-2060, 2020RMB）'!AD24*$B$73</f>
        <v>1463.924188319751</v>
      </c>
      <c r="AE24" s="66">
        <f>'高情景（2001-2060, 2020RMB）'!AE24*$B$73</f>
        <v>1494.5745851507563</v>
      </c>
      <c r="AF24" s="100">
        <f>'高情景（2001-2060, 2020RMB）'!AF24*$B$73</f>
        <v>1524.3680905871477</v>
      </c>
      <c r="AG24" s="100">
        <f>'高情景（2001-2060, 2020RMB）'!AG24*$B$73</f>
        <v>1552.9224038550803</v>
      </c>
      <c r="AH24" s="100">
        <f>'高情景（2001-2060, 2020RMB）'!AH24*$B$73</f>
        <v>1580.2219651550645</v>
      </c>
      <c r="AI24" s="100">
        <f>'高情景（2001-2060, 2020RMB）'!AI24*$B$73</f>
        <v>1606.4767715189023</v>
      </c>
      <c r="AJ24" s="244">
        <f>'高情景（2001-2060, 2020RMB）'!AJ24*$B$73</f>
        <v>1632.1751656781507</v>
      </c>
      <c r="AK24" s="65">
        <f>'高情景（2001-2060, 2020RMB）'!AK24*$B$73</f>
        <v>1656.4549459313002</v>
      </c>
      <c r="AL24" s="100">
        <f>'高情景（2001-2060, 2020RMB）'!AL24*$B$73</f>
        <v>1678.5724286951186</v>
      </c>
      <c r="AM24" s="100">
        <f>'高情景（2001-2060, 2020RMB）'!AM24*$B$73</f>
        <v>1699.406562241752</v>
      </c>
      <c r="AN24" s="100">
        <f>'高情景（2001-2060, 2020RMB）'!AN24*$B$73</f>
        <v>1719.8825509431454</v>
      </c>
      <c r="AO24" s="66">
        <f>'高情景（2001-2060, 2020RMB）'!AO24*$B$73</f>
        <v>1740.967107609817</v>
      </c>
      <c r="AP24" s="100">
        <f>'高情景（2001-2060, 2020RMB）'!AP24*$B$73</f>
        <v>1762.6973972375724</v>
      </c>
      <c r="AQ24" s="100">
        <f>'高情景（2001-2060, 2020RMB）'!AQ24*$B$73</f>
        <v>1784.438601854916</v>
      </c>
      <c r="AR24" s="100">
        <f>'高情景（2001-2060, 2020RMB）'!AR24*$B$73</f>
        <v>1806.1757940138566</v>
      </c>
      <c r="AS24" s="100">
        <f>'高情景（2001-2060, 2020RMB）'!AS24*$B$73</f>
        <v>1827.8878205136493</v>
      </c>
      <c r="AT24" s="100">
        <f>'高情景（2001-2060, 2020RMB）'!AT24*$B$73</f>
        <v>1849.5471311238448</v>
      </c>
      <c r="AU24" s="65">
        <f>'高情景（2001-2060, 2020RMB）'!AU24*$B$73</f>
        <v>1871.2149790840031</v>
      </c>
      <c r="AV24" s="100">
        <f>'高情景（2001-2060, 2020RMB）'!AV24*$B$73</f>
        <v>1892.8728211052744</v>
      </c>
      <c r="AW24" s="100">
        <f>'高情景（2001-2060, 2020RMB）'!AW24*$B$73</f>
        <v>1914.3589405395503</v>
      </c>
      <c r="AX24" s="100">
        <f>'高情景（2001-2060, 2020RMB）'!AX24*$B$73</f>
        <v>1935.4985007385285</v>
      </c>
      <c r="AY24" s="66">
        <f>'高情景（2001-2060, 2020RMB）'!AY24*$B$73</f>
        <v>1956.1030439858293</v>
      </c>
      <c r="AZ24" s="65">
        <f>'高情景（2001-2060, 2020RMB）'!AZ24*$B$73</f>
        <v>1976.2505005666094</v>
      </c>
      <c r="BA24" s="100">
        <f>'高情景（2001-2060, 2020RMB）'!BA24*$B$73</f>
        <v>1996.130755688994</v>
      </c>
      <c r="BB24" s="100">
        <f>'高情景（2001-2060, 2020RMB）'!BB24*$B$73</f>
        <v>2015.7125233909103</v>
      </c>
      <c r="BC24" s="100">
        <f>'高情景（2001-2060, 2020RMB）'!BC24*$B$73</f>
        <v>2034.96416127663</v>
      </c>
      <c r="BD24" s="66">
        <f>'高情景（2001-2060, 2020RMB）'!BD24*$B$73</f>
        <v>2053.853577485289</v>
      </c>
      <c r="BE24" s="100">
        <f>'高情景（2001-2060, 2020RMB）'!BE24*$B$73</f>
        <v>2072.3933451136277</v>
      </c>
      <c r="BF24" s="100">
        <f>'高情景（2001-2060, 2020RMB）'!BF24*$B$73</f>
        <v>2090.6038321588017</v>
      </c>
      <c r="BG24" s="100">
        <f>'高情景（2001-2060, 2020RMB）'!BG24*$B$73</f>
        <v>2108.4636111598943</v>
      </c>
      <c r="BH24" s="100">
        <f>'高情景（2001-2060, 2020RMB）'!BH24*$B$73</f>
        <v>2125.9501821717704</v>
      </c>
      <c r="BI24" s="245">
        <f>'高情景（2001-2060, 2020RMB）'!BI24*$B$73</f>
        <v>2143.0396166661158</v>
      </c>
    </row>
    <row r="25" spans="1:61" x14ac:dyDescent="0.2">
      <c r="A25" s="23" t="s">
        <v>74</v>
      </c>
      <c r="B25" s="53"/>
      <c r="C25" s="54"/>
      <c r="D25" s="54"/>
      <c r="E25" s="54"/>
      <c r="F25" s="55"/>
      <c r="G25" s="53"/>
      <c r="H25" s="54"/>
      <c r="I25" s="54">
        <f>'高情景（2001-2060, 2020RMB）'!I25*$B$73</f>
        <v>777.95991739521935</v>
      </c>
      <c r="J25" s="54">
        <f>'高情景（2001-2060, 2020RMB）'!J25*$B$73</f>
        <v>800.14486261054606</v>
      </c>
      <c r="K25" s="55">
        <f>'高情景（2001-2060, 2020RMB）'!K25*$B$73</f>
        <v>867.16819741371125</v>
      </c>
      <c r="L25" s="53">
        <f>'高情景（2001-2060, 2020RMB）'!L25*$B$73</f>
        <v>902.40443183874095</v>
      </c>
      <c r="M25" s="54">
        <f>'高情景（2001-2060, 2020RMB）'!M25*$B$73</f>
        <v>963.89151239458693</v>
      </c>
      <c r="N25" s="54">
        <f>'高情景（2001-2060, 2020RMB）'!N25*$B$73</f>
        <v>995.32175969285993</v>
      </c>
      <c r="O25" s="54">
        <f>'高情景（2001-2060, 2020RMB）'!O25*$B$73</f>
        <v>1018.1773917073065</v>
      </c>
      <c r="P25" s="54">
        <f>'高情景（2001-2060, 2020RMB）'!P25*$B$73</f>
        <v>1033.569172982455</v>
      </c>
      <c r="Q25" s="53">
        <f>'高情景（2001-2060, 2020RMB）'!Q25*$B$73</f>
        <v>1064.120195424287</v>
      </c>
      <c r="R25" s="54">
        <f>'高情景（2001-2060, 2020RMB）'!R25*$B$73</f>
        <v>1120.1978705238769</v>
      </c>
      <c r="S25" s="54">
        <f>'高情景（2001-2060, 2020RMB）'!S25*$B$73</f>
        <v>1126.5331937839655</v>
      </c>
      <c r="T25" s="54">
        <f>'高情景（2001-2060, 2020RMB）'!T25*$B$73</f>
        <v>1100.2861515096881</v>
      </c>
      <c r="U25" s="55">
        <f>'高情景（2001-2060, 2020RMB）'!U25*$B$73</f>
        <v>1071.8283979331518</v>
      </c>
      <c r="V25" s="54">
        <f>'高情景（2001-2060, 2020RMB）'!V25*$B$73</f>
        <v>1131.5999339945606</v>
      </c>
      <c r="W25" s="54">
        <f>'高情景（2001-2060, 2020RMB）'!W25*$B$73</f>
        <v>1118.4784851316513</v>
      </c>
      <c r="X25" s="100">
        <f>'高情景（2001-2060, 2020RMB）'!X25*$B$73</f>
        <v>1128.9924182546954</v>
      </c>
      <c r="Y25" s="100">
        <f>'高情景（2001-2060, 2020RMB）'!Y25*$B$73</f>
        <v>1139.7210010892077</v>
      </c>
      <c r="Z25" s="100">
        <f>'高情景（2001-2060, 2020RMB）'!Z25*$B$73</f>
        <v>1150.6385160724992</v>
      </c>
      <c r="AA25" s="65">
        <f>'高情景（2001-2060, 2020RMB）'!AA25*$B$73</f>
        <v>1164.0647090696177</v>
      </c>
      <c r="AB25" s="100">
        <f>'高情景（2001-2060, 2020RMB）'!AB25*$B$73</f>
        <v>1178.9777900498145</v>
      </c>
      <c r="AC25" s="100">
        <f>'高情景（2001-2060, 2020RMB）'!AC25*$B$73</f>
        <v>1194.4109621224422</v>
      </c>
      <c r="AD25" s="100">
        <f>'高情景（2001-2060, 2020RMB）'!AD25*$B$73</f>
        <v>1209.2511541458014</v>
      </c>
      <c r="AE25" s="66">
        <f>'高情景（2001-2060, 2020RMB）'!AE25*$B$73</f>
        <v>1222.2330721598835</v>
      </c>
      <c r="AF25" s="100">
        <f>'高情景（2001-2060, 2020RMB）'!AF25*$B$73</f>
        <v>1232.5282816672911</v>
      </c>
      <c r="AG25" s="100">
        <f>'高情景（2001-2060, 2020RMB）'!AG25*$B$73</f>
        <v>1240.7285357093456</v>
      </c>
      <c r="AH25" s="100">
        <f>'高情景（2001-2060, 2020RMB）'!AH25*$B$73</f>
        <v>1247.6505093770706</v>
      </c>
      <c r="AI25" s="100">
        <f>'高情景（2001-2060, 2020RMB）'!AI25*$B$73</f>
        <v>1254.3190052866669</v>
      </c>
      <c r="AJ25" s="244">
        <f>'高情景（2001-2060, 2020RMB）'!AJ25*$B$73</f>
        <v>1261.9946611514731</v>
      </c>
      <c r="AK25" s="65">
        <f>'高情景（2001-2060, 2020RMB）'!AK25*$B$73</f>
        <v>1270.040631074231</v>
      </c>
      <c r="AL25" s="100">
        <f>'高情景（2001-2060, 2020RMB）'!AL25*$B$73</f>
        <v>1277.2890830620336</v>
      </c>
      <c r="AM25" s="100">
        <f>'高情景（2001-2060, 2020RMB）'!AM25*$B$73</f>
        <v>1284.3578349863456</v>
      </c>
      <c r="AN25" s="100">
        <f>'高情景（2001-2060, 2020RMB）'!AN25*$B$73</f>
        <v>1291.8752208179383</v>
      </c>
      <c r="AO25" s="66">
        <f>'高情景（2001-2060, 2020RMB）'!AO25*$B$73</f>
        <v>1300.4809076828305</v>
      </c>
      <c r="AP25" s="100">
        <f>'高情景（2001-2060, 2020RMB）'!AP25*$B$73</f>
        <v>1310.1076890148236</v>
      </c>
      <c r="AQ25" s="100">
        <f>'高情景（2001-2060, 2020RMB）'!AQ25*$B$73</f>
        <v>1320.1911316624089</v>
      </c>
      <c r="AR25" s="100">
        <f>'高情景（2001-2060, 2020RMB）'!AR25*$B$73</f>
        <v>1330.6313242796402</v>
      </c>
      <c r="AS25" s="100">
        <f>'高情景（2001-2060, 2020RMB）'!AS25*$B$73</f>
        <v>1341.3224986986449</v>
      </c>
      <c r="AT25" s="100">
        <f>'高情景（2001-2060, 2020RMB）'!AT25*$B$73</f>
        <v>1352.1528904944789</v>
      </c>
      <c r="AU25" s="65">
        <f>'高情景（2001-2060, 2020RMB）'!AU25*$B$73</f>
        <v>1363.0741520844765</v>
      </c>
      <c r="AV25" s="100">
        <f>'高情景（2001-2060, 2020RMB）'!AV25*$B$73</f>
        <v>1373.977901102533</v>
      </c>
      <c r="AW25" s="100">
        <f>'高情景（2001-2060, 2020RMB）'!AW25*$B$73</f>
        <v>1384.6510849527701</v>
      </c>
      <c r="AX25" s="100">
        <f>'高情景（2001-2060, 2020RMB）'!AX25*$B$73</f>
        <v>1394.8718139835391</v>
      </c>
      <c r="AY25" s="66">
        <f>'高情景（2001-2060, 2020RMB）'!AY25*$B$73</f>
        <v>1404.4096467093293</v>
      </c>
      <c r="AZ25" s="65">
        <f>'高情景（2001-2060, 2020RMB）'!AZ25*$B$73</f>
        <v>1413.5410403452145</v>
      </c>
      <c r="BA25" s="100">
        <f>'高情景（2001-2060, 2020RMB）'!BA25*$B$73</f>
        <v>1422.6893350886448</v>
      </c>
      <c r="BB25" s="100">
        <f>'高情景（2001-2060, 2020RMB）'!BB25*$B$73</f>
        <v>1431.838494942361</v>
      </c>
      <c r="BC25" s="100">
        <f>'高情景（2001-2060, 2020RMB）'!BC25*$B$73</f>
        <v>1440.972691142536</v>
      </c>
      <c r="BD25" s="66">
        <f>'高情景（2001-2060, 2020RMB）'!BD25*$B$73</f>
        <v>1450.0762076194951</v>
      </c>
      <c r="BE25" s="100">
        <f>'高情景（2001-2060, 2020RMB）'!BE25*$B$73</f>
        <v>1459.1651806002135</v>
      </c>
      <c r="BF25" s="100">
        <f>'高情景（2001-2060, 2020RMB）'!BF25*$B$73</f>
        <v>1468.2612790891624</v>
      </c>
      <c r="BG25" s="100">
        <f>'高情景（2001-2060, 2020RMB）'!BG25*$B$73</f>
        <v>1477.3569356487922</v>
      </c>
      <c r="BH25" s="100">
        <f>'高情景（2001-2060, 2020RMB）'!BH25*$B$73</f>
        <v>1486.4441852951186</v>
      </c>
      <c r="BI25" s="245">
        <f>'高情景（2001-2060, 2020RMB）'!BI25*$B$73</f>
        <v>1495.5144197760144</v>
      </c>
    </row>
    <row r="26" spans="1:61" x14ac:dyDescent="0.2">
      <c r="A26" s="23" t="s">
        <v>75</v>
      </c>
      <c r="B26" s="53"/>
      <c r="C26" s="54"/>
      <c r="D26" s="54"/>
      <c r="E26" s="54"/>
      <c r="F26" s="55"/>
      <c r="G26" s="53"/>
      <c r="H26" s="54"/>
      <c r="I26" s="54">
        <f>'高情景（2001-2060, 2020RMB）'!I26*$B$73</f>
        <v>476.7254918794149</v>
      </c>
      <c r="J26" s="54">
        <f>'高情景（2001-2060, 2020RMB）'!J26*$B$73</f>
        <v>496.64690042756814</v>
      </c>
      <c r="K26" s="55">
        <f>'高情景（2001-2060, 2020RMB）'!K26*$B$73</f>
        <v>554.64626925052289</v>
      </c>
      <c r="L26" s="53">
        <f>'高情景（2001-2060, 2020RMB）'!L26*$B$73</f>
        <v>616.08885280120433</v>
      </c>
      <c r="M26" s="54">
        <f>'高情景（2001-2060, 2020RMB）'!M26*$B$73</f>
        <v>628.74162899988778</v>
      </c>
      <c r="N26" s="54">
        <f>'高情景（2001-2060, 2020RMB）'!N26*$B$73</f>
        <v>640.28422178339451</v>
      </c>
      <c r="O26" s="54">
        <f>'高情景（2001-2060, 2020RMB）'!O26*$B$73</f>
        <v>658.05639887173447</v>
      </c>
      <c r="P26" s="54">
        <f>'高情景（2001-2060, 2020RMB）'!P26*$B$73</f>
        <v>651.77235477871579</v>
      </c>
      <c r="Q26" s="53">
        <f>'高情景（2001-2060, 2020RMB）'!Q26*$B$73</f>
        <v>660.22500337453687</v>
      </c>
      <c r="R26" s="54">
        <f>'高情景（2001-2060, 2020RMB）'!R26*$B$73</f>
        <v>707.04711262930834</v>
      </c>
      <c r="S26" s="54">
        <f>'高情景（2001-2060, 2020RMB）'!S26*$B$73</f>
        <v>734.98204225344136</v>
      </c>
      <c r="T26" s="54">
        <f>'高情景（2001-2060, 2020RMB）'!T26*$B$73</f>
        <v>715.02314991124069</v>
      </c>
      <c r="U26" s="55">
        <f>'高情景（2001-2060, 2020RMB）'!U26*$B$73</f>
        <v>629.43608541742412</v>
      </c>
      <c r="V26" s="54">
        <f>'高情景（2001-2060, 2020RMB）'!V26*$B$73</f>
        <v>711.06790152819349</v>
      </c>
      <c r="W26" s="54">
        <f>'高情景（2001-2060, 2020RMB）'!W26*$B$73</f>
        <v>708.60132920643639</v>
      </c>
      <c r="X26" s="100">
        <f>'高情景（2001-2060, 2020RMB）'!X26*$B$73</f>
        <v>717.12534093672912</v>
      </c>
      <c r="Y26" s="100">
        <f>'高情景（2001-2060, 2020RMB）'!Y26*$B$73</f>
        <v>725.76075577243103</v>
      </c>
      <c r="Z26" s="100">
        <f>'高情景（2001-2060, 2020RMB）'!Z26*$B$73</f>
        <v>734.50508528394357</v>
      </c>
      <c r="AA26" s="65">
        <f>'高情景（2001-2060, 2020RMB）'!AA26*$B$73</f>
        <v>744.81859041626979</v>
      </c>
      <c r="AB26" s="100">
        <f>'高情景（2001-2060, 2020RMB）'!AB26*$B$73</f>
        <v>756.03675266165578</v>
      </c>
      <c r="AC26" s="100">
        <f>'高情景（2001-2060, 2020RMB）'!AC26*$B$73</f>
        <v>767.56557821454851</v>
      </c>
      <c r="AD26" s="100">
        <f>'高情景（2001-2060, 2020RMB）'!AD26*$B$73</f>
        <v>778.71274826466777</v>
      </c>
      <c r="AE26" s="66">
        <f>'高情景（2001-2060, 2020RMB）'!AE26*$B$73</f>
        <v>788.68325552580916</v>
      </c>
      <c r="AF26" s="100">
        <f>'高情景（2001-2060, 2020RMB）'!AF26*$B$73</f>
        <v>796.91380978353823</v>
      </c>
      <c r="AG26" s="100">
        <f>'高情景（2001-2060, 2020RMB）'!AG26*$B$73</f>
        <v>803.73943440073981</v>
      </c>
      <c r="AH26" s="100">
        <f>'高情景（2001-2060, 2020RMB）'!AH26*$B$73</f>
        <v>809.68113142079494</v>
      </c>
      <c r="AI26" s="100">
        <f>'高情景（2001-2060, 2020RMB）'!AI26*$B$73</f>
        <v>815.39960309761204</v>
      </c>
      <c r="AJ26" s="244">
        <f>'高情景（2001-2060, 2020RMB）'!AJ26*$B$73</f>
        <v>821.71389751144034</v>
      </c>
      <c r="AK26" s="65">
        <f>'高情景（2001-2060, 2020RMB）'!AK26*$B$73</f>
        <v>828.2123643806533</v>
      </c>
      <c r="AL26" s="100">
        <f>'高情景（2001-2060, 2020RMB）'!AL26*$B$73</f>
        <v>834.13817306576072</v>
      </c>
      <c r="AM26" s="100">
        <f>'高情景（2001-2060, 2020RMB）'!AM26*$B$73</f>
        <v>839.89868983463407</v>
      </c>
      <c r="AN26" s="100">
        <f>'高情景（2001-2060, 2020RMB）'!AN26*$B$73</f>
        <v>845.91068934021018</v>
      </c>
      <c r="AO26" s="66">
        <f>'高情景（2001-2060, 2020RMB）'!AO26*$B$73</f>
        <v>852.6006576476052</v>
      </c>
      <c r="AP26" s="100">
        <f>'高情景（2001-2060, 2020RMB）'!AP26*$B$73</f>
        <v>859.93320487911228</v>
      </c>
      <c r="AQ26" s="100">
        <f>'高情景（2001-2060, 2020RMB）'!AQ26*$B$73</f>
        <v>867.54602323909</v>
      </c>
      <c r="AR26" s="100">
        <f>'高情景（2001-2060, 2020RMB）'!AR26*$B$73</f>
        <v>875.38084228075991</v>
      </c>
      <c r="AS26" s="100">
        <f>'高情景（2001-2060, 2020RMB）'!AS26*$B$73</f>
        <v>883.37545065440645</v>
      </c>
      <c r="AT26" s="100">
        <f>'高情景（2001-2060, 2020RMB）'!AT26*$B$73</f>
        <v>891.46361777899494</v>
      </c>
      <c r="AU26" s="65">
        <f>'高情景（2001-2060, 2020RMB）'!AU26*$B$73</f>
        <v>899.62090928041209</v>
      </c>
      <c r="AV26" s="100">
        <f>'高情景（2001-2060, 2020RMB）'!AV26*$B$73</f>
        <v>907.78335897199224</v>
      </c>
      <c r="AW26" s="100">
        <f>'高情景（2001-2060, 2020RMB）'!AW26*$B$73</f>
        <v>915.81773926562289</v>
      </c>
      <c r="AX26" s="100">
        <f>'高情景（2001-2060, 2020RMB）'!AX26*$B$73</f>
        <v>923.58463093516093</v>
      </c>
      <c r="AY26" s="66">
        <f>'高情景（2001-2060, 2020RMB）'!AY26*$B$73</f>
        <v>930.93854312848055</v>
      </c>
      <c r="AZ26" s="65">
        <f>'高情景（2001-2060, 2020RMB）'!AZ26*$B$73</f>
        <v>938.04771531174572</v>
      </c>
      <c r="BA26" s="100">
        <f>'高情景（2001-2060, 2020RMB）'!BA26*$B$73</f>
        <v>945.17322404954746</v>
      </c>
      <c r="BB26" s="100">
        <f>'高情景（2001-2060, 2020RMB）'!BB26*$B$73</f>
        <v>952.30452433923631</v>
      </c>
      <c r="BC26" s="100">
        <f>'高情景（2001-2060, 2020RMB）'!BC26*$B$73</f>
        <v>959.43116955545997</v>
      </c>
      <c r="BD26" s="66">
        <f>'高情景（2001-2060, 2020RMB）'!BD26*$B$73</f>
        <v>966.54275011763718</v>
      </c>
      <c r="BE26" s="100">
        <f>'高情景（2001-2060, 2020RMB）'!BE26*$B$73</f>
        <v>973.65007349012694</v>
      </c>
      <c r="BF26" s="100">
        <f>'高情景（2001-2060, 2020RMB）'!BF26*$B$73</f>
        <v>980.76769778716641</v>
      </c>
      <c r="BG26" s="100">
        <f>'高情景（2001-2060, 2020RMB）'!BG26*$B$73</f>
        <v>987.89070079716294</v>
      </c>
      <c r="BH26" s="100">
        <f>'高情景（2001-2060, 2020RMB）'!BH26*$B$73</f>
        <v>995.01388054139898</v>
      </c>
      <c r="BI26" s="245">
        <f>'高情景（2001-2060, 2020RMB）'!BI26*$B$73</f>
        <v>1002.1315896102523</v>
      </c>
    </row>
    <row r="27" spans="1:61" x14ac:dyDescent="0.2">
      <c r="A27" s="23" t="s">
        <v>114</v>
      </c>
      <c r="B27" s="53"/>
      <c r="C27" s="54"/>
      <c r="D27" s="54"/>
      <c r="E27" s="54"/>
      <c r="F27" s="55"/>
      <c r="G27" s="53"/>
      <c r="H27" s="54"/>
      <c r="I27" s="54">
        <f>'高情景（2001-2060, 2020RMB）'!I27*$B$73</f>
        <v>317.40570200504726</v>
      </c>
      <c r="J27" s="54">
        <f>'高情景（2001-2060, 2020RMB）'!J27*$B$73</f>
        <v>328.86416119741517</v>
      </c>
      <c r="K27" s="55">
        <f>'高情景（2001-2060, 2020RMB）'!K27*$B$73</f>
        <v>372.06001518974961</v>
      </c>
      <c r="L27" s="53">
        <f>'高情景（2001-2060, 2020RMB）'!L27*$B$73</f>
        <v>404.33843438097756</v>
      </c>
      <c r="M27" s="54">
        <f>'高情景（2001-2060, 2020RMB）'!M27*$B$73</f>
        <v>414.56707567507476</v>
      </c>
      <c r="N27" s="54">
        <f>'高情景（2001-2060, 2020RMB）'!N27*$B$73</f>
        <v>425.72220273226264</v>
      </c>
      <c r="O27" s="54">
        <f>'高情景（2001-2060, 2020RMB）'!O27*$B$73</f>
        <v>433.45732712865822</v>
      </c>
      <c r="P27" s="54">
        <f>'高情景（2001-2060, 2020RMB）'!P27*$B$73</f>
        <v>431.37419054235727</v>
      </c>
      <c r="Q27" s="53">
        <f>'高情景（2001-2060, 2020RMB）'!Q27*$B$73</f>
        <v>435.28467205973448</v>
      </c>
      <c r="R27" s="54">
        <f>'高情景（2001-2060, 2020RMB）'!R27*$B$73</f>
        <v>460.86717494499976</v>
      </c>
      <c r="S27" s="54">
        <f>'高情景（2001-2060, 2020RMB）'!S27*$B$73</f>
        <v>480.45236428562674</v>
      </c>
      <c r="T27" s="54">
        <f>'高情景（2001-2060, 2020RMB）'!T27*$B$73</f>
        <v>472.96421799246747</v>
      </c>
      <c r="U27" s="55">
        <f>'高情景（2001-2060, 2020RMB）'!U27*$B$73</f>
        <v>403.99792185347974</v>
      </c>
      <c r="V27" s="54">
        <f>'高情景（2001-2060, 2020RMB）'!V27*$B$73</f>
        <v>456.8132112388443</v>
      </c>
      <c r="W27" s="54">
        <f>'高情景（2001-2060, 2020RMB）'!W27*$B$73</f>
        <v>462.18928676227665</v>
      </c>
      <c r="X27" s="100">
        <f>'高情景（2001-2060, 2020RMB）'!X27*$B$73</f>
        <v>460.34765366927746</v>
      </c>
      <c r="Y27" s="100">
        <f>'高情景（2001-2060, 2020RMB）'!Y27*$B$73</f>
        <v>458.33405901360464</v>
      </c>
      <c r="Z27" s="100">
        <f>'高情景（2001-2060, 2020RMB）'!Z27*$B$73</f>
        <v>456.14711938685349</v>
      </c>
      <c r="AA27" s="65">
        <f>'高情景（2001-2060, 2020RMB）'!AA27*$B$73</f>
        <v>454.4013661219451</v>
      </c>
      <c r="AB27" s="100">
        <f>'高情景（2001-2060, 2020RMB）'!AB27*$B$73</f>
        <v>452.65450668617882</v>
      </c>
      <c r="AC27" s="100">
        <f>'高情景（2001-2060, 2020RMB）'!AC27*$B$73</f>
        <v>450.95734020200132</v>
      </c>
      <c r="AD27" s="100">
        <f>'高情景（2001-2060, 2020RMB）'!AD27*$B$73</f>
        <v>449.33433188916274</v>
      </c>
      <c r="AE27" s="66">
        <f>'高情景（2001-2060, 2020RMB）'!AE27*$B$73</f>
        <v>447.78670610187487</v>
      </c>
      <c r="AF27" s="100">
        <f>'高情景（2001-2060, 2020RMB）'!AF27*$B$73</f>
        <v>446.09736951935588</v>
      </c>
      <c r="AG27" s="100">
        <f>'高情景（2001-2060, 2020RMB）'!AG27*$B$73</f>
        <v>444.10610846803604</v>
      </c>
      <c r="AH27" s="100">
        <f>'高情景（2001-2060, 2020RMB）'!AH27*$B$73</f>
        <v>441.89593974790387</v>
      </c>
      <c r="AI27" s="100">
        <f>'高情景（2001-2060, 2020RMB）'!AI27*$B$73</f>
        <v>439.60823632148566</v>
      </c>
      <c r="AJ27" s="244">
        <f>'高情景（2001-2060, 2020RMB）'!AJ27*$B$73</f>
        <v>437.45047899675774</v>
      </c>
      <c r="AK27" s="65">
        <f>'高情景（2001-2060, 2020RMB）'!AK27*$B$73</f>
        <v>435.05916014052485</v>
      </c>
      <c r="AL27" s="100">
        <f>'高情景（2001-2060, 2020RMB）'!AL27*$B$73</f>
        <v>432.08285908245273</v>
      </c>
      <c r="AM27" s="100">
        <f>'高情景（2001-2060, 2020RMB）'!AM27*$B$73</f>
        <v>428.77861535595503</v>
      </c>
      <c r="AN27" s="100">
        <f>'高情景（2001-2060, 2020RMB）'!AN27*$B$73</f>
        <v>425.39561269277402</v>
      </c>
      <c r="AO27" s="66">
        <f>'高情景（2001-2060, 2020RMB）'!AO27*$B$73</f>
        <v>422.17410624494653</v>
      </c>
      <c r="AP27" s="100">
        <f>'高情景（2001-2060, 2020RMB）'!AP27*$B$73</f>
        <v>419.11473194909024</v>
      </c>
      <c r="AQ27" s="100">
        <f>'高情景（2001-2060, 2020RMB）'!AQ27*$B$73</f>
        <v>416.06112701004611</v>
      </c>
      <c r="AR27" s="100">
        <f>'高情景（2001-2060, 2020RMB）'!AR27*$B$73</f>
        <v>413.01046320559891</v>
      </c>
      <c r="AS27" s="100">
        <f>'高情景（2001-2060, 2020RMB）'!AS27*$B$73</f>
        <v>409.95871445481674</v>
      </c>
      <c r="AT27" s="100">
        <f>'高情景（2001-2060, 2020RMB）'!AT27*$B$73</f>
        <v>406.90074074650602</v>
      </c>
      <c r="AU27" s="65">
        <f>'高情景（2001-2060, 2020RMB）'!AU27*$B$73</f>
        <v>403.85095097655068</v>
      </c>
      <c r="AV27" s="100">
        <f>'高情景（2001-2060, 2020RMB）'!AV27*$B$73</f>
        <v>400.80576958826202</v>
      </c>
      <c r="AW27" s="100">
        <f>'高情景（2001-2060, 2020RMB）'!AW27*$B$73</f>
        <v>397.73212235160224</v>
      </c>
      <c r="AX27" s="100">
        <f>'高情景（2001-2060, 2020RMB）'!AX27*$B$73</f>
        <v>394.59672096339153</v>
      </c>
      <c r="AY27" s="66">
        <f>'高情景（2001-2060, 2020RMB）'!AY27*$B$73</f>
        <v>391.36607004094139</v>
      </c>
      <c r="AZ27" s="65">
        <f>'高情景（2001-2060, 2020RMB）'!AZ27*$B$73</f>
        <v>388.03404329103768</v>
      </c>
      <c r="BA27" s="100">
        <f>'高情景（2001-2060, 2020RMB）'!BA27*$B$73</f>
        <v>384.6209134162429</v>
      </c>
      <c r="BB27" s="100">
        <f>'高情景（2001-2060, 2020RMB）'!BB27*$B$73</f>
        <v>381.13263318445701</v>
      </c>
      <c r="BC27" s="100">
        <f>'高情景（2001-2060, 2020RMB）'!BC27*$B$73</f>
        <v>377.57512954016164</v>
      </c>
      <c r="BD27" s="66">
        <f>'高情景（2001-2060, 2020RMB）'!BD27*$B$73</f>
        <v>373.95426419084998</v>
      </c>
      <c r="BE27" s="100">
        <f>'高情景（2001-2060, 2020RMB）'!BE27*$B$73</f>
        <v>370.2838746591583</v>
      </c>
      <c r="BF27" s="100">
        <f>'高情景（2001-2060, 2020RMB）'!BF27*$B$73</f>
        <v>366.57853974362752</v>
      </c>
      <c r="BG27" s="100">
        <f>'高情景（2001-2060, 2020RMB）'!BG27*$B$73</f>
        <v>362.8449265514331</v>
      </c>
      <c r="BH27" s="100">
        <f>'高情景（2001-2060, 2020RMB）'!BH27*$B$73</f>
        <v>359.0893503848659</v>
      </c>
      <c r="BI27" s="245">
        <f>'高情景（2001-2060, 2020RMB）'!BI27*$B$73</f>
        <v>355.31772014002217</v>
      </c>
    </row>
    <row r="28" spans="1:61" x14ac:dyDescent="0.2">
      <c r="A28" s="23" t="s">
        <v>115</v>
      </c>
      <c r="B28" s="53"/>
      <c r="C28" s="54"/>
      <c r="D28" s="54"/>
      <c r="E28" s="54"/>
      <c r="F28" s="55"/>
      <c r="G28" s="53"/>
      <c r="H28" s="54"/>
      <c r="I28" s="54">
        <f>'高情景（2001-2060, 2020RMB）'!I28*$B$73</f>
        <v>183.06258888169535</v>
      </c>
      <c r="J28" s="54">
        <f>'高情景（2001-2060, 2020RMB）'!J28*$B$73</f>
        <v>204.24795840987005</v>
      </c>
      <c r="K28" s="55">
        <f>'高情景（2001-2060, 2020RMB）'!K28*$B$73</f>
        <v>242.7781894886572</v>
      </c>
      <c r="L28" s="53">
        <f>'高情景（2001-2060, 2020RMB）'!L28*$B$73</f>
        <v>282.2698285326012</v>
      </c>
      <c r="M28" s="54">
        <f>'高情景（2001-2060, 2020RMB）'!M28*$B$73</f>
        <v>302.04027033522306</v>
      </c>
      <c r="N28" s="54">
        <f>'高情景（2001-2060, 2020RMB）'!N28*$B$73</f>
        <v>320.49689172431061</v>
      </c>
      <c r="O28" s="54">
        <f>'高情景（2001-2060, 2020RMB）'!O28*$B$73</f>
        <v>336.46002467903793</v>
      </c>
      <c r="P28" s="54">
        <f>'高情景（2001-2060, 2020RMB）'!P28*$B$73</f>
        <v>339.31187379870977</v>
      </c>
      <c r="Q28" s="53">
        <f>'高情景（2001-2060, 2020RMB）'!Q28*$B$73</f>
        <v>353.64619395247428</v>
      </c>
      <c r="R28" s="54">
        <f>'高情景（2001-2060, 2020RMB）'!R28*$B$73</f>
        <v>380.15807784697552</v>
      </c>
      <c r="S28" s="54">
        <f>'高情景（2001-2060, 2020RMB）'!S28*$B$73</f>
        <v>389.12148812811552</v>
      </c>
      <c r="T28" s="54">
        <f>'高情景（2001-2060, 2020RMB）'!T28*$B$73</f>
        <v>383.43196789554264</v>
      </c>
      <c r="U28" s="55">
        <f>'高情景（2001-2060, 2020RMB）'!U28*$B$73</f>
        <v>363.87101977345213</v>
      </c>
      <c r="V28" s="54">
        <f>'高情景（2001-2060, 2020RMB）'!V28*$B$73</f>
        <v>418.25991064157745</v>
      </c>
      <c r="W28" s="54">
        <f>'高情景（2001-2060, 2020RMB）'!W28*$B$73</f>
        <v>422.75738400977508</v>
      </c>
      <c r="X28" s="100">
        <f>'高情景（2001-2060, 2020RMB）'!X28*$B$73</f>
        <v>427.15584822407874</v>
      </c>
      <c r="Y28" s="100">
        <f>'高情景（2001-2060, 2020RMB）'!Y28*$B$73</f>
        <v>431.22120751292522</v>
      </c>
      <c r="Z28" s="100">
        <f>'高情景（2001-2060, 2020RMB）'!Z28*$B$73</f>
        <v>434.87093708695608</v>
      </c>
      <c r="AA28" s="65">
        <f>'高情景（2001-2060, 2020RMB）'!AA28*$B$73</f>
        <v>438.74320186222417</v>
      </c>
      <c r="AB28" s="100">
        <f>'高情景（2001-2060, 2020RMB）'!AB28*$B$73</f>
        <v>442.49512900073</v>
      </c>
      <c r="AC28" s="100">
        <f>'高情景（2001-2060, 2020RMB）'!AC28*$B$73</f>
        <v>446.13325311548704</v>
      </c>
      <c r="AD28" s="100">
        <f>'高情景（2001-2060, 2020RMB）'!AD28*$B$73</f>
        <v>449.63893224175081</v>
      </c>
      <c r="AE28" s="66">
        <f>'高情景（2001-2060, 2020RMB）'!AE28*$B$73</f>
        <v>452.96997803835768</v>
      </c>
      <c r="AF28" s="100">
        <f>'高情景（2001-2060, 2020RMB）'!AF28*$B$73</f>
        <v>456.11719734305433</v>
      </c>
      <c r="AG28" s="100">
        <f>'高情景（2001-2060, 2020RMB）'!AG28*$B$73</f>
        <v>459.0057073110317</v>
      </c>
      <c r="AH28" s="100">
        <f>'高情景（2001-2060, 2020RMB）'!AH28*$B$73</f>
        <v>461.48877015637544</v>
      </c>
      <c r="AI28" s="100">
        <f>'高情景（2001-2060, 2020RMB）'!AI28*$B$73</f>
        <v>463.48022416191628</v>
      </c>
      <c r="AJ28" s="244">
        <f>'高情景（2001-2060, 2020RMB）'!AJ28*$B$73</f>
        <v>464.96713920750062</v>
      </c>
      <c r="AK28" s="65">
        <f>'高情景（2001-2060, 2020RMB）'!AK28*$B$73</f>
        <v>465.86105705697793</v>
      </c>
      <c r="AL28" s="100">
        <f>'高情景（2001-2060, 2020RMB）'!AL28*$B$73</f>
        <v>466.22236239116478</v>
      </c>
      <c r="AM28" s="100">
        <f>'高情景（2001-2060, 2020RMB）'!AM28*$B$73</f>
        <v>466.30474265849125</v>
      </c>
      <c r="AN28" s="100">
        <f>'高情景（2001-2060, 2020RMB）'!AN28*$B$73</f>
        <v>466.36128364961934</v>
      </c>
      <c r="AO28" s="66">
        <f>'高情景（2001-2060, 2020RMB）'!AO28*$B$73</f>
        <v>466.64368411218004</v>
      </c>
      <c r="AP28" s="100">
        <f>'高情景（2001-2060, 2020RMB）'!AP28*$B$73</f>
        <v>467.14534685584556</v>
      </c>
      <c r="AQ28" s="100">
        <f>'高情景（2001-2060, 2020RMB）'!AQ28*$B$73</f>
        <v>467.68340685623207</v>
      </c>
      <c r="AR28" s="100">
        <f>'高情景（2001-2060, 2020RMB）'!AR28*$B$73</f>
        <v>468.24316632423194</v>
      </c>
      <c r="AS28" s="100">
        <f>'高情景（2001-2060, 2020RMB）'!AS28*$B$73</f>
        <v>468.80839201325199</v>
      </c>
      <c r="AT28" s="100">
        <f>'高情景（2001-2060, 2020RMB）'!AT28*$B$73</f>
        <v>469.36134374441031</v>
      </c>
      <c r="AU28" s="65">
        <f>'高情景（2001-2060, 2020RMB）'!AU28*$B$73</f>
        <v>469.90675528548172</v>
      </c>
      <c r="AV28" s="100">
        <f>'高情景（2001-2060, 2020RMB）'!AV28*$B$73</f>
        <v>470.42877114175695</v>
      </c>
      <c r="AW28" s="100">
        <f>'高情景（2001-2060, 2020RMB）'!AW28*$B$73</f>
        <v>470.87641286114183</v>
      </c>
      <c r="AX28" s="100">
        <f>'高情景（2001-2060, 2020RMB）'!AX28*$B$73</f>
        <v>471.19704639385526</v>
      </c>
      <c r="AY28" s="66">
        <f>'高情景（2001-2060, 2020RMB）'!AY28*$B$73</f>
        <v>471.33639182121794</v>
      </c>
      <c r="AZ28" s="65">
        <f>'高情景（2001-2060, 2020RMB）'!AZ28*$B$73</f>
        <v>471.25702244279978</v>
      </c>
      <c r="BA28" s="100">
        <f>'高情景（2001-2060, 2020RMB）'!BA28*$B$73</f>
        <v>470.96841329502837</v>
      </c>
      <c r="BB28" s="100">
        <f>'高情景（2001-2060, 2020RMB）'!BB28*$B$73</f>
        <v>470.48566909925393</v>
      </c>
      <c r="BC28" s="100">
        <f>'高情景（2001-2060, 2020RMB）'!BC28*$B$73</f>
        <v>469.82415496479058</v>
      </c>
      <c r="BD28" s="66">
        <f>'高情景（2001-2060, 2020RMB）'!BD28*$B$73</f>
        <v>468.99940193385032</v>
      </c>
      <c r="BE28" s="100">
        <f>'高情景（2001-2060, 2020RMB）'!BE28*$B$73</f>
        <v>468.03722814068925</v>
      </c>
      <c r="BF28" s="100">
        <f>'高情景（2001-2060, 2020RMB）'!BF28*$B$73</f>
        <v>466.96488091736035</v>
      </c>
      <c r="BG28" s="100">
        <f>'高情景（2001-2060, 2020RMB）'!BG28*$B$73</f>
        <v>465.79993849600964</v>
      </c>
      <c r="BH28" s="100">
        <f>'高情景（2001-2060, 2020RMB）'!BH28*$B$73</f>
        <v>464.55967903336443</v>
      </c>
      <c r="BI28" s="245">
        <f>'高情景（2001-2060, 2020RMB）'!BI28*$B$73</f>
        <v>463.26097676640228</v>
      </c>
    </row>
    <row r="29" spans="1:61" x14ac:dyDescent="0.2">
      <c r="A29" s="23" t="s">
        <v>116</v>
      </c>
      <c r="B29" s="53"/>
      <c r="C29" s="54"/>
      <c r="D29" s="54"/>
      <c r="E29" s="54"/>
      <c r="F29" s="55"/>
      <c r="G29" s="53"/>
      <c r="H29" s="54"/>
      <c r="I29" s="54">
        <f>'高情景（2001-2060, 2020RMB）'!I29*$B$73</f>
        <v>129.81889472982971</v>
      </c>
      <c r="J29" s="54">
        <f>'高情景（2001-2060, 2020RMB）'!J29*$B$73</f>
        <v>133.8900994239722</v>
      </c>
      <c r="K29" s="55">
        <f>'高情景（2001-2060, 2020RMB）'!K29*$B$73</f>
        <v>155.6371038995149</v>
      </c>
      <c r="L29" s="53">
        <f>'高情景（2001-2060, 2020RMB）'!L29*$B$73</f>
        <v>172.28007045156349</v>
      </c>
      <c r="M29" s="54">
        <f>'高情景（2001-2060, 2020RMB）'!M29*$B$73</f>
        <v>182.37861258806183</v>
      </c>
      <c r="N29" s="54">
        <f>'高情景（2001-2060, 2020RMB）'!N29*$B$73</f>
        <v>190.92434116214173</v>
      </c>
      <c r="O29" s="54">
        <f>'高情景（2001-2060, 2020RMB）'!O29*$B$73</f>
        <v>198.96943926643203</v>
      </c>
      <c r="P29" s="54">
        <f>'高情景（2001-2060, 2020RMB）'!P29*$B$73</f>
        <v>201.78849524439579</v>
      </c>
      <c r="Q29" s="53">
        <f>'高情景（2001-2060, 2020RMB）'!Q29*$B$73</f>
        <v>209.91925901214057</v>
      </c>
      <c r="R29" s="54">
        <f>'高情景（2001-2060, 2020RMB）'!R29*$B$73</f>
        <v>233.30569642673959</v>
      </c>
      <c r="S29" s="54">
        <f>'高情景（2001-2060, 2020RMB）'!S29*$B$73</f>
        <v>245.31106464866127</v>
      </c>
      <c r="T29" s="54">
        <f>'高情景（2001-2060, 2020RMB）'!T29*$B$73</f>
        <v>242.43382368782244</v>
      </c>
      <c r="U29" s="55">
        <f>'高情景（2001-2060, 2020RMB）'!U29*$B$73</f>
        <v>224.20291022259102</v>
      </c>
      <c r="V29" s="54">
        <f>'高情景（2001-2060, 2020RMB）'!V29*$B$73</f>
        <v>261.91706865328678</v>
      </c>
      <c r="W29" s="54">
        <f>'高情景（2001-2060, 2020RMB）'!W29*$B$73</f>
        <v>248.2374641170465</v>
      </c>
      <c r="X29" s="100">
        <f>'高情景（2001-2060, 2020RMB）'!X29*$B$73</f>
        <v>250.52430802293136</v>
      </c>
      <c r="Y29" s="100">
        <f>'高情景（2001-2060, 2020RMB）'!Y29*$B$73</f>
        <v>252.62035061693001</v>
      </c>
      <c r="Z29" s="100">
        <f>'高情景（2001-2060, 2020RMB）'!Z29*$B$73</f>
        <v>254.48150051268854</v>
      </c>
      <c r="AA29" s="65">
        <f>'高情景（2001-2060, 2020RMB）'!AA29*$B$73</f>
        <v>256.48079726025964</v>
      </c>
      <c r="AB29" s="100">
        <f>'高情景（2001-2060, 2020RMB）'!AB29*$B$73</f>
        <v>258.4141273607932</v>
      </c>
      <c r="AC29" s="100">
        <f>'高情景（2001-2060, 2020RMB）'!AC29*$B$73</f>
        <v>260.28507465935087</v>
      </c>
      <c r="AD29" s="100">
        <f>'高情景（2001-2060, 2020RMB）'!AD29*$B$73</f>
        <v>262.08250142730577</v>
      </c>
      <c r="AE29" s="66">
        <f>'高情景（2001-2060, 2020RMB）'!AE29*$B$73</f>
        <v>263.78156785259529</v>
      </c>
      <c r="AF29" s="100">
        <f>'高情景（2001-2060, 2020RMB）'!AF29*$B$73</f>
        <v>265.40102699663078</v>
      </c>
      <c r="AG29" s="100">
        <f>'高情景（2001-2060, 2020RMB）'!AG29*$B$73</f>
        <v>266.899679059444</v>
      </c>
      <c r="AH29" s="100">
        <f>'高情景（2001-2060, 2020RMB）'!AH29*$B$73</f>
        <v>268.15883432082319</v>
      </c>
      <c r="AI29" s="100">
        <f>'高情景（2001-2060, 2020RMB）'!AI29*$B$73</f>
        <v>269.09453693065268</v>
      </c>
      <c r="AJ29" s="244">
        <f>'高情景（2001-2060, 2020RMB）'!AJ29*$B$73</f>
        <v>269.66515536077543</v>
      </c>
      <c r="AK29" s="65">
        <f>'高情景（2001-2060, 2020RMB）'!AK29*$B$73</f>
        <v>269.85214696821794</v>
      </c>
      <c r="AL29" s="100">
        <f>'高情景（2001-2060, 2020RMB）'!AL29*$B$73</f>
        <v>269.74733403314247</v>
      </c>
      <c r="AM29" s="100">
        <f>'高情景（2001-2060, 2020RMB）'!AM29*$B$73</f>
        <v>269.49922527608203</v>
      </c>
      <c r="AN29" s="100">
        <f>'高情景（2001-2060, 2020RMB）'!AN29*$B$73</f>
        <v>269.25525471834055</v>
      </c>
      <c r="AO29" s="66">
        <f>'高情景（2001-2060, 2020RMB）'!AO29*$B$73</f>
        <v>269.16143048199905</v>
      </c>
      <c r="AP29" s="100">
        <f>'高情景（2001-2060, 2020RMB）'!AP29*$B$73</f>
        <v>269.21439085239979</v>
      </c>
      <c r="AQ29" s="100">
        <f>'高情景（2001-2060, 2020RMB）'!AQ29*$B$73</f>
        <v>269.30934928532702</v>
      </c>
      <c r="AR29" s="100">
        <f>'高情景（2001-2060, 2020RMB）'!AR29*$B$73</f>
        <v>269.43865540717388</v>
      </c>
      <c r="AS29" s="100">
        <f>'高情景（2001-2060, 2020RMB）'!AS29*$B$73</f>
        <v>269.59381437725824</v>
      </c>
      <c r="AT29" s="100">
        <f>'高情景（2001-2060, 2020RMB）'!AT29*$B$73</f>
        <v>269.76549947872036</v>
      </c>
      <c r="AU29" s="65">
        <f>'高情景（2001-2060, 2020RMB）'!AU29*$B$73</f>
        <v>269.95732340333063</v>
      </c>
      <c r="AV29" s="100">
        <f>'高情景（2001-2060, 2020RMB）'!AV29*$B$73</f>
        <v>270.16107583798424</v>
      </c>
      <c r="AW29" s="100">
        <f>'高情景（2001-2060, 2020RMB）'!AW29*$B$73</f>
        <v>270.34839760611106</v>
      </c>
      <c r="AX29" s="100">
        <f>'高情景（2001-2060, 2020RMB）'!AX29*$B$73</f>
        <v>270.48999990102891</v>
      </c>
      <c r="AY29" s="66">
        <f>'高情景（2001-2060, 2020RMB）'!AY29*$B$73</f>
        <v>270.55564013293252</v>
      </c>
      <c r="AZ29" s="65">
        <f>'高情景（2001-2060, 2020RMB）'!AZ29*$B$73</f>
        <v>270.47610837567368</v>
      </c>
      <c r="BA29" s="100">
        <f>'高情景（2001-2060, 2020RMB）'!BA29*$B$73</f>
        <v>270.21585164654977</v>
      </c>
      <c r="BB29" s="100">
        <f>'高情景（2001-2060, 2020RMB）'!BB29*$B$73</f>
        <v>269.79464287739762</v>
      </c>
      <c r="BC29" s="100">
        <f>'高情景（2001-2060, 2020RMB）'!BC29*$B$73</f>
        <v>269.2324857982174</v>
      </c>
      <c r="BD29" s="66">
        <f>'高情景（2001-2060, 2020RMB）'!BD29*$B$73</f>
        <v>268.54948510695749</v>
      </c>
      <c r="BE29" s="100">
        <f>'高情景（2001-2060, 2020RMB）'!BE29*$B$73</f>
        <v>267.77157279956009</v>
      </c>
      <c r="BF29" s="100">
        <f>'高情景（2001-2060, 2020RMB）'!BF29*$B$73</f>
        <v>266.9253671167782</v>
      </c>
      <c r="BG29" s="100">
        <f>'高情景（2001-2060, 2020RMB）'!BG29*$B$73</f>
        <v>266.03179109724402</v>
      </c>
      <c r="BH29" s="100">
        <f>'高情景（2001-2060, 2020RMB）'!BH29*$B$73</f>
        <v>265.11141867634478</v>
      </c>
      <c r="BI29" s="245">
        <f>'高情景（2001-2060, 2020RMB）'!BI29*$B$73</f>
        <v>264.18440494043676</v>
      </c>
    </row>
    <row r="30" spans="1:61" x14ac:dyDescent="0.2">
      <c r="A30" s="23" t="s">
        <v>79</v>
      </c>
      <c r="B30" s="53"/>
      <c r="C30" s="54"/>
      <c r="D30" s="54"/>
      <c r="E30" s="54"/>
      <c r="F30" s="55"/>
      <c r="G30" s="53"/>
      <c r="H30" s="54"/>
      <c r="I30" s="54">
        <f>'高情景（2001-2060, 2020RMB）'!I30*$B$73</f>
        <v>330.51097925239907</v>
      </c>
      <c r="J30" s="54">
        <f>'高情景（2001-2060, 2020RMB）'!J30*$B$73</f>
        <v>346.82881592155036</v>
      </c>
      <c r="K30" s="55">
        <f>'高情景（2001-2060, 2020RMB）'!K30*$B$73</f>
        <v>391.37387085407408</v>
      </c>
      <c r="L30" s="53">
        <f>'高情景（2001-2060, 2020RMB）'!L30*$B$73</f>
        <v>430.21670812444341</v>
      </c>
      <c r="M30" s="54">
        <f>'高情景（2001-2060, 2020RMB）'!M30*$B$73</f>
        <v>445.60519760051397</v>
      </c>
      <c r="N30" s="54">
        <f>'高情景（2001-2060, 2020RMB）'!N30*$B$73</f>
        <v>458.865417905372</v>
      </c>
      <c r="O30" s="54">
        <f>'高情景（2001-2060, 2020RMB）'!O30*$B$73</f>
        <v>468.52251694999666</v>
      </c>
      <c r="P30" s="54">
        <f>'高情景（2001-2060, 2020RMB）'!P30*$B$73</f>
        <v>468.04882510911114</v>
      </c>
      <c r="Q30" s="53">
        <f>'高情景（2001-2060, 2020RMB）'!Q30*$B$73</f>
        <v>483.71081514868058</v>
      </c>
      <c r="R30" s="54">
        <f>'高情景（2001-2060, 2020RMB）'!R30*$B$73</f>
        <v>510.18094586861395</v>
      </c>
      <c r="S30" s="54">
        <f>'高情景（2001-2060, 2020RMB）'!S30*$B$73</f>
        <v>513.06629433986552</v>
      </c>
      <c r="T30" s="54">
        <f>'高情景（2001-2060, 2020RMB）'!T30*$B$73</f>
        <v>515.4581519234448</v>
      </c>
      <c r="U30" s="55">
        <f>'高情景（2001-2060, 2020RMB）'!U30*$B$73</f>
        <v>504.61954407507056</v>
      </c>
      <c r="V30" s="54">
        <f>'高情景（2001-2060, 2020RMB）'!V30*$B$73</f>
        <v>558.50495491767742</v>
      </c>
      <c r="W30" s="54">
        <f>'高情景（2001-2060, 2020RMB）'!W30*$B$73</f>
        <v>563.9431107539109</v>
      </c>
      <c r="X30" s="100">
        <f>'高情景（2001-2060, 2020RMB）'!X30*$B$73</f>
        <v>576.45399903141606</v>
      </c>
      <c r="Y30" s="100">
        <f>'高情景（2001-2060, 2020RMB）'!Y30*$B$73</f>
        <v>589.04910821559645</v>
      </c>
      <c r="Z30" s="100">
        <f>'高情景（2001-2060, 2020RMB）'!Z30*$B$73</f>
        <v>601.70815684856461</v>
      </c>
      <c r="AA30" s="65">
        <f>'高情景（2001-2060, 2020RMB）'!AA30*$B$73</f>
        <v>615.61219814370668</v>
      </c>
      <c r="AB30" s="100">
        <f>'高情景（2001-2060, 2020RMB）'!AB30*$B$73</f>
        <v>630.24053560180903</v>
      </c>
      <c r="AC30" s="100">
        <f>'高情景（2001-2060, 2020RMB）'!AC30*$B$73</f>
        <v>645.13431690059861</v>
      </c>
      <c r="AD30" s="100">
        <f>'高情景（2001-2060, 2020RMB）'!AD30*$B$73</f>
        <v>659.73738593615224</v>
      </c>
      <c r="AE30" s="66">
        <f>'高情景（2001-2060, 2020RMB）'!AE30*$B$73</f>
        <v>673.39041510764469</v>
      </c>
      <c r="AF30" s="100">
        <f>'高情景（2001-2060, 2020RMB）'!AF30*$B$73</f>
        <v>685.58834083919135</v>
      </c>
      <c r="AG30" s="100">
        <f>'高情景（2001-2060, 2020RMB）'!AG30*$B$73</f>
        <v>696.534013207562</v>
      </c>
      <c r="AH30" s="100">
        <f>'高情景（2001-2060, 2020RMB）'!AH30*$B$73</f>
        <v>706.59855931645995</v>
      </c>
      <c r="AI30" s="100">
        <f>'高情景（2001-2060, 2020RMB）'!AI30*$B$73</f>
        <v>716.28700516771426</v>
      </c>
      <c r="AJ30" s="244">
        <f>'高情景（2001-2060, 2020RMB）'!AJ30*$B$73</f>
        <v>726.25761976563103</v>
      </c>
      <c r="AK30" s="65">
        <f>'高情景（2001-2060, 2020RMB）'!AK30*$B$73</f>
        <v>736.18628156148077</v>
      </c>
      <c r="AL30" s="100">
        <f>'高情景（2001-2060, 2020RMB）'!AL30*$B$73</f>
        <v>745.48279150437304</v>
      </c>
      <c r="AM30" s="100">
        <f>'高情景（2001-2060, 2020RMB）'!AM30*$B$73</f>
        <v>754.51857160679538</v>
      </c>
      <c r="AN30" s="100">
        <f>'高情景（2001-2060, 2020RMB）'!AN30*$B$73</f>
        <v>763.68251613285236</v>
      </c>
      <c r="AO30" s="66">
        <f>'高情景（2001-2060, 2020RMB）'!AO30*$B$73</f>
        <v>773.38067742454962</v>
      </c>
      <c r="AP30" s="100">
        <f>'高情景（2001-2060, 2020RMB）'!AP30*$B$73</f>
        <v>783.60611933823373</v>
      </c>
      <c r="AQ30" s="100">
        <f>'高情景（2001-2060, 2020RMB）'!AQ30*$B$73</f>
        <v>794.05266856150763</v>
      </c>
      <c r="AR30" s="100">
        <f>'高情景（2001-2060, 2020RMB）'!AR30*$B$73</f>
        <v>804.68862745967647</v>
      </c>
      <c r="AS30" s="100">
        <f>'高情景（2001-2060, 2020RMB）'!AS30*$B$73</f>
        <v>815.47876640450249</v>
      </c>
      <c r="AT30" s="100">
        <f>'高情景（2001-2060, 2020RMB）'!AT30*$B$73</f>
        <v>826.38426616627373</v>
      </c>
      <c r="AU30" s="65">
        <f>'高情景（2001-2060, 2020RMB）'!AU30*$B$73</f>
        <v>837.4053564297642</v>
      </c>
      <c r="AV30" s="100">
        <f>'高情景（2001-2060, 2020RMB）'!AV30*$B$73</f>
        <v>848.50614800705182</v>
      </c>
      <c r="AW30" s="100">
        <f>'高情景（2001-2060, 2020RMB）'!AW30*$B$73</f>
        <v>859.5859903357242</v>
      </c>
      <c r="AX30" s="100">
        <f>'高情景（2001-2060, 2020RMB）'!AX30*$B$73</f>
        <v>870.53754614188074</v>
      </c>
      <c r="AY30" s="66">
        <f>'高情景（2001-2060, 2020RMB）'!AY30*$B$73</f>
        <v>881.24668820663408</v>
      </c>
      <c r="AZ30" s="65">
        <f>'高情景（2001-2060, 2020RMB）'!AZ30*$B$73</f>
        <v>891.82574306175798</v>
      </c>
      <c r="BA30" s="100">
        <f>'高情景（2001-2060, 2020RMB）'!BA30*$B$73</f>
        <v>902.46006602897114</v>
      </c>
      <c r="BB30" s="100">
        <f>'高情景（2001-2060, 2020RMB）'!BB30*$B$73</f>
        <v>913.13994126794034</v>
      </c>
      <c r="BC30" s="100">
        <f>'高情景（2001-2060, 2020RMB）'!BC30*$B$73</f>
        <v>923.85561133771955</v>
      </c>
      <c r="BD30" s="66">
        <f>'高情景（2001-2060, 2020RMB）'!BD30*$B$73</f>
        <v>934.59722237197184</v>
      </c>
      <c r="BE30" s="100">
        <f>'高情景（2001-2060, 2020RMB）'!BE30*$B$73</f>
        <v>945.37539209294482</v>
      </c>
      <c r="BF30" s="100">
        <f>'高情景（2001-2060, 2020RMB）'!BF30*$B$73</f>
        <v>956.20460685908813</v>
      </c>
      <c r="BG30" s="100">
        <f>'高情景（2001-2060, 2020RMB）'!BG30*$B$73</f>
        <v>967.08055339640543</v>
      </c>
      <c r="BH30" s="100">
        <f>'高情景（2001-2060, 2020RMB）'!BH30*$B$73</f>
        <v>977.99860316386628</v>
      </c>
      <c r="BI30" s="245">
        <f>'高情景（2001-2060, 2020RMB）'!BI30*$B$73</f>
        <v>988.95364461880013</v>
      </c>
    </row>
    <row r="31" spans="1:61" x14ac:dyDescent="0.2">
      <c r="A31" s="23" t="s">
        <v>117</v>
      </c>
      <c r="B31" s="53"/>
      <c r="C31" s="54"/>
      <c r="D31" s="54"/>
      <c r="E31" s="54"/>
      <c r="F31" s="55"/>
      <c r="G31" s="53"/>
      <c r="H31" s="54"/>
      <c r="I31" s="54">
        <f>'高情景（2001-2060, 2020RMB）'!I31*$B$73</f>
        <v>132.30534533453411</v>
      </c>
      <c r="J31" s="54">
        <f>'高情景（2001-2060, 2020RMB）'!J31*$B$73</f>
        <v>136.45452673148776</v>
      </c>
      <c r="K31" s="55">
        <f>'高情景（2001-2060, 2020RMB）'!K31*$B$73</f>
        <v>152.25743267504157</v>
      </c>
      <c r="L31" s="53">
        <f>'高情景（2001-2060, 2020RMB）'!L31*$B$73</f>
        <v>166.63708022402926</v>
      </c>
      <c r="M31" s="54">
        <f>'高情景（2001-2060, 2020RMB）'!M31*$B$73</f>
        <v>174.65983518420302</v>
      </c>
      <c r="N31" s="54">
        <f>'高情景（2001-2060, 2020RMB）'!N31*$B$73</f>
        <v>185.6645251013515</v>
      </c>
      <c r="O31" s="54">
        <f>'高情景（2001-2060, 2020RMB）'!O31*$B$73</f>
        <v>195.80201081827016</v>
      </c>
      <c r="P31" s="54">
        <f>'高情景（2001-2060, 2020RMB）'!P31*$B$73</f>
        <v>198.2046721022628</v>
      </c>
      <c r="Q31" s="53">
        <f>'高情景（2001-2060, 2020RMB）'!Q31*$B$73</f>
        <v>205.2239061979808</v>
      </c>
      <c r="R31" s="54">
        <f>'高情景（2001-2060, 2020RMB）'!R31*$B$73</f>
        <v>228.50270875026825</v>
      </c>
      <c r="S31" s="54">
        <f>'高情景（2001-2060, 2020RMB）'!S31*$B$73</f>
        <v>242.53612456989296</v>
      </c>
      <c r="T31" s="54">
        <f>'高情景（2001-2060, 2020RMB）'!T31*$B$73</f>
        <v>239.69143073965321</v>
      </c>
      <c r="U31" s="55">
        <f>'高情景（2001-2060, 2020RMB）'!U31*$B$73</f>
        <v>227.23159947633118</v>
      </c>
      <c r="V31" s="54">
        <f>'高情景（2001-2060, 2020RMB）'!V31*$B$73</f>
        <v>263.08931594356079</v>
      </c>
      <c r="W31" s="54">
        <f>'高情景（2001-2060, 2020RMB）'!W31*$B$73</f>
        <v>268.32355876398901</v>
      </c>
      <c r="X31" s="100">
        <f>'高情景（2001-2060, 2020RMB）'!X31*$B$73</f>
        <v>274.11185862405875</v>
      </c>
      <c r="Y31" s="100">
        <f>'高情景（2001-2060, 2020RMB）'!Y31*$B$73</f>
        <v>279.67583843555417</v>
      </c>
      <c r="Z31" s="100">
        <f>'高情景（2001-2060, 2020RMB）'!Z31*$B$73</f>
        <v>284.91570568267076</v>
      </c>
      <c r="AA31" s="65">
        <f>'高情景（2001-2060, 2020RMB）'!AA31*$B$73</f>
        <v>290.25500856039957</v>
      </c>
      <c r="AB31" s="100">
        <f>'高情景（2001-2060, 2020RMB）'!AB31*$B$73</f>
        <v>295.50299187707589</v>
      </c>
      <c r="AC31" s="100">
        <f>'高情景（2001-2060, 2020RMB）'!AC31*$B$73</f>
        <v>300.65779537845685</v>
      </c>
      <c r="AD31" s="100">
        <f>'高情景（2001-2060, 2020RMB）'!AD31*$B$73</f>
        <v>305.7006462575564</v>
      </c>
      <c r="AE31" s="66">
        <f>'高情景（2001-2060, 2020RMB）'!AE31*$B$73</f>
        <v>310.5962470854879</v>
      </c>
      <c r="AF31" s="100">
        <f>'高情景（2001-2060, 2020RMB）'!AF31*$B$73</f>
        <v>315.27407375966141</v>
      </c>
      <c r="AG31" s="100">
        <f>'高情景（2001-2060, 2020RMB）'!AG31*$B$73</f>
        <v>319.67340097937193</v>
      </c>
      <c r="AH31" s="100">
        <f>'高情景（2001-2060, 2020RMB）'!AH31*$B$73</f>
        <v>323.77055075925648</v>
      </c>
      <c r="AI31" s="100">
        <f>'高情景（2001-2060, 2020RMB）'!AI31*$B$73</f>
        <v>327.58650305499759</v>
      </c>
      <c r="AJ31" s="244">
        <f>'高情景（2001-2060, 2020RMB）'!AJ31*$B$73</f>
        <v>331.19672977302434</v>
      </c>
      <c r="AK31" s="65">
        <f>'高情景（2001-2060, 2020RMB）'!AK31*$B$73</f>
        <v>334.45822820181695</v>
      </c>
      <c r="AL31" s="100">
        <f>'高情景（2001-2060, 2020RMB）'!AL31*$B$73</f>
        <v>337.27184354483762</v>
      </c>
      <c r="AM31" s="100">
        <f>'高情景（2001-2060, 2020RMB）'!AM31*$B$73</f>
        <v>339.81686902321309</v>
      </c>
      <c r="AN31" s="100">
        <f>'高情景（2001-2060, 2020RMB）'!AN31*$B$73</f>
        <v>342.27809712670381</v>
      </c>
      <c r="AO31" s="66">
        <f>'高情景（2001-2060, 2020RMB）'!AO31*$B$73</f>
        <v>344.84483760588154</v>
      </c>
      <c r="AP31" s="100">
        <f>'高情景（2001-2060, 2020RMB）'!AP31*$B$73</f>
        <v>347.51941724637771</v>
      </c>
      <c r="AQ31" s="100">
        <f>'高情景（2001-2060, 2020RMB）'!AQ31*$B$73</f>
        <v>350.17207627113299</v>
      </c>
      <c r="AR31" s="100">
        <f>'高情景（2001-2060, 2020RMB）'!AR31*$B$73</f>
        <v>352.79635149747855</v>
      </c>
      <c r="AS31" s="100">
        <f>'高情景（2001-2060, 2020RMB）'!AS31*$B$73</f>
        <v>355.38450165562142</v>
      </c>
      <c r="AT31" s="100">
        <f>'高情景（2001-2060, 2020RMB）'!AT31*$B$73</f>
        <v>357.92750505322897</v>
      </c>
      <c r="AU31" s="65">
        <f>'高情景（2001-2060, 2020RMB）'!AU31*$B$73</f>
        <v>360.43342969574377</v>
      </c>
      <c r="AV31" s="100">
        <f>'高情景（2001-2060, 2020RMB）'!AV31*$B$73</f>
        <v>362.89471386203388</v>
      </c>
      <c r="AW31" s="100">
        <f>'高情景（2001-2060, 2020RMB）'!AW31*$B$73</f>
        <v>365.27643856493313</v>
      </c>
      <c r="AX31" s="100">
        <f>'高情景（2001-2060, 2020RMB）'!AX31*$B$73</f>
        <v>367.54168402852173</v>
      </c>
      <c r="AY31" s="66">
        <f>'高情景（2001-2060, 2020RMB）'!AY31*$B$73</f>
        <v>369.6515140792921</v>
      </c>
      <c r="AZ31" s="65">
        <f>'高情景（2001-2060, 2020RMB）'!AZ31*$B$73</f>
        <v>371.64402412709757</v>
      </c>
      <c r="BA31" s="100">
        <f>'高情景（2001-2060, 2020RMB）'!BA31*$B$73</f>
        <v>373.57886523905194</v>
      </c>
      <c r="BB31" s="100">
        <f>'高情景（2001-2060, 2020RMB）'!BB31*$B$73</f>
        <v>375.447878967375</v>
      </c>
      <c r="BC31" s="100">
        <f>'高情景（2001-2060, 2020RMB）'!BC31*$B$73</f>
        <v>377.24285120305916</v>
      </c>
      <c r="BD31" s="66">
        <f>'高情景（2001-2060, 2020RMB）'!BD31*$B$73</f>
        <v>378.95550009973539</v>
      </c>
      <c r="BE31" s="100">
        <f>'高情景（2001-2060, 2020RMB）'!BE31*$B$73</f>
        <v>380.58576786366717</v>
      </c>
      <c r="BF31" s="100">
        <f>'高情景（2001-2060, 2020RMB）'!BF31*$B$73</f>
        <v>382.13489566117096</v>
      </c>
      <c r="BG31" s="100">
        <f>'高情景（2001-2060, 2020RMB）'!BG31*$B$73</f>
        <v>383.59637710374108</v>
      </c>
      <c r="BH31" s="100">
        <f>'高情景（2001-2060, 2020RMB）'!BH31*$B$73</f>
        <v>384.96351932950921</v>
      </c>
      <c r="BI31" s="245">
        <f>'高情景（2001-2060, 2020RMB）'!BI31*$B$73</f>
        <v>386.22939151872191</v>
      </c>
    </row>
    <row r="32" spans="1:61" x14ac:dyDescent="0.2">
      <c r="A32" s="23" t="s">
        <v>118</v>
      </c>
      <c r="B32" s="53"/>
      <c r="C32" s="54"/>
      <c r="D32" s="54"/>
      <c r="E32" s="54"/>
      <c r="F32" s="55"/>
      <c r="G32" s="53"/>
      <c r="H32" s="54"/>
      <c r="I32" s="54">
        <f>'高情景（2001-2060, 2020RMB）'!I32*$B$73</f>
        <v>170.42468956755869</v>
      </c>
      <c r="J32" s="54">
        <f>'高情景（2001-2060, 2020RMB）'!J32*$B$73</f>
        <v>173.66913344109759</v>
      </c>
      <c r="K32" s="55">
        <f>'高情景（2001-2060, 2020RMB）'!K32*$B$73</f>
        <v>191.42075515659477</v>
      </c>
      <c r="L32" s="53">
        <f>'高情景（2001-2060, 2020RMB）'!L32*$B$73</f>
        <v>206.37225177144529</v>
      </c>
      <c r="M32" s="54">
        <f>'高情景（2001-2060, 2020RMB）'!M32*$B$73</f>
        <v>217.87978028933472</v>
      </c>
      <c r="N32" s="54">
        <f>'高情景（2001-2060, 2020RMB）'!N32*$B$73</f>
        <v>234.91924084417857</v>
      </c>
      <c r="O32" s="54">
        <f>'高情景（2001-2060, 2020RMB）'!O32*$B$73</f>
        <v>255.85414158302899</v>
      </c>
      <c r="P32" s="54">
        <f>'高情景（2001-2060, 2020RMB）'!P32*$B$73</f>
        <v>256.80911821767586</v>
      </c>
      <c r="Q32" s="53">
        <f>'高情景（2001-2060, 2020RMB）'!Q32*$B$73</f>
        <v>258.63590484068948</v>
      </c>
      <c r="R32" s="54">
        <f>'高情景（2001-2060, 2020RMB）'!R32*$B$73</f>
        <v>285.61715157751394</v>
      </c>
      <c r="S32" s="54">
        <f>'高情景（2001-2060, 2020RMB）'!S32*$B$73</f>
        <v>306.57089441525198</v>
      </c>
      <c r="T32" s="54">
        <f>'高情景（2001-2060, 2020RMB）'!T32*$B$73</f>
        <v>298.83694300207299</v>
      </c>
      <c r="U32" s="55">
        <f>'高情景（2001-2060, 2020RMB）'!U32*$B$73</f>
        <v>271.73919261461918</v>
      </c>
      <c r="V32" s="54">
        <f>'高情景（2001-2060, 2020RMB）'!V32*$B$73</f>
        <v>325.08880077316945</v>
      </c>
      <c r="W32" s="54">
        <f>'高情景（2001-2060, 2020RMB）'!W32*$B$73</f>
        <v>321.64947440422594</v>
      </c>
      <c r="X32" s="100">
        <f>'高情景（2001-2060, 2020RMB）'!X32*$B$73</f>
        <v>327.76635249101616</v>
      </c>
      <c r="Y32" s="100">
        <f>'高情景（2001-2060, 2020RMB）'!Y32*$B$73</f>
        <v>333.65249326874073</v>
      </c>
      <c r="Z32" s="100">
        <f>'高情景（2001-2060, 2020RMB）'!Z32*$B$73</f>
        <v>339.22092944723971</v>
      </c>
      <c r="AA32" s="65">
        <f>'高情景（2001-2060, 2020RMB）'!AA32*$B$73</f>
        <v>344.96365959604861</v>
      </c>
      <c r="AB32" s="100">
        <f>'高情景（2001-2060, 2020RMB）'!AB32*$B$73</f>
        <v>350.62702953257315</v>
      </c>
      <c r="AC32" s="100">
        <f>'高情景（2001-2060, 2020RMB）'!AC32*$B$73</f>
        <v>356.22137092118089</v>
      </c>
      <c r="AD32" s="100">
        <f>'高情景（2001-2060, 2020RMB）'!AD32*$B$73</f>
        <v>361.73751476438258</v>
      </c>
      <c r="AE32" s="66">
        <f>'高情景（2001-2060, 2020RMB）'!AE32*$B$73</f>
        <v>367.14733703049603</v>
      </c>
      <c r="AF32" s="100">
        <f>'高情景（2001-2060, 2020RMB）'!AF32*$B$73</f>
        <v>372.3501538754179</v>
      </c>
      <c r="AG32" s="100">
        <f>'高情景（2001-2060, 2020RMB）'!AG32*$B$73</f>
        <v>377.25637904246486</v>
      </c>
      <c r="AH32" s="100">
        <f>'高情景（2001-2060, 2020RMB）'!AH32*$B$73</f>
        <v>381.85168392410469</v>
      </c>
      <c r="AI32" s="100">
        <f>'高情景（2001-2060, 2020RMB）'!AI32*$B$73</f>
        <v>386.17473697989055</v>
      </c>
      <c r="AJ32" s="244">
        <f>'高情景（2001-2060, 2020RMB）'!AJ32*$B$73</f>
        <v>390.3285909372259</v>
      </c>
      <c r="AK32" s="65">
        <f>'高情景（2001-2060, 2020RMB）'!AK32*$B$73</f>
        <v>394.12051224786171</v>
      </c>
      <c r="AL32" s="100">
        <f>'高情景（2001-2060, 2020RMB）'!AL32*$B$73</f>
        <v>397.39978199014564</v>
      </c>
      <c r="AM32" s="100">
        <f>'高情景（2001-2060, 2020RMB）'!AM32*$B$73</f>
        <v>400.37721635700507</v>
      </c>
      <c r="AN32" s="100">
        <f>'高情景（2001-2060, 2020RMB）'!AN32*$B$73</f>
        <v>403.26994775797988</v>
      </c>
      <c r="AO32" s="66">
        <f>'高情景（2001-2060, 2020RMB）'!AO32*$B$73</f>
        <v>406.30035085744612</v>
      </c>
      <c r="AP32" s="100">
        <f>'高情景（2001-2060, 2020RMB）'!AP32*$B$73</f>
        <v>409.47047977002853</v>
      </c>
      <c r="AQ32" s="100">
        <f>'高情景（2001-2060, 2020RMB）'!AQ32*$B$73</f>
        <v>412.62673865538125</v>
      </c>
      <c r="AR32" s="100">
        <f>'高情景（2001-2060, 2020RMB）'!AR32*$B$73</f>
        <v>415.76076309720906</v>
      </c>
      <c r="AS32" s="100">
        <f>'高情景（2001-2060, 2020RMB）'!AS32*$B$73</f>
        <v>418.86264484774523</v>
      </c>
      <c r="AT32" s="100">
        <f>'高情景（2001-2060, 2020RMB）'!AT32*$B$73</f>
        <v>421.9209267757472</v>
      </c>
      <c r="AU32" s="65">
        <f>'高情景（2001-2060, 2020RMB）'!AU32*$B$73</f>
        <v>424.94425855520939</v>
      </c>
      <c r="AV32" s="100">
        <f>'高情景（2001-2060, 2020RMB）'!AV32*$B$73</f>
        <v>427.92283133772872</v>
      </c>
      <c r="AW32" s="100">
        <f>'高情景（2001-2060, 2020RMB）'!AW32*$B$73</f>
        <v>430.81453066158707</v>
      </c>
      <c r="AX32" s="100">
        <f>'高情景（2001-2060, 2020RMB）'!AX32*$B$73</f>
        <v>433.5748154170754</v>
      </c>
      <c r="AY32" s="66">
        <f>'高情景（2001-2060, 2020RMB）'!AY32*$B$73</f>
        <v>436.15669437486616</v>
      </c>
      <c r="AZ32" s="65">
        <f>'高情景（2001-2060, 2020RMB）'!AZ32*$B$73</f>
        <v>438.60264708916793</v>
      </c>
      <c r="BA32" s="100">
        <f>'高情景（2001-2060, 2020RMB）'!BA32*$B$73</f>
        <v>440.98195067890214</v>
      </c>
      <c r="BB32" s="100">
        <f>'高情景（2001-2060, 2020RMB）'!BB32*$B$73</f>
        <v>443.28592865125938</v>
      </c>
      <c r="BC32" s="100">
        <f>'高情景（2001-2060, 2020RMB）'!BC32*$B$73</f>
        <v>445.50584986047915</v>
      </c>
      <c r="BD32" s="66">
        <f>'高情景（2001-2060, 2020RMB）'!BD32*$B$73</f>
        <v>447.63291196585493</v>
      </c>
      <c r="BE32" s="100">
        <f>'高情景（2001-2060, 2020RMB）'!BE32*$B$73</f>
        <v>449.66803559534094</v>
      </c>
      <c r="BF32" s="100">
        <f>'高情景（2001-2060, 2020RMB）'!BF32*$B$73</f>
        <v>451.61368951816661</v>
      </c>
      <c r="BG32" s="100">
        <f>'高情景（2001-2060, 2020RMB）'!BG32*$B$73</f>
        <v>453.46319643960607</v>
      </c>
      <c r="BH32" s="100">
        <f>'高情景（2001-2060, 2020RMB）'!BH32*$B$73</f>
        <v>455.20965888810764</v>
      </c>
      <c r="BI32" s="245">
        <f>'高情景（2001-2060, 2020RMB）'!BI32*$B$73</f>
        <v>456.84589455001804</v>
      </c>
    </row>
    <row r="33" spans="1:61" x14ac:dyDescent="0.2">
      <c r="A33" s="23" t="s">
        <v>82</v>
      </c>
      <c r="B33" s="53"/>
      <c r="C33" s="54"/>
      <c r="D33" s="54"/>
      <c r="E33" s="54"/>
      <c r="F33" s="55"/>
      <c r="G33" s="53"/>
      <c r="H33" s="54"/>
      <c r="I33" s="54">
        <f>'高情景（2001-2060, 2020RMB）'!I33*$B$73</f>
        <v>637.16698879349872</v>
      </c>
      <c r="J33" s="54">
        <f>'高情景（2001-2060, 2020RMB）'!J33*$B$73</f>
        <v>635.4050592414402</v>
      </c>
      <c r="K33" s="55">
        <f>'高情景（2001-2060, 2020RMB）'!K33*$B$73</f>
        <v>676.28810522775109</v>
      </c>
      <c r="L33" s="53">
        <f>'高情景（2001-2060, 2020RMB）'!L33*$B$73</f>
        <v>699.21935440753566</v>
      </c>
      <c r="M33" s="54">
        <f>'高情景（2001-2060, 2020RMB）'!M33*$B$73</f>
        <v>707.5885313743712</v>
      </c>
      <c r="N33" s="54">
        <f>'高情景（2001-2060, 2020RMB）'!N33*$B$73</f>
        <v>713.18461791746836</v>
      </c>
      <c r="O33" s="54">
        <f>'高情景（2001-2060, 2020RMB）'!O33*$B$73</f>
        <v>720.67276491046107</v>
      </c>
      <c r="P33" s="54">
        <f>'高情景（2001-2060, 2020RMB）'!P33*$B$73</f>
        <v>734.30200114359138</v>
      </c>
      <c r="Q33" s="53">
        <f>'高情景（2001-2060, 2020RMB）'!Q33*$B$73</f>
        <v>764.60618968075028</v>
      </c>
      <c r="R33" s="54">
        <f>'高情景（2001-2060, 2020RMB）'!R33*$B$73</f>
        <v>811.09142498845029</v>
      </c>
      <c r="S33" s="54">
        <f>'高情景（2001-2060, 2020RMB）'!S33*$B$73</f>
        <v>859.28912273215599</v>
      </c>
      <c r="T33" s="54">
        <f>'高情景（2001-2060, 2020RMB）'!T33*$B$73</f>
        <v>869.92301724643733</v>
      </c>
      <c r="U33" s="55">
        <f>'高情景（2001-2060, 2020RMB）'!U33*$B$73</f>
        <v>847.42336584085638</v>
      </c>
      <c r="V33" s="54">
        <f>'高情景（2001-2060, 2020RMB）'!V33*$B$73</f>
        <v>889.38677171330733</v>
      </c>
      <c r="W33" s="54">
        <f>'高情景（2001-2060, 2020RMB）'!W33*$B$73</f>
        <v>857.39068108754168</v>
      </c>
      <c r="X33" s="100">
        <f>'高情景（2001-2060, 2020RMB）'!X33*$B$73</f>
        <v>876.06043868271058</v>
      </c>
      <c r="Y33" s="100">
        <f>'高情景（2001-2060, 2020RMB）'!Y33*$B$73</f>
        <v>891.51961268673847</v>
      </c>
      <c r="Z33" s="100">
        <f>'高情景（2001-2060, 2020RMB）'!Z33*$B$73</f>
        <v>899.85968700413798</v>
      </c>
      <c r="AA33" s="65">
        <f>'高情景（2001-2060, 2020RMB）'!AA33*$B$73</f>
        <v>903.50771286308236</v>
      </c>
      <c r="AB33" s="100">
        <f>'高情景（2001-2060, 2020RMB）'!AB33*$B$73</f>
        <v>905.74348067609913</v>
      </c>
      <c r="AC33" s="100">
        <f>'高情景（2001-2060, 2020RMB）'!AC33*$B$73</f>
        <v>907.09092540927065</v>
      </c>
      <c r="AD33" s="100">
        <f>'高情景（2001-2060, 2020RMB）'!AD33*$B$73</f>
        <v>908.02396208229334</v>
      </c>
      <c r="AE33" s="66">
        <f>'高情景（2001-2060, 2020RMB）'!AE33*$B$73</f>
        <v>908.96403820402531</v>
      </c>
      <c r="AF33" s="100">
        <f>'高情景（2001-2060, 2020RMB）'!AF33*$B$73</f>
        <v>907.60023342213537</v>
      </c>
      <c r="AG33" s="100">
        <f>'高情景（2001-2060, 2020RMB）'!AG33*$B$73</f>
        <v>902.53679097154247</v>
      </c>
      <c r="AH33" s="100">
        <f>'高情景（2001-2060, 2020RMB）'!AH33*$B$73</f>
        <v>895.55930435418475</v>
      </c>
      <c r="AI33" s="100">
        <f>'高情景（2001-2060, 2020RMB）'!AI33*$B$73</f>
        <v>888.54324034467629</v>
      </c>
      <c r="AJ33" s="244">
        <f>'高情景（2001-2060, 2020RMB）'!AJ33*$B$73</f>
        <v>883.44797110973707</v>
      </c>
      <c r="AK33" s="65">
        <f>'高情景（2001-2060, 2020RMB）'!AK33*$B$73</f>
        <v>879.3716743444287</v>
      </c>
      <c r="AL33" s="100">
        <f>'高情景（2001-2060, 2020RMB）'!AL33*$B$73</f>
        <v>874.38592269161074</v>
      </c>
      <c r="AM33" s="100">
        <f>'高情景（2001-2060, 2020RMB）'!AM33*$B$73</f>
        <v>868.9433759573875</v>
      </c>
      <c r="AN33" s="100">
        <f>'高情景（2001-2060, 2020RMB）'!AN33*$B$73</f>
        <v>863.48452424131278</v>
      </c>
      <c r="AO33" s="66">
        <f>'高情景（2001-2060, 2020RMB）'!AO33*$B$73</f>
        <v>858.4365626989005</v>
      </c>
      <c r="AP33" s="100">
        <f>'高情景（2001-2060, 2020RMB）'!AP33*$B$73</f>
        <v>853.74386101226798</v>
      </c>
      <c r="AQ33" s="100">
        <f>'高情景（2001-2060, 2020RMB）'!AQ33*$B$73</f>
        <v>849.03216169827192</v>
      </c>
      <c r="AR33" s="100">
        <f>'高情景（2001-2060, 2020RMB）'!AR33*$B$73</f>
        <v>844.24034492645933</v>
      </c>
      <c r="AS33" s="100">
        <f>'高情景（2001-2060, 2020RMB）'!AS33*$B$73</f>
        <v>839.30631795465126</v>
      </c>
      <c r="AT33" s="100">
        <f>'高情景（2001-2060, 2020RMB）'!AT33*$B$73</f>
        <v>834.16722233365533</v>
      </c>
      <c r="AU33" s="65">
        <f>'高情景（2001-2060, 2020RMB）'!AU33*$B$73</f>
        <v>828.80194277149246</v>
      </c>
      <c r="AV33" s="100">
        <f>'高情景（2001-2060, 2020RMB）'!AV33*$B$73</f>
        <v>823.15435190577784</v>
      </c>
      <c r="AW33" s="100">
        <f>'高情景（2001-2060, 2020RMB）'!AW33*$B$73</f>
        <v>817.10967364065141</v>
      </c>
      <c r="AX33" s="100">
        <f>'高情景（2001-2060, 2020RMB）'!AX33*$B$73</f>
        <v>810.55493546883213</v>
      </c>
      <c r="AY33" s="66">
        <f>'高情景（2001-2060, 2020RMB）'!AY33*$B$73</f>
        <v>803.37960931520126</v>
      </c>
      <c r="AZ33" s="65">
        <f>'高情景（2001-2060, 2020RMB）'!AZ33*$B$73</f>
        <v>795.8449210870242</v>
      </c>
      <c r="BA33" s="100">
        <f>'高情景（2001-2060, 2020RMB）'!BA33*$B$73</f>
        <v>788.26116451815687</v>
      </c>
      <c r="BB33" s="100">
        <f>'高情景（2001-2060, 2020RMB）'!BB33*$B$73</f>
        <v>780.59635410864394</v>
      </c>
      <c r="BC33" s="100">
        <f>'高情景（2001-2060, 2020RMB）'!BC33*$B$73</f>
        <v>772.82212045174117</v>
      </c>
      <c r="BD33" s="66">
        <f>'高情景（2001-2060, 2020RMB）'!BD33*$B$73</f>
        <v>764.91376035100234</v>
      </c>
      <c r="BE33" s="100">
        <f>'高情景（2001-2060, 2020RMB）'!BE33*$B$73</f>
        <v>756.86677200126144</v>
      </c>
      <c r="BF33" s="100">
        <f>'高情景（2001-2060, 2020RMB）'!BF33*$B$73</f>
        <v>748.68207475070847</v>
      </c>
      <c r="BG33" s="100">
        <f>'高情景（2001-2060, 2020RMB）'!BG33*$B$73</f>
        <v>740.34834387103103</v>
      </c>
      <c r="BH33" s="100">
        <f>'高情景（2001-2060, 2020RMB）'!BH33*$B$73</f>
        <v>731.85744881165726</v>
      </c>
      <c r="BI33" s="245">
        <f>'高情景（2001-2060, 2020RMB）'!BI33*$B$73</f>
        <v>723.20426238673213</v>
      </c>
    </row>
    <row r="34" spans="1:61" x14ac:dyDescent="0.2">
      <c r="A34" s="23" t="s">
        <v>119</v>
      </c>
      <c r="B34" s="53"/>
      <c r="C34" s="54"/>
      <c r="D34" s="54"/>
      <c r="E34" s="54"/>
      <c r="F34" s="55"/>
      <c r="G34" s="53"/>
      <c r="H34" s="54"/>
      <c r="I34" s="54">
        <f>'高情景（2001-2060, 2020RMB）'!I34*$B$73</f>
        <v>1419.8380757555262</v>
      </c>
      <c r="J34" s="54">
        <f>'高情景（2001-2060, 2020RMB）'!J34*$B$73</f>
        <v>1542.4286998947809</v>
      </c>
      <c r="K34" s="55">
        <f>'高情景（2001-2060, 2020RMB）'!K34*$B$73</f>
        <v>1730.0458304753768</v>
      </c>
      <c r="L34" s="53">
        <f>'高情景（2001-2060, 2020RMB）'!L34*$B$73</f>
        <v>1906.7354752745023</v>
      </c>
      <c r="M34" s="54">
        <f>'高情景（2001-2060, 2020RMB）'!M34*$B$73</f>
        <v>2027.5786033384431</v>
      </c>
      <c r="N34" s="54">
        <f>'高情景（2001-2060, 2020RMB）'!N34*$B$73</f>
        <v>2159.1813020087934</v>
      </c>
      <c r="O34" s="54">
        <f>'高情景（2001-2060, 2020RMB）'!O34*$B$73</f>
        <v>2283.2851622002017</v>
      </c>
      <c r="P34" s="54">
        <f>'高情景（2001-2060, 2020RMB）'!P34*$B$73</f>
        <v>2371.9558120290712</v>
      </c>
      <c r="Q34" s="53">
        <f>'高情景（2001-2060, 2020RMB）'!Q34*$B$73</f>
        <v>2492.9925213528795</v>
      </c>
      <c r="R34" s="54">
        <f>'高情景（2001-2060, 2020RMB）'!R34*$B$73</f>
        <v>2619.3229436382521</v>
      </c>
      <c r="S34" s="54">
        <f>'高情景（2001-2060, 2020RMB）'!S34*$B$73</f>
        <v>2701.9460856533151</v>
      </c>
      <c r="T34" s="54">
        <f>'高情景（2001-2060, 2020RMB）'!T34*$B$73</f>
        <v>2727.5678902198274</v>
      </c>
      <c r="U34" s="55">
        <f>'高情景（2001-2060, 2020RMB）'!U34*$B$73</f>
        <v>2728.2631047167106</v>
      </c>
      <c r="V34" s="54">
        <f>'高情景（2001-2060, 2020RMB）'!V34*$B$73</f>
        <v>3059.367524259646</v>
      </c>
      <c r="W34" s="54">
        <f>'高情景（2001-2060, 2020RMB）'!W34*$B$73</f>
        <v>3312.9183905035534</v>
      </c>
      <c r="X34" s="100">
        <f>'高情景（2001-2060, 2020RMB）'!X34*$B$73</f>
        <v>3462.179477334038</v>
      </c>
      <c r="Y34" s="100">
        <f>'高情景（2001-2060, 2020RMB）'!Y34*$B$73</f>
        <v>3610.7728640677433</v>
      </c>
      <c r="Z34" s="100">
        <f>'高情景（2001-2060, 2020RMB）'!Z34*$B$73</f>
        <v>3755.9801853180907</v>
      </c>
      <c r="AA34" s="65">
        <f>'高情景（2001-2060, 2020RMB）'!AA34*$B$73</f>
        <v>3906.0486161073454</v>
      </c>
      <c r="AB34" s="100">
        <f>'高情景（2001-2060, 2020RMB）'!AB34*$B$73</f>
        <v>4059.7001668454586</v>
      </c>
      <c r="AC34" s="100">
        <f>'高情景（2001-2060, 2020RMB）'!AC34*$B$73</f>
        <v>4212.6040894632997</v>
      </c>
      <c r="AD34" s="100">
        <f>'高情景（2001-2060, 2020RMB）'!AD34*$B$73</f>
        <v>4359.4495333125224</v>
      </c>
      <c r="AE34" s="66">
        <f>'高情景（2001-2060, 2020RMB）'!AE34*$B$73</f>
        <v>4493.929362444379</v>
      </c>
      <c r="AF34" s="100">
        <f>'高情景（2001-2060, 2020RMB）'!AF34*$B$73</f>
        <v>4613.5563611380476</v>
      </c>
      <c r="AG34" s="100">
        <f>'高情景（2001-2060, 2020RMB）'!AG34*$B$73</f>
        <v>4721.7140712416558</v>
      </c>
      <c r="AH34" s="100">
        <f>'高情景（2001-2060, 2020RMB）'!AH34*$B$73</f>
        <v>4820.6011712550599</v>
      </c>
      <c r="AI34" s="100">
        <f>'高情景（2001-2060, 2020RMB）'!AI34*$B$73</f>
        <v>4913.4560265901755</v>
      </c>
      <c r="AJ34" s="244">
        <f>'高情景（2001-2060, 2020RMB）'!AJ34*$B$73</f>
        <v>5004.6878666393977</v>
      </c>
      <c r="AK34" s="65">
        <f>'高情景（2001-2060, 2020RMB）'!AK34*$B$73</f>
        <v>5092.8778053468477</v>
      </c>
      <c r="AL34" s="100">
        <f>'高情景（2001-2060, 2020RMB）'!AL34*$B$73</f>
        <v>5174.8605476540934</v>
      </c>
      <c r="AM34" s="100">
        <f>'高情景（2001-2060, 2020RMB）'!AM34*$B$73</f>
        <v>5253.3296572062927</v>
      </c>
      <c r="AN34" s="100">
        <f>'高情景（2001-2060, 2020RMB）'!AN34*$B$73</f>
        <v>5331.1562390346944</v>
      </c>
      <c r="AO34" s="66">
        <f>'高情景（2001-2060, 2020RMB）'!AO34*$B$73</f>
        <v>5411.3773610596654</v>
      </c>
      <c r="AP34" s="100">
        <f>'高情景（2001-2060, 2020RMB）'!AP34*$B$73</f>
        <v>5494.1727495329578</v>
      </c>
      <c r="AQ34" s="100">
        <f>'高情景（2001-2060, 2020RMB）'!AQ34*$B$73</f>
        <v>5577.6310991610408</v>
      </c>
      <c r="AR34" s="100">
        <f>'高情景（2001-2060, 2020RMB）'!AR34*$B$73</f>
        <v>5661.7706509081791</v>
      </c>
      <c r="AS34" s="100">
        <f>'高情景（2001-2060, 2020RMB）'!AS34*$B$73</f>
        <v>5746.5990148338224</v>
      </c>
      <c r="AT34" s="100">
        <f>'高情景（2001-2060, 2020RMB）'!AT34*$B$73</f>
        <v>5832.1132542512851</v>
      </c>
      <c r="AU34" s="65">
        <f>'高情景（2001-2060, 2020RMB）'!AU34*$B$73</f>
        <v>5918.6016369162362</v>
      </c>
      <c r="AV34" s="100">
        <f>'高情景（2001-2060, 2020RMB）'!AV34*$B$73</f>
        <v>6006.1141000712814</v>
      </c>
      <c r="AW34" s="100">
        <f>'高情景（2001-2060, 2020RMB）'!AW34*$B$73</f>
        <v>6094.2577126619717</v>
      </c>
      <c r="AX34" s="100">
        <f>'高情景（2001-2060, 2020RMB）'!AX34*$B$73</f>
        <v>6182.6055233048992</v>
      </c>
      <c r="AY34" s="66">
        <f>'高情景（2001-2060, 2020RMB）'!AY34*$B$73</f>
        <v>6270.6947897899245</v>
      </c>
      <c r="AZ34" s="65">
        <f>'高情景（2001-2060, 2020RMB）'!AZ34*$B$73</f>
        <v>6358.8176253317961</v>
      </c>
      <c r="BA34" s="100">
        <f>'高情景（2001-2060, 2020RMB）'!BA34*$B$73</f>
        <v>6447.548413907095</v>
      </c>
      <c r="BB34" s="100">
        <f>'高情景（2001-2060, 2020RMB）'!BB34*$B$73</f>
        <v>6536.8193905460539</v>
      </c>
      <c r="BC34" s="100">
        <f>'高情景（2001-2060, 2020RMB）'!BC34*$B$73</f>
        <v>6626.5620652768503</v>
      </c>
      <c r="BD34" s="66">
        <f>'高情景（2001-2060, 2020RMB）'!BD34*$B$73</f>
        <v>6716.7068381806948</v>
      </c>
      <c r="BE34" s="100">
        <f>'高情景（2001-2060, 2020RMB）'!BE34*$B$73</f>
        <v>6807.3311074921448</v>
      </c>
      <c r="BF34" s="100">
        <f>'高情景（2001-2060, 2020RMB）'!BF34*$B$73</f>
        <v>6898.5409149534853</v>
      </c>
      <c r="BG34" s="100">
        <f>'高情景（2001-2060, 2020RMB）'!BG34*$B$73</f>
        <v>6990.3073530059119</v>
      </c>
      <c r="BH34" s="100">
        <f>'高情景（2001-2060, 2020RMB）'!BH34*$B$73</f>
        <v>7082.5991327144939</v>
      </c>
      <c r="BI34" s="245">
        <f>'高情景（2001-2060, 2020RMB）'!BI34*$B$73</f>
        <v>7175.3813515514939</v>
      </c>
    </row>
    <row r="35" spans="1:61" x14ac:dyDescent="0.2">
      <c r="A35" s="23" t="s">
        <v>84</v>
      </c>
      <c r="B35" s="53"/>
      <c r="C35" s="54"/>
      <c r="D35" s="54"/>
      <c r="E35" s="54"/>
      <c r="F35" s="55"/>
      <c r="G35" s="53"/>
      <c r="H35" s="54"/>
      <c r="I35" s="54">
        <f>'高情景（2001-2060, 2020RMB）'!I35*$B$73</f>
        <v>483.71746576031296</v>
      </c>
      <c r="J35" s="54">
        <f>'高情景（2001-2060, 2020RMB）'!J35*$B$73</f>
        <v>526.39931856443491</v>
      </c>
      <c r="K35" s="55">
        <f>'高情景（2001-2060, 2020RMB）'!K35*$B$73</f>
        <v>588.89561954508417</v>
      </c>
      <c r="L35" s="53">
        <f>'高情景（2001-2060, 2020RMB）'!L35*$B$73</f>
        <v>667.14701885654767</v>
      </c>
      <c r="M35" s="54">
        <f>'高情景（2001-2060, 2020RMB）'!M35*$B$73</f>
        <v>727.21213278788082</v>
      </c>
      <c r="N35" s="54">
        <f>'高情景（2001-2060, 2020RMB）'!N35*$B$73</f>
        <v>784.08433283869726</v>
      </c>
      <c r="O35" s="54">
        <f>'高情景（2001-2060, 2020RMB）'!O35*$B$73</f>
        <v>844.18584088878629</v>
      </c>
      <c r="P35" s="54">
        <f>'高情景（2001-2060, 2020RMB）'!P35*$B$73</f>
        <v>880.17306998213451</v>
      </c>
      <c r="Q35" s="53">
        <f>'高情景（2001-2060, 2020RMB）'!Q35*$B$73</f>
        <v>951.71412557052213</v>
      </c>
      <c r="R35" s="54">
        <f>'高情景（2001-2060, 2020RMB）'!R35*$B$73</f>
        <v>1082.788275133966</v>
      </c>
      <c r="S35" s="54">
        <f>'高情景（2001-2060, 2020RMB）'!S35*$B$73</f>
        <v>1182.709399569696</v>
      </c>
      <c r="T35" s="54">
        <f>'高情景（2001-2060, 2020RMB）'!T35*$B$73</f>
        <v>1215.5909598218193</v>
      </c>
      <c r="U35" s="55">
        <f>'高情景（2001-2060, 2020RMB）'!U35*$B$73</f>
        <v>1245.2987832640374</v>
      </c>
      <c r="V35" s="54">
        <f>'高情景（2001-2060, 2020RMB）'!V35*$B$73</f>
        <v>1618.1465370188198</v>
      </c>
      <c r="W35" s="54">
        <f>'高情景（2001-2060, 2020RMB）'!W35*$B$73</f>
        <v>1587.8769898349155</v>
      </c>
      <c r="X35" s="100">
        <f>'高情景（2001-2060, 2020RMB）'!X35*$B$73</f>
        <v>1647.4010090407778</v>
      </c>
      <c r="Y35" s="100">
        <f>'高情景（2001-2060, 2020RMB）'!Y35*$B$73</f>
        <v>1707.4599723187171</v>
      </c>
      <c r="Z35" s="100">
        <f>'高情景（2001-2060, 2020RMB）'!Z35*$B$73</f>
        <v>1767.4313506410904</v>
      </c>
      <c r="AA35" s="65">
        <f>'高情景（2001-2060, 2020RMB）'!AA35*$B$73</f>
        <v>1830.3107374977633</v>
      </c>
      <c r="AB35" s="100">
        <f>'高情景（2001-2060, 2020RMB）'!AB35*$B$73</f>
        <v>1894.9948466790074</v>
      </c>
      <c r="AC35" s="100">
        <f>'高情景（2001-2060, 2020RMB）'!AC35*$B$73</f>
        <v>1960.9337185730294</v>
      </c>
      <c r="AD35" s="100">
        <f>'高情景（2001-2060, 2020RMB）'!AD35*$B$73</f>
        <v>2027.3814645131351</v>
      </c>
      <c r="AE35" s="66">
        <f>'高情景（2001-2060, 2020RMB）'!AE35*$B$73</f>
        <v>2093.3868696521108</v>
      </c>
      <c r="AF35" s="100">
        <f>'高情景（2001-2060, 2020RMB）'!AF35*$B$73</f>
        <v>2157.828328578415</v>
      </c>
      <c r="AG35" s="100">
        <f>'高情景（2001-2060, 2020RMB）'!AG35*$B$73</f>
        <v>2220.6163944677214</v>
      </c>
      <c r="AH35" s="100">
        <f>'高情景（2001-2060, 2020RMB）'!AH35*$B$73</f>
        <v>2282.3374284549018</v>
      </c>
      <c r="AI35" s="100">
        <f>'高情景（2001-2060, 2020RMB）'!AI35*$B$73</f>
        <v>2344.008511846378</v>
      </c>
      <c r="AJ35" s="244">
        <f>'高情景（2001-2060, 2020RMB）'!AJ35*$B$73</f>
        <v>2407.1652510460149</v>
      </c>
      <c r="AK35" s="65">
        <f>'高情景（2001-2060, 2020RMB）'!AK35*$B$73</f>
        <v>2470.3498813620276</v>
      </c>
      <c r="AL35" s="100">
        <f>'高情景（2001-2060, 2020RMB）'!AL35*$B$73</f>
        <v>2531.6436034638864</v>
      </c>
      <c r="AM35" s="100">
        <f>'高情景（2001-2060, 2020RMB）'!AM35*$B$73</f>
        <v>2592.3376383401292</v>
      </c>
      <c r="AN35" s="100">
        <f>'高情景（2001-2060, 2020RMB）'!AN35*$B$73</f>
        <v>2653.8561159084293</v>
      </c>
      <c r="AO35" s="66">
        <f>'高情景（2001-2060, 2020RMB）'!AO35*$B$73</f>
        <v>2717.756729516972</v>
      </c>
      <c r="AP35" s="100">
        <f>'高情景（2001-2060, 2020RMB）'!AP35*$B$73</f>
        <v>2784.2053280469809</v>
      </c>
      <c r="AQ35" s="100">
        <f>'高情景（2001-2060, 2020RMB）'!AQ35*$B$73</f>
        <v>2852.3049952080878</v>
      </c>
      <c r="AR35" s="100">
        <f>'高情景（2001-2060, 2020RMB）'!AR35*$B$73</f>
        <v>2922.1222099075499</v>
      </c>
      <c r="AS35" s="100">
        <f>'高情景（2001-2060, 2020RMB）'!AS35*$B$73</f>
        <v>2993.721097942971</v>
      </c>
      <c r="AT35" s="100">
        <f>'高情景（2001-2060, 2020RMB）'!AT35*$B$73</f>
        <v>3067.1635360568007</v>
      </c>
      <c r="AU35" s="65">
        <f>'高情景（2001-2060, 2020RMB）'!AU35*$B$73</f>
        <v>3142.6694182304036</v>
      </c>
      <c r="AV35" s="100">
        <f>'高情景（2001-2060, 2020RMB）'!AV35*$B$73</f>
        <v>3220.3405850628756</v>
      </c>
      <c r="AW35" s="100">
        <f>'高情景（2001-2060, 2020RMB）'!AW35*$B$73</f>
        <v>3300.0443714742059</v>
      </c>
      <c r="AX35" s="100">
        <f>'高情景（2001-2060, 2020RMB）'!AX35*$B$73</f>
        <v>3381.6254863928821</v>
      </c>
      <c r="AY35" s="66">
        <f>'高情景（2001-2060, 2020RMB）'!AY35*$B$73</f>
        <v>3464.9037846683186</v>
      </c>
      <c r="AZ35" s="65">
        <f>'高情景（2001-2060, 2020RMB）'!AZ35*$B$73</f>
        <v>3550.0177245212362</v>
      </c>
      <c r="BA35" s="100">
        <f>'高情景（2001-2060, 2020RMB）'!BA35*$B$73</f>
        <v>3637.2634131756513</v>
      </c>
      <c r="BB35" s="100">
        <f>'高情景（2001-2060, 2020RMB）'!BB35*$B$73</f>
        <v>3726.6770429327048</v>
      </c>
      <c r="BC35" s="100">
        <f>'高情景（2001-2060, 2020RMB）'!BC35*$B$73</f>
        <v>3818.2946320642727</v>
      </c>
      <c r="BD35" s="66">
        <f>'高情景（2001-2060, 2020RMB）'!BD35*$B$73</f>
        <v>3912.1516819656777</v>
      </c>
      <c r="BE35" s="100">
        <f>'高情景（2001-2060, 2020RMB）'!BE35*$B$73</f>
        <v>4008.3702508497481</v>
      </c>
      <c r="BF35" s="100">
        <f>'高情景（2001-2060, 2020RMB）'!BF35*$B$73</f>
        <v>4107.093179027971</v>
      </c>
      <c r="BG35" s="100">
        <f>'高情景（2001-2060, 2020RMB）'!BG35*$B$73</f>
        <v>4208.3866647750792</v>
      </c>
      <c r="BH35" s="100">
        <f>'高情景（2001-2060, 2020RMB）'!BH35*$B$73</f>
        <v>4312.3165334738069</v>
      </c>
      <c r="BI35" s="245">
        <f>'高情景（2001-2060, 2020RMB）'!BI35*$B$73</f>
        <v>4418.9473551102692</v>
      </c>
    </row>
    <row r="36" spans="1:61" x14ac:dyDescent="0.2">
      <c r="A36" s="23" t="s">
        <v>85</v>
      </c>
      <c r="B36" s="53"/>
      <c r="C36" s="54"/>
      <c r="D36" s="54"/>
      <c r="E36" s="54"/>
      <c r="F36" s="55"/>
      <c r="G36" s="53"/>
      <c r="H36" s="54"/>
      <c r="I36" s="54">
        <f>'高情景（2001-2060, 2020RMB）'!I36*$B$73</f>
        <v>118.34009269006653</v>
      </c>
      <c r="J36" s="54">
        <f>'高情景（2001-2060, 2020RMB）'!J36*$B$73</f>
        <v>123.62182795184819</v>
      </c>
      <c r="K36" s="55">
        <f>'高情景（2001-2060, 2020RMB）'!K36*$B$73</f>
        <v>133.37663196120397</v>
      </c>
      <c r="L36" s="53">
        <f>'高情景（2001-2060, 2020RMB）'!L36*$B$73</f>
        <v>142.25650870419096</v>
      </c>
      <c r="M36" s="54">
        <f>'高情景（2001-2060, 2020RMB）'!M36*$B$73</f>
        <v>153.16827823699467</v>
      </c>
      <c r="N36" s="54">
        <f>'高情景（2001-2060, 2020RMB）'!N36*$B$73</f>
        <v>160.49079984258429</v>
      </c>
      <c r="O36" s="54">
        <f>'高情景（2001-2060, 2020RMB）'!O36*$B$73</f>
        <v>166.94576669297967</v>
      </c>
      <c r="P36" s="54">
        <f>'高情景（2001-2060, 2020RMB）'!P36*$B$73</f>
        <v>176.1215580414071</v>
      </c>
      <c r="Q36" s="53">
        <f>'高情景（2001-2060, 2020RMB）'!Q36*$B$73</f>
        <v>182.35873919401584</v>
      </c>
      <c r="R36" s="54">
        <f>'高情景（2001-2060, 2020RMB）'!R36*$B$73</f>
        <v>195.29133151703161</v>
      </c>
      <c r="S36" s="54">
        <f>'高情景（2001-2060, 2020RMB）'!S36*$B$73</f>
        <v>209.22959491007907</v>
      </c>
      <c r="T36" s="54">
        <f>'高情景（2001-2060, 2020RMB）'!T36*$B$73</f>
        <v>225.7383827465211</v>
      </c>
      <c r="U36" s="55">
        <f>'高情景（2001-2060, 2020RMB）'!U36*$B$73</f>
        <v>223.1754643875409</v>
      </c>
      <c r="V36" s="54">
        <f>'高情景（2001-2060, 2020RMB）'!V36*$B$73</f>
        <v>249.09839628267974</v>
      </c>
      <c r="W36" s="54">
        <f>'高情景（2001-2060, 2020RMB）'!W36*$B$73</f>
        <v>255.82558027423454</v>
      </c>
      <c r="X36" s="100">
        <f>'高情景（2001-2060, 2020RMB）'!X36*$B$73</f>
        <v>269.4335160318879</v>
      </c>
      <c r="Y36" s="100">
        <f>'高情景（2001-2060, 2020RMB）'!Y36*$B$73</f>
        <v>283.06099091693528</v>
      </c>
      <c r="Z36" s="100">
        <f>'高情景（2001-2060, 2020RMB）'!Z36*$B$73</f>
        <v>296.4273587855331</v>
      </c>
      <c r="AA36" s="65">
        <f>'高情景（2001-2060, 2020RMB）'!AA36*$B$73</f>
        <v>310.19378143637266</v>
      </c>
      <c r="AB36" s="100">
        <f>'高情景（2001-2060, 2020RMB）'!AB36*$B$73</f>
        <v>324.30705388550359</v>
      </c>
      <c r="AC36" s="100">
        <f>'高情景（2001-2060, 2020RMB）'!AC36*$B$73</f>
        <v>338.39568012439662</v>
      </c>
      <c r="AD36" s="100">
        <f>'高情景（2001-2060, 2020RMB）'!AD36*$B$73</f>
        <v>351.99823188806909</v>
      </c>
      <c r="AE36" s="66">
        <f>'高情景（2001-2060, 2020RMB）'!AE36*$B$73</f>
        <v>364.56154752401085</v>
      </c>
      <c r="AF36" s="100">
        <f>'高情景（2001-2060, 2020RMB）'!AF36*$B$73</f>
        <v>375.88664781980123</v>
      </c>
      <c r="AG36" s="100">
        <f>'高情景（2001-2060, 2020RMB）'!AG36*$B$73</f>
        <v>386.26089495568579</v>
      </c>
      <c r="AH36" s="100">
        <f>'高情景（2001-2060, 2020RMB）'!AH36*$B$73</f>
        <v>395.83026614932396</v>
      </c>
      <c r="AI36" s="100">
        <f>'高情景（2001-2060, 2020RMB）'!AI36*$B$73</f>
        <v>404.82895525153526</v>
      </c>
      <c r="AJ36" s="244">
        <f>'高情景（2001-2060, 2020RMB）'!AJ36*$B$73</f>
        <v>413.5912650370156</v>
      </c>
      <c r="AK36" s="65">
        <f>'高情景（2001-2060, 2020RMB）'!AK36*$B$73</f>
        <v>422.02590836310083</v>
      </c>
      <c r="AL36" s="100">
        <f>'高情景（2001-2060, 2020RMB）'!AL36*$B$73</f>
        <v>429.91470606483057</v>
      </c>
      <c r="AM36" s="100">
        <f>'高情景（2001-2060, 2020RMB）'!AM36*$B$73</f>
        <v>437.48173144786995</v>
      </c>
      <c r="AN36" s="100">
        <f>'高情景（2001-2060, 2020RMB）'!AN36*$B$73</f>
        <v>444.96888810444574</v>
      </c>
      <c r="AO36" s="66">
        <f>'高情景（2001-2060, 2020RMB）'!AO36*$B$73</f>
        <v>452.63475971767321</v>
      </c>
      <c r="AP36" s="100">
        <f>'高情景（2001-2060, 2020RMB）'!AP36*$B$73</f>
        <v>460.50106854088017</v>
      </c>
      <c r="AQ36" s="100">
        <f>'高情景（2001-2060, 2020RMB）'!AQ36*$B$73</f>
        <v>468.41446663381822</v>
      </c>
      <c r="AR36" s="100">
        <f>'高情景（2001-2060, 2020RMB）'!AR36*$B$73</f>
        <v>476.38318497505941</v>
      </c>
      <c r="AS36" s="100">
        <f>'高情景（2001-2060, 2020RMB）'!AS36*$B$73</f>
        <v>484.41509447802707</v>
      </c>
      <c r="AT36" s="100">
        <f>'高情景（2001-2060, 2020RMB）'!AT36*$B$73</f>
        <v>492.51771465029549</v>
      </c>
      <c r="AU36" s="65">
        <f>'高情景（2001-2060, 2020RMB）'!AU36*$B$73</f>
        <v>500.72374571548727</v>
      </c>
      <c r="AV36" s="100">
        <f>'高情景（2001-2060, 2020RMB）'!AV36*$B$73</f>
        <v>509.0464238084906</v>
      </c>
      <c r="AW36" s="100">
        <f>'高情景（2001-2060, 2020RMB）'!AW36*$B$73</f>
        <v>517.46198932968559</v>
      </c>
      <c r="AX36" s="100">
        <f>'高情景（2001-2060, 2020RMB）'!AX36*$B$73</f>
        <v>525.94413796409276</v>
      </c>
      <c r="AY36" s="66">
        <f>'高情景（2001-2060, 2020RMB）'!AY36*$B$73</f>
        <v>534.46384522520805</v>
      </c>
      <c r="AZ36" s="65">
        <f>'高情景（2001-2060, 2020RMB）'!AZ36*$B$73</f>
        <v>543.03062248061201</v>
      </c>
      <c r="BA36" s="100">
        <f>'高情景（2001-2060, 2020RMB）'!BA36*$B$73</f>
        <v>551.67107792319268</v>
      </c>
      <c r="BB36" s="100">
        <f>'高情景（2001-2060, 2020RMB）'!BB36*$B$73</f>
        <v>560.37960892077274</v>
      </c>
      <c r="BC36" s="100">
        <f>'高情景（2001-2060, 2020RMB）'!BC36*$B$73</f>
        <v>569.15051670684602</v>
      </c>
      <c r="BD36" s="66">
        <f>'高情景（2001-2060, 2020RMB）'!BD36*$B$73</f>
        <v>577.97797373685273</v>
      </c>
      <c r="BE36" s="100">
        <f>'高情景（2001-2060, 2020RMB）'!BE36*$B$73</f>
        <v>586.86879241643953</v>
      </c>
      <c r="BF36" s="100">
        <f>'高情景（2001-2060, 2020RMB）'!BF36*$B$73</f>
        <v>595.83232093201696</v>
      </c>
      <c r="BG36" s="100">
        <f>'高情景（2001-2060, 2020RMB）'!BG36*$B$73</f>
        <v>604.8663098984407</v>
      </c>
      <c r="BH36" s="100">
        <f>'高情景（2001-2060, 2020RMB）'!BH36*$B$73</f>
        <v>613.96829723549536</v>
      </c>
      <c r="BI36" s="245">
        <f>'高情景（2001-2060, 2020RMB）'!BI36*$B$73</f>
        <v>623.13549988800446</v>
      </c>
    </row>
    <row r="37" spans="1:61" x14ac:dyDescent="0.2">
      <c r="A37" s="23" t="s">
        <v>86</v>
      </c>
      <c r="B37" s="53"/>
      <c r="C37" s="54"/>
      <c r="D37" s="54"/>
      <c r="E37" s="54"/>
      <c r="F37" s="55"/>
      <c r="G37" s="53"/>
      <c r="H37" s="54"/>
      <c r="I37" s="54">
        <f>'高情景（2001-2060, 2020RMB）'!I37*$B$73</f>
        <v>538.98023258366788</v>
      </c>
      <c r="J37" s="54">
        <f>'高情景（2001-2060, 2020RMB）'!J37*$B$73</f>
        <v>572.48796307215707</v>
      </c>
      <c r="K37" s="55">
        <f>'高情景（2001-2060, 2020RMB）'!K37*$B$73</f>
        <v>653.24298216813247</v>
      </c>
      <c r="L37" s="53">
        <f>'高情景（2001-2060, 2020RMB）'!L37*$B$73</f>
        <v>708.3464748598501</v>
      </c>
      <c r="M37" s="54">
        <f>'高情景（2001-2060, 2020RMB）'!M37*$B$73</f>
        <v>742.44987001693801</v>
      </c>
      <c r="N37" s="54">
        <f>'高情景（2001-2060, 2020RMB）'!N37*$B$73</f>
        <v>780.76539254799661</v>
      </c>
      <c r="O37" s="54">
        <f>'高情景（2001-2060, 2020RMB）'!O37*$B$73</f>
        <v>812.91644925741389</v>
      </c>
      <c r="P37" s="54">
        <f>'高情景（2001-2060, 2020RMB）'!P37*$B$73</f>
        <v>832.14628132368648</v>
      </c>
      <c r="Q37" s="53">
        <f>'高情景（2001-2060, 2020RMB）'!Q37*$B$73</f>
        <v>873.79715493180709</v>
      </c>
      <c r="R37" s="54">
        <f>'高情景（2001-2060, 2020RMB）'!R37*$B$73</f>
        <v>940.18779422073999</v>
      </c>
      <c r="S37" s="54">
        <f>'高情景（2001-2060, 2020RMB）'!S37*$B$73</f>
        <v>966.10022318768188</v>
      </c>
      <c r="T37" s="54">
        <f>'高情景（2001-2060, 2020RMB）'!T37*$B$73</f>
        <v>976.19296521477702</v>
      </c>
      <c r="U37" s="55">
        <f>'高情景（2001-2060, 2020RMB）'!U37*$B$73</f>
        <v>961.33243098481523</v>
      </c>
      <c r="V37" s="54">
        <f>'高情景（2001-2060, 2020RMB）'!V37*$B$73</f>
        <v>1063.9875770412123</v>
      </c>
      <c r="W37" s="54">
        <f>'高情景（2001-2060, 2020RMB）'!W37*$B$73</f>
        <v>1061.3776196365975</v>
      </c>
      <c r="X37" s="100">
        <f>'高情景（2001-2060, 2020RMB）'!X37*$B$73</f>
        <v>1094.845156817968</v>
      </c>
      <c r="Y37" s="100">
        <f>'高情景（2001-2060, 2020RMB）'!Y37*$B$73</f>
        <v>1127.8990773772416</v>
      </c>
      <c r="Z37" s="100">
        <f>'高情景（2001-2060, 2020RMB）'!Z37*$B$73</f>
        <v>1160.1079835956582</v>
      </c>
      <c r="AA37" s="65">
        <f>'高情景（2001-2060, 2020RMB）'!AA37*$B$73</f>
        <v>1193.9339075209659</v>
      </c>
      <c r="AB37" s="100">
        <f>'高情景（2001-2060, 2020RMB）'!AB37*$B$73</f>
        <v>1228.6725327966574</v>
      </c>
      <c r="AC37" s="100">
        <f>'高情景（2001-2060, 2020RMB）'!AC37*$B$73</f>
        <v>1263.1569134179595</v>
      </c>
      <c r="AD37" s="100">
        <f>'高情景（2001-2060, 2020RMB）'!AD37*$B$73</f>
        <v>1295.9868400823652</v>
      </c>
      <c r="AE37" s="66">
        <f>'高情景（2001-2060, 2020RMB）'!AE37*$B$73</f>
        <v>1325.5257189652643</v>
      </c>
      <c r="AF37" s="100">
        <f>'高情景（2001-2060, 2020RMB）'!AF37*$B$73</f>
        <v>1351.0128897465502</v>
      </c>
      <c r="AG37" s="100">
        <f>'高情景（2001-2060, 2020RMB）'!AG37*$B$73</f>
        <v>1373.3641709169376</v>
      </c>
      <c r="AH37" s="100">
        <f>'高情景（2001-2060, 2020RMB）'!AH37*$B$73</f>
        <v>1393.3935574529494</v>
      </c>
      <c r="AI37" s="100">
        <f>'高情景（2001-2060, 2020RMB）'!AI37*$B$73</f>
        <v>1412.1928793325683</v>
      </c>
      <c r="AJ37" s="244">
        <f>'高情景（2001-2060, 2020RMB）'!AJ37*$B$73</f>
        <v>1431.1648022717179</v>
      </c>
      <c r="AK37" s="65">
        <f>'高情景（2001-2060, 2020RMB）'!AK37*$B$73</f>
        <v>1449.7487862525813</v>
      </c>
      <c r="AL37" s="100">
        <f>'高情景（2001-2060, 2020RMB）'!AL37*$B$73</f>
        <v>1466.802230521721</v>
      </c>
      <c r="AM37" s="100">
        <f>'高情景（2001-2060, 2020RMB）'!AM37*$B$73</f>
        <v>1483.0800340849357</v>
      </c>
      <c r="AN37" s="100">
        <f>'高情景（2001-2060, 2020RMB）'!AN37*$B$73</f>
        <v>1499.3707039889584</v>
      </c>
      <c r="AO37" s="66">
        <f>'高情景（2001-2060, 2020RMB）'!AO37*$B$73</f>
        <v>1516.4943809971467</v>
      </c>
      <c r="AP37" s="100">
        <f>'高情景（2001-2060, 2020RMB）'!AP37*$B$73</f>
        <v>1534.4594355263068</v>
      </c>
      <c r="AQ37" s="100">
        <f>'高情景（2001-2060, 2020RMB）'!AQ37*$B$73</f>
        <v>1552.6901245715862</v>
      </c>
      <c r="AR37" s="100">
        <f>'高情景（2001-2060, 2020RMB）'!AR37*$B$73</f>
        <v>1571.1512996182694</v>
      </c>
      <c r="AS37" s="100">
        <f>'高情景（2001-2060, 2020RMB）'!AS37*$B$73</f>
        <v>1589.8027228913586</v>
      </c>
      <c r="AT37" s="100">
        <f>'高情景（2001-2060, 2020RMB）'!AT37*$B$73</f>
        <v>1608.5990786734192</v>
      </c>
      <c r="AU37" s="65">
        <f>'高情景（2001-2060, 2020RMB）'!AU37*$B$73</f>
        <v>1627.5729479590034</v>
      </c>
      <c r="AV37" s="100">
        <f>'高情景（2001-2060, 2020RMB）'!AV37*$B$73</f>
        <v>1646.6883900999701</v>
      </c>
      <c r="AW37" s="100">
        <f>'高情景（2001-2060, 2020RMB）'!AW37*$B$73</f>
        <v>1665.7859823315075</v>
      </c>
      <c r="AX37" s="100">
        <f>'高情景（2001-2060, 2020RMB）'!AX37*$B$73</f>
        <v>1684.6960652362125</v>
      </c>
      <c r="AY37" s="66">
        <f>'高情景（2001-2060, 2020RMB）'!AY37*$B$73</f>
        <v>1703.2384857329014</v>
      </c>
      <c r="AZ37" s="65">
        <f>'高情景（2001-2060, 2020RMB）'!AZ37*$B$73</f>
        <v>1721.5799290114478</v>
      </c>
      <c r="BA37" s="100">
        <f>'高情景（2001-2060, 2020RMB）'!BA37*$B$73</f>
        <v>1739.9998689889703</v>
      </c>
      <c r="BB37" s="100">
        <f>'高情景（2001-2060, 2020RMB）'!BB37*$B$73</f>
        <v>1758.4793650645277</v>
      </c>
      <c r="BC37" s="100">
        <f>'高情景（2001-2060, 2020RMB）'!BC37*$B$73</f>
        <v>1776.9994680780287</v>
      </c>
      <c r="BD37" s="66">
        <f>'高情景（2001-2060, 2020RMB）'!BD37*$B$73</f>
        <v>1795.5411130495534</v>
      </c>
      <c r="BE37" s="100">
        <f>'高情景（2001-2060, 2020RMB）'!BE37*$B$73</f>
        <v>1814.1245868930589</v>
      </c>
      <c r="BF37" s="100">
        <f>'高情景（2001-2060, 2020RMB）'!BF37*$B$73</f>
        <v>1832.7774752422865</v>
      </c>
      <c r="BG37" s="100">
        <f>'高情景（2001-2060, 2020RMB）'!BG37*$B$73</f>
        <v>1851.4912231365104</v>
      </c>
      <c r="BH37" s="100">
        <f>'高情景（2001-2060, 2020RMB）'!BH37*$B$73</f>
        <v>1870.2566913813723</v>
      </c>
      <c r="BI37" s="245">
        <f>'高情景（2001-2060, 2020RMB）'!BI37*$B$73</f>
        <v>1889.0638385317104</v>
      </c>
    </row>
    <row r="38" spans="1:61" x14ac:dyDescent="0.2">
      <c r="A38" s="23" t="s">
        <v>87</v>
      </c>
      <c r="B38" s="53"/>
      <c r="C38" s="54"/>
      <c r="D38" s="54"/>
      <c r="E38" s="54"/>
      <c r="F38" s="55"/>
      <c r="G38" s="53"/>
      <c r="H38" s="54"/>
      <c r="I38" s="54">
        <f>'高情景（2001-2060, 2020RMB）'!I38*$B$73</f>
        <v>969.86529677334454</v>
      </c>
      <c r="J38" s="54">
        <f>'高情景（2001-2060, 2020RMB）'!J38*$B$73</f>
        <v>1054.5240750677958</v>
      </c>
      <c r="K38" s="55">
        <f>'高情景（2001-2060, 2020RMB）'!K38*$B$73</f>
        <v>1231.9487832991067</v>
      </c>
      <c r="L38" s="53">
        <f>'高情景（2001-2060, 2020RMB）'!L38*$B$73</f>
        <v>1401.566718147817</v>
      </c>
      <c r="M38" s="54">
        <f>'高情景（2001-2060, 2020RMB）'!M38*$B$73</f>
        <v>1483.7223646090169</v>
      </c>
      <c r="N38" s="54">
        <f>'高情景（2001-2060, 2020RMB）'!N38*$B$73</f>
        <v>1571.5684766320201</v>
      </c>
      <c r="O38" s="54">
        <f>'高情景（2001-2060, 2020RMB）'!O38*$B$73</f>
        <v>1646.8308809364089</v>
      </c>
      <c r="P38" s="54">
        <f>'高情景（2001-2060, 2020RMB）'!P38*$B$73</f>
        <v>1663.9142092848247</v>
      </c>
      <c r="Q38" s="53">
        <f>'高情景（2001-2060, 2020RMB）'!Q38*$B$73</f>
        <v>1729.3353394650969</v>
      </c>
      <c r="R38" s="54">
        <f>'高情景（2001-2060, 2020RMB）'!R38*$B$73</f>
        <v>1815.2175877512082</v>
      </c>
      <c r="S38" s="54">
        <f>'高情景（2001-2060, 2020RMB）'!S38*$B$73</f>
        <v>1890.5503654260967</v>
      </c>
      <c r="T38" s="54">
        <f>'高情景（2001-2060, 2020RMB）'!T38*$B$73</f>
        <v>1985.0357835637794</v>
      </c>
      <c r="U38" s="55">
        <f>'高情景（2001-2060, 2020RMB）'!U38*$B$73</f>
        <v>1974.020219422028</v>
      </c>
      <c r="V38" s="54">
        <f>'高情景（2001-2060, 2020RMB）'!V38*$B$73</f>
        <v>2219.755042611464</v>
      </c>
      <c r="W38" s="54">
        <f>'高情景（2001-2060, 2020RMB）'!W38*$B$73</f>
        <v>2221.0746865680835</v>
      </c>
      <c r="X38" s="100">
        <f>'高情景（2001-2060, 2020RMB）'!X38*$B$73</f>
        <v>2262.1959314381129</v>
      </c>
      <c r="Y38" s="100">
        <f>'高情景（2001-2060, 2020RMB）'!Y38*$B$73</f>
        <v>2299.9280097973401</v>
      </c>
      <c r="Z38" s="100">
        <f>'高情景（2001-2060, 2020RMB）'!Z38*$B$73</f>
        <v>2332.5660086079001</v>
      </c>
      <c r="AA38" s="65">
        <f>'高情景（2001-2060, 2020RMB）'!AA38*$B$73</f>
        <v>2366.7052664099192</v>
      </c>
      <c r="AB38" s="100">
        <f>'高情景（2001-2060, 2020RMB）'!AB38*$B$73</f>
        <v>2401.8360773275508</v>
      </c>
      <c r="AC38" s="100">
        <f>'高情景（2001-2060, 2020RMB）'!AC38*$B$73</f>
        <v>2433.6892356618737</v>
      </c>
      <c r="AD38" s="100">
        <f>'高情景（2001-2060, 2020RMB）'!AD38*$B$73</f>
        <v>2457.5853737738366</v>
      </c>
      <c r="AE38" s="66">
        <f>'高情景（2001-2060, 2020RMB）'!AE38*$B$73</f>
        <v>2468.5294135935815</v>
      </c>
      <c r="AF38" s="100">
        <f>'高情景（2001-2060, 2020RMB）'!AF38*$B$73</f>
        <v>2465.1241960917346</v>
      </c>
      <c r="AG38" s="100">
        <f>'高情景（2001-2060, 2020RMB）'!AG38*$B$73</f>
        <v>2451.8282496897018</v>
      </c>
      <c r="AH38" s="100">
        <f>'高情景（2001-2060, 2020RMB）'!AH38*$B$73</f>
        <v>2432.4105287582524</v>
      </c>
      <c r="AI38" s="100">
        <f>'高情景（2001-2060, 2020RMB）'!AI38*$B$73</f>
        <v>2410.9457252645529</v>
      </c>
      <c r="AJ38" s="244">
        <f>'高情景（2001-2060, 2020RMB）'!AJ38*$B$73</f>
        <v>2391.7890214600952</v>
      </c>
      <c r="AK38" s="65">
        <f>'高情景（2001-2060, 2020RMB）'!AK38*$B$73</f>
        <v>2373.706134129246</v>
      </c>
      <c r="AL38" s="100">
        <f>'高情景（2001-2060, 2020RMB）'!AL38*$B$73</f>
        <v>2353.3473402382438</v>
      </c>
      <c r="AM38" s="100">
        <f>'高情景（2001-2060, 2020RMB）'!AM38*$B$73</f>
        <v>2331.9869520888842</v>
      </c>
      <c r="AN38" s="100">
        <f>'高情景（2001-2060, 2020RMB）'!AN38*$B$73</f>
        <v>2310.8506985414351</v>
      </c>
      <c r="AO38" s="66">
        <f>'高情景（2001-2060, 2020RMB）'!AO38*$B$73</f>
        <v>2291.1144404695847</v>
      </c>
      <c r="AP38" s="100">
        <f>'高情景（2001-2060, 2020RMB）'!AP38*$B$73</f>
        <v>2272.65632377773</v>
      </c>
      <c r="AQ38" s="100">
        <f>'高情景（2001-2060, 2020RMB）'!AQ38*$B$73</f>
        <v>2254.5105882374687</v>
      </c>
      <c r="AR38" s="100">
        <f>'高情景（2001-2060, 2020RMB）'!AR38*$B$73</f>
        <v>2236.5513997257021</v>
      </c>
      <c r="AS38" s="100">
        <f>'高情景（2001-2060, 2020RMB）'!AS38*$B$73</f>
        <v>2218.6522718218102</v>
      </c>
      <c r="AT38" s="100">
        <f>'高情景（2001-2060, 2020RMB）'!AT38*$B$73</f>
        <v>2200.6865370001924</v>
      </c>
      <c r="AU38" s="65">
        <f>'高情景（2001-2060, 2020RMB）'!AU38*$B$73</f>
        <v>2182.6390950069467</v>
      </c>
      <c r="AV38" s="100">
        <f>'高情景（2001-2060, 2020RMB）'!AV38*$B$73</f>
        <v>2164.4034084727564</v>
      </c>
      <c r="AW38" s="100">
        <f>'高情景（2001-2060, 2020RMB）'!AW38*$B$73</f>
        <v>2145.7198676352605</v>
      </c>
      <c r="AX38" s="100">
        <f>'高情景（2001-2060, 2020RMB）'!AX38*$B$73</f>
        <v>2126.3346795711982</v>
      </c>
      <c r="AY38" s="66">
        <f>'高情景（2001-2060, 2020RMB）'!AY38*$B$73</f>
        <v>2106.0004753984522</v>
      </c>
      <c r="AZ38" s="65">
        <f>'高情景（2001-2060, 2020RMB）'!AZ38*$B$73</f>
        <v>2084.8943203801637</v>
      </c>
      <c r="BA38" s="100">
        <f>'高情景（2001-2060, 2020RMB）'!BA38*$B$73</f>
        <v>2063.3793982900711</v>
      </c>
      <c r="BB38" s="100">
        <f>'高情景（2001-2060, 2020RMB）'!BB38*$B$73</f>
        <v>2041.4930274492624</v>
      </c>
      <c r="BC38" s="100">
        <f>'高情景（2001-2060, 2020RMB）'!BC38*$B$73</f>
        <v>2019.2726720084859</v>
      </c>
      <c r="BD38" s="66">
        <f>'高情景（2001-2060, 2020RMB）'!BD38*$B$73</f>
        <v>1996.7556812349353</v>
      </c>
      <c r="BE38" s="100">
        <f>'高情景（2001-2060, 2020RMB）'!BE38*$B$73</f>
        <v>1974.0221134117241</v>
      </c>
      <c r="BF38" s="100">
        <f>'高情景（2001-2060, 2020RMB）'!BF38*$B$73</f>
        <v>1951.1558485932155</v>
      </c>
      <c r="BG38" s="100">
        <f>'高情景（2001-2060, 2020RMB）'!BG38*$B$73</f>
        <v>1928.1985358116681</v>
      </c>
      <c r="BH38" s="100">
        <f>'高情景（2001-2060, 2020RMB）'!BH38*$B$73</f>
        <v>1905.1900071573839</v>
      </c>
      <c r="BI38" s="245">
        <f>'高情景（2001-2060, 2020RMB）'!BI38*$B$73</f>
        <v>1882.1679767926057</v>
      </c>
    </row>
    <row r="39" spans="1:61" x14ac:dyDescent="0.2">
      <c r="A39" s="23" t="s">
        <v>88</v>
      </c>
      <c r="B39" s="53"/>
      <c r="C39" s="54"/>
      <c r="D39" s="54"/>
      <c r="E39" s="54"/>
      <c r="F39" s="55"/>
      <c r="G39" s="53"/>
      <c r="H39" s="54"/>
      <c r="I39" s="54">
        <f>'高情景（2001-2060, 2020RMB）'!I39*$B$73</f>
        <v>1827.2046823458188</v>
      </c>
      <c r="J39" s="54">
        <f>'高情景（2001-2060, 2020RMB）'!J39*$B$73</f>
        <v>1903.5599257682049</v>
      </c>
      <c r="K39" s="55">
        <f>'高情景（2001-2060, 2020RMB）'!K39*$B$73</f>
        <v>2063.0097206545961</v>
      </c>
      <c r="L39" s="53">
        <f>'高情景（2001-2060, 2020RMB）'!L39*$B$73</f>
        <v>2174.5896799921866</v>
      </c>
      <c r="M39" s="54">
        <f>'高情景（2001-2060, 2020RMB）'!M39*$B$73</f>
        <v>2266.8642920931907</v>
      </c>
      <c r="N39" s="54">
        <f>'高情景（2001-2060, 2020RMB）'!N39*$B$73</f>
        <v>2366.6226269511294</v>
      </c>
      <c r="O39" s="54">
        <f>'高情景（2001-2060, 2020RMB）'!O39*$B$73</f>
        <v>2409.6227812801817</v>
      </c>
      <c r="P39" s="54">
        <f>'高情景（2001-2060, 2020RMB）'!P39*$B$73</f>
        <v>2409.4725996736911</v>
      </c>
      <c r="Q39" s="53">
        <f>'高情景（2001-2060, 2020RMB）'!Q39*$B$73</f>
        <v>2311.3950984161133</v>
      </c>
      <c r="R39" s="54">
        <f>'高情景（2001-2060, 2020RMB）'!R39*$B$73</f>
        <v>2346.6365941352378</v>
      </c>
      <c r="S39" s="54">
        <f>'高情景（2001-2060, 2020RMB）'!S39*$B$73</f>
        <v>2500.100649793872</v>
      </c>
      <c r="T39" s="54">
        <f>'高情景（2001-2060, 2020RMB）'!T39*$B$73</f>
        <v>2649.1551506544774</v>
      </c>
      <c r="U39" s="55">
        <f>'高情景（2001-2060, 2020RMB）'!U39*$B$73</f>
        <v>2734.3994336154205</v>
      </c>
      <c r="V39" s="54">
        <f>'高情景（2001-2060, 2020RMB）'!V39*$B$73</f>
        <v>2881.1917792140471</v>
      </c>
      <c r="W39" s="54">
        <f>'高情景（2001-2060, 2020RMB）'!W39*$B$73</f>
        <v>2961.9284293936989</v>
      </c>
      <c r="X39" s="100">
        <f>'高情景（2001-2060, 2020RMB）'!X39*$B$73</f>
        <v>3012.6569868361507</v>
      </c>
      <c r="Y39" s="100">
        <f>'高情景（2001-2060, 2020RMB）'!Y39*$B$73</f>
        <v>3062.0026767655595</v>
      </c>
      <c r="Z39" s="100">
        <f>'高情景（2001-2060, 2020RMB）'!Z39*$B$73</f>
        <v>3109.5193765196427</v>
      </c>
      <c r="AA39" s="65">
        <f>'高情景（2001-2060, 2020RMB）'!AA39*$B$73</f>
        <v>3166.4866962066822</v>
      </c>
      <c r="AB39" s="100">
        <f>'高情景（2001-2060, 2020RMB）'!AB39*$B$73</f>
        <v>3230.6792090560812</v>
      </c>
      <c r="AC39" s="100">
        <f>'高情景（2001-2060, 2020RMB）'!AC39*$B$73</f>
        <v>3291.9081657643019</v>
      </c>
      <c r="AD39" s="100">
        <f>'高情景（2001-2060, 2020RMB）'!AD39*$B$73</f>
        <v>3338.956598799462</v>
      </c>
      <c r="AE39" s="66">
        <f>'高情景（2001-2060, 2020RMB）'!AE39*$B$73</f>
        <v>3359.8493767879622</v>
      </c>
      <c r="AF39" s="100">
        <f>'高情景（2001-2060, 2020RMB）'!AF39*$B$73</f>
        <v>3360.5383658724149</v>
      </c>
      <c r="AG39" s="100">
        <f>'高情景（2001-2060, 2020RMB）'!AG39*$B$73</f>
        <v>3355.9311452480883</v>
      </c>
      <c r="AH39" s="100">
        <f>'高情景（2001-2060, 2020RMB）'!AH39*$B$73</f>
        <v>3347.4040752146034</v>
      </c>
      <c r="AI39" s="100">
        <f>'高情景（2001-2060, 2020RMB）'!AI39*$B$73</f>
        <v>3336.8234353848384</v>
      </c>
      <c r="AJ39" s="244">
        <f>'高情景（2001-2060, 2020RMB）'!AJ39*$B$73</f>
        <v>3326.5984473938502</v>
      </c>
      <c r="AK39" s="65">
        <f>'高情景（2001-2060, 2020RMB）'!AK39*$B$73</f>
        <v>3313.4645695497188</v>
      </c>
      <c r="AL39" s="100">
        <f>'高情景（2001-2060, 2020RMB）'!AL39*$B$73</f>
        <v>3293.8082917440192</v>
      </c>
      <c r="AM39" s="100">
        <f>'高情景（2001-2060, 2020RMB）'!AM39*$B$73</f>
        <v>3269.8000353591747</v>
      </c>
      <c r="AN39" s="100">
        <f>'高情景（2001-2060, 2020RMB）'!AN39*$B$73</f>
        <v>3243.5640576752908</v>
      </c>
      <c r="AO39" s="66">
        <f>'高情景（2001-2060, 2020RMB）'!AO39*$B$73</f>
        <v>3217.1584651318917</v>
      </c>
      <c r="AP39" s="100">
        <f>'高情景（2001-2060, 2020RMB）'!AP39*$B$73</f>
        <v>3190.8098174869133</v>
      </c>
      <c r="AQ39" s="100">
        <f>'高情景（2001-2060, 2020RMB）'!AQ39*$B$73</f>
        <v>3163.5460636504731</v>
      </c>
      <c r="AR39" s="100">
        <f>'高情景（2001-2060, 2020RMB）'!AR39*$B$73</f>
        <v>3135.563372474342</v>
      </c>
      <c r="AS39" s="100">
        <f>'高情景（2001-2060, 2020RMB）'!AS39*$B$73</f>
        <v>3107.0460043381649</v>
      </c>
      <c r="AT39" s="100">
        <f>'高情景（2001-2060, 2020RMB）'!AT39*$B$73</f>
        <v>3078.166741640161</v>
      </c>
      <c r="AU39" s="65">
        <f>'高情景（2001-2060, 2020RMB）'!AU39*$B$73</f>
        <v>3049.2427939313966</v>
      </c>
      <c r="AV39" s="100">
        <f>'高情景（2001-2060, 2020RMB）'!AV39*$B$73</f>
        <v>3020.4514324655343</v>
      </c>
      <c r="AW39" s="100">
        <f>'高情景（2001-2060, 2020RMB）'!AW39*$B$73</f>
        <v>2991.7447152575428</v>
      </c>
      <c r="AX39" s="100">
        <f>'高情景（2001-2060, 2020RMB）'!AX39*$B$73</f>
        <v>2963.0714690683171</v>
      </c>
      <c r="AY39" s="66">
        <f>'高情景（2001-2060, 2020RMB）'!AY39*$B$73</f>
        <v>2934.3771771741003</v>
      </c>
      <c r="AZ39" s="65">
        <f>'高情景（2001-2060, 2020RMB）'!AZ39*$B$73</f>
        <v>2905.3507537553473</v>
      </c>
      <c r="BA39" s="100">
        <f>'高情景（2001-2060, 2020RMB）'!BA39*$B$73</f>
        <v>2875.7532060185868</v>
      </c>
      <c r="BB39" s="100">
        <f>'高情景（2001-2060, 2020RMB）'!BB39*$B$73</f>
        <v>2845.6358504813134</v>
      </c>
      <c r="BC39" s="100">
        <f>'高情景（2001-2060, 2020RMB）'!BC39*$B$73</f>
        <v>2815.0502400673181</v>
      </c>
      <c r="BD39" s="66">
        <f>'高情景（2001-2060, 2020RMB）'!BD39*$B$73</f>
        <v>2784.0478022819098</v>
      </c>
      <c r="BE39" s="100">
        <f>'高情景（2001-2060, 2020RMB）'!BE39*$B$73</f>
        <v>2752.739557728818</v>
      </c>
      <c r="BF39" s="100">
        <f>'高情景（2001-2060, 2020RMB）'!BF39*$B$73</f>
        <v>2721.2419286848417</v>
      </c>
      <c r="BG39" s="100">
        <f>'高情景（2001-2060, 2020RMB）'!BG39*$B$73</f>
        <v>2689.6125068666161</v>
      </c>
      <c r="BH39" s="100">
        <f>'高情景（2001-2060, 2020RMB）'!BH39*$B$73</f>
        <v>2657.9063936510206</v>
      </c>
      <c r="BI39" s="245">
        <f>'高情景（2001-2060, 2020RMB）'!BI39*$B$73</f>
        <v>2626.175779247953</v>
      </c>
    </row>
    <row r="40" spans="1:61" x14ac:dyDescent="0.2">
      <c r="A40" s="23" t="s">
        <v>89</v>
      </c>
      <c r="B40" s="53"/>
      <c r="C40" s="54"/>
      <c r="D40" s="54"/>
      <c r="E40" s="54"/>
      <c r="F40" s="55"/>
      <c r="G40" s="53"/>
      <c r="H40" s="54"/>
      <c r="I40" s="54">
        <f>'高情景（2001-2060, 2020RMB）'!I40*$B$73</f>
        <v>769.84623647460489</v>
      </c>
      <c r="J40" s="54">
        <f>'高情景（2001-2060, 2020RMB）'!J40*$B$73</f>
        <v>823.17988973695537</v>
      </c>
      <c r="K40" s="55">
        <f>'高情景（2001-2060, 2020RMB）'!K40*$B$73</f>
        <v>904.92316398079311</v>
      </c>
      <c r="L40" s="53">
        <f>'高情景（2001-2060, 2020RMB）'!L40*$B$73</f>
        <v>987.77824611982282</v>
      </c>
      <c r="M40" s="54">
        <f>'高情景（2001-2060, 2020RMB）'!M40*$B$73</f>
        <v>1064.486024295582</v>
      </c>
      <c r="N40" s="54">
        <f>'高情景（2001-2060, 2020RMB）'!N40*$B$73</f>
        <v>1158.858418673603</v>
      </c>
      <c r="O40" s="54">
        <f>'高情景（2001-2060, 2020RMB）'!O40*$B$73</f>
        <v>1248.7980808928194</v>
      </c>
      <c r="P40" s="54">
        <f>'高情景（2001-2060, 2020RMB）'!P40*$B$73</f>
        <v>1318.6201486481377</v>
      </c>
      <c r="Q40" s="53">
        <f>'高情景（2001-2060, 2020RMB）'!Q40*$B$73</f>
        <v>1366.6046763825284</v>
      </c>
      <c r="R40" s="54">
        <f>'高情景（2001-2060, 2020RMB）'!R40*$B$73</f>
        <v>1404.0405883388651</v>
      </c>
      <c r="S40" s="54">
        <f>'高情景（2001-2060, 2020RMB）'!S40*$B$73</f>
        <v>1507.0452757650496</v>
      </c>
      <c r="T40" s="54">
        <f>'高情景（2001-2060, 2020RMB）'!T40*$B$73</f>
        <v>1586.7231090068576</v>
      </c>
      <c r="U40" s="55">
        <f>'高情景（2001-2060, 2020RMB）'!U40*$B$73</f>
        <v>1573.3130836256189</v>
      </c>
      <c r="V40" s="54">
        <f>'高情景（2001-2060, 2020RMB）'!V40*$B$73</f>
        <v>1702.0033119290772</v>
      </c>
      <c r="W40" s="54">
        <f>'高情景（2001-2060, 2020RMB）'!W40*$B$73</f>
        <v>1818.8547619421211</v>
      </c>
      <c r="X40" s="100">
        <f>'高情景（2001-2060, 2020RMB）'!X40*$B$73</f>
        <v>1898.469730159849</v>
      </c>
      <c r="Y40" s="100">
        <f>'高情景（2001-2060, 2020RMB）'!Y40*$B$73</f>
        <v>1979.8505059591946</v>
      </c>
      <c r="Z40" s="100">
        <f>'高情景（2001-2060, 2020RMB）'!Z40*$B$73</f>
        <v>2062.6335273278469</v>
      </c>
      <c r="AA40" s="65">
        <f>'高情景（2001-2060, 2020RMB）'!AA40*$B$73</f>
        <v>2150.9215761397677</v>
      </c>
      <c r="AB40" s="100">
        <f>'高情景（2001-2060, 2020RMB）'!AB40*$B$73</f>
        <v>2243.3132455102609</v>
      </c>
      <c r="AC40" s="100">
        <f>'高情景（2001-2060, 2020RMB）'!AC40*$B$73</f>
        <v>2338.3136814466411</v>
      </c>
      <c r="AD40" s="100">
        <f>'高情景（2001-2060, 2020RMB）'!AD40*$B$73</f>
        <v>2433.9594415596775</v>
      </c>
      <c r="AE40" s="66">
        <f>'高情景（2001-2060, 2020RMB）'!AE40*$B$73</f>
        <v>2527.7675283549092</v>
      </c>
      <c r="AF40" s="100">
        <f>'高情景（2001-2060, 2020RMB）'!AF40*$B$73</f>
        <v>2618.9194331283034</v>
      </c>
      <c r="AG40" s="100">
        <f>'高情景（2001-2060, 2020RMB）'!AG40*$B$73</f>
        <v>2707.8391775005207</v>
      </c>
      <c r="AH40" s="100">
        <f>'高情景（2001-2060, 2020RMB）'!AH40*$B$73</f>
        <v>2793.5213512907103</v>
      </c>
      <c r="AI40" s="100">
        <f>'高情景（2001-2060, 2020RMB）'!AI40*$B$73</f>
        <v>2875.315397077321</v>
      </c>
      <c r="AJ40" s="244">
        <f>'高情景（2001-2060, 2020RMB）'!AJ40*$B$73</f>
        <v>2953.0603834926424</v>
      </c>
      <c r="AK40" s="65">
        <f>'高情景（2001-2060, 2020RMB）'!AK40*$B$73</f>
        <v>3026.2575242121884</v>
      </c>
      <c r="AL40" s="100">
        <f>'高情景（2001-2060, 2020RMB）'!AL40*$B$73</f>
        <v>3095.2805339089496</v>
      </c>
      <c r="AM40" s="100">
        <f>'高情景（2001-2060, 2020RMB）'!AM40*$B$73</f>
        <v>3161.7348347272114</v>
      </c>
      <c r="AN40" s="100">
        <f>'高情景（2001-2060, 2020RMB）'!AN40*$B$73</f>
        <v>3227.3907427719923</v>
      </c>
      <c r="AO40" s="66">
        <f>'高情景（2001-2060, 2020RMB）'!AO40*$B$73</f>
        <v>3294.1735275452929</v>
      </c>
      <c r="AP40" s="100">
        <f>'高情景（2001-2060, 2020RMB）'!AP40*$B$73</f>
        <v>3362.3110057372514</v>
      </c>
      <c r="AQ40" s="100">
        <f>'高情景（2001-2060, 2020RMB）'!AQ40*$B$73</f>
        <v>3430.7567252036988</v>
      </c>
      <c r="AR40" s="100">
        <f>'高情景（2001-2060, 2020RMB）'!AR40*$B$73</f>
        <v>3499.6439328167389</v>
      </c>
      <c r="AS40" s="100">
        <f>'高情景（2001-2060, 2020RMB）'!AS40*$B$73</f>
        <v>3569.1110235252295</v>
      </c>
      <c r="AT40" s="100">
        <f>'高情景（2001-2060, 2020RMB）'!AT40*$B$73</f>
        <v>3639.3016594582568</v>
      </c>
      <c r="AU40" s="65">
        <f>'高情景（2001-2060, 2020RMB）'!AU40*$B$73</f>
        <v>3710.5540813995535</v>
      </c>
      <c r="AV40" s="100">
        <f>'高情景（2001-2060, 2020RMB）'!AV40*$B$73</f>
        <v>3783.0722050571289</v>
      </c>
      <c r="AW40" s="100">
        <f>'高情景（2001-2060, 2020RMB）'!AW40*$B$73</f>
        <v>3856.7931837488177</v>
      </c>
      <c r="AX40" s="100">
        <f>'高情景（2001-2060, 2020RMB）'!AX40*$B$73</f>
        <v>3931.6412532323593</v>
      </c>
      <c r="AY40" s="66">
        <f>'高情景（2001-2060, 2020RMB）'!AY40*$B$73</f>
        <v>4007.5263525162013</v>
      </c>
      <c r="AZ40" s="65">
        <f>'高情景（2001-2060, 2020RMB）'!AZ40*$B$73</f>
        <v>4084.3470664637262</v>
      </c>
      <c r="BA40" s="100">
        <f>'高情景（2001-2060, 2020RMB）'!BA40*$B$73</f>
        <v>4162.044628664069</v>
      </c>
      <c r="BB40" s="100">
        <f>'高情景（2001-2060, 2020RMB）'!BB40*$B$73</f>
        <v>4240.580462986476</v>
      </c>
      <c r="BC40" s="100">
        <f>'高情景（2001-2060, 2020RMB）'!BC40*$B$73</f>
        <v>4319.9148803443941</v>
      </c>
      <c r="BD40" s="66">
        <f>'高情景（2001-2060, 2020RMB）'!BD40*$B$73</f>
        <v>4400.0068322670759</v>
      </c>
      <c r="BE40" s="100">
        <f>'高情景（2001-2060, 2020RMB）'!BE40*$B$73</f>
        <v>4480.9114019427261</v>
      </c>
      <c r="BF40" s="100">
        <f>'高情景（2001-2060, 2020RMB）'!BF40*$B$73</f>
        <v>4562.7038582708365</v>
      </c>
      <c r="BG40" s="100">
        <f>'高情景（2001-2060, 2020RMB）'!BG40*$B$73</f>
        <v>4645.3713921741128</v>
      </c>
      <c r="BH40" s="100">
        <f>'高情景（2001-2060, 2020RMB）'!BH40*$B$73</f>
        <v>4728.8995138386226</v>
      </c>
      <c r="BI40" s="245">
        <f>'高情景（2001-2060, 2020RMB）'!BI40*$B$73</f>
        <v>4813.2712013047831</v>
      </c>
    </row>
    <row r="41" spans="1:61" x14ac:dyDescent="0.2">
      <c r="A41" s="23" t="s">
        <v>90</v>
      </c>
      <c r="B41" s="53"/>
      <c r="C41" s="54"/>
      <c r="D41" s="54"/>
      <c r="E41" s="54"/>
      <c r="F41" s="55"/>
      <c r="G41" s="53"/>
      <c r="H41" s="54"/>
      <c r="I41" s="54">
        <f>'高情景（2001-2060, 2020RMB）'!I41*$B$73</f>
        <v>825.35203982323162</v>
      </c>
      <c r="J41" s="54">
        <f>'高情景（2001-2060, 2020RMB）'!J41*$B$73</f>
        <v>860.62424293328729</v>
      </c>
      <c r="K41" s="55">
        <f>'高情景（2001-2060, 2020RMB）'!K41*$B$73</f>
        <v>994.5601714893121</v>
      </c>
      <c r="L41" s="53">
        <f>'高情景（2001-2060, 2020RMB）'!L41*$B$73</f>
        <v>1125.7598991764332</v>
      </c>
      <c r="M41" s="54">
        <f>'高情景（2001-2060, 2020RMB）'!M41*$B$73</f>
        <v>1202.4657387811435</v>
      </c>
      <c r="N41" s="54">
        <f>'高情景（2001-2060, 2020RMB）'!N41*$B$73</f>
        <v>1283.9402712372946</v>
      </c>
      <c r="O41" s="54">
        <f>'高情景（2001-2060, 2020RMB）'!O41*$B$73</f>
        <v>1373.7400086801558</v>
      </c>
      <c r="P41" s="54">
        <f>'高情景（2001-2060, 2020RMB）'!P41*$B$73</f>
        <v>1399.7199374534182</v>
      </c>
      <c r="Q41" s="53">
        <f>'高情景（2001-2060, 2020RMB）'!Q41*$B$73</f>
        <v>1477.9749989056179</v>
      </c>
      <c r="R41" s="54">
        <f>'高情景（2001-2060, 2020RMB）'!R41*$B$73</f>
        <v>1594.7588110067843</v>
      </c>
      <c r="S41" s="54">
        <f>'高情景（2001-2060, 2020RMB）'!S41*$B$73</f>
        <v>1648.2392055673163</v>
      </c>
      <c r="T41" s="54">
        <f>'高情景（2001-2060, 2020RMB）'!T41*$B$73</f>
        <v>1681.3499544976607</v>
      </c>
      <c r="U41" s="55">
        <f>'高情景（2001-2060, 2020RMB）'!U41*$B$73</f>
        <v>1711.0551127601359</v>
      </c>
      <c r="V41" s="54">
        <f>'高情景（2001-2060, 2020RMB）'!V41*$B$73</f>
        <v>2066.5774519172019</v>
      </c>
      <c r="W41" s="54">
        <f>'高情景（2001-2060, 2020RMB）'!W41*$B$73</f>
        <v>2090.8982819264734</v>
      </c>
      <c r="X41" s="100">
        <f>'高情景（2001-2060, 2020RMB）'!X41*$B$73</f>
        <v>2143.3915819331332</v>
      </c>
      <c r="Y41" s="100">
        <f>'高情景（2001-2060, 2020RMB）'!Y41*$B$73</f>
        <v>2195.2961443413596</v>
      </c>
      <c r="Z41" s="100">
        <f>'高情景（2001-2060, 2020RMB）'!Z41*$B$73</f>
        <v>2246.1178885238974</v>
      </c>
      <c r="AA41" s="65">
        <f>'高情景（2001-2060, 2020RMB）'!AA41*$B$73</f>
        <v>2299.826386955981</v>
      </c>
      <c r="AB41" s="100">
        <f>'高情景（2001-2060, 2020RMB）'!AB41*$B$73</f>
        <v>2354.7566631713994</v>
      </c>
      <c r="AC41" s="100">
        <f>'高情景（2001-2060, 2020RMB）'!AC41*$B$73</f>
        <v>2409.9324033173712</v>
      </c>
      <c r="AD41" s="100">
        <f>'高情景（2001-2060, 2020RMB）'!AD41*$B$73</f>
        <v>2464.1447367065093</v>
      </c>
      <c r="AE41" s="66">
        <f>'高情景（2001-2060, 2020RMB）'!AE41*$B$73</f>
        <v>2515.9534438061005</v>
      </c>
      <c r="AF41" s="100">
        <f>'高情景（2001-2060, 2020RMB）'!AF41*$B$73</f>
        <v>2564.3647517045792</v>
      </c>
      <c r="AG41" s="100">
        <f>'高情景（2001-2060, 2020RMB）'!AG41*$B$73</f>
        <v>2609.6657818826297</v>
      </c>
      <c r="AH41" s="100">
        <f>'高情景（2001-2060, 2020RMB）'!AH41*$B$73</f>
        <v>2652.3379644581651</v>
      </c>
      <c r="AI41" s="100">
        <f>'高情景（2001-2060, 2020RMB）'!AI41*$B$73</f>
        <v>2693.3532934420928</v>
      </c>
      <c r="AJ41" s="244">
        <f>'高情景（2001-2060, 2020RMB）'!AJ41*$B$73</f>
        <v>2734.2488009531976</v>
      </c>
      <c r="AK41" s="65">
        <f>'高情景（2001-2060, 2020RMB）'!AK41*$B$73</f>
        <v>2773.5465840383331</v>
      </c>
      <c r="AL41" s="100">
        <f>'高情景（2001-2060, 2020RMB）'!AL41*$B$73</f>
        <v>2809.4777837440447</v>
      </c>
      <c r="AM41" s="100">
        <f>'高情景（2001-2060, 2020RMB）'!AM41*$B$73</f>
        <v>2843.5547689032737</v>
      </c>
      <c r="AN41" s="100">
        <f>'高情景（2001-2060, 2020RMB）'!AN41*$B$73</f>
        <v>2877.360242230503</v>
      </c>
      <c r="AO41" s="66">
        <f>'高情景（2001-2060, 2020RMB）'!AO41*$B$73</f>
        <v>2912.5415218305957</v>
      </c>
      <c r="AP41" s="100">
        <f>'高情景（2001-2060, 2020RMB）'!AP41*$B$73</f>
        <v>2949.1884293031972</v>
      </c>
      <c r="AQ41" s="100">
        <f>'高情景（2001-2060, 2020RMB）'!AQ41*$B$73</f>
        <v>2986.265264282581</v>
      </c>
      <c r="AR41" s="100">
        <f>'高情景（2001-2060, 2020RMB）'!AR41*$B$73</f>
        <v>3023.7721585144604</v>
      </c>
      <c r="AS41" s="100">
        <f>'高情景（2001-2060, 2020RMB）'!AS41*$B$73</f>
        <v>3061.6980674591437</v>
      </c>
      <c r="AT41" s="100">
        <f>'高情景（2001-2060, 2020RMB）'!AT41*$B$73</f>
        <v>3100.0209022709691</v>
      </c>
      <c r="AU41" s="65">
        <f>'高情景（2001-2060, 2020RMB）'!AU41*$B$73</f>
        <v>3138.8675714934516</v>
      </c>
      <c r="AV41" s="100">
        <f>'高情景（2001-2060, 2020RMB）'!AV41*$B$73</f>
        <v>3178.2319268463625</v>
      </c>
      <c r="AW41" s="100">
        <f>'高情景（2001-2060, 2020RMB）'!AW41*$B$73</f>
        <v>3217.867982142765</v>
      </c>
      <c r="AX41" s="100">
        <f>'高情景（2001-2060, 2020RMB）'!AX41*$B$73</f>
        <v>3257.5075081283899</v>
      </c>
      <c r="AY41" s="66">
        <f>'高情景（2001-2060, 2020RMB）'!AY41*$B$73</f>
        <v>3296.8588113519731</v>
      </c>
      <c r="AZ41" s="65">
        <f>'高情景（2001-2060, 2020RMB）'!AZ41*$B$73</f>
        <v>3336.0730647326859</v>
      </c>
      <c r="BA41" s="100">
        <f>'高情景（2001-2060, 2020RMB）'!BA41*$B$73</f>
        <v>3375.5002845273266</v>
      </c>
      <c r="BB41" s="100">
        <f>'高情景（2001-2060, 2020RMB）'!BB41*$B$73</f>
        <v>3415.1284161570725</v>
      </c>
      <c r="BC41" s="100">
        <f>'高情景（2001-2060, 2020RMB）'!BC41*$B$73</f>
        <v>3454.9449713213039</v>
      </c>
      <c r="BD41" s="66">
        <f>'高情景（2001-2060, 2020RMB）'!BD41*$B$73</f>
        <v>3494.9367647033673</v>
      </c>
      <c r="BE41" s="100">
        <f>'高情景（2001-2060, 2020RMB）'!BE41*$B$73</f>
        <v>3535.1667696534564</v>
      </c>
      <c r="BF41" s="100">
        <f>'高情景（2001-2060, 2020RMB）'!BF41*$B$73</f>
        <v>3575.7119815895148</v>
      </c>
      <c r="BG41" s="100">
        <f>'高情景（2001-2060, 2020RMB）'!BG41*$B$73</f>
        <v>3616.5786269928308</v>
      </c>
      <c r="BH41" s="100">
        <f>'高情景（2001-2060, 2020RMB）'!BH41*$B$73</f>
        <v>3657.7712543042003</v>
      </c>
      <c r="BI41" s="245">
        <f>'高情景（2001-2060, 2020RMB）'!BI41*$B$73</f>
        <v>3699.292074096842</v>
      </c>
    </row>
    <row r="42" spans="1:61" x14ac:dyDescent="0.2">
      <c r="A42" s="23" t="s">
        <v>91</v>
      </c>
      <c r="B42" s="53"/>
      <c r="C42" s="54"/>
      <c r="D42" s="54"/>
      <c r="E42" s="54"/>
      <c r="F42" s="55"/>
      <c r="G42" s="53"/>
      <c r="H42" s="54"/>
      <c r="I42" s="54">
        <f>'高情景（2001-2060, 2020RMB）'!I42*$B$73</f>
        <v>957.48912910180843</v>
      </c>
      <c r="J42" s="54">
        <f>'高情景（2001-2060, 2020RMB）'!J42*$B$73</f>
        <v>1007.4847756088832</v>
      </c>
      <c r="K42" s="55">
        <f>'高情景（2001-2060, 2020RMB）'!K42*$B$73</f>
        <v>1190.6924414462044</v>
      </c>
      <c r="L42" s="53">
        <f>'高情景（2001-2060, 2020RMB）'!L42*$B$73</f>
        <v>1343.1889625419417</v>
      </c>
      <c r="M42" s="54">
        <f>'高情景（2001-2060, 2020RMB）'!M42*$B$73</f>
        <v>1386.1188711991374</v>
      </c>
      <c r="N42" s="54">
        <f>'高情景（2001-2060, 2020RMB）'!N42*$B$73</f>
        <v>1437.9007595991709</v>
      </c>
      <c r="O42" s="54">
        <f>'高情景（2001-2060, 2020RMB）'!O42*$B$73</f>
        <v>1504.0047055880304</v>
      </c>
      <c r="P42" s="54">
        <f>'高情景（2001-2060, 2020RMB）'!P42*$B$73</f>
        <v>1468.2394548218376</v>
      </c>
      <c r="Q42" s="53">
        <f>'高情景（2001-2060, 2020RMB）'!Q42*$B$73</f>
        <v>1517.3701234262553</v>
      </c>
      <c r="R42" s="54">
        <f>'高情景（2001-2060, 2020RMB）'!R42*$B$73</f>
        <v>1697.1667887148062</v>
      </c>
      <c r="S42" s="54">
        <f>'高情景（2001-2060, 2020RMB）'!S42*$B$73</f>
        <v>1811.5369065308341</v>
      </c>
      <c r="T42" s="54">
        <f>'高情景（2001-2060, 2020RMB）'!T42*$B$73</f>
        <v>1821.7287125216355</v>
      </c>
      <c r="U42" s="55">
        <f>'高情景（2001-2060, 2020RMB）'!U42*$B$73</f>
        <v>1852.1517291354023</v>
      </c>
      <c r="V42" s="54">
        <f>'高情景（2001-2060, 2020RMB）'!V42*$B$73</f>
        <v>2167.5672054910888</v>
      </c>
      <c r="W42" s="54">
        <f>'高情景（2001-2060, 2020RMB）'!W42*$B$73</f>
        <v>2175.4614760435193</v>
      </c>
      <c r="X42" s="100">
        <f>'高情景（2001-2060, 2020RMB）'!X42*$B$73</f>
        <v>2234.0209975950111</v>
      </c>
      <c r="Y42" s="100">
        <f>'高情景（2001-2060, 2020RMB）'!Y42*$B$73</f>
        <v>2292.0485616136752</v>
      </c>
      <c r="Z42" s="100">
        <f>'高情景（2001-2060, 2020RMB）'!Z42*$B$73</f>
        <v>2348.9823531404718</v>
      </c>
      <c r="AA42" s="65">
        <f>'高情景（2001-2060, 2020RMB）'!AA42*$B$73</f>
        <v>2408.9785821050118</v>
      </c>
      <c r="AB42" s="100">
        <f>'高情景（2001-2060, 2020RMB）'!AB42*$B$73</f>
        <v>2470.3346556953056</v>
      </c>
      <c r="AC42" s="100">
        <f>'高情景（2001-2060, 2020RMB）'!AC42*$B$73</f>
        <v>2532.0254351337517</v>
      </c>
      <c r="AD42" s="100">
        <f>'高情景（2001-2060, 2020RMB）'!AD42*$B$73</f>
        <v>2592.7749564291103</v>
      </c>
      <c r="AE42" s="66">
        <f>'高情景（2001-2060, 2020RMB）'!AE42*$B$73</f>
        <v>2651.0563690508598</v>
      </c>
      <c r="AF42" s="100">
        <f>'高情景（2001-2060, 2020RMB）'!AF42*$B$73</f>
        <v>2705.7876095988613</v>
      </c>
      <c r="AG42" s="100">
        <f>'高情景（2001-2060, 2020RMB）'!AG42*$B$73</f>
        <v>2757.2475663431837</v>
      </c>
      <c r="AH42" s="100">
        <f>'高情景（2001-2060, 2020RMB）'!AH42*$B$73</f>
        <v>2805.9490624077712</v>
      </c>
      <c r="AI42" s="100">
        <f>'高情景（2001-2060, 2020RMB）'!AI42*$B$73</f>
        <v>2852.9295144521689</v>
      </c>
      <c r="AJ42" s="244">
        <f>'高情景（2001-2060, 2020RMB）'!AJ42*$B$73</f>
        <v>2899.8327579991296</v>
      </c>
      <c r="AK42" s="65">
        <f>'高情景（2001-2060, 2020RMB）'!AK42*$B$73</f>
        <v>2945.0936392709605</v>
      </c>
      <c r="AL42" s="100">
        <f>'高情景（2001-2060, 2020RMB）'!AL42*$B$73</f>
        <v>2986.8178737258281</v>
      </c>
      <c r="AM42" s="100">
        <f>'高情景（2001-2060, 2020RMB）'!AM42*$B$73</f>
        <v>3026.6059950184449</v>
      </c>
      <c r="AN42" s="100">
        <f>'高情景（2001-2060, 2020RMB）'!AN42*$B$73</f>
        <v>3066.1416567625583</v>
      </c>
      <c r="AO42" s="66">
        <f>'高情景（2001-2060, 2020RMB）'!AO42*$B$73</f>
        <v>3107.1856685638249</v>
      </c>
      <c r="AP42" s="100">
        <f>'高情景（2001-2060, 2020RMB）'!AP42*$B$73</f>
        <v>3149.8436719832553</v>
      </c>
      <c r="AQ42" s="100">
        <f>'高情景（2001-2060, 2020RMB）'!AQ42*$B$73</f>
        <v>3193.0185210498435</v>
      </c>
      <c r="AR42" s="100">
        <f>'高情景（2001-2060, 2020RMB）'!AR42*$B$73</f>
        <v>3236.7171788888595</v>
      </c>
      <c r="AS42" s="100">
        <f>'高情景（2001-2060, 2020RMB）'!AS42*$B$73</f>
        <v>3280.9349593159736</v>
      </c>
      <c r="AT42" s="100">
        <f>'高情景（2001-2060, 2020RMB）'!AT42*$B$73</f>
        <v>3325.6556131602106</v>
      </c>
      <c r="AU42" s="65">
        <f>'高情景（2001-2060, 2020RMB）'!AU42*$B$73</f>
        <v>3371.0231529006114</v>
      </c>
      <c r="AV42" s="100">
        <f>'高情景（2001-2060, 2020RMB）'!AV42*$B$73</f>
        <v>3417.0394927692064</v>
      </c>
      <c r="AW42" s="100">
        <f>'高情景（2001-2060, 2020RMB）'!AW42*$B$73</f>
        <v>3463.4487472581036</v>
      </c>
      <c r="AX42" s="100">
        <f>'高情景（2001-2060, 2020RMB）'!AX42*$B$73</f>
        <v>3509.9702832504472</v>
      </c>
      <c r="AY42" s="66">
        <f>'高情景（2001-2060, 2020RMB）'!AY42*$B$73</f>
        <v>3556.2972670673494</v>
      </c>
      <c r="AZ42" s="65">
        <f>'高情景（2001-2060, 2020RMB）'!AZ42*$B$73</f>
        <v>3602.5779796830075</v>
      </c>
      <c r="BA42" s="100">
        <f>'高情景（2001-2060, 2020RMB）'!BA42*$B$73</f>
        <v>3649.1711075683747</v>
      </c>
      <c r="BB42" s="100">
        <f>'高情景（2001-2060, 2020RMB）'!BB42*$B$73</f>
        <v>3696.0645495331419</v>
      </c>
      <c r="BC42" s="100">
        <f>'高情景（2001-2060, 2020RMB）'!BC42*$B$73</f>
        <v>3743.2457032578427</v>
      </c>
      <c r="BD42" s="66">
        <f>'高情景（2001-2060, 2020RMB）'!BD42*$B$73</f>
        <v>3790.7011780167682</v>
      </c>
      <c r="BE42" s="100">
        <f>'高情景（2001-2060, 2020RMB）'!BE42*$B$73</f>
        <v>3838.5002416559792</v>
      </c>
      <c r="BF42" s="100">
        <f>'高情景（2001-2060, 2020RMB）'!BF42*$B$73</f>
        <v>3886.7277277841235</v>
      </c>
      <c r="BG42" s="100">
        <f>'高情景（2001-2060, 2020RMB）'!BG42*$B$73</f>
        <v>3935.3918513993631</v>
      </c>
      <c r="BH42" s="100">
        <f>'高情景（2001-2060, 2020RMB）'!BH42*$B$73</f>
        <v>3984.4990558264103</v>
      </c>
      <c r="BI42" s="245">
        <f>'高情景（2001-2060, 2020RMB）'!BI42*$B$73</f>
        <v>4034.0532839552402</v>
      </c>
    </row>
    <row r="43" spans="1:61" x14ac:dyDescent="0.2">
      <c r="A43" s="23" t="s">
        <v>92</v>
      </c>
      <c r="B43" s="53"/>
      <c r="C43" s="54"/>
      <c r="D43" s="54"/>
      <c r="E43" s="54"/>
      <c r="F43" s="55"/>
      <c r="G43" s="53"/>
      <c r="H43" s="54"/>
      <c r="I43" s="54">
        <f>'高情景（2001-2060, 2020RMB）'!I43*$B$73</f>
        <v>636.84917179891238</v>
      </c>
      <c r="J43" s="54">
        <f>'高情景（2001-2060, 2020RMB）'!J43*$B$73</f>
        <v>682.17640383462935</v>
      </c>
      <c r="K43" s="55">
        <f>'高情景（2001-2060, 2020RMB）'!K43*$B$73</f>
        <v>798.94066636712569</v>
      </c>
      <c r="L43" s="53">
        <f>'高情景（2001-2060, 2020RMB）'!L43*$B$73</f>
        <v>919.68852177451481</v>
      </c>
      <c r="M43" s="54">
        <f>'高情景（2001-2060, 2020RMB）'!M43*$B$73</f>
        <v>953.46054365731106</v>
      </c>
      <c r="N43" s="54">
        <f>'高情景（2001-2060, 2020RMB）'!N43*$B$73</f>
        <v>982.73916071012547</v>
      </c>
      <c r="O43" s="54">
        <f>'高情景（2001-2060, 2020RMB）'!O43*$B$73</f>
        <v>1007.190217386193</v>
      </c>
      <c r="P43" s="54">
        <f>'高情景（2001-2060, 2020RMB）'!P43*$B$73</f>
        <v>988.01686580060073</v>
      </c>
      <c r="Q43" s="53">
        <f>'高情景（2001-2060, 2020RMB）'!Q43*$B$73</f>
        <v>1028.7917095739863</v>
      </c>
      <c r="R43" s="54">
        <f>'高情景（2001-2060, 2020RMB）'!R43*$B$73</f>
        <v>1164.2331935578331</v>
      </c>
      <c r="S43" s="54">
        <f>'高情景（2001-2060, 2020RMB）'!S43*$B$73</f>
        <v>1285.5808657429811</v>
      </c>
      <c r="T43" s="54">
        <f>'高情景（2001-2060, 2020RMB）'!T43*$B$73</f>
        <v>1325.0409909702028</v>
      </c>
      <c r="U43" s="55">
        <f>'高情景（2001-2060, 2020RMB）'!U43*$B$73</f>
        <v>1362.5508537800022</v>
      </c>
      <c r="V43" s="54">
        <f>'高情景（2001-2060, 2020RMB）'!V43*$B$73</f>
        <v>1597.4262241195795</v>
      </c>
      <c r="W43" s="54">
        <f>'高情景（2001-2060, 2020RMB）'!W43*$B$73</f>
        <v>1681.134442521691</v>
      </c>
      <c r="X43" s="100">
        <f>'高情景（2001-2060, 2020RMB）'!X43*$B$73</f>
        <v>1758.2078089568856</v>
      </c>
      <c r="Y43" s="100">
        <f>'高情景（2001-2060, 2020RMB）'!Y43*$B$73</f>
        <v>1836.1593830147574</v>
      </c>
      <c r="Z43" s="100">
        <f>'高情景（2001-2060, 2020RMB）'!Z43*$B$73</f>
        <v>1914.1471215497731</v>
      </c>
      <c r="AA43" s="65">
        <f>'高情景（2001-2060, 2020RMB）'!AA43*$B$73</f>
        <v>1995.6050333968458</v>
      </c>
      <c r="AB43" s="100">
        <f>'高情景（2001-2060, 2020RMB）'!AB43*$B$73</f>
        <v>2079.4849401042898</v>
      </c>
      <c r="AC43" s="100">
        <f>'高情景（2001-2060, 2020RMB）'!AC43*$B$73</f>
        <v>2164.8983060963737</v>
      </c>
      <c r="AD43" s="100">
        <f>'高情景（2001-2060, 2020RMB）'!AD43*$B$73</f>
        <v>2250.6796588139973</v>
      </c>
      <c r="AE43" s="66">
        <f>'高情景（2001-2060, 2020RMB）'!AE43*$B$73</f>
        <v>2335.3721416613935</v>
      </c>
      <c r="AF43" s="100">
        <f>'高情景（2001-2060, 2020RMB）'!AF43*$B$73</f>
        <v>2417.7580862861582</v>
      </c>
      <c r="AG43" s="100">
        <f>'高情景（2001-2060, 2020RMB）'!AG43*$B$73</f>
        <v>2497.9088937363044</v>
      </c>
      <c r="AH43" s="100">
        <f>'高情景（2001-2060, 2020RMB）'!AH43*$B$73</f>
        <v>2576.276292478261</v>
      </c>
      <c r="AI43" s="100">
        <f>'高情景（2001-2060, 2020RMB）'!AI43*$B$73</f>
        <v>2653.8483087268137</v>
      </c>
      <c r="AJ43" s="244">
        <f>'高情景（2001-2060, 2020RMB）'!AJ43*$B$73</f>
        <v>2732.256250999515</v>
      </c>
      <c r="AK43" s="65">
        <f>'高情景（2001-2060, 2020RMB）'!AK43*$B$73</f>
        <v>2810.0751823288151</v>
      </c>
      <c r="AL43" s="100">
        <f>'高情景（2001-2060, 2020RMB）'!AL43*$B$73</f>
        <v>2885.4015286326985</v>
      </c>
      <c r="AM43" s="100">
        <f>'高情景（2001-2060, 2020RMB）'!AM43*$B$73</f>
        <v>2959.7095835241971</v>
      </c>
      <c r="AN43" s="100">
        <f>'高情景（2001-2060, 2020RMB）'!AN43*$B$73</f>
        <v>3034.637448197393</v>
      </c>
      <c r="AO43" s="66">
        <f>'高情景（2001-2060, 2020RMB）'!AO43*$B$73</f>
        <v>3111.9854794228136</v>
      </c>
      <c r="AP43" s="100">
        <f>'高情景（2001-2060, 2020RMB）'!AP43*$B$73</f>
        <v>3191.9653669363765</v>
      </c>
      <c r="AQ43" s="100">
        <f>'高情景（2001-2060, 2020RMB）'!AQ43*$B$73</f>
        <v>3273.5664209640927</v>
      </c>
      <c r="AR43" s="100">
        <f>'高情景（2001-2060, 2020RMB）'!AR43*$B$73</f>
        <v>3356.8770747385379</v>
      </c>
      <c r="AS43" s="100">
        <f>'高情景（2001-2060, 2020RMB）'!AS43*$B$73</f>
        <v>3441.9802180437455</v>
      </c>
      <c r="AT43" s="100">
        <f>'高情景（2001-2060, 2020RMB）'!AT43*$B$73</f>
        <v>3528.9529296893174</v>
      </c>
      <c r="AU43" s="65">
        <f>'高情景（2001-2060, 2020RMB）'!AU43*$B$73</f>
        <v>3618.0505469189088</v>
      </c>
      <c r="AV43" s="100">
        <f>'高情景（2001-2060, 2020RMB）'!AV43*$B$73</f>
        <v>3709.3886385776896</v>
      </c>
      <c r="AW43" s="100">
        <f>'高情景（2001-2060, 2020RMB）'!AW43*$B$73</f>
        <v>3802.8077631455658</v>
      </c>
      <c r="AX43" s="100">
        <f>'高情景（2001-2060, 2020RMB）'!AX43*$B$73</f>
        <v>3898.1165278729677</v>
      </c>
      <c r="AY43" s="66">
        <f>'高情景（2001-2060, 2020RMB）'!AY43*$B$73</f>
        <v>3995.0883731316912</v>
      </c>
      <c r="AZ43" s="65">
        <f>'高情景（2001-2060, 2020RMB）'!AZ43*$B$73</f>
        <v>4093.7599328767424</v>
      </c>
      <c r="BA43" s="100">
        <f>'高情景（2001-2060, 2020RMB）'!BA43*$B$73</f>
        <v>4194.3506389956528</v>
      </c>
      <c r="BB43" s="100">
        <f>'高情景（2001-2060, 2020RMB）'!BB43*$B$73</f>
        <v>4296.8794018435683</v>
      </c>
      <c r="BC43" s="100">
        <f>'高情景（2001-2060, 2020RMB）'!BC43*$B$73</f>
        <v>4401.3647132007336</v>
      </c>
      <c r="BD43" s="66">
        <f>'高情景（2001-2060, 2020RMB）'!BD43*$B$73</f>
        <v>4507.8242874257057</v>
      </c>
      <c r="BE43" s="100">
        <f>'高情景（2001-2060, 2020RMB）'!BE43*$B$73</f>
        <v>4616.3753820555376</v>
      </c>
      <c r="BF43" s="100">
        <f>'高情景（2001-2060, 2020RMB）'!BF43*$B$73</f>
        <v>4727.1588257030617</v>
      </c>
      <c r="BG43" s="100">
        <f>'高情景（2001-2060, 2020RMB）'!BG43*$B$73</f>
        <v>4840.2268119236387</v>
      </c>
      <c r="BH43" s="100">
        <f>'高情景（2001-2060, 2020RMB）'!BH43*$B$73</f>
        <v>4955.6308295803265</v>
      </c>
      <c r="BI43" s="245">
        <f>'高情景（2001-2060, 2020RMB）'!BI43*$B$73</f>
        <v>5073.4206690892697</v>
      </c>
    </row>
    <row r="44" spans="1:61" x14ac:dyDescent="0.2">
      <c r="A44" s="23" t="s">
        <v>93</v>
      </c>
      <c r="B44" s="53"/>
      <c r="C44" s="54"/>
      <c r="D44" s="54"/>
      <c r="E44" s="54"/>
      <c r="F44" s="55"/>
      <c r="G44" s="53"/>
      <c r="H44" s="54"/>
      <c r="I44" s="54">
        <f>'高情景（2001-2060, 2020RMB）'!I44*$B$73</f>
        <v>1184.6348046443532</v>
      </c>
      <c r="J44" s="54">
        <f>'高情景（2001-2060, 2020RMB）'!J44*$B$73</f>
        <v>1329.5903424186711</v>
      </c>
      <c r="K44" s="55">
        <f>'高情景（2001-2060, 2020RMB）'!K44*$B$73</f>
        <v>1580.4100986226067</v>
      </c>
      <c r="L44" s="53">
        <f>'高情景（2001-2060, 2020RMB）'!L44*$B$73</f>
        <v>1700.8156350918027</v>
      </c>
      <c r="M44" s="54">
        <f>'高情景（2001-2060, 2020RMB）'!M44*$B$73</f>
        <v>1755.1757153883541</v>
      </c>
      <c r="N44" s="54">
        <f>'高情景（2001-2060, 2020RMB）'!N44*$B$73</f>
        <v>1915.783500409816</v>
      </c>
      <c r="O44" s="54">
        <f>'高情景（2001-2060, 2020RMB）'!O44*$B$73</f>
        <v>2053.4482547886432</v>
      </c>
      <c r="P44" s="54">
        <f>'高情景（2001-2060, 2020RMB）'!P44*$B$73</f>
        <v>2078.6458541383354</v>
      </c>
      <c r="Q44" s="53">
        <f>'高情景（2001-2060, 2020RMB）'!Q44*$B$73</f>
        <v>2342.9399942398995</v>
      </c>
      <c r="R44" s="54">
        <f>'高情景（2001-2060, 2020RMB）'!R44*$B$73</f>
        <v>2660.8766392878988</v>
      </c>
      <c r="S44" s="54">
        <f>'高情景（2001-2060, 2020RMB）'!S44*$B$73</f>
        <v>2779.2531419745264</v>
      </c>
      <c r="T44" s="54">
        <f>'高情景（2001-2060, 2020RMB）'!T44*$B$73</f>
        <v>2727.8977768813766</v>
      </c>
      <c r="U44" s="55">
        <f>'高情景（2001-2060, 2020RMB）'!U44*$B$73</f>
        <v>2813.0369617424208</v>
      </c>
      <c r="V44" s="54">
        <f>'高情景（2001-2060, 2020RMB）'!V44*$B$73</f>
        <v>3089.9937233622504</v>
      </c>
      <c r="W44" s="54">
        <f>'高情景（2001-2060, 2020RMB）'!W44*$B$73</f>
        <v>3336.6660504229862</v>
      </c>
      <c r="X44" s="100">
        <f>'高情景（2001-2060, 2020RMB）'!X44*$B$73</f>
        <v>3423.3835574720574</v>
      </c>
      <c r="Y44" s="100">
        <f>'高情景（2001-2060, 2020RMB）'!Y44*$B$73</f>
        <v>3509.219161583103</v>
      </c>
      <c r="Z44" s="100">
        <f>'高情景（2001-2060, 2020RMB）'!Z44*$B$73</f>
        <v>3593.3488803096193</v>
      </c>
      <c r="AA44" s="65">
        <f>'高情景（2001-2060, 2020RMB）'!AA44*$B$73</f>
        <v>3682.1268260563602</v>
      </c>
      <c r="AB44" s="100">
        <f>'高情景（2001-2060, 2020RMB）'!AB44*$B$73</f>
        <v>3772.9181301695721</v>
      </c>
      <c r="AC44" s="100">
        <f>'高情景（2001-2060, 2020RMB）'!AC44*$B$73</f>
        <v>3864.1579921218508</v>
      </c>
      <c r="AD44" s="100">
        <f>'高情景（2001-2060, 2020RMB）'!AD44*$B$73</f>
        <v>3953.9039131572572</v>
      </c>
      <c r="AE44" s="66">
        <f>'高情景（2001-2060, 2020RMB）'!AE44*$B$73</f>
        <v>4039.8366519178567</v>
      </c>
      <c r="AF44" s="100">
        <f>'高情景（2001-2060, 2020RMB）'!AF44*$B$73</f>
        <v>4120.3342216652272</v>
      </c>
      <c r="AG44" s="100">
        <f>'高情景（2001-2060, 2020RMB）'!AG44*$B$73</f>
        <v>4195.8398031782363</v>
      </c>
      <c r="AH44" s="100">
        <f>'高情景（2001-2060, 2020RMB）'!AH44*$B$73</f>
        <v>4267.1308699593455</v>
      </c>
      <c r="AI44" s="100">
        <f>'高情景（2001-2060, 2020RMB）'!AI44*$B$73</f>
        <v>4335.7782842564266</v>
      </c>
      <c r="AJ44" s="244">
        <f>'高情景（2001-2060, 2020RMB）'!AJ44*$B$73</f>
        <v>4404.2683549966732</v>
      </c>
      <c r="AK44" s="65">
        <f>'高情景（2001-2060, 2020RMB）'!AK44*$B$73</f>
        <v>4470.2220153698026</v>
      </c>
      <c r="AL44" s="100">
        <f>'高情景（2001-2060, 2020RMB）'!AL44*$B$73</f>
        <v>4530.7761178914043</v>
      </c>
      <c r="AM44" s="100">
        <f>'高情景（2001-2060, 2020RMB）'!AM44*$B$73</f>
        <v>4588.3642478794354</v>
      </c>
      <c r="AN44" s="100">
        <f>'高情景（2001-2060, 2020RMB）'!AN44*$B$73</f>
        <v>4645.5395909295694</v>
      </c>
      <c r="AO44" s="66">
        <f>'高情景（2001-2060, 2020RMB）'!AO44*$B$73</f>
        <v>4704.9657860138241</v>
      </c>
      <c r="AP44" s="100">
        <f>'高情景（2001-2060, 2020RMB）'!AP44*$B$73</f>
        <v>4766.79519663479</v>
      </c>
      <c r="AQ44" s="100">
        <f>'高情景（2001-2060, 2020RMB）'!AQ44*$B$73</f>
        <v>4829.3604769661733</v>
      </c>
      <c r="AR44" s="100">
        <f>'高情景（2001-2060, 2020RMB）'!AR44*$B$73</f>
        <v>4892.6668713940035</v>
      </c>
      <c r="AS44" s="100">
        <f>'高情景（2001-2060, 2020RMB）'!AS44*$B$73</f>
        <v>4956.7017622044432</v>
      </c>
      <c r="AT44" s="100">
        <f>'高情景（2001-2060, 2020RMB）'!AT44*$B$73</f>
        <v>5021.434842206646</v>
      </c>
      <c r="AU44" s="65">
        <f>'高情景（2001-2060, 2020RMB）'!AU44*$B$73</f>
        <v>5087.0774497577258</v>
      </c>
      <c r="AV44" s="100">
        <f>'高情景（2001-2060, 2020RMB）'!AV44*$B$73</f>
        <v>5153.6258593204384</v>
      </c>
      <c r="AW44" s="100">
        <f>'高情景（2001-2060, 2020RMB）'!AW44*$B$73</f>
        <v>5220.6874710304992</v>
      </c>
      <c r="AX44" s="100">
        <f>'高情景（2001-2060, 2020RMB）'!AX44*$B$73</f>
        <v>5287.8329927406949</v>
      </c>
      <c r="AY44" s="66">
        <f>'高情景（2001-2060, 2020RMB）'!AY44*$B$73</f>
        <v>5354.5943573836612</v>
      </c>
      <c r="AZ44" s="65">
        <f>'高情景（2001-2060, 2020RMB）'!AZ44*$B$73</f>
        <v>5421.2061111421654</v>
      </c>
      <c r="BA44" s="100">
        <f>'高情景（2001-2060, 2020RMB）'!BA44*$B$73</f>
        <v>5488.2227653130876</v>
      </c>
      <c r="BB44" s="100">
        <f>'高情景（2001-2060, 2020RMB）'!BB44*$B$73</f>
        <v>5555.6253638909047</v>
      </c>
      <c r="BC44" s="100">
        <f>'高情景（2001-2060, 2020RMB）'!BC44*$B$73</f>
        <v>5623.3942213066484</v>
      </c>
      <c r="BD44" s="66">
        <f>'高情景（2001-2060, 2020RMB）'!BD44*$B$73</f>
        <v>5691.5084924223211</v>
      </c>
      <c r="BE44" s="100">
        <f>'高情景（2001-2060, 2020RMB）'!BE44*$B$73</f>
        <v>5760.0713959880986</v>
      </c>
      <c r="BF44" s="100">
        <f>'高情景（2001-2060, 2020RMB）'!BF44*$B$73</f>
        <v>5829.2092461807943</v>
      </c>
      <c r="BG44" s="100">
        <f>'高情景（2001-2060, 2020RMB）'!BG44*$B$73</f>
        <v>5898.9332106434849</v>
      </c>
      <c r="BH44" s="100">
        <f>'高情景（2001-2060, 2020RMB）'!BH44*$B$73</f>
        <v>5969.2517584636089</v>
      </c>
      <c r="BI44" s="245">
        <f>'高情景（2001-2060, 2020RMB）'!BI44*$B$73</f>
        <v>6040.1695760043949</v>
      </c>
    </row>
    <row r="45" spans="1:61" x14ac:dyDescent="0.2">
      <c r="A45" s="23" t="s">
        <v>94</v>
      </c>
      <c r="B45" s="53"/>
      <c r="C45" s="54"/>
      <c r="D45" s="54"/>
      <c r="E45" s="54"/>
      <c r="F45" s="55"/>
      <c r="G45" s="53"/>
      <c r="H45" s="54"/>
      <c r="I45" s="54">
        <f>'高情景（2001-2060, 2020RMB）'!I45*$B$73</f>
        <v>439.16700116624838</v>
      </c>
      <c r="J45" s="54">
        <f>'高情景（2001-2060, 2020RMB）'!J45*$B$73</f>
        <v>492.90481857395127</v>
      </c>
      <c r="K45" s="55">
        <f>'高情景（2001-2060, 2020RMB）'!K45*$B$73</f>
        <v>585.88854632995037</v>
      </c>
      <c r="L45" s="53">
        <f>'高情景（2001-2060, 2020RMB）'!L45*$B$73</f>
        <v>630.52520411484909</v>
      </c>
      <c r="M45" s="54">
        <f>'高情景（2001-2060, 2020RMB）'!M45*$B$73</f>
        <v>627.86780663475895</v>
      </c>
      <c r="N45" s="54">
        <f>'高情景（2001-2060, 2020RMB）'!N45*$B$73</f>
        <v>625.07955852316729</v>
      </c>
      <c r="O45" s="54">
        <f>'高情景（2001-2060, 2020RMB）'!O45*$B$73</f>
        <v>675.39018356764871</v>
      </c>
      <c r="P45" s="54">
        <f>'高情景（2001-2060, 2020RMB）'!P45*$B$73</f>
        <v>684.31855733125531</v>
      </c>
      <c r="Q45" s="53">
        <f>'高情景（2001-2060, 2020RMB）'!Q45*$B$73</f>
        <v>689.18639066633614</v>
      </c>
      <c r="R45" s="54">
        <f>'高情景（2001-2060, 2020RMB）'!R45*$B$73</f>
        <v>740.85280156929605</v>
      </c>
      <c r="S45" s="54">
        <f>'高情景（2001-2060, 2020RMB）'!S45*$B$73</f>
        <v>776.76236454005254</v>
      </c>
      <c r="T45" s="54">
        <f>'高情景（2001-2060, 2020RMB）'!T45*$B$73</f>
        <v>804.34925709304082</v>
      </c>
      <c r="U45" s="55">
        <f>'高情景（2001-2060, 2020RMB）'!U45*$B$73</f>
        <v>775.76461349021258</v>
      </c>
      <c r="V45" s="54">
        <f>'高情景（2001-2060, 2020RMB）'!V45*$B$73</f>
        <v>875.56611675062425</v>
      </c>
      <c r="W45" s="54">
        <f>'高情景（2001-2060, 2020RMB）'!W45*$B$73</f>
        <v>910.77433504394821</v>
      </c>
      <c r="X45" s="100">
        <f>'高情景（2001-2060, 2020RMB）'!X45*$B$73</f>
        <v>924.75690455547226</v>
      </c>
      <c r="Y45" s="100">
        <f>'高情景（2001-2060, 2020RMB）'!Y45*$B$73</f>
        <v>938.40098020938171</v>
      </c>
      <c r="Z45" s="100">
        <f>'高情景（2001-2060, 2020RMB）'!Z45*$B$73</f>
        <v>951.58908483917457</v>
      </c>
      <c r="AA45" s="65">
        <f>'高情景（2001-2060, 2020RMB）'!AA45*$B$73</f>
        <v>965.99649417823036</v>
      </c>
      <c r="AB45" s="100">
        <f>'高情景（2001-2060, 2020RMB）'!AB45*$B$73</f>
        <v>980.8368915743099</v>
      </c>
      <c r="AC45" s="100">
        <f>'高情景（2001-2060, 2020RMB）'!AC45*$B$73</f>
        <v>995.69449452500294</v>
      </c>
      <c r="AD45" s="100">
        <f>'高情景（2001-2060, 2020RMB）'!AD45*$B$73</f>
        <v>1010.070601259722</v>
      </c>
      <c r="AE45" s="66">
        <f>'高情景（2001-2060, 2020RMB）'!AE45*$B$73</f>
        <v>1023.3866229410323</v>
      </c>
      <c r="AF45" s="100">
        <f>'高情景（2001-2060, 2020RMB）'!AF45*$B$73</f>
        <v>1035.3328430412485</v>
      </c>
      <c r="AG45" s="100">
        <f>'高情景（2001-2060, 2020RMB）'!AG45*$B$73</f>
        <v>1046.0925620347036</v>
      </c>
      <c r="AH45" s="100">
        <f>'高情景（2001-2060, 2020RMB）'!AH45*$B$73</f>
        <v>1055.8307585475243</v>
      </c>
      <c r="AI45" s="100">
        <f>'高情景（2001-2060, 2020RMB）'!AI45*$B$73</f>
        <v>1064.8965315498124</v>
      </c>
      <c r="AJ45" s="244">
        <f>'高情景（2001-2060, 2020RMB）'!AJ45*$B$73</f>
        <v>1073.8469634190678</v>
      </c>
      <c r="AK45" s="65">
        <f>'高情景（2001-2060, 2020RMB）'!AK45*$B$73</f>
        <v>1082.1078446766835</v>
      </c>
      <c r="AL45" s="100">
        <f>'高情景（2001-2060, 2020RMB）'!AL45*$B$73</f>
        <v>1089.0430328174209</v>
      </c>
      <c r="AM45" s="100">
        <f>'高情景（2001-2060, 2020RMB）'!AM45*$B$73</f>
        <v>1095.2514581041785</v>
      </c>
      <c r="AN45" s="100">
        <f>'高情景（2001-2060, 2020RMB）'!AN45*$B$73</f>
        <v>1101.3428493059964</v>
      </c>
      <c r="AO45" s="66">
        <f>'高情景（2001-2060, 2020RMB）'!AO45*$B$73</f>
        <v>1107.9356480836357</v>
      </c>
      <c r="AP45" s="100">
        <f>'高情景（2001-2060, 2020RMB）'!AP45*$B$73</f>
        <v>1115.043750021315</v>
      </c>
      <c r="AQ45" s="100">
        <f>'高情景（2001-2060, 2020RMB）'!AQ45*$B$73</f>
        <v>1122.257234271136</v>
      </c>
      <c r="AR45" s="100">
        <f>'高情景（2001-2060, 2020RMB）'!AR45*$B$73</f>
        <v>1129.5623647955517</v>
      </c>
      <c r="AS45" s="100">
        <f>'高情景（2001-2060, 2020RMB）'!AS45*$B$73</f>
        <v>1136.9409508302022</v>
      </c>
      <c r="AT45" s="100">
        <f>'高情景（2001-2060, 2020RMB）'!AT45*$B$73</f>
        <v>1144.3705073498927</v>
      </c>
      <c r="AU45" s="65">
        <f>'高情景（2001-2060, 2020RMB）'!AU45*$B$73</f>
        <v>1151.8830951863999</v>
      </c>
      <c r="AV45" s="100">
        <f>'高情景（2001-2060, 2020RMB）'!AV45*$B$73</f>
        <v>1159.4608042109596</v>
      </c>
      <c r="AW45" s="100">
        <f>'高情景（2001-2060, 2020RMB）'!AW45*$B$73</f>
        <v>1166.9984676444262</v>
      </c>
      <c r="AX45" s="100">
        <f>'高情景（2001-2060, 2020RMB）'!AX45*$B$73</f>
        <v>1174.3846739169765</v>
      </c>
      <c r="AY45" s="66">
        <f>'高情景（2001-2060, 2020RMB）'!AY45*$B$73</f>
        <v>1181.5015596037329</v>
      </c>
      <c r="AZ45" s="65">
        <f>'高情景（2001-2060, 2020RMB）'!AZ45*$B$73</f>
        <v>1188.4346474412109</v>
      </c>
      <c r="BA45" s="100">
        <f>'高情景（2001-2060, 2020RMB）'!BA45*$B$73</f>
        <v>1195.3479243336478</v>
      </c>
      <c r="BB45" s="100">
        <f>'高情景（2001-2060, 2020RMB）'!BB45*$B$73</f>
        <v>1202.2362279589183</v>
      </c>
      <c r="BC45" s="100">
        <f>'高情景（2001-2060, 2020RMB）'!BC45*$B$73</f>
        <v>1209.0943148248875</v>
      </c>
      <c r="BD45" s="66">
        <f>'高情景（2001-2060, 2020RMB）'!BD45*$B$73</f>
        <v>1215.9167709396302</v>
      </c>
      <c r="BE45" s="100">
        <f>'高情景（2001-2060, 2020RMB）'!BE45*$B$73</f>
        <v>1222.7245992184914</v>
      </c>
      <c r="BF45" s="100">
        <f>'高情景（2001-2060, 2020RMB）'!BF45*$B$73</f>
        <v>1229.5430838219045</v>
      </c>
      <c r="BG45" s="100">
        <f>'高情景（2001-2060, 2020RMB）'!BG45*$B$73</f>
        <v>1236.3726749379366</v>
      </c>
      <c r="BH45" s="100">
        <f>'高情景（2001-2060, 2020RMB）'!BH45*$B$73</f>
        <v>1243.2131855430182</v>
      </c>
      <c r="BI45" s="245">
        <f>'高情景（2001-2060, 2020RMB）'!BI45*$B$73</f>
        <v>1250.0635856269832</v>
      </c>
    </row>
    <row r="46" spans="1:61" x14ac:dyDescent="0.2">
      <c r="A46" s="23" t="s">
        <v>95</v>
      </c>
      <c r="B46" s="53"/>
      <c r="C46" s="54"/>
      <c r="D46" s="54"/>
      <c r="E46" s="54"/>
      <c r="F46" s="55"/>
      <c r="G46" s="53"/>
      <c r="H46" s="54"/>
      <c r="I46" s="54">
        <f>'高情景（2001-2060, 2020RMB）'!I46*$B$73</f>
        <v>1217.5195160253679</v>
      </c>
      <c r="J46" s="54">
        <f>'高情景（2001-2060, 2020RMB）'!J46*$B$73</f>
        <v>1292.6341207581518</v>
      </c>
      <c r="K46" s="55">
        <f>'高情景（2001-2060, 2020RMB）'!K46*$B$73</f>
        <v>1490.0363414785679</v>
      </c>
      <c r="L46" s="53">
        <f>'高情景（2001-2060, 2020RMB）'!L46*$B$73</f>
        <v>1639.350314270589</v>
      </c>
      <c r="M46" s="54">
        <f>'高情景（2001-2060, 2020RMB）'!M46*$B$73</f>
        <v>1712.0343556535668</v>
      </c>
      <c r="N46" s="54">
        <f>'高情景（2001-2060, 2020RMB）'!N46*$B$73</f>
        <v>1803.6398418356748</v>
      </c>
      <c r="O46" s="54">
        <f>'高情景（2001-2060, 2020RMB）'!O46*$B$73</f>
        <v>1891.7453428330407</v>
      </c>
      <c r="P46" s="54">
        <f>'高情景（2001-2060, 2020RMB）'!P46*$B$73</f>
        <v>1925.726984191494</v>
      </c>
      <c r="Q46" s="53">
        <f>'高情景（2001-2060, 2020RMB）'!Q46*$B$73</f>
        <v>2039.0277316223494</v>
      </c>
      <c r="R46" s="54">
        <f>'高情景（2001-2060, 2020RMB）'!R46*$B$73</f>
        <v>2282.7007277873363</v>
      </c>
      <c r="S46" s="54">
        <f>'高情景（2001-2060, 2020RMB）'!S46*$B$73</f>
        <v>2438.8021860920107</v>
      </c>
      <c r="T46" s="54">
        <f>'高情景（2001-2060, 2020RMB）'!T46*$B$73</f>
        <v>2603.0134076603781</v>
      </c>
      <c r="U46" s="55">
        <f>'高情景（2001-2060, 2020RMB）'!U46*$B$73</f>
        <v>2742.170325969631</v>
      </c>
      <c r="V46" s="54">
        <f>'高情景（2001-2060, 2020RMB）'!V46*$B$73</f>
        <v>3334.778314369561</v>
      </c>
      <c r="W46" s="54">
        <f>'高情景（2001-2060, 2020RMB）'!W46*$B$73</f>
        <v>3790.6958165959172</v>
      </c>
      <c r="X46" s="100">
        <f>'高情景（2001-2060, 2020RMB）'!X46*$B$73</f>
        <v>4037.5899447326888</v>
      </c>
      <c r="Y46" s="100">
        <f>'高情景（2001-2060, 2020RMB）'!Y46*$B$73</f>
        <v>4292.130724688609</v>
      </c>
      <c r="Z46" s="100">
        <f>'高情景（2001-2060, 2020RMB）'!Z46*$B$73</f>
        <v>4551.5182412741697</v>
      </c>
      <c r="AA46" s="65">
        <f>'高情景（2001-2060, 2020RMB）'!AA46*$B$73</f>
        <v>4824.1016411419605</v>
      </c>
      <c r="AB46" s="100">
        <f>'高情景（2001-2060, 2020RMB）'!AB46*$B$73</f>
        <v>5108.3089405555811</v>
      </c>
      <c r="AC46" s="100">
        <f>'高情景（2001-2060, 2020RMB）'!AC46*$B$73</f>
        <v>5401.9693578096176</v>
      </c>
      <c r="AD46" s="100">
        <f>'高情景（2001-2060, 2020RMB）'!AD46*$B$73</f>
        <v>5702.0413246951075</v>
      </c>
      <c r="AE46" s="66">
        <f>'高情景（2001-2060, 2020RMB）'!AE46*$B$73</f>
        <v>6004.526155653658</v>
      </c>
      <c r="AF46" s="100">
        <f>'高情景（2001-2060, 2020RMB）'!AF46*$B$73</f>
        <v>6312.1268118947783</v>
      </c>
      <c r="AG46" s="100">
        <f>'高情景（2001-2060, 2020RMB）'!AG46*$B$73</f>
        <v>6625.623653374284</v>
      </c>
      <c r="AH46" s="100">
        <f>'高情景（2001-2060, 2020RMB）'!AH46*$B$73</f>
        <v>6936.5862058155608</v>
      </c>
      <c r="AI46" s="100">
        <f>'高情景（2001-2060, 2020RMB）'!AI46*$B$73</f>
        <v>7236.3126234348038</v>
      </c>
      <c r="AJ46" s="244">
        <f>'高情景（2001-2060, 2020RMB）'!AJ46*$B$73</f>
        <v>7516.2987148223301</v>
      </c>
      <c r="AK46" s="65">
        <f>'高情景（2001-2060, 2020RMB）'!AK46*$B$73</f>
        <v>7775.5829334392902</v>
      </c>
      <c r="AL46" s="100">
        <f>'高情景（2001-2060, 2020RMB）'!AL46*$B$73</f>
        <v>8021.2122486227208</v>
      </c>
      <c r="AM46" s="100">
        <f>'高情景（2001-2060, 2020RMB）'!AM46*$B$73</f>
        <v>8257.400093076878</v>
      </c>
      <c r="AN46" s="100">
        <f>'高情景（2001-2060, 2020RMB）'!AN46*$B$73</f>
        <v>8489.0422463569375</v>
      </c>
      <c r="AO46" s="66">
        <f>'高情景（2001-2060, 2020RMB）'!AO46*$B$73</f>
        <v>8721.6710030323593</v>
      </c>
      <c r="AP46" s="100">
        <f>'高情景（2001-2060, 2020RMB）'!AP46*$B$73</f>
        <v>8956.5055084085707</v>
      </c>
      <c r="AQ46" s="100">
        <f>'高情景（2001-2060, 2020RMB）'!AQ46*$B$73</f>
        <v>9191.4352707118251</v>
      </c>
      <c r="AR46" s="100">
        <f>'高情景（2001-2060, 2020RMB）'!AR46*$B$73</f>
        <v>9427.537152029734</v>
      </c>
      <c r="AS46" s="100">
        <f>'高情景（2001-2060, 2020RMB）'!AS46*$B$73</f>
        <v>9665.9855390027715</v>
      </c>
      <c r="AT46" s="100">
        <f>'高情景（2001-2060, 2020RMB）'!AT46*$B$73</f>
        <v>9908.0534368277367</v>
      </c>
      <c r="AU46" s="65">
        <f>'高情景（2001-2060, 2020RMB）'!AU46*$B$73</f>
        <v>10155.632658332095</v>
      </c>
      <c r="AV46" s="100">
        <f>'高情景（2001-2060, 2020RMB）'!AV46*$B$73</f>
        <v>10410.346242530884</v>
      </c>
      <c r="AW46" s="100">
        <f>'高情景（2001-2060, 2020RMB）'!AW46*$B$73</f>
        <v>10673.177317939941</v>
      </c>
      <c r="AX46" s="100">
        <f>'高情景（2001-2060, 2020RMB）'!AX46*$B$73</f>
        <v>10945.160839942218</v>
      </c>
      <c r="AY46" s="66">
        <f>'高情景（2001-2060, 2020RMB）'!AY46*$B$73</f>
        <v>11227.384316052721</v>
      </c>
      <c r="AZ46" s="65">
        <f>'高情景（2001-2060, 2020RMB）'!AZ46*$B$73</f>
        <v>11517.867548489288</v>
      </c>
      <c r="BA46" s="100">
        <f>'高情景（2001-2060, 2020RMB）'!BA46*$B$73</f>
        <v>11813.910776866825</v>
      </c>
      <c r="BB46" s="100">
        <f>'高情景（2001-2060, 2020RMB）'!BB46*$B$73</f>
        <v>12115.56107343531</v>
      </c>
      <c r="BC46" s="100">
        <f>'高情景（2001-2060, 2020RMB）'!BC46*$B$73</f>
        <v>12422.864359760424</v>
      </c>
      <c r="BD46" s="66">
        <f>'高情景（2001-2060, 2020RMB）'!BD46*$B$73</f>
        <v>12735.864422639321</v>
      </c>
      <c r="BE46" s="100">
        <f>'高情景（2001-2060, 2020RMB）'!BE46*$B$73</f>
        <v>13054.886642636799</v>
      </c>
      <c r="BF46" s="100">
        <f>'高情景（2001-2060, 2020RMB）'!BF46*$B$73</f>
        <v>13380.324271381365</v>
      </c>
      <c r="BG46" s="100">
        <f>'高情景（2001-2060, 2020RMB）'!BG46*$B$73</f>
        <v>13712.320784362953</v>
      </c>
      <c r="BH46" s="100">
        <f>'高情景（2001-2060, 2020RMB）'!BH46*$B$73</f>
        <v>14051.018067935924</v>
      </c>
      <c r="BI46" s="245">
        <f>'高情景（2001-2060, 2020RMB）'!BI46*$B$73</f>
        <v>14396.553606587077</v>
      </c>
    </row>
    <row r="47" spans="1:61" x14ac:dyDescent="0.2">
      <c r="A47" s="23" t="s">
        <v>120</v>
      </c>
      <c r="B47" s="53"/>
      <c r="C47" s="54"/>
      <c r="D47" s="54"/>
      <c r="E47" s="54"/>
      <c r="F47" s="55"/>
      <c r="G47" s="53"/>
      <c r="H47" s="54"/>
      <c r="I47" s="54">
        <f>'高情景（2001-2060, 2020RMB）'!I47*$B$73</f>
        <v>1706.6024804589906</v>
      </c>
      <c r="J47" s="54">
        <f>'高情景（2001-2060, 2020RMB）'!J47*$B$73</f>
        <v>1703.5010482581254</v>
      </c>
      <c r="K47" s="55">
        <f>'高情景（2001-2060, 2020RMB）'!K47*$B$73</f>
        <v>1933.8707410286615</v>
      </c>
      <c r="L47" s="53">
        <f>'高情景（2001-2060, 2020RMB）'!L47*$B$73</f>
        <v>2153.675657808727</v>
      </c>
      <c r="M47" s="54">
        <f>'高情景（2001-2060, 2020RMB）'!M47*$B$73</f>
        <v>2298.3702505757124</v>
      </c>
      <c r="N47" s="54">
        <f>'高情景（2001-2060, 2020RMB）'!N47*$B$73</f>
        <v>2430.0821452448795</v>
      </c>
      <c r="O47" s="54">
        <f>'高情景（2001-2060, 2020RMB）'!O47*$B$73</f>
        <v>2614.0226283800762</v>
      </c>
      <c r="P47" s="54">
        <f>'高情景（2001-2060, 2020RMB）'!P47*$B$73</f>
        <v>2740.3367900106496</v>
      </c>
      <c r="Q47" s="53">
        <f>'高情景（2001-2060, 2020RMB）'!Q47*$B$73</f>
        <v>2941.6791661197531</v>
      </c>
      <c r="R47" s="54">
        <f>'高情景（2001-2060, 2020RMB）'!R47*$B$73</f>
        <v>3388.5062004678171</v>
      </c>
      <c r="S47" s="54">
        <f>'高情景（2001-2060, 2020RMB）'!S47*$B$73</f>
        <v>3815.9156485707945</v>
      </c>
      <c r="T47" s="54">
        <f>'高情景（2001-2060, 2020RMB）'!T47*$B$73</f>
        <v>4021.3431733748421</v>
      </c>
      <c r="U47" s="55">
        <f>'高情景（2001-2060, 2020RMB）'!U47*$B$73</f>
        <v>4189.6426485802067</v>
      </c>
      <c r="V47" s="54">
        <f>'高情景（2001-2060, 2020RMB）'!V47*$B$73</f>
        <v>5047.07826989772</v>
      </c>
      <c r="W47" s="54">
        <f>'高情景（2001-2060, 2020RMB）'!W47*$B$73</f>
        <v>5516.6342563589078</v>
      </c>
      <c r="X47" s="100">
        <f>'高情景（2001-2060, 2020RMB）'!X47*$B$73</f>
        <v>5817.9356715841577</v>
      </c>
      <c r="Y47" s="100">
        <f>'高情景（2001-2060, 2020RMB）'!Y47*$B$73</f>
        <v>6126.7626395408333</v>
      </c>
      <c r="Z47" s="100">
        <f>'高情景（2001-2060, 2020RMB）'!Z47*$B$73</f>
        <v>6439.8407785261979</v>
      </c>
      <c r="AA47" s="65">
        <f>'高情景（2001-2060, 2020RMB）'!AA47*$B$73</f>
        <v>6768.3179197150685</v>
      </c>
      <c r="AB47" s="100">
        <f>'高情景（2001-2060, 2020RMB）'!AB47*$B$73</f>
        <v>7109.2509636248133</v>
      </c>
      <c r="AC47" s="100">
        <f>'高情景（2001-2060, 2020RMB）'!AC47*$B$73</f>
        <v>7460.5387056460204</v>
      </c>
      <c r="AD47" s="100">
        <f>'高情景（2001-2060, 2020RMB）'!AD47*$B$73</f>
        <v>7819.1727258244709</v>
      </c>
      <c r="AE47" s="66">
        <f>'高情景（2001-2060, 2020RMB）'!AE47*$B$73</f>
        <v>8181.1531389303764</v>
      </c>
      <c r="AF47" s="100">
        <f>'高情景（2001-2060, 2020RMB）'!AF47*$B$73</f>
        <v>8550.0253236317694</v>
      </c>
      <c r="AG47" s="100">
        <f>'高情景（2001-2060, 2020RMB）'!AG47*$B$73</f>
        <v>8926.2617872617575</v>
      </c>
      <c r="AH47" s="100">
        <f>'高情景（2001-2060, 2020RMB）'!AH47*$B$73</f>
        <v>9299.5470617089413</v>
      </c>
      <c r="AI47" s="100">
        <f>'高情景（2001-2060, 2020RMB）'!AI47*$B$73</f>
        <v>9659.3412906177655</v>
      </c>
      <c r="AJ47" s="244">
        <f>'高情景（2001-2060, 2020RMB）'!AJ47*$B$73</f>
        <v>9995.426904525908</v>
      </c>
      <c r="AK47" s="65">
        <f>'高情景（2001-2060, 2020RMB）'!AK47*$B$73</f>
        <v>10305.497394240949</v>
      </c>
      <c r="AL47" s="100">
        <f>'高情景（2001-2060, 2020RMB）'!AL47*$B$73</f>
        <v>10597.293767780147</v>
      </c>
      <c r="AM47" s="100">
        <f>'高情景（2001-2060, 2020RMB）'!AM47*$B$73</f>
        <v>10876.535400840172</v>
      </c>
      <c r="AN47" s="100">
        <f>'高情景（2001-2060, 2020RMB）'!AN47*$B$73</f>
        <v>11149.759538977816</v>
      </c>
      <c r="AO47" s="66">
        <f>'高情景（2001-2060, 2020RMB）'!AO47*$B$73</f>
        <v>11424.262016590275</v>
      </c>
      <c r="AP47" s="100">
        <f>'高情景（2001-2060, 2020RMB）'!AP47*$B$73</f>
        <v>11701.631962881527</v>
      </c>
      <c r="AQ47" s="100">
        <f>'高情景（2001-2060, 2020RMB）'!AQ47*$B$73</f>
        <v>11979.114302025488</v>
      </c>
      <c r="AR47" s="100">
        <f>'高情景（2001-2060, 2020RMB）'!AR47*$B$73</f>
        <v>12258.13746343102</v>
      </c>
      <c r="AS47" s="100">
        <f>'高情景（2001-2060, 2020RMB）'!AS47*$B$73</f>
        <v>12540.256808980843</v>
      </c>
      <c r="AT47" s="100">
        <f>'高情景（2001-2060, 2020RMB）'!AT47*$B$73</f>
        <v>12827.157895438897</v>
      </c>
      <c r="AU47" s="65">
        <f>'高情景（2001-2060, 2020RMB）'!AU47*$B$73</f>
        <v>13121.330658084387</v>
      </c>
      <c r="AV47" s="100">
        <f>'高情景（2001-2060, 2020RMB）'!AV47*$B$73</f>
        <v>13424.920895953717</v>
      </c>
      <c r="AW47" s="100">
        <f>'高情景（2001-2060, 2020RMB）'!AW47*$B$73</f>
        <v>13739.260470774589</v>
      </c>
      <c r="AX47" s="100">
        <f>'高情景（2001-2060, 2020RMB）'!AX47*$B$73</f>
        <v>14065.768081822584</v>
      </c>
      <c r="AY47" s="66">
        <f>'高情景（2001-2060, 2020RMB）'!AY47*$B$73</f>
        <v>14405.954225843507</v>
      </c>
      <c r="AZ47" s="65">
        <f>'高情景（2001-2060, 2020RMB）'!AZ47*$B$73</f>
        <v>14757.526094219855</v>
      </c>
      <c r="BA47" s="100">
        <f>'高情景（2001-2060, 2020RMB）'!BA47*$B$73</f>
        <v>15117.218993781631</v>
      </c>
      <c r="BB47" s="100">
        <f>'高情景（2001-2060, 2020RMB）'!BB47*$B$73</f>
        <v>15485.157284603612</v>
      </c>
      <c r="BC47" s="100">
        <f>'高情景（2001-2060, 2020RMB）'!BC47*$B$73</f>
        <v>15861.464685609677</v>
      </c>
      <c r="BD47" s="66">
        <f>'高情景（2001-2060, 2020RMB）'!BD47*$B$73</f>
        <v>16246.262933251699</v>
      </c>
      <c r="BE47" s="100">
        <f>'高情景（2001-2060, 2020RMB）'!BE47*$B$73</f>
        <v>16640.033341884235</v>
      </c>
      <c r="BF47" s="100">
        <f>'高情景（2001-2060, 2020RMB）'!BF47*$B$73</f>
        <v>17043.34325965559</v>
      </c>
      <c r="BG47" s="100">
        <f>'高情景（2001-2060, 2020RMB）'!BG47*$B$73</f>
        <v>17456.441752332532</v>
      </c>
      <c r="BH47" s="100">
        <f>'高情景（2001-2060, 2020RMB）'!BH47*$B$73</f>
        <v>17879.576504137716</v>
      </c>
      <c r="BI47" s="245">
        <f>'高情景（2001-2060, 2020RMB）'!BI47*$B$73</f>
        <v>18312.990242663549</v>
      </c>
    </row>
    <row r="48" spans="1:61" x14ac:dyDescent="0.2">
      <c r="A48" s="23" t="s">
        <v>38</v>
      </c>
      <c r="B48" s="53"/>
      <c r="C48" s="54"/>
      <c r="D48" s="54"/>
      <c r="E48" s="54"/>
      <c r="F48" s="55"/>
      <c r="G48" s="53"/>
      <c r="H48" s="54"/>
      <c r="I48" s="54">
        <f>'高情景（2001-2060, 2020RMB）'!I48*$B$73</f>
        <v>174.94890796108089</v>
      </c>
      <c r="J48" s="54">
        <f>'高情景（2001-2060, 2020RMB）'!J48*$B$73</f>
        <v>169.15820543043426</v>
      </c>
      <c r="K48" s="55">
        <f>'高情景（2001-2060, 2020RMB）'!K48*$B$73</f>
        <v>196.46933500099175</v>
      </c>
      <c r="L48" s="53">
        <f>'高情景（2001-2060, 2020RMB）'!L48*$B$73</f>
        <v>219.55529259720151</v>
      </c>
      <c r="M48" s="54">
        <f>'高情景（2001-2060, 2020RMB）'!M48*$B$73</f>
        <v>235.35118038279785</v>
      </c>
      <c r="N48" s="54">
        <f>'高情景（2001-2060, 2020RMB）'!N48*$B$73</f>
        <v>249.50909097016776</v>
      </c>
      <c r="O48" s="54">
        <f>'高情景（2001-2060, 2020RMB）'!O48*$B$73</f>
        <v>261.69729116037337</v>
      </c>
      <c r="P48" s="54">
        <f>'高情景（2001-2060, 2020RMB）'!P48*$B$73</f>
        <v>261.68098067397437</v>
      </c>
      <c r="Q48" s="53">
        <f>'高情景（2001-2060, 2020RMB）'!Q48*$B$73</f>
        <v>279.37539782966684</v>
      </c>
      <c r="R48" s="54">
        <f>'高情景（2001-2060, 2020RMB）'!R48*$B$73</f>
        <v>318.13496199016924</v>
      </c>
      <c r="S48" s="54">
        <f>'高情景（2001-2060, 2020RMB）'!S48*$B$73</f>
        <v>336.40604594488298</v>
      </c>
      <c r="T48" s="54">
        <f>'高情景（2001-2060, 2020RMB）'!T48*$B$73</f>
        <v>358.40848198921412</v>
      </c>
      <c r="U48" s="55">
        <f>'高情景（2001-2060, 2020RMB）'!U48*$B$73</f>
        <v>358.49983471901351</v>
      </c>
      <c r="V48" s="54">
        <f>'高情景（2001-2060, 2020RMB）'!V48*$B$73</f>
        <v>418.05813758237923</v>
      </c>
      <c r="W48" s="54">
        <f>'高情景（2001-2060, 2020RMB）'!W48*$B$73</f>
        <v>444.2119594191438</v>
      </c>
      <c r="X48" s="100">
        <f>'高情景（2001-2060, 2020RMB）'!X48*$B$73</f>
        <v>457.77604457580475</v>
      </c>
      <c r="Y48" s="100">
        <f>'高情景（2001-2060, 2020RMB）'!Y48*$B$73</f>
        <v>471.37663949688437</v>
      </c>
      <c r="Z48" s="100">
        <f>'高情景（2001-2060, 2020RMB）'!Z48*$B$73</f>
        <v>484.8752634798492</v>
      </c>
      <c r="AA48" s="65">
        <f>'高情景（2001-2060, 2020RMB）'!AA48*$B$73</f>
        <v>499.08769482729565</v>
      </c>
      <c r="AB48" s="100">
        <f>'高情景（2001-2060, 2020RMB）'!AB48*$B$73</f>
        <v>513.68099428942958</v>
      </c>
      <c r="AC48" s="100">
        <f>'高情景（2001-2060, 2020RMB）'!AC48*$B$73</f>
        <v>528.50865249349647</v>
      </c>
      <c r="AD48" s="100">
        <f>'高情景（2001-2060, 2020RMB）'!AD48*$B$73</f>
        <v>543.37555973703286</v>
      </c>
      <c r="AE48" s="66">
        <f>'高情景（2001-2060, 2020RMB）'!AE48*$B$73</f>
        <v>558.03663268553964</v>
      </c>
      <c r="AF48" s="100">
        <f>'高情景（2001-2060, 2020RMB）'!AF48*$B$73</f>
        <v>572.20682343214423</v>
      </c>
      <c r="AG48" s="100">
        <f>'高情景（2001-2060, 2020RMB）'!AG48*$B$73</f>
        <v>585.87052131653275</v>
      </c>
      <c r="AH48" s="100">
        <f>'高情景（2001-2060, 2020RMB）'!AH48*$B$73</f>
        <v>599.18455993981888</v>
      </c>
      <c r="AI48" s="100">
        <f>'高情景（2001-2060, 2020RMB）'!AI48*$B$73</f>
        <v>612.41378207907235</v>
      </c>
      <c r="AJ48" s="244">
        <f>'高情景（2001-2060, 2020RMB）'!AJ48*$B$73</f>
        <v>625.95152183469031</v>
      </c>
      <c r="AK48" s="65">
        <f>'高情景（2001-2060, 2020RMB）'!AK48*$B$73</f>
        <v>639.40897898404012</v>
      </c>
      <c r="AL48" s="100">
        <f>'高情景（2001-2060, 2020RMB）'!AL48*$B$73</f>
        <v>652.28997055886964</v>
      </c>
      <c r="AM48" s="100">
        <f>'高情景（2001-2060, 2020RMB）'!AM48*$B$73</f>
        <v>664.93151559124806</v>
      </c>
      <c r="AN48" s="100">
        <f>'高情景（2001-2060, 2020RMB）'!AN48*$B$73</f>
        <v>677.69804923377217</v>
      </c>
      <c r="AO48" s="66">
        <f>'高情景（2001-2060, 2020RMB）'!AO48*$B$73</f>
        <v>690.98113358618718</v>
      </c>
      <c r="AP48" s="100">
        <f>'高情景（2001-2060, 2020RMB）'!AP48*$B$73</f>
        <v>704.81282714808299</v>
      </c>
      <c r="AQ48" s="100">
        <f>'高情景（2001-2060, 2020RMB）'!AQ48*$B$73</f>
        <v>718.95640602066715</v>
      </c>
      <c r="AR48" s="100">
        <f>'高情景（2001-2060, 2020RMB）'!AR48*$B$73</f>
        <v>733.42058996868241</v>
      </c>
      <c r="AS48" s="100">
        <f>'高情景（2001-2060, 2020RMB）'!AS48*$B$73</f>
        <v>748.21292353458011</v>
      </c>
      <c r="AT48" s="100">
        <f>'高情景（2001-2060, 2020RMB）'!AT48*$B$73</f>
        <v>763.33979786220755</v>
      </c>
      <c r="AU48" s="65">
        <f>'高情景（2001-2060, 2020RMB）'!AU48*$B$73</f>
        <v>778.84616296832201</v>
      </c>
      <c r="AV48" s="100">
        <f>'高情景（2001-2060, 2020RMB）'!AV48*$B$73</f>
        <v>794.74655507430168</v>
      </c>
      <c r="AW48" s="100">
        <f>'高情景（2001-2060, 2020RMB）'!AW48*$B$73</f>
        <v>810.99707461172443</v>
      </c>
      <c r="AX48" s="100">
        <f>'高情景（2001-2060, 2020RMB）'!AX48*$B$73</f>
        <v>827.54842596906224</v>
      </c>
      <c r="AY48" s="66">
        <f>'高情景（2001-2060, 2020RMB）'!AY48*$B$73</f>
        <v>844.34546468305325</v>
      </c>
      <c r="AZ48" s="65">
        <f>'高情景（2001-2060, 2020RMB）'!AZ48*$B$73</f>
        <v>861.42926474380079</v>
      </c>
      <c r="BA48" s="100">
        <f>'高情景（2001-2060, 2020RMB）'!BA48*$B$73</f>
        <v>878.88317944158052</v>
      </c>
      <c r="BB48" s="100">
        <f>'高情景（2001-2060, 2020RMB）'!BB48*$B$73</f>
        <v>896.71071425202592</v>
      </c>
      <c r="BC48" s="100">
        <f>'高情景（2001-2060, 2020RMB）'!BC48*$B$73</f>
        <v>914.91522311982544</v>
      </c>
      <c r="BD48" s="66">
        <f>'高情景（2001-2060, 2020RMB）'!BD48*$B$73</f>
        <v>933.49982675241006</v>
      </c>
      <c r="BE48" s="100">
        <f>'高情景（2001-2060, 2020RMB）'!BE48*$B$73</f>
        <v>952.48810519127562</v>
      </c>
      <c r="BF48" s="100">
        <f>'高情景（2001-2060, 2020RMB）'!BF48*$B$73</f>
        <v>971.90810621507569</v>
      </c>
      <c r="BG48" s="100">
        <f>'高情景（2001-2060, 2020RMB）'!BG48*$B$73</f>
        <v>991.76928947397562</v>
      </c>
      <c r="BH48" s="100">
        <f>'高情景（2001-2060, 2020RMB）'!BH48*$B$73</f>
        <v>1012.0808040909244</v>
      </c>
      <c r="BI48" s="245">
        <f>'高情景（2001-2060, 2020RMB）'!BI48*$B$73</f>
        <v>1032.8512846479919</v>
      </c>
    </row>
    <row r="49" spans="1:61" x14ac:dyDescent="0.2">
      <c r="A49" s="23" t="s">
        <v>97</v>
      </c>
      <c r="B49" s="53"/>
      <c r="C49" s="54"/>
      <c r="D49" s="54"/>
      <c r="E49" s="54"/>
      <c r="F49" s="55"/>
      <c r="G49" s="53"/>
      <c r="H49" s="54"/>
      <c r="I49" s="54">
        <f>'高情景（2001-2060, 2020RMB）'!I49*$B$73</f>
        <v>73.191384341486625</v>
      </c>
      <c r="J49" s="54">
        <f>'高情景（2001-2060, 2020RMB）'!J49*$B$73</f>
        <v>73.474659653845421</v>
      </c>
      <c r="K49" s="55">
        <f>'高情景（2001-2060, 2020RMB）'!K49*$B$73</f>
        <v>83.624921112940243</v>
      </c>
      <c r="L49" s="53">
        <f>'高情景（2001-2060, 2020RMB）'!L49*$B$73</f>
        <v>95.218972821549272</v>
      </c>
      <c r="M49" s="54">
        <f>'高情景（2001-2060, 2020RMB）'!M49*$B$73</f>
        <v>96.993213780031667</v>
      </c>
      <c r="N49" s="54">
        <f>'高情景（2001-2060, 2020RMB）'!N49*$B$73</f>
        <v>94.258989967267098</v>
      </c>
      <c r="O49" s="54">
        <f>'高情景（2001-2060, 2020RMB）'!O49*$B$73</f>
        <v>95.067933320263947</v>
      </c>
      <c r="P49" s="54">
        <f>'高情景（2001-2060, 2020RMB）'!P49*$B$73</f>
        <v>95.693349747696558</v>
      </c>
      <c r="Q49" s="53">
        <f>'高情景（2001-2060, 2020RMB）'!Q49*$B$73</f>
        <v>98.428540730725757</v>
      </c>
      <c r="R49" s="54">
        <f>'高情景（2001-2060, 2020RMB）'!R49*$B$73</f>
        <v>105.50856697718477</v>
      </c>
      <c r="S49" s="54">
        <f>'高情景（2001-2060, 2020RMB）'!S49*$B$73</f>
        <v>108.5215335751294</v>
      </c>
      <c r="T49" s="54">
        <f>'高情景（2001-2060, 2020RMB）'!T49*$B$73</f>
        <v>107.45795578155793</v>
      </c>
      <c r="U49" s="55">
        <f>'高情景（2001-2060, 2020RMB）'!U49*$B$73</f>
        <v>100.10482337303415</v>
      </c>
      <c r="V49" s="54">
        <f>'高情景（2001-2060, 2020RMB）'!V49*$B$73</f>
        <v>113.81705420803372</v>
      </c>
      <c r="W49" s="54">
        <f>'高情景（2001-2060, 2020RMB）'!W49*$B$73</f>
        <v>124.98414275926726</v>
      </c>
      <c r="X49" s="100">
        <f>'高情景（2001-2060, 2020RMB）'!X49*$B$73</f>
        <v>127.72809811291711</v>
      </c>
      <c r="Y49" s="100">
        <f>'高情景（2001-2060, 2020RMB）'!Y49*$B$73</f>
        <v>130.3856107398405</v>
      </c>
      <c r="Z49" s="100">
        <f>'高情景（2001-2060, 2020RMB）'!Z49*$B$73</f>
        <v>132.9177688009656</v>
      </c>
      <c r="AA49" s="65">
        <f>'高情景（2001-2060, 2020RMB）'!AA49*$B$73</f>
        <v>135.51782170843657</v>
      </c>
      <c r="AB49" s="100">
        <f>'高情景（2001-2060, 2020RMB）'!AB49*$B$73</f>
        <v>138.08976443298732</v>
      </c>
      <c r="AC49" s="100">
        <f>'高情景（2001-2060, 2020RMB）'!AC49*$B$73</f>
        <v>140.63677548406497</v>
      </c>
      <c r="AD49" s="100">
        <f>'高情景（2001-2060, 2020RMB）'!AD49*$B$73</f>
        <v>143.15435076757001</v>
      </c>
      <c r="AE49" s="66">
        <f>'高情景（2001-2060, 2020RMB）'!AE49*$B$73</f>
        <v>145.63042896830558</v>
      </c>
      <c r="AF49" s="100">
        <f>'高情景（2001-2060, 2020RMB）'!AF49*$B$73</f>
        <v>148.02241459129365</v>
      </c>
      <c r="AG49" s="100">
        <f>'高情景（2001-2060, 2020RMB）'!AG49*$B$73</f>
        <v>150.29407579018925</v>
      </c>
      <c r="AH49" s="100">
        <f>'高情景（2001-2060, 2020RMB）'!AH49*$B$73</f>
        <v>152.4418431111892</v>
      </c>
      <c r="AI49" s="100">
        <f>'高情景（2001-2060, 2020RMB）'!AI49*$B$73</f>
        <v>154.48353633365522</v>
      </c>
      <c r="AJ49" s="244">
        <f>'高情景（2001-2060, 2020RMB）'!AJ49*$B$73</f>
        <v>156.46311943824469</v>
      </c>
      <c r="AK49" s="65">
        <f>'高情景（2001-2060, 2020RMB）'!AK49*$B$73</f>
        <v>158.3005084613508</v>
      </c>
      <c r="AL49" s="100">
        <f>'高情景（2001-2060, 2020RMB）'!AL49*$B$73</f>
        <v>159.93006782149567</v>
      </c>
      <c r="AM49" s="100">
        <f>'高情景（2001-2060, 2020RMB）'!AM49*$B$73</f>
        <v>161.43633369589352</v>
      </c>
      <c r="AN49" s="100">
        <f>'高情景（2001-2060, 2020RMB）'!AN49*$B$73</f>
        <v>162.90711867238218</v>
      </c>
      <c r="AO49" s="66">
        <f>'高情景（2001-2060, 2020RMB）'!AO49*$B$73</f>
        <v>164.43306288938163</v>
      </c>
      <c r="AP49" s="100">
        <f>'高情景（2001-2060, 2020RMB）'!AP49*$B$73</f>
        <v>166.01617246611423</v>
      </c>
      <c r="AQ49" s="100">
        <f>'高情景（2001-2060, 2020RMB）'!AQ49*$B$73</f>
        <v>167.59526884888649</v>
      </c>
      <c r="AR49" s="100">
        <f>'高情景（2001-2060, 2020RMB）'!AR49*$B$73</f>
        <v>169.16785606590858</v>
      </c>
      <c r="AS49" s="100">
        <f>'高情景（2001-2060, 2020RMB）'!AS49*$B$73</f>
        <v>170.73082318336554</v>
      </c>
      <c r="AT49" s="100">
        <f>'高情景（2001-2060, 2020RMB）'!AT49*$B$73</f>
        <v>172.28043654585659</v>
      </c>
      <c r="AU49" s="65">
        <f>'高情景（2001-2060, 2020RMB）'!AU49*$B$73</f>
        <v>173.82119178979391</v>
      </c>
      <c r="AV49" s="100">
        <f>'高情景（2001-2060, 2020RMB）'!AV49*$B$73</f>
        <v>175.35008280492877</v>
      </c>
      <c r="AW49" s="100">
        <f>'高情景（2001-2060, 2020RMB）'!AW49*$B$73</f>
        <v>176.85084971467711</v>
      </c>
      <c r="AX49" s="100">
        <f>'高情景（2001-2060, 2020RMB）'!AX49*$B$73</f>
        <v>178.30614503785353</v>
      </c>
      <c r="AY49" s="66">
        <f>'高情景（2001-2060, 2020RMB）'!AY49*$B$73</f>
        <v>179.69750893728155</v>
      </c>
      <c r="AZ49" s="65">
        <f>'高情景（2001-2060, 2020RMB）'!AZ49*$B$73</f>
        <v>181.03742674297658</v>
      </c>
      <c r="BA49" s="100">
        <f>'高情景（2001-2060, 2020RMB）'!BA49*$B$73</f>
        <v>182.34917205122571</v>
      </c>
      <c r="BB49" s="100">
        <f>'高情景（2001-2060, 2020RMB）'!BB49*$B$73</f>
        <v>183.62960283095751</v>
      </c>
      <c r="BC49" s="100">
        <f>'高情景（2001-2060, 2020RMB）'!BC49*$B$73</f>
        <v>184.8755517227502</v>
      </c>
      <c r="BD49" s="66">
        <f>'高情景（2001-2060, 2020RMB）'!BD49*$B$73</f>
        <v>186.08381840864462</v>
      </c>
      <c r="BE49" s="100">
        <f>'高情景（2001-2060, 2020RMB）'!BE49*$B$73</f>
        <v>187.25524712624821</v>
      </c>
      <c r="BF49" s="100">
        <f>'高情景（2001-2060, 2020RMB）'!BF49*$B$73</f>
        <v>188.39135053391706</v>
      </c>
      <c r="BG49" s="100">
        <f>'高情景（2001-2060, 2020RMB）'!BG49*$B$73</f>
        <v>189.48984508676858</v>
      </c>
      <c r="BH49" s="100">
        <f>'高情景（2001-2060, 2020RMB）'!BH49*$B$73</f>
        <v>190.54835300924472</v>
      </c>
      <c r="BI49" s="245">
        <f>'高情景（2001-2060, 2020RMB）'!BI49*$B$73</f>
        <v>191.56437289546551</v>
      </c>
    </row>
    <row r="50" spans="1:61" x14ac:dyDescent="0.2">
      <c r="A50" s="23" t="s">
        <v>98</v>
      </c>
      <c r="B50" s="53"/>
      <c r="C50" s="54"/>
      <c r="D50" s="54"/>
      <c r="E50" s="54"/>
      <c r="F50" s="55"/>
      <c r="G50" s="53"/>
      <c r="H50" s="54"/>
      <c r="I50" s="54">
        <f>'高情景（2001-2060, 2020RMB）'!I50*$B$73</f>
        <v>38.268905171653408</v>
      </c>
      <c r="J50" s="54">
        <f>'高情景（2001-2060, 2020RMB）'!J50*$B$73</f>
        <v>46.833211685533172</v>
      </c>
      <c r="K50" s="55">
        <f>'高情景（2001-2060, 2020RMB）'!K50*$B$73</f>
        <v>57.80561397974823</v>
      </c>
      <c r="L50" s="53">
        <f>'高情景（2001-2060, 2020RMB）'!L50*$B$73</f>
        <v>64.764645035532666</v>
      </c>
      <c r="M50" s="54">
        <f>'高情景（2001-2060, 2020RMB）'!M50*$B$73</f>
        <v>70.965520559665123</v>
      </c>
      <c r="N50" s="54">
        <f>'高情景（2001-2060, 2020RMB）'!N50*$B$73</f>
        <v>77.796310354086884</v>
      </c>
      <c r="O50" s="54">
        <f>'高情景（2001-2060, 2020RMB）'!O50*$B$73</f>
        <v>86.892132718429352</v>
      </c>
      <c r="P50" s="54">
        <f>'高情景（2001-2060, 2020RMB）'!P50*$B$73</f>
        <v>99.251999418529735</v>
      </c>
      <c r="Q50" s="53">
        <f>'高情景（2001-2060, 2020RMB）'!Q50*$B$73</f>
        <v>104.80094610845228</v>
      </c>
      <c r="R50" s="54">
        <f>'高情景（2001-2060, 2020RMB）'!R50*$B$73</f>
        <v>107.56571695122068</v>
      </c>
      <c r="S50" s="54">
        <f>'高情景（2001-2060, 2020RMB）'!S50*$B$73</f>
        <v>111.70845905906732</v>
      </c>
      <c r="T50" s="54">
        <f>'高情景（2001-2060, 2020RMB）'!T50*$B$73</f>
        <v>121.81502945383929</v>
      </c>
      <c r="U50" s="55">
        <f>'高情景（2001-2060, 2020RMB）'!U50*$B$73</f>
        <v>121.02120146583695</v>
      </c>
      <c r="V50" s="54">
        <f>'高情景（2001-2060, 2020RMB）'!V50*$B$73</f>
        <v>164.0597870260292</v>
      </c>
      <c r="W50" s="54">
        <f>'高情景（2001-2060, 2020RMB）'!W50*$B$73</f>
        <v>204.32170048770587</v>
      </c>
      <c r="X50" s="100">
        <f>'高情景（2001-2060, 2020RMB）'!X50*$B$73</f>
        <v>222.03775663852301</v>
      </c>
      <c r="Y50" s="100">
        <f>'高情景（2001-2060, 2020RMB）'!Y50*$B$73</f>
        <v>240.59465896103436</v>
      </c>
      <c r="Z50" s="100">
        <f>'高情景（2001-2060, 2020RMB）'!Z50*$B$73</f>
        <v>259.75055125275912</v>
      </c>
      <c r="AA50" s="65">
        <f>'高情景（2001-2060, 2020RMB）'!AA50*$B$73</f>
        <v>279.90604831620971</v>
      </c>
      <c r="AB50" s="100">
        <f>'高情景（2001-2060, 2020RMB）'!AB50*$B$73</f>
        <v>301.03031929968034</v>
      </c>
      <c r="AC50" s="100">
        <f>'高情景（2001-2060, 2020RMB）'!AC50*$B$73</f>
        <v>323.10861535626458</v>
      </c>
      <c r="AD50" s="100">
        <f>'高情景（2001-2060, 2020RMB）'!AD50*$B$73</f>
        <v>346.09924140998652</v>
      </c>
      <c r="AE50" s="66">
        <f>'高情景（2001-2060, 2020RMB）'!AE50*$B$73</f>
        <v>369.928520773402</v>
      </c>
      <c r="AF50" s="100">
        <f>'高情景（2001-2060, 2020RMB）'!AF50*$B$73</f>
        <v>394.42210516148845</v>
      </c>
      <c r="AG50" s="100">
        <f>'高情景（2001-2060, 2020RMB）'!AG50*$B$73</f>
        <v>419.46709462424951</v>
      </c>
      <c r="AH50" s="100">
        <f>'高情景（2001-2060, 2020RMB）'!AH50*$B$73</f>
        <v>445.07664617247485</v>
      </c>
      <c r="AI50" s="100">
        <f>'高情景（2001-2060, 2020RMB）'!AI50*$B$73</f>
        <v>471.34381577428354</v>
      </c>
      <c r="AJ50" s="244">
        <f>'高情景（2001-2060, 2020RMB）'!AJ50*$B$73</f>
        <v>498.47239700805</v>
      </c>
      <c r="AK50" s="65">
        <f>'高情景（2001-2060, 2020RMB）'!AK50*$B$73</f>
        <v>526.2213877169379</v>
      </c>
      <c r="AL50" s="100">
        <f>'高情景（2001-2060, 2020RMB）'!AL50*$B$73</f>
        <v>554.30390253565497</v>
      </c>
      <c r="AM50" s="100">
        <f>'高情景（2001-2060, 2020RMB）'!AM50*$B$73</f>
        <v>582.9850845817972</v>
      </c>
      <c r="AN50" s="100">
        <f>'高情景（2001-2060, 2020RMB）'!AN50*$B$73</f>
        <v>612.59495774405923</v>
      </c>
      <c r="AO50" s="66">
        <f>'高情景（2001-2060, 2020RMB）'!AO50*$B$73</f>
        <v>643.53281193772705</v>
      </c>
      <c r="AP50" s="100">
        <f>'高情景（2001-2060, 2020RMB）'!AP50*$B$73</f>
        <v>675.90129067731982</v>
      </c>
      <c r="AQ50" s="100">
        <f>'高情景（2001-2060, 2020RMB）'!AQ50*$B$73</f>
        <v>709.54711896762319</v>
      </c>
      <c r="AR50" s="100">
        <f>'高情景（2001-2060, 2020RMB）'!AR50*$B$73</f>
        <v>744.54569694112251</v>
      </c>
      <c r="AS50" s="100">
        <f>'高情景（2001-2060, 2020RMB）'!AS50*$B$73</f>
        <v>780.97841807373595</v>
      </c>
      <c r="AT50" s="100">
        <f>'高情景（2001-2060, 2020RMB）'!AT50*$B$73</f>
        <v>818.93295448795175</v>
      </c>
      <c r="AU50" s="65">
        <f>'高情景（2001-2060, 2020RMB）'!AU50*$B$73</f>
        <v>858.54731600908121</v>
      </c>
      <c r="AV50" s="100">
        <f>'高情景（2001-2060, 2020RMB）'!AV50*$B$73</f>
        <v>899.93801266071546</v>
      </c>
      <c r="AW50" s="100">
        <f>'高情景（2001-2060, 2020RMB）'!AW50*$B$73</f>
        <v>943.163541976906</v>
      </c>
      <c r="AX50" s="100">
        <f>'高情景（2001-2060, 2020RMB）'!AX50*$B$73</f>
        <v>988.27921489666437</v>
      </c>
      <c r="AY50" s="66">
        <f>'高情景（2001-2060, 2020RMB）'!AY50*$B$73</f>
        <v>1035.3359863907071</v>
      </c>
      <c r="AZ50" s="65">
        <f>'高情景（2001-2060, 2020RMB）'!AZ50*$B$73</f>
        <v>1084.2870107285016</v>
      </c>
      <c r="BA50" s="100">
        <f>'高情景（2001-2060, 2020RMB）'!BA50*$B$73</f>
        <v>1135.0848565160384</v>
      </c>
      <c r="BB50" s="100">
        <f>'高情景（2001-2060, 2020RMB）'!BB50*$B$73</f>
        <v>1187.7757592481526</v>
      </c>
      <c r="BC50" s="100">
        <f>'高情景（2001-2060, 2020RMB）'!BC50*$B$73</f>
        <v>1242.4062483565049</v>
      </c>
      <c r="BD50" s="66">
        <f>'高情景（2001-2060, 2020RMB）'!BD50*$B$73</f>
        <v>1299.0230458005699</v>
      </c>
      <c r="BE50" s="100">
        <f>'高情景（2001-2060, 2020RMB）'!BE50*$B$73</f>
        <v>1357.7025621520338</v>
      </c>
      <c r="BF50" s="100">
        <f>'高情景（2001-2060, 2020RMB）'!BF50*$B$73</f>
        <v>1418.531086172261</v>
      </c>
      <c r="BG50" s="100">
        <f>'高情景（2001-2060, 2020RMB）'!BG50*$B$73</f>
        <v>1481.5711984786431</v>
      </c>
      <c r="BH50" s="100">
        <f>'高情景（2001-2060, 2020RMB）'!BH50*$B$73</f>
        <v>1546.8865911048244</v>
      </c>
      <c r="BI50" s="245">
        <f>'高情景（2001-2060, 2020RMB）'!BI50*$B$73</f>
        <v>1614.5417454647572</v>
      </c>
    </row>
    <row r="51" spans="1:61" x14ac:dyDescent="0.2">
      <c r="A51" s="23" t="s">
        <v>99</v>
      </c>
      <c r="B51" s="53"/>
      <c r="C51" s="54"/>
      <c r="D51" s="54"/>
      <c r="E51" s="54"/>
      <c r="F51" s="55"/>
      <c r="G51" s="53"/>
      <c r="H51" s="54"/>
      <c r="I51" s="54">
        <f>'高情景（2001-2060, 2020RMB）'!I51*$B$73</f>
        <v>22.452835911654002</v>
      </c>
      <c r="J51" s="54">
        <f>'高情景（2001-2060, 2020RMB）'!J51*$B$73</f>
        <v>23.412379173753692</v>
      </c>
      <c r="K51" s="55">
        <f>'高情景（2001-2060, 2020RMB）'!K51*$B$73</f>
        <v>27.055965524115788</v>
      </c>
      <c r="L51" s="53">
        <f>'高情景（2001-2060, 2020RMB）'!L51*$B$73</f>
        <v>30.625116401895806</v>
      </c>
      <c r="M51" s="54">
        <f>'高情景（2001-2060, 2020RMB）'!M51*$B$73</f>
        <v>32.536888744587912</v>
      </c>
      <c r="N51" s="54">
        <f>'高情景（2001-2060, 2020RMB）'!N51*$B$73</f>
        <v>35.699637404168797</v>
      </c>
      <c r="O51" s="54">
        <f>'高情景（2001-2060, 2020RMB）'!O51*$B$73</f>
        <v>38.367627851350051</v>
      </c>
      <c r="P51" s="54">
        <f>'高情景（2001-2060, 2020RMB）'!P51*$B$73</f>
        <v>39.602824835326153</v>
      </c>
      <c r="Q51" s="53">
        <f>'高情景（2001-2060, 2020RMB）'!Q51*$B$73</f>
        <v>41.15991326248249</v>
      </c>
      <c r="R51" s="54">
        <f>'高情景（2001-2060, 2020RMB）'!R51*$B$73</f>
        <v>45.745408371569674</v>
      </c>
      <c r="S51" s="54">
        <f>'高情景（2001-2060, 2020RMB）'!S51*$B$73</f>
        <v>50.832278851937239</v>
      </c>
      <c r="T51" s="54">
        <f>'高情景（2001-2060, 2020RMB）'!T51*$B$73</f>
        <v>55.823300807607737</v>
      </c>
      <c r="U51" s="55">
        <f>'高情景（2001-2060, 2020RMB）'!U51*$B$73</f>
        <v>52.219430202324659</v>
      </c>
      <c r="V51" s="54">
        <f>'高情景（2001-2060, 2020RMB）'!V51*$B$73</f>
        <v>57.360679492383881</v>
      </c>
      <c r="W51" s="54">
        <f>'高情景（2001-2060, 2020RMB）'!W51*$B$73</f>
        <v>65.377607731033848</v>
      </c>
      <c r="X51" s="100">
        <f>'高情景（2001-2060, 2020RMB）'!X51*$B$73</f>
        <v>68.943650180691648</v>
      </c>
      <c r="Y51" s="100">
        <f>'高情景（2001-2060, 2020RMB）'!Y51*$B$73</f>
        <v>72.556364871332704</v>
      </c>
      <c r="Z51" s="100">
        <f>'高情景（2001-2060, 2020RMB）'!Z51*$B$73</f>
        <v>76.164010449535624</v>
      </c>
      <c r="AA51" s="65">
        <f>'高情景（2001-2060, 2020RMB）'!AA51*$B$73</f>
        <v>79.878632269483802</v>
      </c>
      <c r="AB51" s="100">
        <f>'高情景（2001-2060, 2020RMB）'!AB51*$B$73</f>
        <v>83.665668069128088</v>
      </c>
      <c r="AC51" s="100">
        <f>'高情景（2001-2060, 2020RMB）'!AC51*$B$73</f>
        <v>87.520530763465331</v>
      </c>
      <c r="AD51" s="100">
        <f>'高情景（2001-2060, 2020RMB）'!AD51*$B$73</f>
        <v>91.433221958915951</v>
      </c>
      <c r="AE51" s="66">
        <f>'高情景（2001-2060, 2020RMB）'!AE51*$B$73</f>
        <v>95.387778217984092</v>
      </c>
      <c r="AF51" s="100">
        <f>'高情景（2001-2060, 2020RMB）'!AF51*$B$73</f>
        <v>99.344350510531285</v>
      </c>
      <c r="AG51" s="100">
        <f>'高情景（2001-2060, 2020RMB）'!AG51*$B$73</f>
        <v>103.27463007846752</v>
      </c>
      <c r="AH51" s="100">
        <f>'高情景（2001-2060, 2020RMB）'!AH51*$B$73</f>
        <v>107.17939697608954</v>
      </c>
      <c r="AI51" s="100">
        <f>'高情景（2001-2060, 2020RMB）'!AI51*$B$73</f>
        <v>111.0764822957661</v>
      </c>
      <c r="AJ51" s="244">
        <f>'高情景（2001-2060, 2020RMB）'!AJ51*$B$73</f>
        <v>115.00597086502489</v>
      </c>
      <c r="AK51" s="65">
        <f>'高情景（2001-2060, 2020RMB）'!AK51*$B$73</f>
        <v>118.90555931510607</v>
      </c>
      <c r="AL51" s="100">
        <f>'高情景（2001-2060, 2020RMB）'!AL51*$B$73</f>
        <v>122.71136328790487</v>
      </c>
      <c r="AM51" s="100">
        <f>'高情景（2001-2060, 2020RMB）'!AM51*$B$73</f>
        <v>126.48297022470994</v>
      </c>
      <c r="AN51" s="100">
        <f>'高情景（2001-2060, 2020RMB）'!AN51*$B$73</f>
        <v>130.28852902502859</v>
      </c>
      <c r="AO51" s="66">
        <f>'高情景（2001-2060, 2020RMB）'!AO51*$B$73</f>
        <v>134.20471993730604</v>
      </c>
      <c r="AP51" s="100">
        <f>'高情景（2001-2060, 2020RMB）'!AP51*$B$73</f>
        <v>138.24094056429487</v>
      </c>
      <c r="AQ51" s="100">
        <f>'高情景（2001-2060, 2020RMB）'!AQ51*$B$73</f>
        <v>142.35369000582804</v>
      </c>
      <c r="AR51" s="100">
        <f>'高情景（2001-2060, 2020RMB）'!AR51*$B$73</f>
        <v>146.54685461380481</v>
      </c>
      <c r="AS51" s="100">
        <f>'高情景（2001-2060, 2020RMB）'!AS51*$B$73</f>
        <v>150.82425875788269</v>
      </c>
      <c r="AT51" s="100">
        <f>'高情景（2001-2060, 2020RMB）'!AT51*$B$73</f>
        <v>155.18963212167293</v>
      </c>
      <c r="AU51" s="65">
        <f>'高情景（2001-2060, 2020RMB）'!AU51*$B$73</f>
        <v>159.65471229801162</v>
      </c>
      <c r="AV51" s="100">
        <f>'高情景（2001-2060, 2020RMB）'!AV51*$B$73</f>
        <v>164.22528070097752</v>
      </c>
      <c r="AW51" s="100">
        <f>'高情景（2001-2060, 2020RMB）'!AW51*$B$73</f>
        <v>168.89503651985632</v>
      </c>
      <c r="AX51" s="100">
        <f>'高情景（2001-2060, 2020RMB）'!AX51*$B$73</f>
        <v>173.6562273583894</v>
      </c>
      <c r="AY51" s="66">
        <f>'高情景（2001-2060, 2020RMB）'!AY51*$B$73</f>
        <v>178.49948923994356</v>
      </c>
      <c r="AZ51" s="65">
        <f>'高情景（2001-2060, 2020RMB）'!AZ51*$B$73</f>
        <v>183.41715041413934</v>
      </c>
      <c r="BA51" s="100">
        <f>'高情景（2001-2060, 2020RMB）'!BA51*$B$73</f>
        <v>188.40756158243704</v>
      </c>
      <c r="BB51" s="100">
        <f>'高情景（2001-2060, 2020RMB）'!BB51*$B$73</f>
        <v>193.4689939151518</v>
      </c>
      <c r="BC51" s="100">
        <f>'高情景（2001-2060, 2020RMB）'!BC51*$B$73</f>
        <v>198.59960147651637</v>
      </c>
      <c r="BD51" s="66">
        <f>'高情景（2001-2060, 2020RMB）'!BD51*$B$73</f>
        <v>203.79740792466131</v>
      </c>
      <c r="BE51" s="100">
        <f>'高情景（2001-2060, 2020RMB）'!BE51*$B$73</f>
        <v>209.06485231129176</v>
      </c>
      <c r="BF51" s="100">
        <f>'高情景（2001-2060, 2020RMB）'!BF51*$B$73</f>
        <v>214.40537981602182</v>
      </c>
      <c r="BG51" s="100">
        <f>'高情景（2001-2060, 2020RMB）'!BG51*$B$73</f>
        <v>219.81834527759497</v>
      </c>
      <c r="BH51" s="100">
        <f>'高情景（2001-2060, 2020RMB）'!BH51*$B$73</f>
        <v>225.30297856766262</v>
      </c>
      <c r="BI51" s="245">
        <f>'高情景（2001-2060, 2020RMB）'!BI51*$B$73</f>
        <v>230.85833659822862</v>
      </c>
    </row>
    <row r="52" spans="1:61" x14ac:dyDescent="0.2">
      <c r="A52" s="23" t="s">
        <v>100</v>
      </c>
      <c r="B52" s="53"/>
      <c r="C52" s="54"/>
      <c r="D52" s="54"/>
      <c r="E52" s="54"/>
      <c r="F52" s="55"/>
      <c r="G52" s="53"/>
      <c r="H52" s="54"/>
      <c r="I52" s="54">
        <f>'高情景（2001-2060, 2020RMB）'!I52*$B$73</f>
        <v>1466.9497714236093</v>
      </c>
      <c r="J52" s="54">
        <f>'高情景（2001-2060, 2020RMB）'!J52*$B$73</f>
        <v>1474.0179441560417</v>
      </c>
      <c r="K52" s="55">
        <f>'高情景（2001-2060, 2020RMB）'!K52*$B$73</f>
        <v>1588.8989412835126</v>
      </c>
      <c r="L52" s="53">
        <f>'高情景（2001-2060, 2020RMB）'!L52*$B$73</f>
        <v>1680.9431100365668</v>
      </c>
      <c r="M52" s="54">
        <f>'高情景（2001-2060, 2020RMB）'!M52*$B$73</f>
        <v>1680.2596337294835</v>
      </c>
      <c r="N52" s="54">
        <f>'高情景（2001-2060, 2020RMB）'!N52*$B$73</f>
        <v>1695.144439478476</v>
      </c>
      <c r="O52" s="54">
        <f>'高情景（2001-2060, 2020RMB）'!O52*$B$73</f>
        <v>1660.9369108534145</v>
      </c>
      <c r="P52" s="54">
        <f>'高情景（2001-2060, 2020RMB）'!P52*$B$73</f>
        <v>1583.6219721367613</v>
      </c>
      <c r="Q52" s="53">
        <f>'高情景（2001-2060, 2020RMB）'!Q52*$B$73</f>
        <v>1619.613841507062</v>
      </c>
      <c r="R52" s="54">
        <f>'高情景（2001-2060, 2020RMB）'!R52*$B$73</f>
        <v>1767.2620779648926</v>
      </c>
      <c r="S52" s="54">
        <f>'高情景（2001-2060, 2020RMB）'!S52*$B$73</f>
        <v>1928.5876837904223</v>
      </c>
      <c r="T52" s="54">
        <f>'高情景（2001-2060, 2020RMB）'!T52*$B$73</f>
        <v>1980.3465919708456</v>
      </c>
      <c r="U52" s="55">
        <f>'高情景（2001-2060, 2020RMB）'!U52*$B$73</f>
        <v>1952.1155968033461</v>
      </c>
      <c r="V52" s="54">
        <f>'高情景（2001-2060, 2020RMB）'!V52*$B$73</f>
        <v>2254.0667697181825</v>
      </c>
      <c r="W52" s="54">
        <f>'高情景（2001-2060, 2020RMB）'!W52*$B$73</f>
        <v>2406.5305171590167</v>
      </c>
      <c r="X52" s="100">
        <f>'高情景（2001-2060, 2020RMB）'!X52*$B$73</f>
        <v>2604.6784791654832</v>
      </c>
      <c r="Y52" s="100">
        <f>'高情景（2001-2060, 2020RMB）'!Y52*$B$73</f>
        <v>2837.4428399642647</v>
      </c>
      <c r="Z52" s="100">
        <f>'高情景（2001-2060, 2020RMB）'!Z52*$B$73</f>
        <v>3126.8781049456702</v>
      </c>
      <c r="AA52" s="65">
        <f>'高情景（2001-2060, 2020RMB）'!AA52*$B$73</f>
        <v>3398.3615142685271</v>
      </c>
      <c r="AB52" s="100">
        <f>'高情景（2001-2060, 2020RMB）'!AB52*$B$73</f>
        <v>3683.0484058322045</v>
      </c>
      <c r="AC52" s="100">
        <f>'高情景（2001-2060, 2020RMB）'!AC52*$B$73</f>
        <v>3968.3623763190085</v>
      </c>
      <c r="AD52" s="100">
        <f>'高情景（2001-2060, 2020RMB）'!AD52*$B$73</f>
        <v>4245.1686979085671</v>
      </c>
      <c r="AE52" s="66">
        <f>'高情景（2001-2060, 2020RMB）'!AE52*$B$73</f>
        <v>4507.9666768009802</v>
      </c>
      <c r="AF52" s="100">
        <f>'高情景（2001-2060, 2020RMB）'!AF52*$B$73</f>
        <v>4763.5840418630787</v>
      </c>
      <c r="AG52" s="100">
        <f>'高情景（2001-2060, 2020RMB）'!AG52*$B$73</f>
        <v>5024.0274682348991</v>
      </c>
      <c r="AH52" s="100">
        <f>'高情景（2001-2060, 2020RMB）'!AH52*$B$73</f>
        <v>5293.2997984738431</v>
      </c>
      <c r="AI52" s="100">
        <f>'高情景（2001-2060, 2020RMB）'!AI52*$B$73</f>
        <v>5567.5322565622646</v>
      </c>
      <c r="AJ52" s="244">
        <f>'高情景（2001-2060, 2020RMB）'!AJ52*$B$73</f>
        <v>5832.545716048312</v>
      </c>
      <c r="AK52" s="65">
        <f>'高情景（2001-2060, 2020RMB）'!AK52*$B$73</f>
        <v>6086.3163254613746</v>
      </c>
      <c r="AL52" s="100">
        <f>'高情景（2001-2060, 2020RMB）'!AL52*$B$73</f>
        <v>6341.5563598397212</v>
      </c>
      <c r="AM52" s="100">
        <f>'高情景（2001-2060, 2020RMB）'!AM52*$B$73</f>
        <v>6600.127520084251</v>
      </c>
      <c r="AN52" s="100">
        <f>'高情景（2001-2060, 2020RMB）'!AN52*$B$73</f>
        <v>6864.4366224383757</v>
      </c>
      <c r="AO52" s="66">
        <f>'高情景（2001-2060, 2020RMB）'!AO52*$B$73</f>
        <v>7137.4802665392563</v>
      </c>
      <c r="AP52" s="100">
        <f>'高情景（2001-2060, 2020RMB）'!AP52*$B$73</f>
        <v>7418.8063230832113</v>
      </c>
      <c r="AQ52" s="100">
        <f>'高情景（2001-2060, 2020RMB）'!AQ52*$B$73</f>
        <v>7705.1317979884325</v>
      </c>
      <c r="AR52" s="100">
        <f>'高情景（2001-2060, 2020RMB）'!AR52*$B$73</f>
        <v>7995.700214196102</v>
      </c>
      <c r="AS52" s="100">
        <f>'高情景（2001-2060, 2020RMB）'!AS52*$B$73</f>
        <v>8289.7832664500893</v>
      </c>
      <c r="AT52" s="100">
        <f>'高情景（2001-2060, 2020RMB）'!AT52*$B$73</f>
        <v>8586.6782685080107</v>
      </c>
      <c r="AU52" s="65">
        <f>'高情景（2001-2060, 2020RMB）'!AU52*$B$73</f>
        <v>8886.1568822079735</v>
      </c>
      <c r="AV52" s="100">
        <f>'高情景（2001-2060, 2020RMB）'!AV52*$B$73</f>
        <v>9187.6928640613187</v>
      </c>
      <c r="AW52" s="100">
        <f>'高情景（2001-2060, 2020RMB）'!AW52*$B$73</f>
        <v>9490.1052765209115</v>
      </c>
      <c r="AX52" s="100">
        <f>'高情景（2001-2060, 2020RMB）'!AX52*$B$73</f>
        <v>9792.1449238048626</v>
      </c>
      <c r="AY52" s="66">
        <f>'高情景（2001-2060, 2020RMB）'!AY52*$B$73</f>
        <v>10092.491926413993</v>
      </c>
      <c r="AZ52" s="65">
        <f>'高情景（2001-2060, 2020RMB）'!AZ52*$B$73</f>
        <v>10392.572265053075</v>
      </c>
      <c r="BA52" s="100">
        <f>'高情景（2001-2060, 2020RMB）'!BA52*$B$73</f>
        <v>10694.127869547137</v>
      </c>
      <c r="BB52" s="100">
        <f>'高情景（2001-2060, 2020RMB）'!BB52*$B$73</f>
        <v>10996.195204898468</v>
      </c>
      <c r="BC52" s="100">
        <f>'高情景（2001-2060, 2020RMB）'!BC52*$B$73</f>
        <v>11297.725787498221</v>
      </c>
      <c r="BD52" s="66">
        <f>'高情景（2001-2060, 2020RMB）'!BD52*$B$73</f>
        <v>11597.590449350755</v>
      </c>
      <c r="BE52" s="100">
        <f>'高情景（2001-2060, 2020RMB）'!BE52*$B$73</f>
        <v>11894.845764621801</v>
      </c>
      <c r="BF52" s="100">
        <f>'高情景（2001-2060, 2020RMB）'!BF52*$B$73</f>
        <v>12188.549956486744</v>
      </c>
      <c r="BG52" s="100">
        <f>'高情景（2001-2060, 2020RMB）'!BG52*$B$73</f>
        <v>12477.485335372618</v>
      </c>
      <c r="BH52" s="100">
        <f>'高情景（2001-2060, 2020RMB）'!BH52*$B$73</f>
        <v>12760.400105488228</v>
      </c>
      <c r="BI52" s="245">
        <f>'高情景（2001-2060, 2020RMB）'!BI52*$B$73</f>
        <v>13036.024969483806</v>
      </c>
    </row>
    <row r="53" spans="1:61" x14ac:dyDescent="0.2">
      <c r="A53" s="23" t="s">
        <v>101</v>
      </c>
      <c r="B53" s="53"/>
      <c r="C53" s="54"/>
      <c r="D53" s="54"/>
      <c r="E53" s="54"/>
      <c r="F53" s="55"/>
      <c r="G53" s="53"/>
      <c r="H53" s="54"/>
      <c r="I53" s="54">
        <f>'高情景（2001-2060, 2020RMB）'!I53*$B$73</f>
        <v>87.53053933252626</v>
      </c>
      <c r="J53" s="54">
        <f>'高情景（2001-2060, 2020RMB）'!J53*$B$73</f>
        <v>95.08803735377785</v>
      </c>
      <c r="K53" s="55">
        <f>'高情景（2001-2060, 2020RMB）'!K53*$B$73</f>
        <v>108.87049937819883</v>
      </c>
      <c r="L53" s="53">
        <f>'高情景（2001-2060, 2020RMB）'!L53*$B$73</f>
        <v>118.31566272018181</v>
      </c>
      <c r="M53" s="54">
        <f>'高情景（2001-2060, 2020RMB）'!M53*$B$73</f>
        <v>125.81415161256815</v>
      </c>
      <c r="N53" s="54">
        <f>'高情景（2001-2060, 2020RMB）'!N53*$B$73</f>
        <v>140.31477005110062</v>
      </c>
      <c r="O53" s="54">
        <f>'高情景（2001-2060, 2020RMB）'!O53*$B$73</f>
        <v>156.72015248722698</v>
      </c>
      <c r="P53" s="54">
        <f>'高情景（2001-2060, 2020RMB）'!P53*$B$73</f>
        <v>165.1852348132401</v>
      </c>
      <c r="Q53" s="53">
        <f>'高情景（2001-2060, 2020RMB）'!Q53*$B$73</f>
        <v>184.25366435012344</v>
      </c>
      <c r="R53" s="54">
        <f>'高情景（2001-2060, 2020RMB）'!R53*$B$73</f>
        <v>209.81637237905477</v>
      </c>
      <c r="S53" s="54">
        <f>'高情景（2001-2060, 2020RMB）'!S53*$B$73</f>
        <v>245.89161153311522</v>
      </c>
      <c r="T53" s="54">
        <f>'高情景（2001-2060, 2020RMB）'!T53*$B$73</f>
        <v>264.34481065829374</v>
      </c>
      <c r="U53" s="55">
        <f>'高情景（2001-2060, 2020RMB）'!U53*$B$73</f>
        <v>255.71778339066671</v>
      </c>
      <c r="V53" s="54">
        <f>'高情景（2001-2060, 2020RMB）'!V53*$B$73</f>
        <v>314.44198403038911</v>
      </c>
      <c r="W53" s="54">
        <f>'高情景（2001-2060, 2020RMB）'!W53*$B$73</f>
        <v>339.54369713094945</v>
      </c>
      <c r="X53" s="100">
        <f>'高情景（2001-2060, 2020RMB）'!X53*$B$73</f>
        <v>372.98311132737962</v>
      </c>
      <c r="Y53" s="100">
        <f>'高情景（2001-2060, 2020RMB）'!Y53*$B$73</f>
        <v>407.84189321645732</v>
      </c>
      <c r="Z53" s="100">
        <f>'高情景（2001-2060, 2020RMB）'!Z53*$B$73</f>
        <v>443.51422690404996</v>
      </c>
      <c r="AA53" s="65">
        <f>'高情景（2001-2060, 2020RMB）'!AA53*$B$73</f>
        <v>480.38950295154189</v>
      </c>
      <c r="AB53" s="100">
        <f>'高情景（2001-2060, 2020RMB）'!AB53*$B$73</f>
        <v>518.2842553799826</v>
      </c>
      <c r="AC53" s="100">
        <f>'高情景（2001-2060, 2020RMB）'!AC53*$B$73</f>
        <v>557.21346982996329</v>
      </c>
      <c r="AD53" s="100">
        <f>'高情景（2001-2060, 2020RMB）'!AD53*$B$73</f>
        <v>597.19679789834481</v>
      </c>
      <c r="AE53" s="66">
        <f>'高情景（2001-2060, 2020RMB）'!AE53*$B$73</f>
        <v>638.25201254281751</v>
      </c>
      <c r="AF53" s="100">
        <f>'高情景（2001-2060, 2020RMB）'!AF53*$B$73</f>
        <v>679.75471685609807</v>
      </c>
      <c r="AG53" s="100">
        <f>'高情景（2001-2060, 2020RMB）'!AG53*$B$73</f>
        <v>721.19055397044178</v>
      </c>
      <c r="AH53" s="100">
        <f>'高情景（2001-2060, 2020RMB）'!AH53*$B$73</f>
        <v>762.83985911920593</v>
      </c>
      <c r="AI53" s="100">
        <f>'高情景（2001-2060, 2020RMB）'!AI53*$B$73</f>
        <v>805.20973290998279</v>
      </c>
      <c r="AJ53" s="244">
        <f>'高情景（2001-2060, 2020RMB）'!AJ53*$B$73</f>
        <v>849.0855303247339</v>
      </c>
      <c r="AK53" s="65">
        <f>'高情景（2001-2060, 2020RMB）'!AK53*$B$73</f>
        <v>894.08162352062914</v>
      </c>
      <c r="AL53" s="100">
        <f>'高情景（2001-2060, 2020RMB）'!AL53*$B$73</f>
        <v>939.36023868067275</v>
      </c>
      <c r="AM53" s="100">
        <f>'高情景（2001-2060, 2020RMB）'!AM53*$B$73</f>
        <v>985.30647703269483</v>
      </c>
      <c r="AN53" s="100">
        <f>'高情景（2001-2060, 2020RMB）'!AN53*$B$73</f>
        <v>1032.4005482926455</v>
      </c>
      <c r="AO53" s="66">
        <f>'高情景（2001-2060, 2020RMB）'!AO53*$B$73</f>
        <v>1081.2225230851309</v>
      </c>
      <c r="AP53" s="100">
        <f>'高情景（2001-2060, 2020RMB）'!AP53*$B$73</f>
        <v>1131.83604310174</v>
      </c>
      <c r="AQ53" s="100">
        <f>'高情景（2001-2060, 2020RMB）'!AQ53*$B$73</f>
        <v>1183.8628579566416</v>
      </c>
      <c r="AR53" s="100">
        <f>'高情景（2001-2060, 2020RMB）'!AR53*$B$73</f>
        <v>1237.295407300144</v>
      </c>
      <c r="AS53" s="100">
        <f>'高情景（2001-2060, 2020RMB）'!AS53*$B$73</f>
        <v>1292.120423483834</v>
      </c>
      <c r="AT53" s="100">
        <f>'高情景（2001-2060, 2020RMB）'!AT53*$B$73</f>
        <v>1348.3182540267962</v>
      </c>
      <c r="AU53" s="65">
        <f>'高情景（2001-2060, 2020RMB）'!AU53*$B$73</f>
        <v>1405.9338307680423</v>
      </c>
      <c r="AV53" s="100">
        <f>'高情景（2001-2060, 2020RMB）'!AV53*$B$73</f>
        <v>1464.9563968278615</v>
      </c>
      <c r="AW53" s="100">
        <f>'高情景（2001-2060, 2020RMB）'!AW53*$B$73</f>
        <v>1525.2603503818245</v>
      </c>
      <c r="AX53" s="100">
        <f>'高情景（2001-2060, 2020RMB）'!AX53*$B$73</f>
        <v>1586.6956844889594</v>
      </c>
      <c r="AY53" s="66">
        <f>'高情景（2001-2060, 2020RMB）'!AY53*$B$73</f>
        <v>1649.0861147133455</v>
      </c>
      <c r="AZ53" s="65">
        <f>'高情景（2001-2060, 2020RMB）'!AZ53*$B$73</f>
        <v>1712.9337704603738</v>
      </c>
      <c r="BA53" s="100">
        <f>'高情景（2001-2060, 2020RMB）'!BA53*$B$73</f>
        <v>1778.8058274269652</v>
      </c>
      <c r="BB53" s="100">
        <f>'高情景（2001-2060, 2020RMB）'!BB53*$B$73</f>
        <v>1846.5894195614756</v>
      </c>
      <c r="BC53" s="100">
        <f>'高情景（2001-2060, 2020RMB）'!BC53*$B$73</f>
        <v>1916.1536188156458</v>
      </c>
      <c r="BD53" s="66">
        <f>'高情景（2001-2060, 2020RMB）'!BD53*$B$73</f>
        <v>1987.3491542658414</v>
      </c>
      <c r="BE53" s="100">
        <f>'高情景（2001-2060, 2020RMB）'!BE53*$B$73</f>
        <v>2060.0532673876655</v>
      </c>
      <c r="BF53" s="100">
        <f>'高情景（2001-2060, 2020RMB）'!BF53*$B$73</f>
        <v>2134.1383407301364</v>
      </c>
      <c r="BG53" s="100">
        <f>'高情景（2001-2060, 2020RMB）'!BG53*$B$73</f>
        <v>2209.4216158312138</v>
      </c>
      <c r="BH53" s="100">
        <f>'高情景（2001-2060, 2020RMB）'!BH53*$B$73</f>
        <v>2285.7040630996848</v>
      </c>
      <c r="BI53" s="245">
        <f>'高情景（2001-2060, 2020RMB）'!BI53*$B$73</f>
        <v>2362.7706814954895</v>
      </c>
    </row>
    <row r="54" spans="1:61" x14ac:dyDescent="0.2">
      <c r="A54" s="24" t="s">
        <v>102</v>
      </c>
      <c r="B54" s="53"/>
      <c r="C54" s="54"/>
      <c r="D54" s="54"/>
      <c r="E54" s="54"/>
      <c r="F54" s="55"/>
      <c r="G54" s="53"/>
      <c r="H54" s="54"/>
      <c r="I54" s="54">
        <f>'高情景（2001-2060, 2020RMB）'!I54*$B$73</f>
        <v>106.41260783441682</v>
      </c>
      <c r="J54" s="54">
        <f>'高情景（2001-2060, 2020RMB）'!J54*$B$73</f>
        <v>106.01747682394466</v>
      </c>
      <c r="K54" s="55">
        <f>'高情景（2001-2060, 2020RMB）'!K54*$B$73</f>
        <v>108.72061703685718</v>
      </c>
      <c r="L54" s="58">
        <f>'高情景（2001-2060, 2020RMB）'!L54*$B$73</f>
        <v>112.09366041509065</v>
      </c>
      <c r="M54" s="59">
        <f>'高情景（2001-2060, 2020RMB）'!M54*$B$73</f>
        <v>111.51452051101201</v>
      </c>
      <c r="N54" s="59">
        <f>'高情景（2001-2060, 2020RMB）'!N54*$B$73</f>
        <v>113.03205913023037</v>
      </c>
      <c r="O54" s="59">
        <f>'高情景（2001-2060, 2020RMB）'!O54*$B$73</f>
        <v>116.38619015098108</v>
      </c>
      <c r="P54" s="59">
        <f>'高情景（2001-2060, 2020RMB）'!P54*$B$73</f>
        <v>116.59976918770862</v>
      </c>
      <c r="Q54" s="58">
        <f>'高情景（2001-2060, 2020RMB）'!Q54*$B$73</f>
        <v>121.7531333299423</v>
      </c>
      <c r="R54" s="59">
        <f>'高情景（2001-2060, 2020RMB）'!R54*$B$73</f>
        <v>133.96162549530575</v>
      </c>
      <c r="S54" s="59">
        <f>'高情景（2001-2060, 2020RMB）'!S54*$B$73</f>
        <v>142.45560376808243</v>
      </c>
      <c r="T54" s="59">
        <f>'高情景（2001-2060, 2020RMB）'!T54*$B$73</f>
        <v>148.20170190389067</v>
      </c>
      <c r="U54" s="60">
        <f>'高情景（2001-2060, 2020RMB）'!U54*$B$73</f>
        <v>150.38995216573491</v>
      </c>
      <c r="V54" s="59">
        <f>'高情景（2001-2060, 2020RMB）'!V54*$B$73</f>
        <v>171.45992894014705</v>
      </c>
      <c r="W54" s="59">
        <f>'高情景（2001-2060, 2020RMB）'!W54*$B$73</f>
        <v>178.87718995463754</v>
      </c>
      <c r="X54" s="104">
        <f>'高情景（2001-2060, 2020RMB）'!X54*$B$73</f>
        <v>189.66506011395805</v>
      </c>
      <c r="Y54" s="104">
        <f>'高情景（2001-2060, 2020RMB）'!Y54*$B$73</f>
        <v>200.36282004715073</v>
      </c>
      <c r="Z54" s="104">
        <f>'高情景（2001-2060, 2020RMB）'!Z54*$B$73</f>
        <v>210.73148733601593</v>
      </c>
      <c r="AA54" s="68">
        <f>'高情景（2001-2060, 2020RMB）'!AA54*$B$73</f>
        <v>220.98234907169331</v>
      </c>
      <c r="AB54" s="104">
        <f>'高情景（2001-2060, 2020RMB）'!AB54*$B$73</f>
        <v>231.00847596456492</v>
      </c>
      <c r="AC54" s="104">
        <f>'高情景（2001-2060, 2020RMB）'!AC54*$B$73</f>
        <v>240.82959039461997</v>
      </c>
      <c r="AD54" s="104">
        <f>'高情景（2001-2060, 2020RMB）'!AD54*$B$73</f>
        <v>250.46409073341374</v>
      </c>
      <c r="AE54" s="69">
        <f>'高情景（2001-2060, 2020RMB）'!AE54*$B$73</f>
        <v>259.92632364785322</v>
      </c>
      <c r="AF54" s="104">
        <f>'高情景（2001-2060, 2020RMB）'!AF54*$B$73</f>
        <v>268.9616699554723</v>
      </c>
      <c r="AG54" s="104">
        <f>'高情景（2001-2060, 2020RMB）'!AG54*$B$73</f>
        <v>277.42376737985421</v>
      </c>
      <c r="AH54" s="104">
        <f>'高情景（2001-2060, 2020RMB）'!AH54*$B$73</f>
        <v>285.51915469781397</v>
      </c>
      <c r="AI54" s="104">
        <f>'高情景（2001-2060, 2020RMB）'!AI54*$B$73</f>
        <v>293.52782127596669</v>
      </c>
      <c r="AJ54" s="246">
        <f>'高情景（2001-2060, 2020RMB）'!AJ54*$B$73</f>
        <v>301.81276778920892</v>
      </c>
      <c r="AK54" s="68">
        <f>'高情景（2001-2060, 2020RMB）'!AK54*$B$73</f>
        <v>310.19071505094973</v>
      </c>
      <c r="AL54" s="104">
        <f>'高情景（2001-2060, 2020RMB）'!AL54*$B$73</f>
        <v>318.28307612076088</v>
      </c>
      <c r="AM54" s="104">
        <f>'高情景（2001-2060, 2020RMB）'!AM54*$B$73</f>
        <v>326.22950083924985</v>
      </c>
      <c r="AN54" s="104">
        <f>'高情景（2001-2060, 2020RMB）'!AN54*$B$73</f>
        <v>334.18572494563745</v>
      </c>
      <c r="AO54" s="69">
        <f>'高情景（2001-2060, 2020RMB）'!AO54*$B$73</f>
        <v>342.32314328889623</v>
      </c>
      <c r="AP54" s="104">
        <f>'高情景（2001-2060, 2020RMB）'!AP54*$B$73</f>
        <v>350.63593481878502</v>
      </c>
      <c r="AQ54" s="104">
        <f>'高情景（2001-2060, 2020RMB）'!AQ54*$B$73</f>
        <v>358.98203987211753</v>
      </c>
      <c r="AR54" s="104">
        <f>'高情景（2001-2060, 2020RMB）'!AR54*$B$73</f>
        <v>367.33839852176163</v>
      </c>
      <c r="AS54" s="104">
        <f>'高情景（2001-2060, 2020RMB）'!AS54*$B$73</f>
        <v>375.67922583862304</v>
      </c>
      <c r="AT54" s="104">
        <f>'高情景（2001-2060, 2020RMB）'!AT54*$B$73</f>
        <v>383.97593498865371</v>
      </c>
      <c r="AU54" s="68">
        <f>'高情景（2001-2060, 2020RMB）'!AU54*$B$73</f>
        <v>392.21707775978001</v>
      </c>
      <c r="AV54" s="104">
        <f>'高情景（2001-2060, 2020RMB）'!AV54*$B$73</f>
        <v>400.3736123199788</v>
      </c>
      <c r="AW54" s="104">
        <f>'高情景（2001-2060, 2020RMB）'!AW54*$B$73</f>
        <v>408.38468181892307</v>
      </c>
      <c r="AX54" s="104">
        <f>'高情景（2001-2060, 2020RMB）'!AX54*$B$73</f>
        <v>416.18448387336502</v>
      </c>
      <c r="AY54" s="69">
        <f>'高情景（2001-2060, 2020RMB）'!AY54*$B$73</f>
        <v>423.70238486206819</v>
      </c>
      <c r="AZ54" s="68">
        <f>'高情景（2001-2060, 2020RMB）'!AZ54*$B$73</f>
        <v>431.12779826140303</v>
      </c>
      <c r="BA54" s="104">
        <f>'高情景（2001-2060, 2020RMB）'!BA54*$B$73</f>
        <v>438.67233718974683</v>
      </c>
      <c r="BB54" s="104">
        <f>'高情景（2001-2060, 2020RMB）'!BB54*$B$73</f>
        <v>446.29381539041913</v>
      </c>
      <c r="BC54" s="104">
        <f>'高情景（2001-2060, 2020RMB）'!BC54*$B$73</f>
        <v>453.94834976931566</v>
      </c>
      <c r="BD54" s="69">
        <f>'高情景（2001-2060, 2020RMB）'!BD54*$B$73</f>
        <v>461.59049484946127</v>
      </c>
      <c r="BE54" s="104">
        <f>'高情景（2001-2060, 2020RMB）'!BE54*$B$73</f>
        <v>469.18365236963763</v>
      </c>
      <c r="BF54" s="104">
        <f>'高情景（2001-2060, 2020RMB）'!BF54*$B$73</f>
        <v>476.69226317276718</v>
      </c>
      <c r="BG54" s="104">
        <f>'高情景（2001-2060, 2020RMB）'!BG54*$B$73</f>
        <v>484.07073016757255</v>
      </c>
      <c r="BH54" s="104">
        <f>'高情景（2001-2060, 2020RMB）'!BH54*$B$73</f>
        <v>491.2727688136286</v>
      </c>
      <c r="BI54" s="247">
        <f>'高情景（2001-2060, 2020RMB）'!BI54*$B$73</f>
        <v>498.2516092386943</v>
      </c>
    </row>
    <row r="55" spans="1:61" x14ac:dyDescent="0.2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">
      <c r="A56" s="33" t="s">
        <v>12</v>
      </c>
      <c r="B56" s="34">
        <f>'高情景（2001-2060, 2020RMB）'!B56*$B$73</f>
        <v>11730.482669734743</v>
      </c>
      <c r="C56" s="35">
        <f>'高情景（2001-2060, 2020RMB）'!C56*$B$73</f>
        <v>13108.874183657019</v>
      </c>
      <c r="D56" s="35">
        <f>'高情景（2001-2060, 2020RMB）'!D56*$B$73</f>
        <v>14337.784240769022</v>
      </c>
      <c r="E56" s="35">
        <f>'高情景（2001-2060, 2020RMB）'!E56*$B$73</f>
        <v>15459.422375449758</v>
      </c>
      <c r="F56" s="5">
        <f>'高情景（2001-2060, 2020RMB）'!F56*$B$73</f>
        <v>17273.636063649894</v>
      </c>
      <c r="G56" s="34">
        <f>'高情景（2001-2060, 2020RMB）'!G56*$B$73</f>
        <v>19694.761127124206</v>
      </c>
      <c r="H56" s="35">
        <f>'高情景（2001-2060, 2020RMB）'!H56*$B$73</f>
        <v>23078.243406504054</v>
      </c>
      <c r="I56" s="35">
        <f>'高情景（2001-2060, 2020RMB）'!I56*$B$73</f>
        <v>25291.651582382106</v>
      </c>
      <c r="J56" s="35">
        <f>'高情景（2001-2060, 2020RMB）'!J56*$B$73</f>
        <v>28679.622191899831</v>
      </c>
      <c r="K56" s="5">
        <f>'高情景（2001-2060, 2020RMB）'!K56*$B$73</f>
        <v>31561.511645681105</v>
      </c>
      <c r="L56" s="34">
        <f>'高情景（2001-2060, 2020RMB）'!L56*$B$73</f>
        <v>34671.929868600484</v>
      </c>
      <c r="M56" s="35">
        <f>'高情景（2001-2060, 2020RMB）'!M56*$B$73</f>
        <v>38404.500506279139</v>
      </c>
      <c r="N56" s="35">
        <f>'高情景（2001-2060, 2020RMB）'!N56*$B$73</f>
        <v>42701.586933757055</v>
      </c>
      <c r="O56" s="35">
        <f>'高情景（2001-2060, 2020RMB）'!O56*$B$73</f>
        <v>47241.243324139745</v>
      </c>
      <c r="P56" s="5">
        <f>'高情景（2001-2060, 2020RMB）'!P56*$B$73</f>
        <v>53180.755179823311</v>
      </c>
      <c r="Q56" s="34">
        <f>'高情景（2001-2060, 2020RMB）'!Q56*$B$73</f>
        <v>58589.483647686553</v>
      </c>
      <c r="R56" s="35">
        <f>'高情景（2001-2060, 2020RMB）'!R56*$B$73</f>
        <v>63053.676079981604</v>
      </c>
      <c r="S56" s="35">
        <f>'高情景（2001-2060, 2020RMB）'!S56*$B$73</f>
        <v>68013.466806064927</v>
      </c>
      <c r="T56" s="35">
        <f>'高情景（2001-2060, 2020RMB）'!T56*$B$73</f>
        <v>73452.648769989857</v>
      </c>
      <c r="U56" s="5">
        <f>'高情景（2001-2060, 2020RMB）'!U56*$B$73</f>
        <v>75322.905301471183</v>
      </c>
      <c r="V56" s="34">
        <f>'高情景（2001-2060, 2020RMB）'!V56*$B$73</f>
        <v>80297.687979749375</v>
      </c>
      <c r="W56" s="35">
        <f>'高情景（2001-2060, 2020RMB）'!W56*$B$73</f>
        <v>81482.999677440661</v>
      </c>
      <c r="X56" s="107">
        <f>'高情景（2001-2060, 2020RMB）'!X56*$B$73</f>
        <v>86946.16803079941</v>
      </c>
      <c r="Y56" s="107">
        <f>'高情景（2001-2060, 2020RMB）'!Y56*$B$73</f>
        <v>92693.217360790179</v>
      </c>
      <c r="Z56" s="248">
        <f>'高情景（2001-2060, 2020RMB）'!Z56*$B$73</f>
        <v>98719.553393362643</v>
      </c>
      <c r="AA56" s="109">
        <f>'高情景（2001-2060, 2020RMB）'!AA56*$B$73</f>
        <v>105166.72578225045</v>
      </c>
      <c r="AB56" s="107">
        <f>'高情景（2001-2060, 2020RMB）'!AB56*$B$73</f>
        <v>112080.48062525314</v>
      </c>
      <c r="AC56" s="107">
        <f>'高情景（2001-2060, 2020RMB）'!AC56*$B$73</f>
        <v>119275.68828658188</v>
      </c>
      <c r="AD56" s="107">
        <f>'高情景（2001-2060, 2020RMB）'!AD56*$B$73</f>
        <v>126518.03277764894</v>
      </c>
      <c r="AE56" s="110">
        <f>'高情景（2001-2060, 2020RMB）'!AE56*$B$73</f>
        <v>133522.12159027092</v>
      </c>
      <c r="AF56" s="109">
        <f>'高情景（2001-2060, 2020RMB）'!AF56*$B$73</f>
        <v>140218.78071034729</v>
      </c>
      <c r="AG56" s="107">
        <f>'高情景（2001-2060, 2020RMB）'!AG56*$B$73</f>
        <v>146778.97478705086</v>
      </c>
      <c r="AH56" s="107">
        <f>'高情景（2001-2060, 2020RMB）'!AH56*$B$73</f>
        <v>153251.4600422465</v>
      </c>
      <c r="AI56" s="107">
        <f>'高情景（2001-2060, 2020RMB）'!AI56*$B$73</f>
        <v>159699.41667261597</v>
      </c>
      <c r="AJ56" s="110">
        <f>'高情景（2001-2060, 2020RMB）'!AJ56*$B$73</f>
        <v>166200.22282065259</v>
      </c>
      <c r="AK56" s="109">
        <f>'高情景（2001-2060, 2020RMB）'!AK56*$B$73</f>
        <v>172711.49418190864</v>
      </c>
      <c r="AL56" s="107">
        <f>'高情景（2001-2060, 2020RMB）'!AL56*$B$73</f>
        <v>179178.50079232545</v>
      </c>
      <c r="AM56" s="107">
        <f>'高情景（2001-2060, 2020RMB）'!AM56*$B$73</f>
        <v>185681.08477431021</v>
      </c>
      <c r="AN56" s="107">
        <f>'高情景（2001-2060, 2020RMB）'!AN56*$B$73</f>
        <v>192313.00911694724</v>
      </c>
      <c r="AO56" s="110">
        <f>'高情景（2001-2060, 2020RMB）'!AO56*$B$73</f>
        <v>199182.44260772923</v>
      </c>
      <c r="AP56" s="109">
        <f>'高情景（2001-2060, 2020RMB）'!AP56*$B$73</f>
        <v>206299.27985700208</v>
      </c>
      <c r="AQ56" s="107">
        <f>'高情景（2001-2060, 2020RMB）'!AQ56*$B$73</f>
        <v>213594.02351327444</v>
      </c>
      <c r="AR56" s="107">
        <f>'高情景（2001-2060, 2020RMB）'!AR56*$B$73</f>
        <v>221066.94100877253</v>
      </c>
      <c r="AS56" s="107">
        <f>'高情景（2001-2060, 2020RMB）'!AS56*$B$73</f>
        <v>228718.06014824513</v>
      </c>
      <c r="AT56" s="110">
        <f>'高情景（2001-2060, 2020RMB）'!AT56*$B$73</f>
        <v>236547.15833610325</v>
      </c>
      <c r="AU56" s="109">
        <f>'高情景（2001-2060, 2020RMB）'!AU56*$B$73</f>
        <v>244566.22234585654</v>
      </c>
      <c r="AV56" s="107">
        <f>'高情景（2001-2060, 2020RMB）'!AV56*$B$73</f>
        <v>252778.3163377344</v>
      </c>
      <c r="AW56" s="107">
        <f>'高情景（2001-2060, 2020RMB）'!AW56*$B$73</f>
        <v>261167.96407681546</v>
      </c>
      <c r="AX56" s="107">
        <f>'高情景（2001-2060, 2020RMB）'!AX56*$B$73</f>
        <v>269717.35475622641</v>
      </c>
      <c r="AY56" s="110">
        <f>'高情景（2001-2060, 2020RMB）'!AY56*$B$73</f>
        <v>278406.2251545607</v>
      </c>
      <c r="AZ56" s="109">
        <f>'高情景（2001-2060, 2020RMB）'!AZ56*$B$73</f>
        <v>287234.27553995966</v>
      </c>
      <c r="BA56" s="107">
        <f>'高情景（2001-2060, 2020RMB）'!BA56*$B$73</f>
        <v>296213.03209044534</v>
      </c>
      <c r="BB56" s="107">
        <f>'高情景（2001-2060, 2020RMB）'!BB56*$B$73</f>
        <v>305337.67127173627</v>
      </c>
      <c r="BC56" s="107">
        <f>'高情景（2001-2060, 2020RMB）'!BC56*$B$73</f>
        <v>314602.82919927494</v>
      </c>
      <c r="BD56" s="110">
        <f>'高情景（2001-2060, 2020RMB）'!BD56*$B$73</f>
        <v>324002.58580987365</v>
      </c>
      <c r="BE56" s="109">
        <f>'高情景（2001-2060, 2020RMB）'!BE56*$B$73</f>
        <v>333537.73357625538</v>
      </c>
      <c r="BF56" s="107">
        <f>'高情景（2001-2060, 2020RMB）'!BF56*$B$73</f>
        <v>343210.47177151521</v>
      </c>
      <c r="BG56" s="107">
        <f>'高情景（2001-2060, 2020RMB）'!BG56*$B$73</f>
        <v>353016.28669845086</v>
      </c>
      <c r="BH56" s="107">
        <f>'高情景（2001-2060, 2020RMB）'!BH56*$B$73</f>
        <v>362950.28845661704</v>
      </c>
      <c r="BI56" s="110">
        <f>'高情景（2001-2060, 2020RMB）'!BI56*$B$73</f>
        <v>373007.20414157212</v>
      </c>
    </row>
    <row r="57" spans="1:61" x14ac:dyDescent="0.2">
      <c r="A57" s="36" t="s">
        <v>57</v>
      </c>
      <c r="B57" s="50">
        <f>'高情景（2001-2060, 2020RMB）'!B57*$B$73</f>
        <v>1779.9865638888584</v>
      </c>
      <c r="C57" s="51">
        <f>'高情景（2001-2060, 2020RMB）'!C57*$B$73</f>
        <v>1929.1588520812261</v>
      </c>
      <c r="D57" s="51">
        <f>'高情景（2001-2060, 2020RMB）'!D57*$B$73</f>
        <v>1985.0248512961471</v>
      </c>
      <c r="E57" s="51">
        <f>'高情景（2001-2060, 2020RMB）'!E57*$B$73</f>
        <v>2182.07444004124</v>
      </c>
      <c r="F57" s="52">
        <f>'高情景（2001-2060, 2020RMB）'!F57*$B$73</f>
        <v>2407.624493080024</v>
      </c>
      <c r="G57" s="50">
        <f>'高情景（2001-2060, 2020RMB）'!G57*$B$73</f>
        <v>2645.6825519970384</v>
      </c>
      <c r="H57" s="51">
        <f>'高情景（2001-2060, 2020RMB）'!H57*$B$73</f>
        <v>2941.9624785618234</v>
      </c>
      <c r="I57" s="51">
        <f>'高情景（2001-2060, 2020RMB）'!I57*$B$73</f>
        <v>3059.9397008816027</v>
      </c>
      <c r="J57" s="51">
        <f>'高情景（2001-2060, 2020RMB）'!J57*$B$73</f>
        <v>3095.4018659274147</v>
      </c>
      <c r="K57" s="52">
        <f>'高情景（2001-2060, 2020RMB）'!K57*$B$73</f>
        <v>3291.39308279641</v>
      </c>
      <c r="L57" s="50">
        <f>'高情景（2001-2060, 2020RMB）'!L57*$B$73</f>
        <v>3542.9109069855335</v>
      </c>
      <c r="M57" s="51">
        <f>'高情景（2001-2060, 2020RMB）'!M57*$B$73</f>
        <v>3767.9972255756365</v>
      </c>
      <c r="N57" s="51">
        <f>'高情景（2001-2060, 2020RMB）'!N57*$B$73</f>
        <v>4043.2714638691973</v>
      </c>
      <c r="O57" s="51">
        <f>'高情景（2001-2060, 2020RMB）'!O57*$B$73</f>
        <v>4383.8584752774987</v>
      </c>
      <c r="P57" s="52">
        <f>'高情景（2001-2060, 2020RMB）'!P57*$B$73</f>
        <v>4687.1653536769218</v>
      </c>
      <c r="Q57" s="50">
        <f>'高情景（2001-2060, 2020RMB）'!Q57*$B$73</f>
        <v>4999.8462132332597</v>
      </c>
      <c r="R57" s="51">
        <f>'高情景（2001-2060, 2020RMB）'!R57*$B$73</f>
        <v>5388.8957503803813</v>
      </c>
      <c r="S57" s="51">
        <f>'高情景（2001-2060, 2020RMB）'!S57*$B$73</f>
        <v>5655.0114353556883</v>
      </c>
      <c r="T57" s="51">
        <f>'高情景（2001-2060, 2020RMB）'!T57*$B$73</f>
        <v>5880.6127058084239</v>
      </c>
      <c r="U57" s="51">
        <f>'高情景（2001-2060, 2020RMB）'!U57*$B$73</f>
        <v>5590.1498155235904</v>
      </c>
      <c r="V57" s="50">
        <f>'高情景（2001-2060, 2020RMB）'!V57*$B$73</f>
        <v>6197.4853776568434</v>
      </c>
      <c r="W57" s="51">
        <f>'高情景（2001-2060, 2020RMB）'!W57*$B$73</f>
        <v>6398.3223470050361</v>
      </c>
      <c r="X57" s="95">
        <f>'高情景（2001-2060, 2020RMB）'!X57*$B$73</f>
        <v>6817.7414207750535</v>
      </c>
      <c r="Y57" s="95">
        <f>'高情景（2001-2060, 2020RMB）'!Y57*$B$73</f>
        <v>7252.7889604950924</v>
      </c>
      <c r="Z57" s="99">
        <f>'高情景（2001-2060, 2020RMB）'!Z57*$B$73</f>
        <v>7700.1251646822857</v>
      </c>
      <c r="AA57" s="95">
        <f>'高情景（2001-2060, 2020RMB）'!AA57*$B$73</f>
        <v>8171.0350429465234</v>
      </c>
      <c r="AB57" s="95">
        <f>'高情景（2001-2060, 2020RMB）'!AB57*$B$73</f>
        <v>8670.042238486134</v>
      </c>
      <c r="AC57" s="95">
        <f>'高情景（2001-2060, 2020RMB）'!AC57*$B$73</f>
        <v>9180.2843966848523</v>
      </c>
      <c r="AD57" s="95">
        <f>'高情景（2001-2060, 2020RMB）'!AD57*$B$73</f>
        <v>9681.0153523720001</v>
      </c>
      <c r="AE57" s="95">
        <f>'高情景（2001-2060, 2020RMB）'!AE57*$B$73</f>
        <v>10147.681240860589</v>
      </c>
      <c r="AF57" s="97">
        <f>'高情景（2001-2060, 2020RMB）'!AF57*$B$73</f>
        <v>10576.882335701372</v>
      </c>
      <c r="AG57" s="95">
        <f>'高情景（2001-2060, 2020RMB）'!AG57*$B$73</f>
        <v>10985.431209436661</v>
      </c>
      <c r="AH57" s="95">
        <f>'高情景（2001-2060, 2020RMB）'!AH57*$B$73</f>
        <v>11377.353397781228</v>
      </c>
      <c r="AI57" s="95">
        <f>'高情景（2001-2060, 2020RMB）'!AI57*$B$73</f>
        <v>11757.728094918812</v>
      </c>
      <c r="AJ57" s="99">
        <f>'高情景（2001-2060, 2020RMB）'!AJ57*$B$73</f>
        <v>12132.616265907638</v>
      </c>
      <c r="AK57" s="95">
        <f>'高情景（2001-2060, 2020RMB）'!AK57*$B$73</f>
        <v>12498.771671865441</v>
      </c>
      <c r="AL57" s="95">
        <f>'高情景（2001-2060, 2020RMB）'!AL57*$B$73</f>
        <v>12852.126437803086</v>
      </c>
      <c r="AM57" s="95">
        <f>'高情景（2001-2060, 2020RMB）'!AM57*$B$73</f>
        <v>13198.865886475982</v>
      </c>
      <c r="AN57" s="95">
        <f>'高情景（2001-2060, 2020RMB）'!AN57*$B$73</f>
        <v>13546.015084442235</v>
      </c>
      <c r="AO57" s="95">
        <f>'高情景（2001-2060, 2020RMB）'!AO57*$B$73</f>
        <v>13901.424388174461</v>
      </c>
      <c r="AP57" s="97">
        <f>'高情景（2001-2060, 2020RMB）'!AP57*$B$73</f>
        <v>14265.933176550938</v>
      </c>
      <c r="AQ57" s="95">
        <f>'高情景（2001-2060, 2020RMB）'!AQ57*$B$73</f>
        <v>14634.983274186674</v>
      </c>
      <c r="AR57" s="95">
        <f>'高情景（2001-2060, 2020RMB）'!AR57*$B$73</f>
        <v>15008.998144743724</v>
      </c>
      <c r="AS57" s="95">
        <f>'高情景（2001-2060, 2020RMB）'!AS57*$B$73</f>
        <v>15388.454766383784</v>
      </c>
      <c r="AT57" s="99">
        <f>'高情景（2001-2060, 2020RMB）'!AT57*$B$73</f>
        <v>15773.885747423163</v>
      </c>
      <c r="AU57" s="95">
        <f>'高情景（2001-2060, 2020RMB）'!AU57*$B$73</f>
        <v>16166.705889054896</v>
      </c>
      <c r="AV57" s="95">
        <f>'高情景（2001-2060, 2020RMB）'!AV57*$B$73</f>
        <v>16567.795215585804</v>
      </c>
      <c r="AW57" s="95">
        <f>'高情景（2001-2060, 2020RMB）'!AW57*$B$73</f>
        <v>16976.903009639718</v>
      </c>
      <c r="AX57" s="95">
        <f>'高情景（2001-2060, 2020RMB）'!AX57*$B$73</f>
        <v>17393.74448947054</v>
      </c>
      <c r="AY57" s="95">
        <f>'高情景（2001-2060, 2020RMB）'!AY57*$B$73</f>
        <v>17817.998409891887</v>
      </c>
      <c r="AZ57" s="97">
        <f>'高情景（2001-2060, 2020RMB）'!AZ57*$B$73</f>
        <v>18248.841143776248</v>
      </c>
      <c r="BA57" s="95">
        <f>'高情景（2001-2060, 2020RMB）'!BA57*$B$73</f>
        <v>18685.576225977744</v>
      </c>
      <c r="BB57" s="95">
        <f>'高情景（2001-2060, 2020RMB）'!BB57*$B$73</f>
        <v>19128.029778845488</v>
      </c>
      <c r="BC57" s="95">
        <f>'高情景（2001-2060, 2020RMB）'!BC57*$B$73</f>
        <v>19576.0079737413</v>
      </c>
      <c r="BD57" s="99">
        <f>'高情景（2001-2060, 2020RMB）'!BD57*$B$73</f>
        <v>20029.296303357278</v>
      </c>
      <c r="BE57" s="95">
        <f>'高情景（2001-2060, 2020RMB）'!BE57*$B$73</f>
        <v>20488.106273176218</v>
      </c>
      <c r="BF57" s="95">
        <f>'高情景（2001-2060, 2020RMB）'!BF57*$B$73</f>
        <v>20952.737889232951</v>
      </c>
      <c r="BG57" s="95">
        <f>'高情景（2001-2060, 2020RMB）'!BG57*$B$73</f>
        <v>21423.084389284024</v>
      </c>
      <c r="BH57" s="95">
        <f>'高情景（2001-2060, 2020RMB）'!BH57*$B$73</f>
        <v>21899.026552533796</v>
      </c>
      <c r="BI57" s="99">
        <f>'高情景（2001-2060, 2020RMB）'!BI57*$B$73</f>
        <v>22380.432248494322</v>
      </c>
    </row>
    <row r="58" spans="1:61" x14ac:dyDescent="0.2">
      <c r="A58" s="40" t="s">
        <v>58</v>
      </c>
      <c r="B58" s="53">
        <f>'高情景（2001-2060, 2020RMB）'!B58*$B$73</f>
        <v>2362.7117797094429</v>
      </c>
      <c r="C58" s="54">
        <f>'高情景（2001-2060, 2020RMB）'!C58*$B$73</f>
        <v>2573.3444367700249</v>
      </c>
      <c r="D58" s="54">
        <f>'高情景（2001-2060, 2020RMB）'!D58*$B$73</f>
        <v>2801.7270959215039</v>
      </c>
      <c r="E58" s="54">
        <f>'高情景（2001-2060, 2020RMB）'!E58*$B$73</f>
        <v>2920.4838349826118</v>
      </c>
      <c r="F58" s="55">
        <f>'高情景（2001-2060, 2020RMB）'!F58*$B$73</f>
        <v>3152.2666777508543</v>
      </c>
      <c r="G58" s="53">
        <f>'高情景（2001-2060, 2020RMB）'!G58*$B$73</f>
        <v>3589.4510971490809</v>
      </c>
      <c r="H58" s="54">
        <f>'高情景（2001-2060, 2020RMB）'!H58*$B$73</f>
        <v>4218.2477668630136</v>
      </c>
      <c r="I58" s="54">
        <f>'高情景（2001-2060, 2020RMB）'!I58*$B$73</f>
        <v>4895.5370973890995</v>
      </c>
      <c r="J58" s="54">
        <f>'高情景（2001-2060, 2020RMB）'!J58*$B$73</f>
        <v>5433.8893236138974</v>
      </c>
      <c r="K58" s="55">
        <f>'高情景（2001-2060, 2020RMB）'!K58*$B$73</f>
        <v>6292.0320746686066</v>
      </c>
      <c r="L58" s="53">
        <f>'高情景（2001-2060, 2020RMB）'!L58*$B$73</f>
        <v>7094.0132342074357</v>
      </c>
      <c r="M58" s="54">
        <f>'高情景（2001-2060, 2020RMB）'!M58*$B$73</f>
        <v>7902.1354756587762</v>
      </c>
      <c r="N58" s="54">
        <f>'高情景（2001-2060, 2020RMB）'!N58*$B$73</f>
        <v>8739.1592692995291</v>
      </c>
      <c r="O58" s="54">
        <f>'高情景（2001-2060, 2020RMB）'!O58*$B$73</f>
        <v>9705.1311198647836</v>
      </c>
      <c r="P58" s="55">
        <f>'高情景（2001-2060, 2020RMB）'!P58*$B$73</f>
        <v>10400.3329964403</v>
      </c>
      <c r="Q58" s="53">
        <f>'高情景（2001-2060, 2020RMB）'!Q58*$B$73</f>
        <v>11160.329112181693</v>
      </c>
      <c r="R58" s="54">
        <f>'高情景（2001-2060, 2020RMB）'!R58*$B$73</f>
        <v>11781.305829047558</v>
      </c>
      <c r="S58" s="54">
        <f>'高情景（2001-2060, 2020RMB）'!S58*$B$73</f>
        <v>12463.716870418164</v>
      </c>
      <c r="T58" s="54">
        <f>'高情景（2001-2060, 2020RMB）'!T58*$B$73</f>
        <v>13245.465177376198</v>
      </c>
      <c r="U58" s="54">
        <f>'高情景（2001-2060, 2020RMB）'!U58*$B$73</f>
        <v>13235.517772002033</v>
      </c>
      <c r="V58" s="53">
        <f>'高情景（2001-2060, 2020RMB）'!V58*$B$73</f>
        <v>14550.774153396518</v>
      </c>
      <c r="W58" s="54">
        <f>'高情景（2001-2060, 2020RMB）'!W58*$B$73</f>
        <v>14750.68615862355</v>
      </c>
      <c r="X58" s="100">
        <f>'高情景（2001-2060, 2020RMB）'!X58*$B$73</f>
        <v>15671.543643444127</v>
      </c>
      <c r="Y58" s="100">
        <f>'高情景（2001-2060, 2020RMB）'!Y58*$B$73</f>
        <v>16640.528487087486</v>
      </c>
      <c r="Z58" s="66">
        <f>'高情景（2001-2060, 2020RMB）'!Z58*$B$73</f>
        <v>17659.432692997463</v>
      </c>
      <c r="AA58" s="100">
        <f>'高情景（2001-2060, 2020RMB）'!AA58*$B$73</f>
        <v>18759.030156230674</v>
      </c>
      <c r="AB58" s="100">
        <f>'高情景（2001-2060, 2020RMB）'!AB58*$B$73</f>
        <v>19946.641953997692</v>
      </c>
      <c r="AC58" s="100">
        <f>'高情景（2001-2060, 2020RMB）'!AC58*$B$73</f>
        <v>21181.635159404141</v>
      </c>
      <c r="AD58" s="100">
        <f>'高情景（2001-2060, 2020RMB）'!AD58*$B$73</f>
        <v>22412.830844441236</v>
      </c>
      <c r="AE58" s="100">
        <f>'高情景（2001-2060, 2020RMB）'!AE58*$B$73</f>
        <v>23578.197570713441</v>
      </c>
      <c r="AF58" s="65">
        <f>'高情景（2001-2060, 2020RMB）'!AF58*$B$73</f>
        <v>24662.066032968203</v>
      </c>
      <c r="AG58" s="100">
        <f>'高情景（2001-2060, 2020RMB）'!AG58*$B$73</f>
        <v>25703.256356903905</v>
      </c>
      <c r="AH58" s="100">
        <f>'高情景（2001-2060, 2020RMB）'!AH58*$B$73</f>
        <v>26716.524676619618</v>
      </c>
      <c r="AI58" s="100">
        <f>'高情景（2001-2060, 2020RMB）'!AI58*$B$73</f>
        <v>27720.095201551387</v>
      </c>
      <c r="AJ58" s="66">
        <f>'高情景（2001-2060, 2020RMB）'!AJ58*$B$73</f>
        <v>28735.525927238385</v>
      </c>
      <c r="AK58" s="100">
        <f>'高情景（2001-2060, 2020RMB）'!AK58*$B$73</f>
        <v>29752.065904810293</v>
      </c>
      <c r="AL58" s="100">
        <f>'高情景（2001-2060, 2020RMB）'!AL58*$B$73</f>
        <v>30751.465613616987</v>
      </c>
      <c r="AM58" s="100">
        <f>'高情景（2001-2060, 2020RMB）'!AM58*$B$73</f>
        <v>31748.246462141076</v>
      </c>
      <c r="AN58" s="100">
        <f>'高情景（2001-2060, 2020RMB）'!AN58*$B$73</f>
        <v>32759.21646131538</v>
      </c>
      <c r="AO58" s="100">
        <f>'高情景（2001-2060, 2020RMB）'!AO58*$B$73</f>
        <v>33803.510836260604</v>
      </c>
      <c r="AP58" s="65">
        <f>'高情景（2001-2060, 2020RMB）'!AP58*$B$73</f>
        <v>34883.506101025472</v>
      </c>
      <c r="AQ58" s="100">
        <f>'高情景（2001-2060, 2020RMB）'!AQ58*$B$73</f>
        <v>35988.321108351702</v>
      </c>
      <c r="AR58" s="100">
        <f>'高情景（2001-2060, 2020RMB）'!AR58*$B$73</f>
        <v>37119.104728496386</v>
      </c>
      <c r="AS58" s="100">
        <f>'高情景（2001-2060, 2020RMB）'!AS58*$B$73</f>
        <v>38277.119522966699</v>
      </c>
      <c r="AT58" s="66">
        <f>'高情景（2001-2060, 2020RMB）'!AT58*$B$73</f>
        <v>39463.748586898255</v>
      </c>
      <c r="AU58" s="100">
        <f>'高情景（2001-2060, 2020RMB）'!AU58*$B$73</f>
        <v>40682.577062007251</v>
      </c>
      <c r="AV58" s="100">
        <f>'高情景（2001-2060, 2020RMB）'!AV58*$B$73</f>
        <v>41935.867679356932</v>
      </c>
      <c r="AW58" s="100">
        <f>'高情景（2001-2060, 2020RMB）'!AW58*$B$73</f>
        <v>43223.001438912695</v>
      </c>
      <c r="AX58" s="100">
        <f>'高情景（2001-2060, 2020RMB）'!AX58*$B$73</f>
        <v>44543.198254209288</v>
      </c>
      <c r="AY58" s="100">
        <f>'高情景（2001-2060, 2020RMB）'!AY58*$B$73</f>
        <v>45895.503567638851</v>
      </c>
      <c r="AZ58" s="65">
        <f>'高情景（2001-2060, 2020RMB）'!AZ58*$B$73</f>
        <v>47279.105838728188</v>
      </c>
      <c r="BA58" s="100">
        <f>'高情景（2001-2060, 2020RMB）'!BA58*$B$73</f>
        <v>48694.004935300654</v>
      </c>
      <c r="BB58" s="100">
        <f>'高情景（2001-2060, 2020RMB）'!BB58*$B$73</f>
        <v>50140.287583155368</v>
      </c>
      <c r="BC58" s="100">
        <f>'高情景（2001-2060, 2020RMB）'!BC58*$B$73</f>
        <v>51617.988795179845</v>
      </c>
      <c r="BD58" s="66">
        <f>'高情景（2001-2060, 2020RMB）'!BD58*$B$73</f>
        <v>53127.088310314612</v>
      </c>
      <c r="BE58" s="100">
        <f>'高情景（2001-2060, 2020RMB）'!BE58*$B$73</f>
        <v>54668.700758167513</v>
      </c>
      <c r="BF58" s="100">
        <f>'高情景（2001-2060, 2020RMB）'!BF58*$B$73</f>
        <v>56244.203635995262</v>
      </c>
      <c r="BG58" s="100">
        <f>'高情景（2001-2060, 2020RMB）'!BG58*$B$73</f>
        <v>57853.907590608876</v>
      </c>
      <c r="BH58" s="100">
        <f>'高情景（2001-2060, 2020RMB）'!BH58*$B$73</f>
        <v>59498.095185357379</v>
      </c>
      <c r="BI58" s="66">
        <f>'高情景（2001-2060, 2020RMB）'!BI58*$B$73</f>
        <v>61177.018681448193</v>
      </c>
    </row>
    <row r="59" spans="1:61" x14ac:dyDescent="0.2">
      <c r="A59" s="40" t="s">
        <v>59</v>
      </c>
      <c r="B59" s="53">
        <f>'高情景（2001-2060, 2020RMB）'!B59*$B$73</f>
        <v>621.73762635740661</v>
      </c>
      <c r="C59" s="54">
        <f>'高情景（2001-2060, 2020RMB）'!C59*$B$73</f>
        <v>701.40934312089519</v>
      </c>
      <c r="D59" s="54">
        <f>'高情景（2001-2060, 2020RMB）'!D59*$B$73</f>
        <v>784.023119679194</v>
      </c>
      <c r="E59" s="54">
        <f>'高情景（2001-2060, 2020RMB）'!E59*$B$73</f>
        <v>859.27753805008717</v>
      </c>
      <c r="F59" s="55">
        <f>'高情景（2001-2060, 2020RMB）'!F59*$B$73</f>
        <v>946.84220208606928</v>
      </c>
      <c r="G59" s="53">
        <f>'高情景（2001-2060, 2020RMB）'!G59*$B$73</f>
        <v>1040.4879412701976</v>
      </c>
      <c r="H59" s="54">
        <f>'高情景（2001-2060, 2020RMB）'!H59*$B$73</f>
        <v>1117.5755063168929</v>
      </c>
      <c r="I59" s="54">
        <f>'高情景（2001-2060, 2020RMB）'!I59*$B$73</f>
        <v>1236.8867185783361</v>
      </c>
      <c r="J59" s="54">
        <f>'高情景（2001-2060, 2020RMB）'!J59*$B$73</f>
        <v>1303.3645705985221</v>
      </c>
      <c r="K59" s="55">
        <f>'高情景（2001-2060, 2020RMB）'!K59*$B$73</f>
        <v>1351.3502978409845</v>
      </c>
      <c r="L59" s="53">
        <f>'高情景（2001-2060, 2020RMB）'!L59*$B$73</f>
        <v>1389.3621958929532</v>
      </c>
      <c r="M59" s="54">
        <f>'高情景（2001-2060, 2020RMB）'!M59*$B$73</f>
        <v>1512.2126961264596</v>
      </c>
      <c r="N59" s="54">
        <f>'高情景（2001-2060, 2020RMB）'!N59*$B$73</f>
        <v>1587.9994591149652</v>
      </c>
      <c r="O59" s="54">
        <f>'高情景（2001-2060, 2020RMB）'!O59*$B$73</f>
        <v>1725.1118531088246</v>
      </c>
      <c r="P59" s="55">
        <f>'高情景（2001-2060, 2020RMB）'!P59*$B$73</f>
        <v>1889.9629928040622</v>
      </c>
      <c r="Q59" s="53">
        <f>'高情景（2001-2060, 2020RMB）'!Q59*$B$73</f>
        <v>2059.9329462084656</v>
      </c>
      <c r="R59" s="54">
        <f>'高情景（2001-2060, 2020RMB）'!R59*$B$73</f>
        <v>2185.6428258717096</v>
      </c>
      <c r="S59" s="54">
        <f>'高情景（2001-2060, 2020RMB）'!S59*$B$73</f>
        <v>2316.0799936271524</v>
      </c>
      <c r="T59" s="54">
        <f>'高情景（2001-2060, 2020RMB）'!T59*$B$73</f>
        <v>2479.1704794945354</v>
      </c>
      <c r="U59" s="54">
        <f>'高情景（2001-2060, 2020RMB）'!U59*$B$73</f>
        <v>2105.5093645403431</v>
      </c>
      <c r="V59" s="53">
        <f>'高情景（2001-2060, 2020RMB）'!V59*$B$73</f>
        <v>2351.0073575080228</v>
      </c>
      <c r="W59" s="54">
        <f>'高情景（2001-2060, 2020RMB）'!W59*$B$73</f>
        <v>2299.888371562397</v>
      </c>
      <c r="X59" s="100">
        <f>'高情景（2001-2060, 2020RMB）'!X59*$B$73</f>
        <v>2388.7292538132892</v>
      </c>
      <c r="Y59" s="100">
        <f>'高情景（2001-2060, 2020RMB）'!Y59*$B$73</f>
        <v>2481.2683268090973</v>
      </c>
      <c r="Z59" s="66">
        <f>'高情景（2001-2060, 2020RMB）'!Z59*$B$73</f>
        <v>2578.0757526418761</v>
      </c>
      <c r="AA59" s="100">
        <f>'高情景（2001-2060, 2020RMB）'!AA59*$B$73</f>
        <v>2683.4489461629505</v>
      </c>
      <c r="AB59" s="100">
        <f>'高情景（2001-2060, 2020RMB）'!AB59*$B$73</f>
        <v>2797.6228523542809</v>
      </c>
      <c r="AC59" s="100">
        <f>'高情景（2001-2060, 2020RMB）'!AC59*$B$73</f>
        <v>2914.4214685054335</v>
      </c>
      <c r="AD59" s="100">
        <f>'高情景（2001-2060, 2020RMB）'!AD59*$B$73</f>
        <v>3026.6684983227192</v>
      </c>
      <c r="AE59" s="100">
        <f>'高情景（2001-2060, 2020RMB）'!AE59*$B$73</f>
        <v>3126.2267473407437</v>
      </c>
      <c r="AF59" s="65">
        <f>'高情景（2001-2060, 2020RMB）'!AF59*$B$73</f>
        <v>3212.5560576440685</v>
      </c>
      <c r="AG59" s="100">
        <f>'高情景（2001-2060, 2020RMB）'!AG59*$B$73</f>
        <v>3291.9876262374728</v>
      </c>
      <c r="AH59" s="100">
        <f>'高情景（2001-2060, 2020RMB）'!AH59*$B$73</f>
        <v>3366.2604024822263</v>
      </c>
      <c r="AI59" s="100">
        <f>'高情景（2001-2060, 2020RMB）'!AI59*$B$73</f>
        <v>3437.3248636293956</v>
      </c>
      <c r="AJ59" s="66">
        <f>'高情景（2001-2060, 2020RMB）'!AJ59*$B$73</f>
        <v>3507.3172999682101</v>
      </c>
      <c r="AK59" s="100">
        <f>'高情景（2001-2060, 2020RMB）'!AK59*$B$73</f>
        <v>3574.8814415683023</v>
      </c>
      <c r="AL59" s="100">
        <f>'高情景（2001-2060, 2020RMB）'!AL59*$B$73</f>
        <v>3638.2933993281026</v>
      </c>
      <c r="AM59" s="100">
        <f>'高情景（2001-2060, 2020RMB）'!AM59*$B$73</f>
        <v>3699.3862112105462</v>
      </c>
      <c r="AN59" s="100">
        <f>'高情景（2001-2060, 2020RMB）'!AN59*$B$73</f>
        <v>3760.1397558646131</v>
      </c>
      <c r="AO59" s="100">
        <f>'高情景（2001-2060, 2020RMB）'!AO59*$B$73</f>
        <v>3822.6737394843603</v>
      </c>
      <c r="AP59" s="65">
        <f>'高情景（2001-2060, 2020RMB）'!AP59*$B$73</f>
        <v>3887.1093833786804</v>
      </c>
      <c r="AQ59" s="100">
        <f>'高情景（2001-2060, 2020RMB）'!AQ59*$B$73</f>
        <v>3952.096730603992</v>
      </c>
      <c r="AR59" s="100">
        <f>'高情景（2001-2060, 2020RMB）'!AR59*$B$73</f>
        <v>4017.6567313839005</v>
      </c>
      <c r="AS59" s="100">
        <f>'高情景（2001-2060, 2020RMB）'!AS59*$B$73</f>
        <v>4083.8127604303181</v>
      </c>
      <c r="AT59" s="66">
        <f>'高情景（2001-2060, 2020RMB）'!AT59*$B$73</f>
        <v>4150.5906465545622</v>
      </c>
      <c r="AU59" s="100">
        <f>'高情景（2001-2060, 2020RMB）'!AU59*$B$73</f>
        <v>4218.2337742792015</v>
      </c>
      <c r="AV59" s="100">
        <f>'高情景（2001-2060, 2020RMB）'!AV59*$B$73</f>
        <v>4286.8268670481402</v>
      </c>
      <c r="AW59" s="100">
        <f>'高情景（2001-2060, 2020RMB）'!AW59*$B$73</f>
        <v>4356.1490038100683</v>
      </c>
      <c r="AX59" s="100">
        <f>'高情景（2001-2060, 2020RMB）'!AX59*$B$73</f>
        <v>4425.964658722145</v>
      </c>
      <c r="AY59" s="100">
        <f>'高情景（2001-2060, 2020RMB）'!AY59*$B$73</f>
        <v>4496.0231853366358</v>
      </c>
      <c r="AZ59" s="65">
        <f>'高情景（2001-2060, 2020RMB）'!AZ59*$B$73</f>
        <v>4566.3734636612226</v>
      </c>
      <c r="BA59" s="100">
        <f>'高情景（2001-2060, 2020RMB）'!BA59*$B$73</f>
        <v>4637.209819319989</v>
      </c>
      <c r="BB59" s="100">
        <f>'高情景（2001-2060, 2020RMB）'!BB59*$B$73</f>
        <v>4708.4854288926399</v>
      </c>
      <c r="BC59" s="100">
        <f>'高情景（2001-2060, 2020RMB）'!BC59*$B$73</f>
        <v>4780.1497447241409</v>
      </c>
      <c r="BD59" s="66">
        <f>'高情景（2001-2060, 2020RMB）'!BD59*$B$73</f>
        <v>4852.1484143527077</v>
      </c>
      <c r="BE59" s="100">
        <f>'高情景（2001-2060, 2020RMB）'!BE59*$B$73</f>
        <v>4924.5307433894595</v>
      </c>
      <c r="BF59" s="100">
        <f>'高情景（2001-2060, 2020RMB）'!BF59*$B$73</f>
        <v>4997.3651454549699</v>
      </c>
      <c r="BG59" s="100">
        <f>'高情景（2001-2060, 2020RMB）'!BG59*$B$73</f>
        <v>5070.6211741312272</v>
      </c>
      <c r="BH59" s="100">
        <f>'高情景（2001-2060, 2020RMB）'!BH59*$B$73</f>
        <v>5144.2658601868825</v>
      </c>
      <c r="BI59" s="66">
        <f>'高情景（2001-2060, 2020RMB）'!BI59*$B$73</f>
        <v>5218.2636557516371</v>
      </c>
    </row>
    <row r="60" spans="1:61" x14ac:dyDescent="0.2">
      <c r="A60" s="40" t="s">
        <v>60</v>
      </c>
      <c r="B60" s="53">
        <f>'高情景（2001-2060, 2020RMB）'!B60*$B$73</f>
        <v>1347.7673940303803</v>
      </c>
      <c r="C60" s="54">
        <f>'高情景（2001-2060, 2020RMB）'!C60*$B$73</f>
        <v>1430.156352213399</v>
      </c>
      <c r="D60" s="54">
        <f>'高情景（2001-2060, 2020RMB）'!D60*$B$73</f>
        <v>1516.2562216962042</v>
      </c>
      <c r="E60" s="54">
        <f>'高情景（2001-2060, 2020RMB）'!E60*$B$73</f>
        <v>1547.534273804351</v>
      </c>
      <c r="F60" s="55">
        <f>'高情景（2001-2060, 2020RMB）'!F60*$B$73</f>
        <v>1689.363091931338</v>
      </c>
      <c r="G60" s="53">
        <f>'高情景（2001-2060, 2020RMB）'!G60*$B$73</f>
        <v>2165.0164621977192</v>
      </c>
      <c r="H60" s="54">
        <f>'高情景（2001-2060, 2020RMB）'!H60*$B$73</f>
        <v>3061.7955148639662</v>
      </c>
      <c r="I60" s="54">
        <f>'高情景（2001-2060, 2020RMB）'!I60*$B$73</f>
        <v>3429.7288409109169</v>
      </c>
      <c r="J60" s="54">
        <f>'高情景（2001-2060, 2020RMB）'!J60*$B$73</f>
        <v>4091.0322632234879</v>
      </c>
      <c r="K60" s="55">
        <f>'高情景（2001-2060, 2020RMB）'!K60*$B$73</f>
        <v>4509.1328253853526</v>
      </c>
      <c r="L60" s="53">
        <f>'高情景（2001-2060, 2020RMB）'!L60*$B$73</f>
        <v>4987.390817657064</v>
      </c>
      <c r="M60" s="54">
        <f>'高情景（2001-2060, 2020RMB）'!M60*$B$73</f>
        <v>5592.9147480115871</v>
      </c>
      <c r="N60" s="54">
        <f>'高情景（2001-2060, 2020RMB）'!N60*$B$73</f>
        <v>6411.0259637493928</v>
      </c>
      <c r="O60" s="54">
        <f>'高情景（2001-2060, 2020RMB）'!O60*$B$73</f>
        <v>7198.2825882291809</v>
      </c>
      <c r="P60" s="55">
        <f>'高情景（2001-2060, 2020RMB）'!P60*$B$73</f>
        <v>8646.4873926158689</v>
      </c>
      <c r="Q60" s="53">
        <f>'高情景（2001-2060, 2020RMB）'!Q60*$B$73</f>
        <v>9077.2806174726575</v>
      </c>
      <c r="R60" s="54">
        <f>'高情景（2001-2060, 2020RMB）'!R60*$B$73</f>
        <v>9413.2889940005916</v>
      </c>
      <c r="S60" s="54">
        <f>'高情景（2001-2060, 2020RMB）'!S60*$B$73</f>
        <v>9899.101919664623</v>
      </c>
      <c r="T60" s="54">
        <f>'高情景（2001-2060, 2020RMB）'!T60*$B$73</f>
        <v>10558.966690894093</v>
      </c>
      <c r="U60" s="54">
        <f>'高情景（2001-2060, 2020RMB）'!U60*$B$73</f>
        <v>11518.040116145148</v>
      </c>
      <c r="V60" s="53">
        <f>'高情景（2001-2060, 2020RMB）'!V60*$B$73</f>
        <v>12010.857614349379</v>
      </c>
      <c r="W60" s="54">
        <f>'高情景（2001-2060, 2020RMB）'!W60*$B$73</f>
        <v>12469.938513456913</v>
      </c>
      <c r="X60" s="100">
        <f>'高情景（2001-2060, 2020RMB）'!X60*$B$73</f>
        <v>13246.591650886958</v>
      </c>
      <c r="Y60" s="100">
        <f>'高情景（2001-2060, 2020RMB）'!Y60*$B$73</f>
        <v>14058.576641390204</v>
      </c>
      <c r="Z60" s="66">
        <f>'高情景（2001-2060, 2020RMB）'!Z60*$B$73</f>
        <v>14905.711234981432</v>
      </c>
      <c r="AA60" s="100">
        <f>'高情景（2001-2060, 2020RMB）'!AA60*$B$73</f>
        <v>15807.203652079044</v>
      </c>
      <c r="AB60" s="100">
        <f>'高情景（2001-2060, 2020RMB）'!AB60*$B$73</f>
        <v>16768.089158051025</v>
      </c>
      <c r="AC60" s="100">
        <f>'高情景（2001-2060, 2020RMB）'!AC60*$B$73</f>
        <v>17762.445070897957</v>
      </c>
      <c r="AD60" s="100">
        <f>'高情景（2001-2060, 2020RMB）'!AD60*$B$73</f>
        <v>18758.161436758623</v>
      </c>
      <c r="AE60" s="100">
        <f>'高情景（2001-2060, 2020RMB）'!AE60*$B$73</f>
        <v>19716.786455949768</v>
      </c>
      <c r="AF60" s="65">
        <f>'高情景（2001-2060, 2020RMB）'!AF60*$B$73</f>
        <v>20627.724727642064</v>
      </c>
      <c r="AG60" s="100">
        <f>'高情景（2001-2060, 2020RMB）'!AG60*$B$73</f>
        <v>21513.649954635421</v>
      </c>
      <c r="AH60" s="100">
        <f>'高情景（2001-2060, 2020RMB）'!AH60*$B$73</f>
        <v>22383.250443415956</v>
      </c>
      <c r="AI60" s="100">
        <f>'高情景（2001-2060, 2020RMB）'!AI60*$B$73</f>
        <v>23247.581591058486</v>
      </c>
      <c r="AJ60" s="66">
        <f>'高情景（2001-2060, 2020RMB）'!AJ60*$B$73</f>
        <v>24120.028421540355</v>
      </c>
      <c r="AK60" s="100">
        <f>'高情景（2001-2060, 2020RMB）'!AK60*$B$73</f>
        <v>24994.516257258099</v>
      </c>
      <c r="AL60" s="100">
        <f>'高情景（2001-2060, 2020RMB）'!AL60*$B$73</f>
        <v>25861.547803424466</v>
      </c>
      <c r="AM60" s="100">
        <f>'高情景（2001-2060, 2020RMB）'!AM60*$B$73</f>
        <v>26732.432586674488</v>
      </c>
      <c r="AN60" s="100">
        <f>'高情景（2001-2060, 2020RMB）'!AN60*$B$73</f>
        <v>27620.242869543985</v>
      </c>
      <c r="AO60" s="100">
        <f>'高情景（2001-2060, 2020RMB）'!AO60*$B$73</f>
        <v>28539.869114386085</v>
      </c>
      <c r="AP60" s="65">
        <f>'高情景（2001-2060, 2020RMB）'!AP60*$B$73</f>
        <v>29491.892161919881</v>
      </c>
      <c r="AQ60" s="100">
        <f>'高情景（2001-2060, 2020RMB）'!AQ60*$B$73</f>
        <v>30465.432815226406</v>
      </c>
      <c r="AR60" s="100">
        <f>'高情景（2001-2060, 2020RMB）'!AR60*$B$73</f>
        <v>31459.495003154745</v>
      </c>
      <c r="AS60" s="100">
        <f>'高情景（2001-2060, 2020RMB）'!AS60*$B$73</f>
        <v>32472.902483263279</v>
      </c>
      <c r="AT60" s="66">
        <f>'高情景（2001-2060, 2020RMB）'!AT60*$B$73</f>
        <v>33504.287947111792</v>
      </c>
      <c r="AU60" s="100">
        <f>'高情景（2001-2060, 2020RMB）'!AU60*$B$73</f>
        <v>34553.843889986696</v>
      </c>
      <c r="AV60" s="100">
        <f>'高情景（2001-2060, 2020RMB）'!AV60*$B$73</f>
        <v>35620.312005753716</v>
      </c>
      <c r="AW60" s="100">
        <f>'高情景（2001-2060, 2020RMB）'!AW60*$B$73</f>
        <v>36699.636112645465</v>
      </c>
      <c r="AX60" s="100">
        <f>'高情景（2001-2060, 2020RMB）'!AX60*$B$73</f>
        <v>37787.259631219022</v>
      </c>
      <c r="AY60" s="100">
        <f>'高情景（2001-2060, 2020RMB）'!AY60*$B$73</f>
        <v>38878.107867855913</v>
      </c>
      <c r="AZ60" s="65">
        <f>'高情景（2001-2060, 2020RMB）'!AZ60*$B$73</f>
        <v>39973.82473792079</v>
      </c>
      <c r="BA60" s="100">
        <f>'高情景（2001-2060, 2020RMB）'!BA60*$B$73</f>
        <v>41078.99867143415</v>
      </c>
      <c r="BB60" s="100">
        <f>'高情景（2001-2060, 2020RMB）'!BB60*$B$73</f>
        <v>42192.520468832896</v>
      </c>
      <c r="BC60" s="100">
        <f>'高情景（2001-2060, 2020RMB）'!BC60*$B$73</f>
        <v>43313.207745032414</v>
      </c>
      <c r="BD60" s="66">
        <f>'高情景（2001-2060, 2020RMB）'!BD60*$B$73</f>
        <v>44439.804202215855</v>
      </c>
      <c r="BE60" s="100">
        <f>'高情景（2001-2060, 2020RMB）'!BE60*$B$73</f>
        <v>45571.974313161954</v>
      </c>
      <c r="BF60" s="100">
        <f>'高情景（2001-2060, 2020RMB）'!BF60*$B$73</f>
        <v>46709.563351694575</v>
      </c>
      <c r="BG60" s="100">
        <f>'高情景（2001-2060, 2020RMB）'!BG60*$B$73</f>
        <v>47851.492385961392</v>
      </c>
      <c r="BH60" s="100">
        <f>'高情景（2001-2060, 2020RMB）'!BH60*$B$73</f>
        <v>48996.631678078935</v>
      </c>
      <c r="BI60" s="66">
        <f>'高情景（2001-2060, 2020RMB）'!BI60*$B$73</f>
        <v>50143.800797334326</v>
      </c>
    </row>
    <row r="61" spans="1:61" x14ac:dyDescent="0.2">
      <c r="A61" s="40" t="s">
        <v>61</v>
      </c>
      <c r="B61" s="53">
        <f>'高情景（2001-2060, 2020RMB）'!B61*$B$73</f>
        <v>1219.0212583278549</v>
      </c>
      <c r="C61" s="54">
        <f>'高情景（2001-2060, 2020RMB）'!C61*$B$73</f>
        <v>1373.1900105983616</v>
      </c>
      <c r="D61" s="54">
        <f>'高情景（2001-2060, 2020RMB）'!D61*$B$73</f>
        <v>1544.1701634192118</v>
      </c>
      <c r="E61" s="54">
        <f>'高情景（2001-2060, 2020RMB）'!E61*$B$73</f>
        <v>1676.9370442829156</v>
      </c>
      <c r="F61" s="55">
        <f>'高情景（2001-2060, 2020RMB）'!F61*$B$73</f>
        <v>1914.2880443395622</v>
      </c>
      <c r="G61" s="53">
        <f>'高情景（2001-2060, 2020RMB）'!G61*$B$73</f>
        <v>2240.6985755238452</v>
      </c>
      <c r="H61" s="54">
        <f>'高情景（2001-2060, 2020RMB）'!H61*$B$73</f>
        <v>2762.4647165029232</v>
      </c>
      <c r="I61" s="54">
        <f>'高情景（2001-2060, 2020RMB）'!I61*$B$73</f>
        <v>2729.5411431597586</v>
      </c>
      <c r="J61" s="54">
        <f>'高情景（2001-2060, 2020RMB）'!J61*$B$73</f>
        <v>3514.7004494341772</v>
      </c>
      <c r="K61" s="55">
        <f>'高情景（2001-2060, 2020RMB）'!K61*$B$73</f>
        <v>4087.449151662021</v>
      </c>
      <c r="L61" s="53">
        <f>'高情景（2001-2060, 2020RMB）'!L61*$B$73</f>
        <v>4506.2057061483838</v>
      </c>
      <c r="M61" s="54">
        <f>'高情景（2001-2060, 2020RMB）'!M61*$B$73</f>
        <v>4876.1561524196823</v>
      </c>
      <c r="N61" s="54">
        <f>'高情景（2001-2060, 2020RMB）'!N61*$B$73</f>
        <v>5486.7901884874836</v>
      </c>
      <c r="O61" s="54">
        <f>'高情景（2001-2060, 2020RMB）'!O61*$B$73</f>
        <v>5851.371938180193</v>
      </c>
      <c r="P61" s="55">
        <f>'高情景（2001-2060, 2020RMB）'!P61*$B$73</f>
        <v>6538.4570630046546</v>
      </c>
      <c r="Q61" s="53">
        <f>'高情景（2001-2060, 2020RMB）'!Q61*$B$73</f>
        <v>7564.3096872579927</v>
      </c>
      <c r="R61" s="54">
        <f>'高情景（2001-2060, 2020RMB）'!R61*$B$73</f>
        <v>8287.0354913464689</v>
      </c>
      <c r="S61" s="54">
        <f>'高情景（2001-2060, 2020RMB）'!S61*$B$73</f>
        <v>9059.7216461973221</v>
      </c>
      <c r="T61" s="54">
        <f>'高情景（2001-2060, 2020RMB）'!T61*$B$73</f>
        <v>9754.9959835948321</v>
      </c>
      <c r="U61" s="54">
        <f>'高情景（2001-2060, 2020RMB）'!U61*$B$73</f>
        <v>10114.073347389278</v>
      </c>
      <c r="V61" s="53">
        <f>'高情景（2001-2060, 2020RMB）'!V61*$B$73</f>
        <v>10213.975076695173</v>
      </c>
      <c r="W61" s="54">
        <f>'高情景（2001-2060, 2020RMB）'!W61*$B$73</f>
        <v>9508.7032670198314</v>
      </c>
      <c r="X61" s="100">
        <f>'高情景（2001-2060, 2020RMB）'!X61*$B$73</f>
        <v>9999.425316433355</v>
      </c>
      <c r="Y61" s="100">
        <f>'高情景（2001-2060, 2020RMB）'!Y61*$B$73</f>
        <v>10509.278896680387</v>
      </c>
      <c r="Z61" s="66">
        <f>'高情景（2001-2060, 2020RMB）'!Z61*$B$73</f>
        <v>11039.079293865027</v>
      </c>
      <c r="AA61" s="100">
        <f>'高情景（2001-2060, 2020RMB）'!AA61*$B$73</f>
        <v>11602.542981861578</v>
      </c>
      <c r="AB61" s="100">
        <f>'高情景（2001-2060, 2020RMB）'!AB61*$B$73</f>
        <v>12201.759668730811</v>
      </c>
      <c r="AC61" s="100">
        <f>'高情景（2001-2060, 2020RMB）'!AC61*$B$73</f>
        <v>12817.523444340986</v>
      </c>
      <c r="AD61" s="100">
        <f>'高情景（2001-2060, 2020RMB）'!AD61*$B$73</f>
        <v>13426.870693616194</v>
      </c>
      <c r="AE61" s="100">
        <f>'高情景（2001-2060, 2020RMB）'!AE61*$B$73</f>
        <v>14003.077037120373</v>
      </c>
      <c r="AF61" s="65">
        <f>'高情景（2001-2060, 2020RMB）'!AF61*$B$73</f>
        <v>14538.679509304846</v>
      </c>
      <c r="AG61" s="100">
        <f>'高情景（2001-2060, 2020RMB）'!AG61*$B$73</f>
        <v>15050.688090894851</v>
      </c>
      <c r="AH61" s="100">
        <f>'高情景（2001-2060, 2020RMB）'!AH61*$B$73</f>
        <v>15547.76030152436</v>
      </c>
      <c r="AI61" s="100">
        <f>'高情景（2001-2060, 2020RMB）'!AI61*$B$73</f>
        <v>16040.21420098379</v>
      </c>
      <c r="AJ61" s="66">
        <f>'高情景（2001-2060, 2020RMB）'!AJ61*$B$73</f>
        <v>16539.967284140814</v>
      </c>
      <c r="AK61" s="100">
        <f>'高情景（2001-2060, 2020RMB）'!AK61*$B$73</f>
        <v>17042.058328220923</v>
      </c>
      <c r="AL61" s="100">
        <f>'高情景（2001-2060, 2020RMB）'!AL61*$B$73</f>
        <v>17537.424223705671</v>
      </c>
      <c r="AM61" s="100">
        <f>'高情景（2001-2060, 2020RMB）'!AM61*$B$73</f>
        <v>18033.74842379188</v>
      </c>
      <c r="AN61" s="100">
        <f>'高情景（2001-2060, 2020RMB）'!AN61*$B$73</f>
        <v>18539.68074656813</v>
      </c>
      <c r="AO61" s="100">
        <f>'高情景（2001-2060, 2020RMB）'!AO61*$B$73</f>
        <v>19064.864134838426</v>
      </c>
      <c r="AP61" s="65">
        <f>'高情景（2001-2060, 2020RMB）'!AP61*$B$73</f>
        <v>19609.19883988336</v>
      </c>
      <c r="AQ61" s="100">
        <f>'高情景（2001-2060, 2020RMB）'!AQ61*$B$73</f>
        <v>20164.956338296928</v>
      </c>
      <c r="AR61" s="100">
        <f>'高情景（2001-2060, 2020RMB）'!AR61*$B$73</f>
        <v>20731.006817296879</v>
      </c>
      <c r="AS61" s="100">
        <f>'高情景（2001-2060, 2020RMB）'!AS61*$B$73</f>
        <v>21306.063250005056</v>
      </c>
      <c r="AT61" s="66">
        <f>'高情景（2001-2060, 2020RMB）'!AT61*$B$73</f>
        <v>21888.67348660103</v>
      </c>
      <c r="AU61" s="100">
        <f>'高情景（2001-2060, 2020RMB）'!AU61*$B$73</f>
        <v>22478.35902458083</v>
      </c>
      <c r="AV61" s="100">
        <f>'高情景（2001-2060, 2020RMB）'!AV61*$B$73</f>
        <v>23073.640941036963</v>
      </c>
      <c r="AW61" s="100">
        <f>'高情景（2001-2060, 2020RMB）'!AW61*$B$73</f>
        <v>23671.189372418452</v>
      </c>
      <c r="AX61" s="100">
        <f>'高情景（2001-2060, 2020RMB）'!AX61*$B$73</f>
        <v>24267.336677149811</v>
      </c>
      <c r="AY61" s="100">
        <f>'高情景（2001-2060, 2020RMB）'!AY61*$B$73</f>
        <v>24858.073523480907</v>
      </c>
      <c r="AZ61" s="65">
        <f>'高情景（2001-2060, 2020RMB）'!AZ61*$B$73</f>
        <v>25445.681072852221</v>
      </c>
      <c r="BA61" s="100">
        <f>'高情景（2001-2060, 2020RMB）'!BA61*$B$73</f>
        <v>26034.822867344148</v>
      </c>
      <c r="BB61" s="100">
        <f>'高情景（2001-2060, 2020RMB）'!BB61*$B$73</f>
        <v>26624.77796635835</v>
      </c>
      <c r="BC61" s="100">
        <f>'高情景（2001-2060, 2020RMB）'!BC61*$B$73</f>
        <v>27214.786554607243</v>
      </c>
      <c r="BD61" s="66">
        <f>'高情景（2001-2060, 2020RMB）'!BD61*$B$73</f>
        <v>27804.05001890134</v>
      </c>
      <c r="BE61" s="100">
        <f>'高情景（2001-2060, 2020RMB）'!BE61*$B$73</f>
        <v>28392.351202424969</v>
      </c>
      <c r="BF61" s="100">
        <f>'高情景（2001-2060, 2020RMB）'!BF61*$B$73</f>
        <v>28979.582925194652</v>
      </c>
      <c r="BG61" s="100">
        <f>'高情景（2001-2060, 2020RMB）'!BG61*$B$73</f>
        <v>29565.062851398216</v>
      </c>
      <c r="BH61" s="100">
        <f>'高情景（2001-2060, 2020RMB）'!BH61*$B$73</f>
        <v>30148.082626540356</v>
      </c>
      <c r="BI61" s="66">
        <f>'高情景（2001-2060, 2020RMB）'!BI61*$B$73</f>
        <v>30727.908319060647</v>
      </c>
    </row>
    <row r="62" spans="1:61" x14ac:dyDescent="0.2">
      <c r="A62" s="64" t="s">
        <v>121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'高情景（2001-2060, 2020RMB）'!K62*$B$73</f>
        <v>1585.7513991664366</v>
      </c>
      <c r="L62" s="53">
        <f>'高情景（2001-2060, 2020RMB）'!L62*$B$73</f>
        <v>1671.5039059749345</v>
      </c>
      <c r="M62" s="54">
        <f>'高情景（2001-2060, 2020RMB）'!M62*$B$73</f>
        <v>1891.4669953846324</v>
      </c>
      <c r="N62" s="54">
        <f>'高情景（2001-2060, 2020RMB）'!N62*$B$73</f>
        <v>2131.6109396293364</v>
      </c>
      <c r="O62" s="54">
        <f>'高情景（2001-2060, 2020RMB）'!O62*$B$73</f>
        <v>2376.8125815727003</v>
      </c>
      <c r="P62" s="55">
        <f>'高情景（2001-2060, 2020RMB）'!P62*$B$73</f>
        <v>2690.2189769585975</v>
      </c>
      <c r="Q62" s="53">
        <f>'高情景（2001-2060, 2020RMB）'!Q62*$B$73</f>
        <v>3046.3628656207311</v>
      </c>
      <c r="R62" s="54">
        <f>'高情景（2001-2060, 2020RMB）'!R62*$B$73</f>
        <v>3456.2799865101592</v>
      </c>
      <c r="S62" s="54">
        <f>'高情景（2001-2060, 2020RMB）'!S62*$B$73</f>
        <v>4028.2486409020134</v>
      </c>
      <c r="T62" s="54">
        <f>'高情景（2001-2060, 2020RMB）'!T62*$B$73</f>
        <v>4624.0016989898741</v>
      </c>
      <c r="U62" s="54">
        <f>'高情景（2001-2060, 2020RMB）'!U62*$B$73</f>
        <v>5267.9884522758539</v>
      </c>
      <c r="V62" s="65">
        <f>'高情景（2001-2060, 2020RMB）'!V62*$B$73</f>
        <v>5624.0165034330857</v>
      </c>
      <c r="W62" s="100">
        <f>'高情景（2001-2060, 2020RMB）'!W62*$B$73</f>
        <v>5797.9897714259087</v>
      </c>
      <c r="X62" s="100">
        <f>'高情景（2001-2060, 2020RMB）'!X62*$B$73</f>
        <v>6415.3776740704252</v>
      </c>
      <c r="Y62" s="100">
        <f>'高情景（2001-2060, 2020RMB）'!Y62*$B$73</f>
        <v>7082.4579471712905</v>
      </c>
      <c r="Z62" s="66">
        <f>'高情景（2001-2060, 2020RMB）'!Z62*$B$73</f>
        <v>7797.6885333464443</v>
      </c>
      <c r="AA62" s="100">
        <f>'高情景（2001-2060, 2020RMB）'!AA62*$B$73</f>
        <v>8573.7911973076407</v>
      </c>
      <c r="AB62" s="100">
        <f>'高情景（2001-2060, 2020RMB）'!AB62*$B$73</f>
        <v>9419.6999849261356</v>
      </c>
      <c r="AC62" s="100">
        <f>'高情景（2001-2060, 2020RMB）'!AC62*$B$73</f>
        <v>10323.147691368862</v>
      </c>
      <c r="AD62" s="100">
        <f>'高情景（2001-2060, 2020RMB）'!AD62*$B$73</f>
        <v>11265.879416339008</v>
      </c>
      <c r="AE62" s="100">
        <f>'高情景（2001-2060, 2020RMB）'!AE62*$B$73</f>
        <v>12222.927174941527</v>
      </c>
      <c r="AF62" s="65">
        <f>'高情景（2001-2060, 2020RMB）'!AF62*$B$73</f>
        <v>13189.482004775031</v>
      </c>
      <c r="AG62" s="100">
        <f>'高情景（2001-2060, 2020RMB）'!AG62*$B$73</f>
        <v>14178.500929588614</v>
      </c>
      <c r="AH62" s="100">
        <f>'高情景（2001-2060, 2020RMB）'!AH62*$B$73</f>
        <v>15186.361577169153</v>
      </c>
      <c r="AI62" s="100">
        <f>'高情景（2001-2060, 2020RMB）'!AI62*$B$73</f>
        <v>16209.490296189471</v>
      </c>
      <c r="AJ62" s="66">
        <f>'高情景（2001-2060, 2020RMB）'!AJ62*$B$73</f>
        <v>17244.44001144679</v>
      </c>
      <c r="AK62" s="100">
        <f>'高情景（2001-2060, 2020RMB）'!AK62*$B$73</f>
        <v>18289.100184768911</v>
      </c>
      <c r="AL62" s="100">
        <f>'高情景（2001-2060, 2020RMB）'!AL62*$B$73</f>
        <v>19347.907560925141</v>
      </c>
      <c r="AM62" s="100">
        <f>'高情景（2001-2060, 2020RMB）'!AM62*$B$73</f>
        <v>20429.090970060901</v>
      </c>
      <c r="AN62" s="100">
        <f>'高情景（2001-2060, 2020RMB）'!AN62*$B$73</f>
        <v>21543.28526558372</v>
      </c>
      <c r="AO62" s="100">
        <f>'高情景（2001-2060, 2020RMB）'!AO62*$B$73</f>
        <v>22703.704140337457</v>
      </c>
      <c r="AP62" s="65">
        <f>'高情景（2001-2060, 2020RMB）'!AP62*$B$73</f>
        <v>23913.201704441199</v>
      </c>
      <c r="AQ62" s="100">
        <f>'高情景（2001-2060, 2020RMB）'!AQ62*$B$73</f>
        <v>25165.551739873143</v>
      </c>
      <c r="AR62" s="100">
        <f>'高情景（2001-2060, 2020RMB）'!AR62*$B$73</f>
        <v>26462.578019364213</v>
      </c>
      <c r="AS62" s="100">
        <f>'高情景（2001-2060, 2020RMB）'!AS62*$B$73</f>
        <v>27806.333028269775</v>
      </c>
      <c r="AT62" s="66">
        <f>'高情景（2001-2060, 2020RMB）'!AT62*$B$73</f>
        <v>29199.118313081221</v>
      </c>
      <c r="AU62" s="100">
        <f>'高情景（2001-2060, 2020RMB）'!AU62*$B$73</f>
        <v>30645.068261324854</v>
      </c>
      <c r="AV62" s="100">
        <f>'高情景（2001-2060, 2020RMB）'!AV62*$B$73</f>
        <v>32147.602797088653</v>
      </c>
      <c r="AW62" s="100">
        <f>'高情景（2001-2060, 2020RMB）'!AW62*$B$73</f>
        <v>33708.130647649145</v>
      </c>
      <c r="AX62" s="100">
        <f>'高情景（2001-2060, 2020RMB）'!AX62*$B$73</f>
        <v>35328.024410577877</v>
      </c>
      <c r="AY62" s="100">
        <f>'高情景（2001-2060, 2020RMB）'!AY62*$B$73</f>
        <v>37008.607678889995</v>
      </c>
      <c r="AZ62" s="65">
        <f>'高情景（2001-2060, 2020RMB）'!AZ62*$B$73</f>
        <v>38746.596266945344</v>
      </c>
      <c r="BA62" s="100">
        <f>'高情景（2001-2060, 2020RMB）'!BA62*$B$73</f>
        <v>40537.915761710043</v>
      </c>
      <c r="BB62" s="100">
        <f>'高情景（2001-2060, 2020RMB）'!BB62*$B$73</f>
        <v>42382.577286974149</v>
      </c>
      <c r="BC62" s="100">
        <f>'高情景（2001-2060, 2020RMB）'!BC62*$B$73</f>
        <v>44280.47852429271</v>
      </c>
      <c r="BD62" s="66">
        <f>'高情景（2001-2060, 2020RMB）'!BD62*$B$73</f>
        <v>46231.397572492649</v>
      </c>
      <c r="BE62" s="100">
        <f>'高情景（2001-2060, 2020RMB）'!BE62*$B$73</f>
        <v>48236.040180641779</v>
      </c>
      <c r="BF62" s="100">
        <f>'高情景（2001-2060, 2020RMB）'!BF62*$B$73</f>
        <v>50295.328258909867</v>
      </c>
      <c r="BG62" s="100">
        <f>'高情景（2001-2060, 2020RMB）'!BG62*$B$73</f>
        <v>52409.208888290137</v>
      </c>
      <c r="BH62" s="100">
        <f>'高情景（2001-2060, 2020RMB）'!BH62*$B$73</f>
        <v>54577.543956246562</v>
      </c>
      <c r="BI62" s="66">
        <f>'高情景（2001-2060, 2020RMB）'!BI62*$B$73</f>
        <v>56800.106880528809</v>
      </c>
    </row>
    <row r="63" spans="1:61" x14ac:dyDescent="0.2">
      <c r="A63" s="64" t="s">
        <v>104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'高情景（2001-2060, 2020RMB）'!K63*$B$73</f>
        <v>1272.1126675656094</v>
      </c>
      <c r="L63" s="53">
        <f>'高情景（2001-2060, 2020RMB）'!L63*$B$73</f>
        <v>1484.2204642935185</v>
      </c>
      <c r="M63" s="54">
        <f>'高情景（2001-2060, 2020RMB）'!M63*$B$73</f>
        <v>1726.3538998843667</v>
      </c>
      <c r="N63" s="54">
        <f>'高情景（2001-2060, 2020RMB）'!N63*$B$73</f>
        <v>2003.5562331895542</v>
      </c>
      <c r="O63" s="54">
        <f>'高情景（2001-2060, 2020RMB）'!O63*$B$73</f>
        <v>2373.8474423522207</v>
      </c>
      <c r="P63" s="55">
        <f>'高情景（2001-2060, 2020RMB）'!P63*$B$73</f>
        <v>2778.204593732185</v>
      </c>
      <c r="Q63" s="53">
        <f>'高情景（2001-2060, 2020RMB）'!Q63*$B$73</f>
        <v>3258.9744430211772</v>
      </c>
      <c r="R63" s="54">
        <f>'高情景（2001-2060, 2020RMB）'!R63*$B$73</f>
        <v>3668.8633655089989</v>
      </c>
      <c r="S63" s="54">
        <f>'高情景（2001-2060, 2020RMB）'!S63*$B$73</f>
        <v>4131.290830369463</v>
      </c>
      <c r="T63" s="54">
        <f>'高情景（2001-2060, 2020RMB）'!T63*$B$73</f>
        <v>4519.6176142535451</v>
      </c>
      <c r="U63" s="54">
        <f>'高情景（2001-2060, 2020RMB）'!U63*$B$73</f>
        <v>4472.2961678562579</v>
      </c>
      <c r="V63" s="65">
        <f>'高情景（2001-2060, 2020RMB）'!V63*$B$73</f>
        <v>4774.5487075617966</v>
      </c>
      <c r="W63" s="100">
        <f>'高情景（2001-2060, 2020RMB）'!W63*$B$73</f>
        <v>4922.2445475968289</v>
      </c>
      <c r="X63" s="100">
        <f>'高情景（2001-2060, 2020RMB）'!X63*$B$73</f>
        <v>5293.4390332463945</v>
      </c>
      <c r="Y63" s="100">
        <f>'高情景（2001-2060, 2020RMB）'!Y63*$B$73</f>
        <v>5685.0346445144251</v>
      </c>
      <c r="Z63" s="66">
        <f>'高情景（2001-2060, 2020RMB）'!Z63*$B$73</f>
        <v>6096.406150623714</v>
      </c>
      <c r="AA63" s="100">
        <f>'高情景（2001-2060, 2020RMB）'!AA63*$B$73</f>
        <v>6535.851234921488</v>
      </c>
      <c r="AB63" s="100">
        <f>'高情景（2001-2060, 2020RMB）'!AB63*$B$73</f>
        <v>7006.6699880463084</v>
      </c>
      <c r="AC63" s="100">
        <f>'高情景（2001-2060, 2020RMB）'!AC63*$B$73</f>
        <v>7498.3454949870102</v>
      </c>
      <c r="AD63" s="100">
        <f>'高情景（2001-2060, 2020RMB）'!AD63*$B$73</f>
        <v>7997.2336892274525</v>
      </c>
      <c r="AE63" s="100">
        <f>'高情景（2001-2060, 2020RMB）'!AE63*$B$73</f>
        <v>8486.3951786840244</v>
      </c>
      <c r="AF63" s="65">
        <f>'高情景（2001-2060, 2020RMB）'!AF63*$B$73</f>
        <v>8961.4040213166245</v>
      </c>
      <c r="AG63" s="100">
        <f>'高情景（2001-2060, 2020RMB）'!AG63*$B$73</f>
        <v>9431.5358504293454</v>
      </c>
      <c r="AH63" s="100">
        <f>'高情景（2001-2060, 2020RMB）'!AH63*$B$73</f>
        <v>9898.6217823001498</v>
      </c>
      <c r="AI63" s="100">
        <f>'高情景（2001-2060, 2020RMB）'!AI63*$B$73</f>
        <v>10365.39744737746</v>
      </c>
      <c r="AJ63" s="66">
        <f>'高情景（2001-2060, 2020RMB）'!AJ63*$B$73</f>
        <v>10835.516734856554</v>
      </c>
      <c r="AK63" s="100">
        <f>'高情景（2001-2060, 2020RMB）'!AK63*$B$73</f>
        <v>11306.79035029592</v>
      </c>
      <c r="AL63" s="100">
        <f>'高情景（2001-2060, 2020RMB）'!AL63*$B$73</f>
        <v>11777.044443305596</v>
      </c>
      <c r="AM63" s="100">
        <f>'高情景（2001-2060, 2020RMB）'!AM63*$B$73</f>
        <v>12251.386624839719</v>
      </c>
      <c r="AN63" s="100">
        <f>'高情景（2001-2060, 2020RMB）'!AN63*$B$73</f>
        <v>12735.920945042049</v>
      </c>
      <c r="AO63" s="100">
        <f>'高情景（2001-2060, 2020RMB）'!AO63*$B$73</f>
        <v>13237.78825829467</v>
      </c>
      <c r="AP63" s="65">
        <f>'高情景（2001-2060, 2020RMB）'!AP63*$B$73</f>
        <v>13757.658986866454</v>
      </c>
      <c r="AQ63" s="100">
        <f>'高情景（2001-2060, 2020RMB）'!AQ63*$B$73</f>
        <v>14290.878518482867</v>
      </c>
      <c r="AR63" s="100">
        <f>'高情景（2001-2060, 2020RMB）'!AR63*$B$73</f>
        <v>14837.3922882271</v>
      </c>
      <c r="AS63" s="100">
        <f>'高情景（2001-2060, 2020RMB）'!AS63*$B$73</f>
        <v>15397.10766613285</v>
      </c>
      <c r="AT63" s="66">
        <f>'高情景（2001-2060, 2020RMB）'!AT63*$B$73</f>
        <v>15969.890890062637</v>
      </c>
      <c r="AU63" s="100">
        <f>'高情景（2001-2060, 2020RMB）'!AU63*$B$73</f>
        <v>16556.40787944596</v>
      </c>
      <c r="AV63" s="100">
        <f>'高情景（2001-2060, 2020RMB）'!AV63*$B$73</f>
        <v>17156.697820858364</v>
      </c>
      <c r="AW63" s="100">
        <f>'高情景（2001-2060, 2020RMB）'!AW63*$B$73</f>
        <v>17769.50689163405</v>
      </c>
      <c r="AX63" s="100">
        <f>'高情景（2001-2060, 2020RMB）'!AX63*$B$73</f>
        <v>18393.374635811757</v>
      </c>
      <c r="AY63" s="100">
        <f>'高情景（2001-2060, 2020RMB）'!AY63*$B$73</f>
        <v>19026.621099714179</v>
      </c>
      <c r="AZ63" s="65">
        <f>'高情景（2001-2060, 2020RMB）'!AZ63*$B$73</f>
        <v>19669.081485445378</v>
      </c>
      <c r="BA63" s="100">
        <f>'高情景（2001-2060, 2020RMB）'!BA63*$B$73</f>
        <v>20321.525914872789</v>
      </c>
      <c r="BB63" s="100">
        <f>'高情景（2001-2060, 2020RMB）'!BB63*$B$73</f>
        <v>20983.472413230527</v>
      </c>
      <c r="BC63" s="100">
        <f>'高情景（2001-2060, 2020RMB）'!BC63*$B$73</f>
        <v>21654.395072978245</v>
      </c>
      <c r="BD63" s="66">
        <f>'高情景（2001-2060, 2020RMB）'!BD63*$B$73</f>
        <v>22333.723062061887</v>
      </c>
      <c r="BE63" s="100">
        <f>'高情景（2001-2060, 2020RMB）'!BE63*$B$73</f>
        <v>23021.342458780724</v>
      </c>
      <c r="BF63" s="100">
        <f>'高情景（2001-2060, 2020RMB）'!BF63*$B$73</f>
        <v>23717.23277697205</v>
      </c>
      <c r="BG63" s="100">
        <f>'高情景（2001-2060, 2020RMB）'!BG63*$B$73</f>
        <v>24420.905584449763</v>
      </c>
      <c r="BH63" s="100">
        <f>'高情景（2001-2060, 2020RMB）'!BH63*$B$73</f>
        <v>25131.840764550248</v>
      </c>
      <c r="BI63" s="66">
        <f>'高情景（2001-2060, 2020RMB）'!BI63*$B$73</f>
        <v>25849.48616552067</v>
      </c>
    </row>
    <row r="64" spans="1:61" x14ac:dyDescent="0.2">
      <c r="A64" s="64" t="s">
        <v>122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'高情景（2001-2060, 2020RMB）'!K64*$B$73</f>
        <v>1132.7196227092165</v>
      </c>
      <c r="L64" s="53">
        <f>'高情景（2001-2060, 2020RMB）'!L64*$B$73</f>
        <v>1288.6969404733388</v>
      </c>
      <c r="M64" s="54">
        <f>'高情景（2001-2060, 2020RMB）'!M64*$B$73</f>
        <v>1499.4006937098445</v>
      </c>
      <c r="N64" s="54">
        <f>'高情景（2001-2060, 2020RMB）'!N64*$B$73</f>
        <v>1711.4120271908421</v>
      </c>
      <c r="O64" s="54">
        <f>'高情景（2001-2060, 2020RMB）'!O64*$B$73</f>
        <v>1916.7397365131933</v>
      </c>
      <c r="P64" s="55">
        <f>'高情景（2001-2060, 2020RMB）'!P64*$B$73</f>
        <v>2132.7873228454646</v>
      </c>
      <c r="Q64" s="53">
        <f>'高情景（2001-2060, 2020RMB）'!Q64*$B$73</f>
        <v>2330.3561016859712</v>
      </c>
      <c r="R64" s="54">
        <f>'高情景（2001-2060, 2020RMB）'!R64*$B$73</f>
        <v>2532.4045831883782</v>
      </c>
      <c r="S64" s="54">
        <f>'高情景（2001-2060, 2020RMB）'!S64*$B$73</f>
        <v>2828.4450138267316</v>
      </c>
      <c r="T64" s="54">
        <f>'高情景（2001-2060, 2020RMB）'!T64*$B$73</f>
        <v>3132.9488568587681</v>
      </c>
      <c r="U64" s="54">
        <f>'高情景（2001-2060, 2020RMB）'!U64*$B$73</f>
        <v>3328.8079085503055</v>
      </c>
      <c r="V64" s="65">
        <f>'高情景（2001-2060, 2020RMB）'!V64*$B$73</f>
        <v>3553.7797366198879</v>
      </c>
      <c r="W64" s="100">
        <f>'高情景（2001-2060, 2020RMB）'!W64*$B$73</f>
        <v>3663.7123220113112</v>
      </c>
      <c r="X64" s="100">
        <f>'高情景（2001-2060, 2020RMB）'!X64*$B$73</f>
        <v>3957.9959363478033</v>
      </c>
      <c r="Y64" s="100">
        <f>'高情景（2001-2060, 2020RMB）'!Y64*$B$73</f>
        <v>4269.5746469670303</v>
      </c>
      <c r="Z64" s="66">
        <f>'高情景（2001-2060, 2020RMB）'!Z64*$B$73</f>
        <v>4597.8506478764602</v>
      </c>
      <c r="AA64" s="100">
        <f>'高情景（2001-2060, 2020RMB）'!AA64*$B$73</f>
        <v>4949.2313206194167</v>
      </c>
      <c r="AB64" s="100">
        <f>'高情景（2001-2060, 2020RMB）'!AB64*$B$73</f>
        <v>5326.5871654274397</v>
      </c>
      <c r="AC64" s="100">
        <f>'高情景（2001-2060, 2020RMB）'!AC64*$B$73</f>
        <v>5722.0378007274239</v>
      </c>
      <c r="AD64" s="100">
        <f>'高情景（2001-2060, 2020RMB）'!AD64*$B$73</f>
        <v>6125.1685591842552</v>
      </c>
      <c r="AE64" s="100">
        <f>'高情景（2001-2060, 2020RMB）'!AE64*$B$73</f>
        <v>6522.8672202400066</v>
      </c>
      <c r="AF64" s="65">
        <f>'高情景（2001-2060, 2020RMB）'!AF64*$B$73</f>
        <v>6911.8075210590632</v>
      </c>
      <c r="AG64" s="100">
        <f>'高情景（2001-2060, 2020RMB）'!AG64*$B$73</f>
        <v>7299.0207874671805</v>
      </c>
      <c r="AH64" s="100">
        <f>'高情景（2001-2060, 2020RMB）'!AH64*$B$73</f>
        <v>7685.3657764864665</v>
      </c>
      <c r="AI64" s="100">
        <f>'高情景（2001-2060, 2020RMB）'!AI64*$B$73</f>
        <v>8072.3344231460524</v>
      </c>
      <c r="AJ64" s="66">
        <f>'高情景（2001-2060, 2020RMB）'!AJ64*$B$73</f>
        <v>8462.070685087454</v>
      </c>
      <c r="AK64" s="100">
        <f>'高情景（2001-2060, 2020RMB）'!AK64*$B$73</f>
        <v>8852.9996444555891</v>
      </c>
      <c r="AL64" s="100">
        <f>'高情景（2001-2060, 2020RMB）'!AL64*$B$73</f>
        <v>9244.0368563219163</v>
      </c>
      <c r="AM64" s="100">
        <f>'高情景（2001-2060, 2020RMB）'!AM64*$B$73</f>
        <v>9639.1758905899314</v>
      </c>
      <c r="AN64" s="100">
        <f>'高情景（2001-2060, 2020RMB）'!AN64*$B$73</f>
        <v>10043.250022869461</v>
      </c>
      <c r="AO64" s="100">
        <f>'高情景（2001-2060, 2020RMB）'!AO64*$B$73</f>
        <v>10461.96978291415</v>
      </c>
      <c r="AP64" s="65">
        <f>'高情景（2001-2060, 2020RMB）'!AP64*$B$73</f>
        <v>10895.983346299867</v>
      </c>
      <c r="AQ64" s="100">
        <f>'高情景（2001-2060, 2020RMB）'!AQ64*$B$73</f>
        <v>11341.730454447572</v>
      </c>
      <c r="AR64" s="100">
        <f>'高情景（2001-2060, 2020RMB）'!AR64*$B$73</f>
        <v>11799.293888050228</v>
      </c>
      <c r="AS64" s="100">
        <f>'高情景（2001-2060, 2020RMB）'!AS64*$B$73</f>
        <v>12268.742976832169</v>
      </c>
      <c r="AT64" s="66">
        <f>'高情景（2001-2060, 2020RMB）'!AT64*$B$73</f>
        <v>12750.132191293073</v>
      </c>
      <c r="AU64" s="100">
        <f>'高情景（2001-2060, 2020RMB）'!AU64*$B$73</f>
        <v>13244.174776605078</v>
      </c>
      <c r="AV64" s="100">
        <f>'高情景（2001-2060, 2020RMB）'!AV64*$B$73</f>
        <v>13751.107068495521</v>
      </c>
      <c r="AW64" s="100">
        <f>'高情景（2001-2060, 2020RMB）'!AW64*$B$73</f>
        <v>14270.149955286168</v>
      </c>
      <c r="AX64" s="100">
        <f>'高情景（2001-2060, 2020RMB）'!AX64*$B$73</f>
        <v>14800.374244304849</v>
      </c>
      <c r="AY64" s="100">
        <f>'高情景（2001-2060, 2020RMB）'!AY64*$B$73</f>
        <v>15340.689764619419</v>
      </c>
      <c r="AZ64" s="65">
        <f>'高情景（2001-2060, 2020RMB）'!AZ64*$B$73</f>
        <v>15890.711734161785</v>
      </c>
      <c r="BA64" s="100">
        <f>'高情景（2001-2060, 2020RMB）'!BA64*$B$73</f>
        <v>16450.648626124192</v>
      </c>
      <c r="BB64" s="100">
        <f>'高情景（2001-2060, 2020RMB）'!BB64*$B$73</f>
        <v>17020.145136531963</v>
      </c>
      <c r="BC64" s="100">
        <f>'高情景（2001-2060, 2020RMB）'!BC64*$B$73</f>
        <v>17598.808119452497</v>
      </c>
      <c r="BD64" s="66">
        <f>'高情景（2001-2060, 2020RMB）'!BD64*$B$73</f>
        <v>18186.20556144464</v>
      </c>
      <c r="BE64" s="100">
        <f>'高情景（2001-2060, 2020RMB）'!BE64*$B$73</f>
        <v>18782.275786258295</v>
      </c>
      <c r="BF64" s="100">
        <f>'高情景（2001-2060, 2020RMB）'!BF64*$B$73</f>
        <v>19387.034033618704</v>
      </c>
      <c r="BG64" s="100">
        <f>'高情景（2001-2060, 2020RMB）'!BG64*$B$73</f>
        <v>20000.113505124173</v>
      </c>
      <c r="BH64" s="100">
        <f>'高情景（2001-2060, 2020RMB）'!BH64*$B$73</f>
        <v>20621.119785151521</v>
      </c>
      <c r="BI64" s="66">
        <f>'高情景（2001-2060, 2020RMB）'!BI64*$B$73</f>
        <v>21249.630416722579</v>
      </c>
    </row>
    <row r="65" spans="1:61" x14ac:dyDescent="0.2">
      <c r="A65" s="64" t="s">
        <v>106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'高情景（2001-2060, 2020RMB）'!K65*$B$73</f>
        <v>356.60438163072968</v>
      </c>
      <c r="L65" s="53">
        <f>'高情景（2001-2060, 2020RMB）'!L65*$B$73</f>
        <v>405.40230884666897</v>
      </c>
      <c r="M65" s="54">
        <f>'高情景（2001-2060, 2020RMB）'!M65*$B$73</f>
        <v>479.60969937544712</v>
      </c>
      <c r="N65" s="54">
        <f>'高情景（2001-2060, 2020RMB）'!N65*$B$73</f>
        <v>569.02679991809589</v>
      </c>
      <c r="O65" s="54">
        <f>'高情景（2001-2060, 2020RMB）'!O65*$B$73</f>
        <v>605.45684735691282</v>
      </c>
      <c r="P65" s="55">
        <f>'高情景（2001-2060, 2020RMB）'!P65*$B$73</f>
        <v>634.06775599831394</v>
      </c>
      <c r="Q65" s="53">
        <f>'高情景（2001-2060, 2020RMB）'!Q65*$B$73</f>
        <v>659.19428618581878</v>
      </c>
      <c r="R65" s="54">
        <f>'高情景（2001-2060, 2020RMB）'!R65*$B$73</f>
        <v>668.14822465177554</v>
      </c>
      <c r="S65" s="54">
        <f>'高情景（2001-2060, 2020RMB）'!S65*$B$73</f>
        <v>714.43986631982693</v>
      </c>
      <c r="T65" s="54">
        <f>'高情景（2001-2060, 2020RMB）'!T65*$B$73</f>
        <v>811.65618979178566</v>
      </c>
      <c r="U65" s="54">
        <f>'高情景（2001-2060, 2020RMB）'!U65*$B$73</f>
        <v>807.62112573020568</v>
      </c>
      <c r="V65" s="65">
        <f>'高情景（2001-2060, 2020RMB）'!V65*$B$73</f>
        <v>862.20282765912987</v>
      </c>
      <c r="W65" s="100">
        <f>'高情景（2001-2060, 2020RMB）'!W65*$B$73</f>
        <v>888.87420095772279</v>
      </c>
      <c r="X65" s="100">
        <f>'高情景（2001-2060, 2020RMB）'!X65*$B$73</f>
        <v>942.20769030225176</v>
      </c>
      <c r="Y65" s="100">
        <f>'高情景（2001-2060, 2020RMB）'!Y65*$B$73</f>
        <v>997.88728792009124</v>
      </c>
      <c r="Z65" s="66">
        <f>'高情景（2001-2060, 2020RMB）'!Z65*$B$73</f>
        <v>1055.9187664560327</v>
      </c>
      <c r="AA65" s="100">
        <f>'高情景（2001-2060, 2020RMB）'!AA65*$B$73</f>
        <v>1117.6515092523116</v>
      </c>
      <c r="AB65" s="100">
        <f>'高情景（2001-2060, 2020RMB）'!AB65*$B$73</f>
        <v>1183.4074543184129</v>
      </c>
      <c r="AC65" s="100">
        <f>'高情景（2001-2060, 2020RMB）'!AC65*$B$73</f>
        <v>1251.3495269977377</v>
      </c>
      <c r="AD65" s="100">
        <f>'高情景（2001-2060, 2020RMB）'!AD65*$B$73</f>
        <v>1319.2195924559073</v>
      </c>
      <c r="AE65" s="100">
        <f>'高情景（2001-2060, 2020RMB）'!AE65*$B$73</f>
        <v>1384.3300786583475</v>
      </c>
      <c r="AF65" s="65">
        <f>'高情景（2001-2060, 2020RMB）'!AF65*$B$73</f>
        <v>1445.9364577302078</v>
      </c>
      <c r="AG65" s="100">
        <f>'高情景（2001-2060, 2020RMB）'!AG65*$B$73</f>
        <v>1505.6478182261706</v>
      </c>
      <c r="AH65" s="100">
        <f>'高情景（2001-2060, 2020RMB）'!AH65*$B$73</f>
        <v>1564.1275943616745</v>
      </c>
      <c r="AI65" s="100">
        <f>'高情景（2001-2060, 2020RMB）'!AI65*$B$73</f>
        <v>1622.206250695554</v>
      </c>
      <c r="AJ65" s="66">
        <f>'高情景（2001-2060, 2020RMB）'!AJ65*$B$73</f>
        <v>1680.8778526824315</v>
      </c>
      <c r="AK65" s="100">
        <f>'高情景（2001-2060, 2020RMB）'!AK65*$B$73</f>
        <v>1739.7027065362079</v>
      </c>
      <c r="AL65" s="100">
        <f>'高情景（2001-2060, 2020RMB）'!AL65*$B$73</f>
        <v>1797.962999455237</v>
      </c>
      <c r="AM65" s="100">
        <f>'高情景（2001-2060, 2020RMB）'!AM65*$B$73</f>
        <v>1856.445693116711</v>
      </c>
      <c r="AN65" s="100">
        <f>'高情景（2001-2060, 2020RMB）'!AN65*$B$73</f>
        <v>1916.0552320506013</v>
      </c>
      <c r="AO65" s="100">
        <f>'高情景（2001-2060, 2020RMB）'!AO65*$B$73</f>
        <v>1977.8171059302049</v>
      </c>
      <c r="AP65" s="65">
        <f>'高情景（2001-2060, 2020RMB）'!AP65*$B$73</f>
        <v>2041.7609747400581</v>
      </c>
      <c r="AQ65" s="100">
        <f>'高情景（2001-2060, 2020RMB）'!AQ65*$B$73</f>
        <v>2107.1227804731257</v>
      </c>
      <c r="AR65" s="100">
        <f>'高情景（2001-2060, 2020RMB）'!AR65*$B$73</f>
        <v>2173.8231723834278</v>
      </c>
      <c r="AS65" s="100">
        <f>'高情景（2001-2060, 2020RMB）'!AS65*$B$73</f>
        <v>2241.7693688392997</v>
      </c>
      <c r="AT65" s="66">
        <f>'高情景（2001-2060, 2020RMB）'!AT65*$B$73</f>
        <v>2310.8543773977003</v>
      </c>
      <c r="AU65" s="100">
        <f>'高情景（2001-2060, 2020RMB）'!AU65*$B$73</f>
        <v>2381.0776277284422</v>
      </c>
      <c r="AV65" s="100">
        <f>'高情景（2001-2060, 2020RMB）'!AV65*$B$73</f>
        <v>2452.3371449629421</v>
      </c>
      <c r="AW65" s="100">
        <f>'高情景（2001-2060, 2020RMB）'!AW65*$B$73</f>
        <v>2524.337287450966</v>
      </c>
      <c r="AX65" s="100">
        <f>'高情景（2001-2060, 2020RMB）'!AX65*$B$73</f>
        <v>2596.7474660472026</v>
      </c>
      <c r="AY65" s="100">
        <f>'高情景（2001-2060, 2020RMB）'!AY65*$B$73</f>
        <v>2669.2010759275627</v>
      </c>
      <c r="AZ65" s="65">
        <f>'高情景（2001-2060, 2020RMB）'!AZ65*$B$73</f>
        <v>2741.8374995151826</v>
      </c>
      <c r="BA65" s="100">
        <f>'高情景（2001-2060, 2020RMB）'!BA65*$B$73</f>
        <v>2815.0100516667198</v>
      </c>
      <c r="BB65" s="100">
        <f>'高情景（2001-2060, 2020RMB）'!BB65*$B$73</f>
        <v>2888.6419581427062</v>
      </c>
      <c r="BC65" s="100">
        <f>'高情景（2001-2060, 2020RMB）'!BC65*$B$73</f>
        <v>2962.6516106171412</v>
      </c>
      <c r="BD65" s="66">
        <f>'高情景（2001-2060, 2020RMB）'!BD65*$B$73</f>
        <v>3036.9525301220419</v>
      </c>
      <c r="BE65" s="100">
        <f>'高情景（2001-2060, 2020RMB）'!BE65*$B$73</f>
        <v>3111.5212945860462</v>
      </c>
      <c r="BF65" s="100">
        <f>'高情景（2001-2060, 2020RMB）'!BF65*$B$73</f>
        <v>3186.3467715957372</v>
      </c>
      <c r="BG65" s="100">
        <f>'高情景（2001-2060, 2020RMB）'!BG65*$B$73</f>
        <v>3261.3547480731372</v>
      </c>
      <c r="BH65" s="100">
        <f>'高情景（2001-2060, 2020RMB）'!BH65*$B$73</f>
        <v>3336.4676799423223</v>
      </c>
      <c r="BI65" s="66">
        <f>'高情景（2001-2060, 2020RMB）'!BI65*$B$73</f>
        <v>3411.6047087294132</v>
      </c>
    </row>
    <row r="66" spans="1:61" x14ac:dyDescent="0.2">
      <c r="A66" s="64" t="s">
        <v>107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'高情景（2001-2060, 2020RMB）'!K66*$B$73</f>
        <v>1131.6156928756584</v>
      </c>
      <c r="L66" s="53">
        <f>'高情景（2001-2060, 2020RMB）'!L66*$B$73</f>
        <v>1228.6643735529401</v>
      </c>
      <c r="M66" s="54">
        <f>'高情景（2001-2060, 2020RMB）'!M66*$B$73</f>
        <v>1304.6360579632044</v>
      </c>
      <c r="N66" s="54">
        <f>'高情景（2001-2060, 2020RMB）'!N66*$B$73</f>
        <v>1351.9180010495766</v>
      </c>
      <c r="O66" s="54">
        <f>'高情景（2001-2060, 2020RMB）'!O66*$B$73</f>
        <v>1480.0346466575704</v>
      </c>
      <c r="P66" s="55">
        <f>'高情景（2001-2060, 2020RMB）'!P66*$B$73</f>
        <v>1625.8986369295526</v>
      </c>
      <c r="Q66" s="53">
        <f>'高情景（2001-2060, 2020RMB）'!Q66*$B$73</f>
        <v>1844.3240678236632</v>
      </c>
      <c r="R66" s="54">
        <f>'高情景（2001-2060, 2020RMB）'!R66*$B$73</f>
        <v>1992.4828667786642</v>
      </c>
      <c r="S66" s="54">
        <f>'高情景（2001-2060, 2020RMB）'!S66*$B$73</f>
        <v>2073.9238387058922</v>
      </c>
      <c r="T66" s="54">
        <f>'高情景（2001-2060, 2020RMB）'!T66*$B$73</f>
        <v>2351.8130335778433</v>
      </c>
      <c r="U66" s="54">
        <f>'高情景（2001-2060, 2020RMB）'!U66*$B$73</f>
        <v>2252.5950083217408</v>
      </c>
      <c r="V66" s="65">
        <f>'高情景（2001-2060, 2020RMB）'!V66*$B$73</f>
        <v>2404.8328156223297</v>
      </c>
      <c r="W66" s="100">
        <f>'高情景（2001-2060, 2020RMB）'!W66*$B$73</f>
        <v>2479.2238889157334</v>
      </c>
      <c r="X66" s="100">
        <f>'高情景（2001-2060, 2020RMB）'!X66*$B$73</f>
        <v>2627.5826743168814</v>
      </c>
      <c r="Y66" s="100">
        <f>'高情景（2001-2060, 2020RMB）'!Y66*$B$73</f>
        <v>2782.4522925306119</v>
      </c>
      <c r="Z66" s="66">
        <f>'高情景（2001-2060, 2020RMB）'!Z66*$B$73</f>
        <v>2943.852550441618</v>
      </c>
      <c r="AA66" s="100">
        <f>'高情景（2001-2060, 2020RMB）'!AA66*$B$73</f>
        <v>3115.5433014092955</v>
      </c>
      <c r="AB66" s="100">
        <f>'高情景（2001-2060, 2020RMB）'!AB66*$B$73</f>
        <v>3298.4153545391368</v>
      </c>
      <c r="AC66" s="100">
        <f>'高情景（2001-2060, 2020RMB）'!AC66*$B$73</f>
        <v>3487.3469321666853</v>
      </c>
      <c r="AD66" s="100">
        <f>'高情景（2001-2060, 2020RMB）'!AD66*$B$73</f>
        <v>3676.0457181808879</v>
      </c>
      <c r="AE66" s="100">
        <f>'高情景（2001-2060, 2020RMB）'!AE66*$B$73</f>
        <v>3857.0259902635835</v>
      </c>
      <c r="AF66" s="65">
        <f>'高情景（2001-2060, 2020RMB）'!AF66*$B$73</f>
        <v>4028.2133251645314</v>
      </c>
      <c r="AG66" s="100">
        <f>'高情景（2001-2060, 2020RMB）'!AG66*$B$73</f>
        <v>4194.0944414102914</v>
      </c>
      <c r="AH66" s="100">
        <f>'高情景（2001-2060, 2020RMB）'!AH66*$B$73</f>
        <v>4356.5282273496005</v>
      </c>
      <c r="AI66" s="100">
        <f>'高情景（2001-2060, 2020RMB）'!AI66*$B$73</f>
        <v>4517.8390423198698</v>
      </c>
      <c r="AJ66" s="66">
        <f>'高情景（2001-2060, 2020RMB）'!AJ66*$B$73</f>
        <v>4680.8070081396345</v>
      </c>
      <c r="AK66" s="100">
        <f>'高情景（2001-2060, 2020RMB）'!AK66*$B$73</f>
        <v>4844.2044342094978</v>
      </c>
      <c r="AL66" s="100">
        <f>'高情景（2001-2060, 2020RMB）'!AL66*$B$73</f>
        <v>5006.0214664153218</v>
      </c>
      <c r="AM66" s="100">
        <f>'高情景（2001-2060, 2020RMB）'!AM66*$B$73</f>
        <v>5168.4493385990891</v>
      </c>
      <c r="AN66" s="100">
        <f>'高情景（2001-2060, 2020RMB）'!AN66*$B$73</f>
        <v>5334.0053998165022</v>
      </c>
      <c r="AO66" s="100">
        <f>'高情景（2001-2060, 2020RMB）'!AO66*$B$73</f>
        <v>5505.5429784732978</v>
      </c>
      <c r="AP66" s="65">
        <f>'高情景（2001-2060, 2020RMB）'!AP66*$B$73</f>
        <v>5683.1425546175969</v>
      </c>
      <c r="AQ66" s="100">
        <f>'高情景（2001-2060, 2020RMB）'!AQ66*$B$73</f>
        <v>5864.6752761387779</v>
      </c>
      <c r="AR66" s="100">
        <f>'高情景（2001-2060, 2020RMB）'!AR66*$B$73</f>
        <v>6049.9182423978455</v>
      </c>
      <c r="AS66" s="100">
        <f>'高情景（2001-2060, 2020RMB）'!AS66*$B$73</f>
        <v>6238.6109882806568</v>
      </c>
      <c r="AT66" s="66">
        <f>'高情景（2001-2060, 2020RMB）'!AT66*$B$73</f>
        <v>6430.4533089772813</v>
      </c>
      <c r="AU66" s="100">
        <f>'高情景（2001-2060, 2020RMB）'!AU66*$B$73</f>
        <v>6625.4409230325082</v>
      </c>
      <c r="AV66" s="100">
        <f>'高情景（2001-2060, 2020RMB）'!AV66*$B$73</f>
        <v>6823.2871155351213</v>
      </c>
      <c r="AW66" s="100">
        <f>'高情景（2001-2060, 2020RMB）'!AW66*$B$73</f>
        <v>7023.166126303252</v>
      </c>
      <c r="AX66" s="100">
        <f>'高情景（2001-2060, 2020RMB）'!AX66*$B$73</f>
        <v>7224.1548722115758</v>
      </c>
      <c r="AY66" s="100">
        <f>'高情景（2001-2060, 2020RMB）'!AY66*$B$73</f>
        <v>7425.2300059800773</v>
      </c>
      <c r="AZ66" s="65">
        <f>'高情景（2001-2060, 2020RMB）'!AZ66*$B$73</f>
        <v>7626.7845437259766</v>
      </c>
      <c r="BA66" s="100">
        <f>'高情景（2001-2060, 2020RMB）'!BA66*$B$73</f>
        <v>7829.8089077371087</v>
      </c>
      <c r="BB66" s="100">
        <f>'高情景（2001-2060, 2020RMB）'!BB66*$B$73</f>
        <v>8034.0894270292001</v>
      </c>
      <c r="BC66" s="100">
        <f>'高情景（2001-2060, 2020RMB）'!BC66*$B$73</f>
        <v>8239.3990199124019</v>
      </c>
      <c r="BD66" s="66">
        <f>'高情景（2001-2060, 2020RMB）'!BD66*$B$73</f>
        <v>8445.4970948571736</v>
      </c>
      <c r="BE66" s="100">
        <f>'高情景（2001-2060, 2020RMB）'!BE66*$B$73</f>
        <v>8652.3184416155073</v>
      </c>
      <c r="BF66" s="100">
        <f>'高情景（2001-2060, 2020RMB）'!BF66*$B$73</f>
        <v>8859.8320131463861</v>
      </c>
      <c r="BG66" s="100">
        <f>'高情景（2001-2060, 2020RMB）'!BG66*$B$73</f>
        <v>9067.8313556491976</v>
      </c>
      <c r="BH66" s="100">
        <f>'高情景（2001-2060, 2020RMB）'!BH66*$B$73</f>
        <v>9276.100779384813</v>
      </c>
      <c r="BI66" s="66">
        <f>'高情景（2001-2060, 2020RMB）'!BI66*$B$73</f>
        <v>9484.4154065545481</v>
      </c>
    </row>
    <row r="67" spans="1:61" x14ac:dyDescent="0.2">
      <c r="A67" s="64" t="s">
        <v>108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'高情景（2001-2060, 2020RMB）'!K67*$B$73</f>
        <v>2167.1894902317831</v>
      </c>
      <c r="L67" s="53">
        <f>'高情景（2001-2060, 2020RMB）'!L67*$B$73</f>
        <v>2396.5338103813046</v>
      </c>
      <c r="M67" s="54">
        <f>'高情景（2001-2060, 2020RMB）'!M67*$B$73</f>
        <v>2639.4152057704505</v>
      </c>
      <c r="N67" s="54">
        <f>'高情景（2001-2060, 2020RMB）'!N67*$B$73</f>
        <v>2942.3083943051492</v>
      </c>
      <c r="O67" s="54">
        <f>'高情景（2001-2060, 2020RMB）'!O67*$B$73</f>
        <v>3258.7340935541315</v>
      </c>
      <c r="P67" s="55">
        <f>'高情景（2001-2060, 2020RMB）'!P67*$B$73</f>
        <v>3742.8058536929975</v>
      </c>
      <c r="Q67" s="53">
        <f>'高情景（2001-2060, 2020RMB）'!Q67*$B$73</f>
        <v>4081.9152178321742</v>
      </c>
      <c r="R67" s="54">
        <f>'高情景（2001-2060, 2020RMB）'!R67*$B$73</f>
        <v>4385.2798047996121</v>
      </c>
      <c r="S67" s="54">
        <f>'高情景（2001-2060, 2020RMB）'!S67*$B$73</f>
        <v>4766.7737428007631</v>
      </c>
      <c r="T67" s="54">
        <f>'高情景（2001-2060, 2020RMB）'!T67*$B$73</f>
        <v>5253.006512067388</v>
      </c>
      <c r="U67" s="54">
        <f>'高情景（2001-2060, 2020RMB）'!U67*$B$73</f>
        <v>5522.5163157140132</v>
      </c>
      <c r="V67" s="65">
        <f>'高情景（2001-2060, 2020RMB）'!V67*$B$73</f>
        <v>5895.746200171764</v>
      </c>
      <c r="W67" s="100">
        <f>'高情景（2001-2060, 2020RMB）'!W67*$B$73</f>
        <v>6078.1251517758401</v>
      </c>
      <c r="X67" s="100">
        <f>'高情景（2001-2060, 2020RMB）'!X67*$B$73</f>
        <v>6521.8551212349848</v>
      </c>
      <c r="Y67" s="100">
        <f>'高情景（2001-2060, 2020RMB）'!Y67*$B$73</f>
        <v>6989.1645663753861</v>
      </c>
      <c r="Z67" s="66">
        <f>'高情景（2001-2060, 2020RMB）'!Z67*$B$73</f>
        <v>7479.3974289187627</v>
      </c>
      <c r="AA67" s="100">
        <f>'高情景（2001-2060, 2020RMB）'!AA67*$B$73</f>
        <v>8002.6232838213828</v>
      </c>
      <c r="AB67" s="100">
        <f>'高情景（2001-2060, 2020RMB）'!AB67*$B$73</f>
        <v>8562.5974556942601</v>
      </c>
      <c r="AC67" s="100">
        <f>'高情景（2001-2060, 2020RMB）'!AC67*$B$73</f>
        <v>9146.3862265336738</v>
      </c>
      <c r="AD67" s="100">
        <f>'高情景（2001-2060, 2020RMB）'!AD67*$B$73</f>
        <v>9737.3571077119395</v>
      </c>
      <c r="AE67" s="100">
        <f>'高情景（2001-2060, 2020RMB）'!AE67*$B$73</f>
        <v>10314.99928496028</v>
      </c>
      <c r="AF67" s="65">
        <f>'高情景（2001-2060, 2020RMB）'!AF67*$B$73</f>
        <v>10873.886116022964</v>
      </c>
      <c r="AG67" s="100">
        <f>'高情景（2001-2060, 2020RMB）'!AG67*$B$73</f>
        <v>11425.38091414978</v>
      </c>
      <c r="AH67" s="100">
        <f>'高情景（2001-2060, 2020RMB）'!AH67*$B$73</f>
        <v>11972.135812950544</v>
      </c>
      <c r="AI67" s="100">
        <f>'高情景（2001-2060, 2020RMB）'!AI67*$B$73</f>
        <v>12517.941180624388</v>
      </c>
      <c r="AJ67" s="66">
        <f>'高情景（2001-2060, 2020RMB）'!AJ67*$B$73</f>
        <v>13067.73566474273</v>
      </c>
      <c r="AK67" s="100">
        <f>'高情景（2001-2060, 2020RMB）'!AK67*$B$73</f>
        <v>13618.770035344116</v>
      </c>
      <c r="AL67" s="100">
        <f>'高情景（2001-2060, 2020RMB）'!AL67*$B$73</f>
        <v>14167.958668139863</v>
      </c>
      <c r="AM67" s="100">
        <f>'高情景（2001-2060, 2020RMB）'!AM67*$B$73</f>
        <v>14721.457239156163</v>
      </c>
      <c r="AN67" s="100">
        <f>'高情景（2001-2060, 2020RMB）'!AN67*$B$73</f>
        <v>15286.577088019611</v>
      </c>
      <c r="AO67" s="100">
        <f>'高情景（2001-2060, 2020RMB）'!AO67*$B$73</f>
        <v>15871.829814301305</v>
      </c>
      <c r="AP67" s="65">
        <f>'高情景（2001-2060, 2020RMB）'!AP67*$B$73</f>
        <v>16477.931531979961</v>
      </c>
      <c r="AQ67" s="100">
        <f>'高情景（2001-2060, 2020RMB）'!AQ67*$B$73</f>
        <v>17099.2145788341</v>
      </c>
      <c r="AR67" s="100">
        <f>'高情景（2001-2060, 2020RMB）'!AR67*$B$73</f>
        <v>17735.521883594134</v>
      </c>
      <c r="AS67" s="100">
        <f>'高情景（2001-2060, 2020RMB）'!AS67*$B$73</f>
        <v>18386.639334684201</v>
      </c>
      <c r="AT67" s="66">
        <f>'高情景（2001-2060, 2020RMB）'!AT67*$B$73</f>
        <v>19052.291488477862</v>
      </c>
      <c r="AU67" s="100">
        <f>'高情景（2001-2060, 2020RMB）'!AU67*$B$73</f>
        <v>19733.14310695821</v>
      </c>
      <c r="AV67" s="100">
        <f>'高情景（2001-2060, 2020RMB）'!AV67*$B$73</f>
        <v>20429.095305538664</v>
      </c>
      <c r="AW67" s="100">
        <f>'高情景（2001-2060, 2020RMB）'!AW67*$B$73</f>
        <v>21138.495704370889</v>
      </c>
      <c r="AX67" s="100">
        <f>'高情景（2001-2060, 2020RMB）'!AX67*$B$73</f>
        <v>21859.436139182082</v>
      </c>
      <c r="AY67" s="100">
        <f>'高情景（2001-2060, 2020RMB）'!AY67*$B$73</f>
        <v>22589.737995033087</v>
      </c>
      <c r="AZ67" s="65">
        <f>'高情景（2001-2060, 2020RMB）'!AZ67*$B$73</f>
        <v>23329.399090689985</v>
      </c>
      <c r="BA67" s="100">
        <f>'高情景（2001-2060, 2020RMB）'!BA67*$B$73</f>
        <v>24079.640832864941</v>
      </c>
      <c r="BB67" s="100">
        <f>'高情景（2001-2060, 2020RMB）'!BB67*$B$73</f>
        <v>24839.871700534211</v>
      </c>
      <c r="BC67" s="100">
        <f>'高情景（2001-2060, 2020RMB）'!BC67*$B$73</f>
        <v>25609.449789585291</v>
      </c>
      <c r="BD67" s="66">
        <f>'高情景（2001-2060, 2020RMB）'!BD67*$B$73</f>
        <v>26387.681788001501</v>
      </c>
      <c r="BE67" s="100">
        <f>'高情景（2001-2060, 2020RMB）'!BE67*$B$73</f>
        <v>27174.415492952499</v>
      </c>
      <c r="BF67" s="100">
        <f>'高情景（2001-2060, 2020RMB）'!BF67*$B$73</f>
        <v>27969.60854071016</v>
      </c>
      <c r="BG67" s="100">
        <f>'高情景（2001-2060, 2020RMB）'!BG67*$B$73</f>
        <v>28772.666426847933</v>
      </c>
      <c r="BH67" s="100">
        <f>'高情景（2001-2060, 2020RMB）'!BH67*$B$73</f>
        <v>29582.958539860887</v>
      </c>
      <c r="BI67" s="66">
        <f>'高情景（2001-2060, 2020RMB）'!BI67*$B$73</f>
        <v>30399.817840984448</v>
      </c>
    </row>
    <row r="68" spans="1:61" x14ac:dyDescent="0.2">
      <c r="A68" s="64" t="s">
        <v>109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'高情景（2001-2060, 2020RMB）'!K68*$B$73</f>
        <v>1031.981644723119</v>
      </c>
      <c r="L68" s="53">
        <f>'高情景（2001-2060, 2020RMB）'!L68*$B$73</f>
        <v>1204.9984683551932</v>
      </c>
      <c r="M68" s="54">
        <f>'高情景（2001-2060, 2020RMB）'!M68*$B$73</f>
        <v>1428.8553982252886</v>
      </c>
      <c r="N68" s="54">
        <f>'高情景（2001-2060, 2020RMB）'!N68*$B$73</f>
        <v>1713.1508883840104</v>
      </c>
      <c r="O68" s="54">
        <f>'高情景（2001-2060, 2020RMB）'!O68*$B$73</f>
        <v>1943.9790724609161</v>
      </c>
      <c r="P68" s="55">
        <f>'高情景（2001-2060, 2020RMB）'!P68*$B$73</f>
        <v>2267.6607189888832</v>
      </c>
      <c r="Q68" s="53">
        <f>'高情景（2001-2060, 2020RMB）'!Q68*$B$73</f>
        <v>2538.1386941671763</v>
      </c>
      <c r="R68" s="54">
        <f>'高情景（2001-2060, 2020RMB）'!R68*$B$73</f>
        <v>2692.6840893018843</v>
      </c>
      <c r="S68" s="54">
        <f>'高情景（2001-2060, 2020RMB）'!S68*$B$73</f>
        <v>2895.3593499257977</v>
      </c>
      <c r="T68" s="54">
        <f>'高情景（2001-2060, 2020RMB）'!T68*$B$73</f>
        <v>3095.6015662599511</v>
      </c>
      <c r="U68" s="54">
        <f>'高情景（2001-2060, 2020RMB）'!U68*$B$73</f>
        <v>3360.4758140619583</v>
      </c>
      <c r="V68" s="65">
        <f>'高情景（2001-2060, 2020RMB）'!V68*$B$73</f>
        <v>3587.5878637333317</v>
      </c>
      <c r="W68" s="100">
        <f>'高情景（2001-2060, 2020RMB）'!W68*$B$73</f>
        <v>3698.5662693770705</v>
      </c>
      <c r="X68" s="100">
        <f>'高情景（2001-2060, 2020RMB）'!X68*$B$73</f>
        <v>3957.5649340524847</v>
      </c>
      <c r="Y68" s="100">
        <f>'高情景（2001-2060, 2020RMB）'!Y68*$B$73</f>
        <v>4229.7552763271979</v>
      </c>
      <c r="Z68" s="66">
        <f>'高情景（2001-2060, 2020RMB）'!Z68*$B$73</f>
        <v>4514.8293789007075</v>
      </c>
      <c r="AA68" s="100">
        <f>'高情景（2001-2060, 2020RMB）'!AA68*$B$73</f>
        <v>4818.7875131157207</v>
      </c>
      <c r="AB68" s="100">
        <f>'高情景（2001-2060, 2020RMB）'!AB68*$B$73</f>
        <v>5143.6830516152359</v>
      </c>
      <c r="AC68" s="100">
        <f>'高情景（2001-2060, 2020RMB）'!AC68*$B$73</f>
        <v>5481.6904774685545</v>
      </c>
      <c r="AD68" s="100">
        <f>'高情景（2001-2060, 2020RMB）'!AD68*$B$73</f>
        <v>5822.8531152339674</v>
      </c>
      <c r="AE68" s="100">
        <f>'高情景（2001-2060, 2020RMB）'!AE68*$B$73</f>
        <v>6154.9935210854428</v>
      </c>
      <c r="AF68" s="65">
        <f>'高情景（2001-2060, 2020RMB）'!AF68*$B$73</f>
        <v>6474.8451680538028</v>
      </c>
      <c r="AG68" s="100">
        <f>'高情景（2001-2060, 2020RMB）'!AG68*$B$73</f>
        <v>6789.2612301608397</v>
      </c>
      <c r="AH68" s="100">
        <f>'高情景（2001-2060, 2020RMB）'!AH68*$B$73</f>
        <v>7100.1390885620831</v>
      </c>
      <c r="AI68" s="100">
        <f>'高情景（2001-2060, 2020RMB）'!AI68*$B$73</f>
        <v>7410.0789799202221</v>
      </c>
      <c r="AJ68" s="66">
        <f>'高情景（2001-2060, 2020RMB）'!AJ68*$B$73</f>
        <v>7722.3850182522792</v>
      </c>
      <c r="AK68" s="100">
        <f>'高情景（2001-2060, 2020RMB）'!AK68*$B$73</f>
        <v>8035.3491322508098</v>
      </c>
      <c r="AL68" s="100">
        <f>'高情景（2001-2060, 2020RMB）'!AL68*$B$73</f>
        <v>8346.8089800454254</v>
      </c>
      <c r="AM68" s="100">
        <f>'高情景（2001-2060, 2020RMB）'!AM68*$B$73</f>
        <v>8660.398719868077</v>
      </c>
      <c r="AN68" s="100">
        <f>'高情景（2001-2060, 2020RMB）'!AN68*$B$73</f>
        <v>8980.4020763840508</v>
      </c>
      <c r="AO68" s="100">
        <f>'高情景（2001-2060, 2020RMB）'!AO68*$B$73</f>
        <v>9311.7759591916783</v>
      </c>
      <c r="AP68" s="65">
        <f>'高情景（2001-2060, 2020RMB）'!AP68*$B$73</f>
        <v>9654.8768244357852</v>
      </c>
      <c r="AQ68" s="100">
        <f>'高情景（2001-2060, 2020RMB）'!AQ68*$B$73</f>
        <v>10006.316908782068</v>
      </c>
      <c r="AR68" s="100">
        <f>'高情景（2001-2060, 2020RMB）'!AR68*$B$73</f>
        <v>10365.938434117999</v>
      </c>
      <c r="AS68" s="100">
        <f>'高情景（2001-2060, 2020RMB）'!AS68*$B$73</f>
        <v>10733.542395080151</v>
      </c>
      <c r="AT68" s="66">
        <f>'高情景（2001-2060, 2020RMB）'!AT68*$B$73</f>
        <v>11108.885664575831</v>
      </c>
      <c r="AU68" s="100">
        <f>'高情景（2001-2060, 2020RMB）'!AU68*$B$73</f>
        <v>11492.263910093046</v>
      </c>
      <c r="AV68" s="100">
        <f>'高情景（2001-2060, 2020RMB）'!AV68*$B$73</f>
        <v>11883.516684186545</v>
      </c>
      <c r="AW68" s="100">
        <f>'高情景（2001-2060, 2020RMB）'!AW68*$B$73</f>
        <v>12281.570611038498</v>
      </c>
      <c r="AX68" s="100">
        <f>'高情景（2001-2060, 2020RMB）'!AX68*$B$73</f>
        <v>12685.197335878313</v>
      </c>
      <c r="AY68" s="100">
        <f>'高情景（2001-2060, 2020RMB）'!AY68*$B$73</f>
        <v>13093.00557430297</v>
      </c>
      <c r="AZ68" s="65">
        <f>'高情景（2001-2060, 2020RMB）'!AZ68*$B$73</f>
        <v>13505.139005685034</v>
      </c>
      <c r="BA68" s="100">
        <f>'高情景（2001-2060, 2020RMB）'!BA68*$B$73</f>
        <v>13922.530718051165</v>
      </c>
      <c r="BB68" s="100">
        <f>'高情景（2001-2060, 2020RMB）'!BB68*$B$73</f>
        <v>14344.826356094949</v>
      </c>
      <c r="BC68" s="100">
        <f>'高情景（2001-2060, 2020RMB）'!BC68*$B$73</f>
        <v>14771.643640815295</v>
      </c>
      <c r="BD68" s="66">
        <f>'高情景（2001-2060, 2020RMB）'!BD68*$B$73</f>
        <v>15202.571879657695</v>
      </c>
      <c r="BE68" s="100">
        <f>'高情景（2001-2060, 2020RMB）'!BE68*$B$73</f>
        <v>15637.513033459096</v>
      </c>
      <c r="BF68" s="100">
        <f>'高情景（2001-2060, 2020RMB）'!BF68*$B$73</f>
        <v>16076.431954630301</v>
      </c>
      <c r="BG68" s="100">
        <f>'高情景（2001-2060, 2020RMB）'!BG68*$B$73</f>
        <v>16518.97593553058</v>
      </c>
      <c r="BH68" s="100">
        <f>'高情景（2001-2060, 2020RMB）'!BH68*$B$73</f>
        <v>16964.772421808848</v>
      </c>
      <c r="BI68" s="66">
        <f>'高情景（2001-2060, 2020RMB）'!BI68*$B$73</f>
        <v>17413.428892742839</v>
      </c>
    </row>
    <row r="69" spans="1:61" x14ac:dyDescent="0.2">
      <c r="A69" s="64" t="s">
        <v>110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'高情景（2001-2060, 2020RMB）'!K69*$B$73</f>
        <v>495.48926830977069</v>
      </c>
      <c r="L69" s="53">
        <f>'高情景（2001-2060, 2020RMB）'!L69*$B$73</f>
        <v>539.48207057701609</v>
      </c>
      <c r="M69" s="54">
        <f>'高情景（2001-2060, 2020RMB）'!M69*$B$73</f>
        <v>595.91667675895314</v>
      </c>
      <c r="N69" s="54">
        <f>'高情景（2001-2060, 2020RMB）'!N69*$B$73</f>
        <v>642.43158314400387</v>
      </c>
      <c r="O69" s="54">
        <f>'高情景（2001-2060, 2020RMB）'!O69*$B$73</f>
        <v>688.3885650364432</v>
      </c>
      <c r="P69" s="55">
        <f>'高情景（2001-2060, 2020RMB）'!P69*$B$73</f>
        <v>777.69517580396791</v>
      </c>
      <c r="Q69" s="53">
        <f>'高情景（2001-2060, 2020RMB）'!Q69*$B$73</f>
        <v>844.66363800570241</v>
      </c>
      <c r="R69" s="54">
        <f>'高情景（2001-2060, 2020RMB）'!R69*$B$73</f>
        <v>961.79317073129823</v>
      </c>
      <c r="S69" s="54">
        <f>'高情景（2001-2060, 2020RMB）'!S69*$B$73</f>
        <v>1023.5944734131891</v>
      </c>
      <c r="T69" s="54">
        <f>'高情景（2001-2060, 2020RMB）'!T69*$B$73</f>
        <v>1126.8994491473895</v>
      </c>
      <c r="U69" s="54">
        <f>'高情景（2001-2060, 2020RMB）'!U69*$B$73</f>
        <v>961.63541521511002</v>
      </c>
      <c r="V69" s="65">
        <f>'高情景（2001-2060, 2020RMB）'!V69*$B$73</f>
        <v>1026.6259112848011</v>
      </c>
      <c r="W69" s="100">
        <f>'高情景（2001-2060, 2020RMB）'!W69*$B$73</f>
        <v>1058.3835465412587</v>
      </c>
      <c r="X69" s="100">
        <f>'高情景（2001-2060, 2020RMB）'!X69*$B$73</f>
        <v>1113.0762741769154</v>
      </c>
      <c r="Y69" s="100">
        <f>'高情景（2001-2060, 2020RMB）'!Y69*$B$73</f>
        <v>1169.9032773210367</v>
      </c>
      <c r="Z69" s="66">
        <f>'高情景（2001-2060, 2020RMB）'!Z69*$B$73</f>
        <v>1228.9546205750851</v>
      </c>
      <c r="AA69" s="100">
        <f>'高情景（2001-2060, 2020RMB）'!AA69*$B$73</f>
        <v>1291.7576487931417</v>
      </c>
      <c r="AB69" s="100">
        <f>'高情景（2001-2060, 2020RMB）'!AB69*$B$73</f>
        <v>1358.5461140469235</v>
      </c>
      <c r="AC69" s="100">
        <f>'高情景（2001-2060, 2020RMB）'!AC69*$B$73</f>
        <v>1427.1818567282476</v>
      </c>
      <c r="AD69" s="100">
        <f>'高情景（2001-2060, 2020RMB）'!AD69*$B$73</f>
        <v>1495.1078129601444</v>
      </c>
      <c r="AE69" s="100">
        <f>'高情景（2001-2060, 2020RMB）'!AE69*$B$73</f>
        <v>1559.3476075566762</v>
      </c>
      <c r="AF69" s="65">
        <f>'高情景（2001-2060, 2020RMB）'!AF69*$B$73</f>
        <v>1619.0700521706722</v>
      </c>
      <c r="AG69" s="100">
        <f>'高情景（2001-2060, 2020RMB）'!AG69*$B$73</f>
        <v>1676.1686026819457</v>
      </c>
      <c r="AH69" s="100">
        <f>'高情景（2001-2060, 2020RMB）'!AH69*$B$73</f>
        <v>1731.6056208008199</v>
      </c>
      <c r="AI69" s="100">
        <f>'高情景（2001-2060, 2020RMB）'!AI69*$B$73</f>
        <v>1786.5284497140806</v>
      </c>
      <c r="AJ69" s="66">
        <f>'高情景（2001-2060, 2020RMB）'!AJ69*$B$73</f>
        <v>1842.2626304449482</v>
      </c>
      <c r="AK69" s="100">
        <f>'高情景（2001-2060, 2020RMB）'!AK69*$B$73</f>
        <v>1898.2561696594182</v>
      </c>
      <c r="AL69" s="100">
        <f>'高情景（2001-2060, 2020RMB）'!AL69*$B$73</f>
        <v>1953.5013745135143</v>
      </c>
      <c r="AM69" s="100">
        <f>'高情景（2001-2060, 2020RMB）'!AM69*$B$73</f>
        <v>2008.8541162030442</v>
      </c>
      <c r="AN69" s="100">
        <f>'高情景（2001-2060, 2020RMB）'!AN69*$B$73</f>
        <v>2065.2780700517528</v>
      </c>
      <c r="AO69" s="100">
        <f>'高情景（2001-2060, 2020RMB）'!AO69*$B$73</f>
        <v>2123.8477017467144</v>
      </c>
      <c r="AP69" s="65">
        <f>'高情景（2001-2060, 2020RMB）'!AP69*$B$73</f>
        <v>2184.5522563413938</v>
      </c>
      <c r="AQ69" s="100">
        <f>'高情景（2001-2060, 2020RMB）'!AQ69*$B$73</f>
        <v>2246.5311005366689</v>
      </c>
      <c r="AR69" s="100">
        <f>'高情景（2001-2060, 2020RMB）'!AR69*$B$73</f>
        <v>2309.6587023187408</v>
      </c>
      <c r="AS69" s="100">
        <f>'高情景（2001-2060, 2020RMB）'!AS69*$B$73</f>
        <v>2373.7920368397599</v>
      </c>
      <c r="AT69" s="66">
        <f>'高情景（2001-2060, 2020RMB）'!AT69*$B$73</f>
        <v>2438.7697054207833</v>
      </c>
      <c r="AU69" s="100">
        <f>'高情景（2001-2060, 2020RMB）'!AU69*$B$73</f>
        <v>2504.538817022818</v>
      </c>
      <c r="AV69" s="100">
        <f>'高情景（2001-2060, 2020RMB）'!AV69*$B$73</f>
        <v>2570.9350480944649</v>
      </c>
      <c r="AW69" s="100">
        <f>'高情景（2001-2060, 2020RMB）'!AW69*$B$73</f>
        <v>2637.5878585257001</v>
      </c>
      <c r="AX69" s="100">
        <f>'高情景（2001-2060, 2020RMB）'!AX69*$B$73</f>
        <v>2704.089074339885</v>
      </c>
      <c r="AY69" s="100">
        <f>'高情景（2001-2060, 2020RMB）'!AY69*$B$73</f>
        <v>2769.9924456634799</v>
      </c>
      <c r="AZ69" s="65">
        <f>'高情景（2001-2060, 2020RMB）'!AZ69*$B$73</f>
        <v>2835.5512243361563</v>
      </c>
      <c r="BA69" s="100">
        <f>'高情景（2001-2060, 2020RMB）'!BA69*$B$73</f>
        <v>2901.2837935236107</v>
      </c>
      <c r="BB69" s="100">
        <f>'高情景（2001-2060, 2020RMB）'!BB69*$B$73</f>
        <v>2967.1098134680246</v>
      </c>
      <c r="BC69" s="100">
        <f>'高情景（2001-2060, 2020RMB）'!BC69*$B$73</f>
        <v>3032.9446072896735</v>
      </c>
      <c r="BD69" s="66">
        <f>'高情景（2001-2060, 2020RMB）'!BD69*$B$73</f>
        <v>3098.6991691918361</v>
      </c>
      <c r="BE69" s="100">
        <f>'高情景（2001-2060, 2020RMB）'!BE69*$B$73</f>
        <v>3164.349291912275</v>
      </c>
      <c r="BF69" s="100">
        <f>'高情景（2001-2060, 2020RMB）'!BF69*$B$73</f>
        <v>3229.8830274232218</v>
      </c>
      <c r="BG69" s="100">
        <f>'高情景（2001-2060, 2020RMB）'!BG69*$B$73</f>
        <v>3295.2243259682823</v>
      </c>
      <c r="BH69" s="100">
        <f>'高情景（2001-2060, 2020RMB）'!BH69*$B$73</f>
        <v>3360.2942342558554</v>
      </c>
      <c r="BI69" s="66">
        <f>'高情景（2001-2060, 2020RMB）'!BI69*$B$73</f>
        <v>3425.0109444174568</v>
      </c>
    </row>
    <row r="70" spans="1:61" x14ac:dyDescent="0.2">
      <c r="A70" s="67" t="s">
        <v>111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'高情景（2001-2060, 2020RMB）'!K70*$B$73</f>
        <v>2856.6725234196342</v>
      </c>
      <c r="L70" s="58">
        <f>'高情景（2001-2060, 2020RMB）'!L70*$B$73</f>
        <v>2932.5284446200644</v>
      </c>
      <c r="M70" s="59">
        <f>'高情景（2001-2060, 2020RMB）'!M70*$B$73</f>
        <v>3187.413724976172</v>
      </c>
      <c r="N70" s="59">
        <f>'高情景（2001-2060, 2020RMB）'!N70*$B$73</f>
        <v>3367.9567735186633</v>
      </c>
      <c r="O70" s="59">
        <f>'高情景（2001-2060, 2020RMB）'!O70*$B$73</f>
        <v>3733.4943639751859</v>
      </c>
      <c r="P70" s="60">
        <f>'高情景（2001-2060, 2020RMB）'!P70*$B$73</f>
        <v>4368.9949883952995</v>
      </c>
      <c r="Q70" s="58">
        <f>'高情景（2001-2060, 2020RMB）'!Q70*$B$73</f>
        <v>5123.840619106315</v>
      </c>
      <c r="R70" s="59">
        <f>'高情景（2001-2060, 2020RMB）'!R70*$B$73</f>
        <v>5639.5856146204096</v>
      </c>
      <c r="S70" s="59">
        <f>'高情景（2001-2060, 2020RMB）'!S70*$B$73</f>
        <v>6157.7311458472932</v>
      </c>
      <c r="T70" s="59">
        <f>'高情景（2001-2060, 2020RMB）'!T70*$B$73</f>
        <v>6617.8928118752383</v>
      </c>
      <c r="U70" s="59">
        <f>'高情景（2001-2060, 2020RMB）'!U70*$B$73</f>
        <v>6785.6511288582524</v>
      </c>
      <c r="V70" s="68">
        <f>'高情景（2001-2060, 2020RMB）'!V70*$B$73</f>
        <v>7244.2478340572889</v>
      </c>
      <c r="W70" s="104">
        <f>'高情景（2001-2060, 2020RMB）'!W70*$B$73</f>
        <v>7468.3413211712659</v>
      </c>
      <c r="X70" s="104">
        <f>'高情景（2001-2060, 2020RMB）'!X70*$B$73</f>
        <v>7993.0374076984936</v>
      </c>
      <c r="Y70" s="104">
        <f>'高情景（2001-2060, 2020RMB）'!Y70*$B$73</f>
        <v>8544.5461092008482</v>
      </c>
      <c r="Z70" s="69">
        <f>'高情景（2001-2060, 2020RMB）'!Z70*$B$73</f>
        <v>9122.2311770557517</v>
      </c>
      <c r="AA70" s="104">
        <f>'高情景（2001-2060, 2020RMB）'!AA70*$B$73</f>
        <v>9738.2279937292842</v>
      </c>
      <c r="AB70" s="104">
        <f>'高情景（2001-2060, 2020RMB）'!AB70*$B$73</f>
        <v>10396.718185019354</v>
      </c>
      <c r="AC70" s="104">
        <f>'高情景（2001-2060, 2020RMB）'!AC70*$B$73</f>
        <v>11081.892739770305</v>
      </c>
      <c r="AD70" s="104">
        <f>'高情景（2001-2060, 2020RMB）'!AD70*$B$73</f>
        <v>11773.620940844599</v>
      </c>
      <c r="AE70" s="104">
        <f>'高情景（2001-2060, 2020RMB）'!AE70*$B$73</f>
        <v>12447.26648189612</v>
      </c>
      <c r="AF70" s="68">
        <f>'高情景（2001-2060, 2020RMB）'!AF70*$B$73</f>
        <v>13096.227380793862</v>
      </c>
      <c r="AG70" s="104">
        <f>'高情景（2001-2060, 2020RMB）'!AG70*$B$73</f>
        <v>13734.35097482837</v>
      </c>
      <c r="AH70" s="104">
        <f>'高情景（2001-2060, 2020RMB）'!AH70*$B$73</f>
        <v>14365.425340442605</v>
      </c>
      <c r="AI70" s="104">
        <f>'高情景（2001-2060, 2020RMB）'!AI70*$B$73</f>
        <v>14994.656650486995</v>
      </c>
      <c r="AJ70" s="69">
        <f>'高情景（2001-2060, 2020RMB）'!AJ70*$B$73</f>
        <v>15628.672016204382</v>
      </c>
      <c r="AK70" s="104">
        <f>'高情景（2001-2060, 2020RMB）'!AK70*$B$73</f>
        <v>16264.027920665059</v>
      </c>
      <c r="AL70" s="104">
        <f>'高情景（2001-2060, 2020RMB）'!AL70*$B$73</f>
        <v>16896.400965325116</v>
      </c>
      <c r="AM70" s="104">
        <f>'高情景（2001-2060, 2020RMB）'!AM70*$B$73</f>
        <v>17533.146611582568</v>
      </c>
      <c r="AN70" s="104">
        <f>'高情景（2001-2060, 2020RMB）'!AN70*$B$73</f>
        <v>18182.940099395164</v>
      </c>
      <c r="AO70" s="104">
        <f>'高情景（2001-2060, 2020RMB）'!AO70*$B$73</f>
        <v>18855.824653395855</v>
      </c>
      <c r="AP70" s="68">
        <f>'高情景（2001-2060, 2020RMB）'!AP70*$B$73</f>
        <v>19552.532014521483</v>
      </c>
      <c r="AQ70" s="104">
        <f>'高情景（2001-2060, 2020RMB）'!AQ70*$B$73</f>
        <v>20266.211889040413</v>
      </c>
      <c r="AR70" s="104">
        <f>'高情景（2001-2060, 2020RMB）'!AR70*$B$73</f>
        <v>20996.554953243216</v>
      </c>
      <c r="AS70" s="104">
        <f>'高情景（2001-2060, 2020RMB）'!AS70*$B$73</f>
        <v>21743.169570237151</v>
      </c>
      <c r="AT70" s="69">
        <f>'高情景（2001-2060, 2020RMB）'!AT70*$B$73</f>
        <v>22505.575982228089</v>
      </c>
      <c r="AU70" s="104">
        <f>'高情景（2001-2060, 2020RMB）'!AU70*$B$73</f>
        <v>23284.38740373672</v>
      </c>
      <c r="AV70" s="104">
        <f>'高情景（2001-2060, 2020RMB）'!AV70*$B$73</f>
        <v>24079.29464419256</v>
      </c>
      <c r="AW70" s="104">
        <f>'高情景（2001-2060, 2020RMB）'!AW70*$B$73</f>
        <v>24888.140057130386</v>
      </c>
      <c r="AX70" s="104">
        <f>'高情景（2001-2060, 2020RMB）'!AX70*$B$73</f>
        <v>25708.452867102103</v>
      </c>
      <c r="AY70" s="104">
        <f>'高情景（2001-2060, 2020RMB）'!AY70*$B$73</f>
        <v>26537.432960225698</v>
      </c>
      <c r="AZ70" s="68">
        <f>'高情景（2001-2060, 2020RMB）'!AZ70*$B$73</f>
        <v>27375.348432516148</v>
      </c>
      <c r="BA70" s="104">
        <f>'高情景（2001-2060, 2020RMB）'!BA70*$B$73</f>
        <v>28224.054964518113</v>
      </c>
      <c r="BB70" s="104">
        <f>'高情景（2001-2060, 2020RMB）'!BB70*$B$73</f>
        <v>29082.835953645808</v>
      </c>
      <c r="BC70" s="104">
        <f>'高情景（2001-2060, 2020RMB）'!BC70*$B$73</f>
        <v>29950.918001046699</v>
      </c>
      <c r="BD70" s="69">
        <f>'高情景（2001-2060, 2020RMB）'!BD70*$B$73</f>
        <v>30827.469902902398</v>
      </c>
      <c r="BE70" s="104">
        <f>'高情景（2001-2060, 2020RMB）'!BE70*$B$73</f>
        <v>31712.294305729047</v>
      </c>
      <c r="BF70" s="104">
        <f>'高情景（2001-2060, 2020RMB）'!BF70*$B$73</f>
        <v>32605.32144693641</v>
      </c>
      <c r="BG70" s="104">
        <f>'高情景（2001-2060, 2020RMB）'!BG70*$B$73</f>
        <v>33505.83753713387</v>
      </c>
      <c r="BH70" s="104">
        <f>'高情景（2001-2060, 2020RMB）'!BH70*$B$73</f>
        <v>34413.088392718564</v>
      </c>
      <c r="BI70" s="69">
        <f>'高情景（2001-2060, 2020RMB）'!BI70*$B$73</f>
        <v>35326.27918328227</v>
      </c>
    </row>
    <row r="73" spans="1:61" x14ac:dyDescent="0.2">
      <c r="A73" s="249" t="s">
        <v>269</v>
      </c>
      <c r="B73" s="250">
        <v>0.13774643545738699</v>
      </c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  <c r="AA73" s="250"/>
      <c r="AB73" s="250"/>
      <c r="AC73" s="250"/>
      <c r="AD73" s="250"/>
      <c r="AE73" s="250"/>
      <c r="AF73" s="250"/>
      <c r="AG73" s="250"/>
      <c r="AH73" s="250"/>
      <c r="AI73" s="250"/>
      <c r="AJ73" s="250"/>
      <c r="AK73" s="250"/>
      <c r="AL73" s="250"/>
      <c r="AM73" s="250"/>
      <c r="AN73" s="250"/>
      <c r="AO73" s="250"/>
      <c r="AP73" s="250"/>
      <c r="AQ73" s="250"/>
      <c r="AR73" s="250"/>
      <c r="AS73" s="250"/>
      <c r="AT73" s="250"/>
      <c r="AU73" s="250"/>
      <c r="AV73" s="250"/>
      <c r="AW73" s="250"/>
      <c r="AX73" s="250"/>
      <c r="AY73" s="250"/>
      <c r="AZ73" s="250"/>
      <c r="BA73" s="250"/>
      <c r="BB73" s="250"/>
      <c r="BC73" s="250"/>
      <c r="BD73" s="250"/>
      <c r="BE73" s="250"/>
      <c r="BF73" s="250"/>
      <c r="BG73" s="250"/>
      <c r="BH73" s="250"/>
      <c r="BI73" s="250"/>
    </row>
    <row r="74" spans="1:61" x14ac:dyDescent="0.2">
      <c r="A74" s="251"/>
      <c r="B74" s="252"/>
      <c r="C74" s="252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  <c r="AA74" s="252"/>
      <c r="AB74" s="252"/>
      <c r="AC74" s="252"/>
      <c r="AD74" s="252"/>
      <c r="AE74" s="252"/>
      <c r="AF74" s="252"/>
      <c r="AG74" s="252"/>
      <c r="AH74" s="252"/>
      <c r="AI74" s="252"/>
      <c r="AJ74" s="252"/>
      <c r="AK74" s="252"/>
      <c r="AL74" s="252"/>
      <c r="AM74" s="252"/>
      <c r="AN74" s="252"/>
      <c r="AO74" s="252"/>
      <c r="AP74" s="252"/>
      <c r="AQ74" s="252"/>
      <c r="AR74" s="252"/>
      <c r="AS74" s="252"/>
      <c r="AT74" s="252"/>
      <c r="AU74" s="252"/>
      <c r="AV74" s="252"/>
      <c r="AW74" s="252"/>
      <c r="AX74" s="252"/>
      <c r="AY74" s="252"/>
      <c r="AZ74" s="252"/>
      <c r="BA74" s="252"/>
      <c r="BB74" s="252"/>
      <c r="BC74" s="252"/>
      <c r="BD74" s="252"/>
      <c r="BE74" s="252"/>
      <c r="BF74" s="252"/>
      <c r="BG74" s="252"/>
      <c r="BH74" s="252"/>
      <c r="BI74" s="252"/>
    </row>
    <row r="75" spans="1:61" x14ac:dyDescent="0.2">
      <c r="A75" s="251"/>
    </row>
    <row r="78" spans="1:61" x14ac:dyDescent="0.2">
      <c r="A78" s="253" t="s">
        <v>270</v>
      </c>
      <c r="B78" s="254">
        <f>B13</f>
        <v>11360.305148771144</v>
      </c>
      <c r="C78" s="255">
        <f t="shared" ref="C78:BI80" si="0">C13</f>
        <v>12298.062693286282</v>
      </c>
      <c r="D78" s="255">
        <f t="shared" si="0"/>
        <v>13884.790875628891</v>
      </c>
      <c r="E78" s="255">
        <f t="shared" si="0"/>
        <v>15422.095104095906</v>
      </c>
      <c r="F78" s="255">
        <f t="shared" si="0"/>
        <v>17592.823233998242</v>
      </c>
      <c r="G78" s="255">
        <f t="shared" si="0"/>
        <v>20024.670878731729</v>
      </c>
      <c r="H78" s="255">
        <f t="shared" si="0"/>
        <v>22498.315163918967</v>
      </c>
      <c r="I78" s="255">
        <f t="shared" si="0"/>
        <v>24625.937654813672</v>
      </c>
      <c r="J78" s="255">
        <f t="shared" si="0"/>
        <v>25871.065445139207</v>
      </c>
      <c r="K78" s="255">
        <f t="shared" si="0"/>
        <v>28934.018460247236</v>
      </c>
      <c r="L78" s="255">
        <f t="shared" si="0"/>
        <v>31652.799458352747</v>
      </c>
      <c r="M78" s="255">
        <f t="shared" si="0"/>
        <v>33124.32229745431</v>
      </c>
      <c r="N78" s="255">
        <f t="shared" si="0"/>
        <v>34518.444056519606</v>
      </c>
      <c r="O78" s="255">
        <f t="shared" si="0"/>
        <v>35827.085847351853</v>
      </c>
      <c r="P78" s="255">
        <f t="shared" si="0"/>
        <v>36086.373868234325</v>
      </c>
      <c r="Q78" s="255">
        <f t="shared" si="0"/>
        <v>37149.335570071082</v>
      </c>
      <c r="R78" s="255">
        <f t="shared" si="0"/>
        <v>39938.398266727323</v>
      </c>
      <c r="S78" s="255">
        <f t="shared" si="0"/>
        <v>42210.749247921012</v>
      </c>
      <c r="T78" s="255">
        <f t="shared" si="0"/>
        <v>43185.307729585511</v>
      </c>
      <c r="U78" s="255">
        <f t="shared" si="0"/>
        <v>43101.259119279217</v>
      </c>
      <c r="V78" s="255">
        <f t="shared" si="0"/>
        <v>49064.409191140723</v>
      </c>
      <c r="W78" s="255">
        <f t="shared" si="0"/>
        <v>51734.614096336591</v>
      </c>
      <c r="X78" s="255">
        <f t="shared" si="0"/>
        <v>53586.310269860311</v>
      </c>
      <c r="Y78" s="255">
        <f t="shared" si="0"/>
        <v>55468.048003452117</v>
      </c>
      <c r="Z78" s="255">
        <f t="shared" si="0"/>
        <v>57373.910182489359</v>
      </c>
      <c r="AA78" s="255">
        <f t="shared" si="0"/>
        <v>59335.143693420781</v>
      </c>
      <c r="AB78" s="255">
        <f t="shared" si="0"/>
        <v>61357.341727892352</v>
      </c>
      <c r="AC78" s="255">
        <f t="shared" si="0"/>
        <v>63391.983288756855</v>
      </c>
      <c r="AD78" s="255">
        <f t="shared" si="0"/>
        <v>65386.195732084241</v>
      </c>
      <c r="AE78" s="255">
        <f t="shared" si="0"/>
        <v>67283.084728372822</v>
      </c>
      <c r="AF78" s="255">
        <f t="shared" si="0"/>
        <v>69084.03935412901</v>
      </c>
      <c r="AG78" s="255">
        <f t="shared" si="0"/>
        <v>70830.44350211983</v>
      </c>
      <c r="AH78" s="255">
        <f t="shared" si="0"/>
        <v>72522.737463091456</v>
      </c>
      <c r="AI78" s="255">
        <f t="shared" si="0"/>
        <v>74161.483869947479</v>
      </c>
      <c r="AJ78" s="255">
        <f t="shared" si="0"/>
        <v>75747.346961666379</v>
      </c>
      <c r="AK78" s="255">
        <f t="shared" si="0"/>
        <v>77248.537495825847</v>
      </c>
      <c r="AL78" s="255">
        <f t="shared" si="0"/>
        <v>78657.902352568708</v>
      </c>
      <c r="AM78" s="255">
        <f t="shared" si="0"/>
        <v>80015.810635483474</v>
      </c>
      <c r="AN78" s="255">
        <f t="shared" si="0"/>
        <v>81365.958285972854</v>
      </c>
      <c r="AO78" s="255">
        <f t="shared" si="0"/>
        <v>82755.207208039588</v>
      </c>
      <c r="AP78" s="255">
        <f t="shared" si="0"/>
        <v>84187.275080734165</v>
      </c>
      <c r="AQ78" s="255">
        <f t="shared" si="0"/>
        <v>85634.068426708531</v>
      </c>
      <c r="AR78" s="255">
        <f t="shared" si="0"/>
        <v>87097.222578307934</v>
      </c>
      <c r="AS78" s="255">
        <f t="shared" si="0"/>
        <v>88578.49105369953</v>
      </c>
      <c r="AT78" s="255">
        <f t="shared" si="0"/>
        <v>90079.74894610724</v>
      </c>
      <c r="AU78" s="255">
        <f t="shared" si="0"/>
        <v>91607.667776971823</v>
      </c>
      <c r="AV78" s="255">
        <f t="shared" si="0"/>
        <v>93165.560574452262</v>
      </c>
      <c r="AW78" s="255">
        <f t="shared" si="0"/>
        <v>94750.179840569486</v>
      </c>
      <c r="AX78" s="255">
        <f t="shared" si="0"/>
        <v>96358.030580752806</v>
      </c>
      <c r="AY78" s="255">
        <f t="shared" si="0"/>
        <v>97985.358508873716</v>
      </c>
      <c r="AZ78" s="255">
        <f t="shared" si="0"/>
        <v>99632.17739619143</v>
      </c>
      <c r="BA78" s="255">
        <f t="shared" si="0"/>
        <v>101300.55373188254</v>
      </c>
      <c r="BB78" s="255">
        <f t="shared" si="0"/>
        <v>102989.54432775118</v>
      </c>
      <c r="BC78" s="255">
        <f t="shared" si="0"/>
        <v>104698.1142776059</v>
      </c>
      <c r="BD78" s="255">
        <f t="shared" si="0"/>
        <v>106425.1339327512</v>
      </c>
      <c r="BE78" s="255">
        <f t="shared" si="0"/>
        <v>108171.73813285047</v>
      </c>
      <c r="BF78" s="255">
        <f t="shared" si="0"/>
        <v>109939.48289547642</v>
      </c>
      <c r="BG78" s="255">
        <f t="shared" si="0"/>
        <v>111727.75009355927</v>
      </c>
      <c r="BH78" s="255">
        <f t="shared" si="0"/>
        <v>113535.85671357517</v>
      </c>
      <c r="BI78" s="256">
        <f t="shared" si="0"/>
        <v>115363.05282729033</v>
      </c>
    </row>
    <row r="79" spans="1:61" x14ac:dyDescent="0.2">
      <c r="A79" s="257" t="s">
        <v>271</v>
      </c>
      <c r="B79" s="36"/>
      <c r="C79" s="258"/>
      <c r="D79" s="258"/>
      <c r="E79" s="258"/>
      <c r="F79" s="258"/>
      <c r="G79" s="258"/>
      <c r="H79" s="258"/>
      <c r="I79" s="51">
        <f>I14</f>
        <v>1608.2848584278597</v>
      </c>
      <c r="J79" s="51">
        <f t="shared" si="0"/>
        <v>1651.0989121675054</v>
      </c>
      <c r="K79" s="51">
        <f t="shared" si="0"/>
        <v>1879.1923219537205</v>
      </c>
      <c r="L79" s="51">
        <f t="shared" si="0"/>
        <v>2105.4222125807664</v>
      </c>
      <c r="M79" s="51">
        <f t="shared" si="0"/>
        <v>2200.7748797618237</v>
      </c>
      <c r="N79" s="51">
        <f t="shared" si="0"/>
        <v>2209.8174876911885</v>
      </c>
      <c r="O79" s="51">
        <f t="shared" si="0"/>
        <v>2171.579848017881</v>
      </c>
      <c r="P79" s="51">
        <f t="shared" si="0"/>
        <v>2099.3377117375903</v>
      </c>
      <c r="Q79" s="51">
        <f t="shared" si="0"/>
        <v>2017.9816653801363</v>
      </c>
      <c r="R79" s="51">
        <f t="shared" si="0"/>
        <v>1999.7266103568845</v>
      </c>
      <c r="S79" s="51">
        <f t="shared" si="0"/>
        <v>2034.9296418416018</v>
      </c>
      <c r="T79" s="51">
        <f t="shared" si="0"/>
        <v>2069.922408755594</v>
      </c>
      <c r="U79" s="51">
        <f t="shared" si="0"/>
        <v>2036.4097192215513</v>
      </c>
      <c r="V79" s="51">
        <f t="shared" si="0"/>
        <v>2262.3473207375118</v>
      </c>
      <c r="W79" s="51">
        <f t="shared" si="0"/>
        <v>2479.7197729678542</v>
      </c>
      <c r="X79" s="51">
        <f t="shared" si="0"/>
        <v>2558.3568643644744</v>
      </c>
      <c r="Y79" s="51">
        <f t="shared" si="0"/>
        <v>2631.6358182039999</v>
      </c>
      <c r="Z79" s="51">
        <f t="shared" si="0"/>
        <v>2697.0308160145842</v>
      </c>
      <c r="AA79" s="51">
        <f t="shared" si="0"/>
        <v>2759.8136904162984</v>
      </c>
      <c r="AB79" s="51">
        <f t="shared" si="0"/>
        <v>2819.2193064312009</v>
      </c>
      <c r="AC79" s="51">
        <f t="shared" si="0"/>
        <v>2873.0439723233367</v>
      </c>
      <c r="AD79" s="51">
        <f t="shared" si="0"/>
        <v>2918.7825209720845</v>
      </c>
      <c r="AE79" s="51">
        <f t="shared" si="0"/>
        <v>2953.6727939898965</v>
      </c>
      <c r="AF79" s="51">
        <f t="shared" si="0"/>
        <v>2979.7781077392278</v>
      </c>
      <c r="AG79" s="51">
        <f t="shared" si="0"/>
        <v>3000.9720057553227</v>
      </c>
      <c r="AH79" s="51">
        <f t="shared" si="0"/>
        <v>3017.1547165661136</v>
      </c>
      <c r="AI79" s="51">
        <f t="shared" si="0"/>
        <v>3028.6628813279904</v>
      </c>
      <c r="AJ79" s="51">
        <f t="shared" si="0"/>
        <v>3036.3361993134822</v>
      </c>
      <c r="AK79" s="51">
        <f t="shared" si="0"/>
        <v>3039.9680887541736</v>
      </c>
      <c r="AL79" s="51">
        <f t="shared" si="0"/>
        <v>3039.6998882354005</v>
      </c>
      <c r="AM79" s="51">
        <f t="shared" si="0"/>
        <v>3037.1787812089283</v>
      </c>
      <c r="AN79" s="51">
        <f t="shared" si="0"/>
        <v>3034.0456164427151</v>
      </c>
      <c r="AO79" s="51">
        <f t="shared" si="0"/>
        <v>3031.9271794404258</v>
      </c>
      <c r="AP79" s="51">
        <f t="shared" si="0"/>
        <v>3030.7667579397139</v>
      </c>
      <c r="AQ79" s="51">
        <f t="shared" si="0"/>
        <v>3029.3662441554457</v>
      </c>
      <c r="AR79" s="51">
        <f t="shared" si="0"/>
        <v>3027.6231977660236</v>
      </c>
      <c r="AS79" s="51">
        <f t="shared" si="0"/>
        <v>3025.4269046386225</v>
      </c>
      <c r="AT79" s="51">
        <f t="shared" si="0"/>
        <v>3022.6587505670227</v>
      </c>
      <c r="AU79" s="51">
        <f t="shared" si="0"/>
        <v>3019.3465802612059</v>
      </c>
      <c r="AV79" s="51">
        <f t="shared" si="0"/>
        <v>3015.3871599452295</v>
      </c>
      <c r="AW79" s="51">
        <f t="shared" si="0"/>
        <v>3010.4550358462643</v>
      </c>
      <c r="AX79" s="51">
        <f t="shared" si="0"/>
        <v>3004.2193445805665</v>
      </c>
      <c r="AY79" s="51">
        <f t="shared" si="0"/>
        <v>2996.3447884421062</v>
      </c>
      <c r="AZ79" s="51">
        <f t="shared" si="0"/>
        <v>2986.4628121120845</v>
      </c>
      <c r="BA79" s="51">
        <f t="shared" si="0"/>
        <v>2974.5238710853118</v>
      </c>
      <c r="BB79" s="51">
        <f t="shared" si="0"/>
        <v>2960.6764007505858</v>
      </c>
      <c r="BC79" s="51">
        <f t="shared" si="0"/>
        <v>2945.0789234307063</v>
      </c>
      <c r="BD79" s="51">
        <f t="shared" si="0"/>
        <v>2927.8994346654704</v>
      </c>
      <c r="BE79" s="51">
        <f t="shared" si="0"/>
        <v>2909.3781562998311</v>
      </c>
      <c r="BF79" s="51">
        <f t="shared" si="0"/>
        <v>2889.7710138710086</v>
      </c>
      <c r="BG79" s="51">
        <f t="shared" si="0"/>
        <v>2869.2805755096533</v>
      </c>
      <c r="BH79" s="51">
        <f t="shared" si="0"/>
        <v>2848.1143223262693</v>
      </c>
      <c r="BI79" s="52">
        <f t="shared" si="0"/>
        <v>2826.4834767875464</v>
      </c>
    </row>
    <row r="80" spans="1:61" x14ac:dyDescent="0.2">
      <c r="A80" s="259" t="s">
        <v>272</v>
      </c>
      <c r="B80" s="40"/>
      <c r="I80" s="54">
        <f t="shared" ref="I80" si="1">I15</f>
        <v>1691.9642035906934</v>
      </c>
      <c r="J80" s="54">
        <f t="shared" si="0"/>
        <v>1680.8699560030407</v>
      </c>
      <c r="K80" s="54">
        <f t="shared" si="0"/>
        <v>1629.0528811988204</v>
      </c>
      <c r="L80" s="54">
        <f t="shared" si="0"/>
        <v>1645.1568841099402</v>
      </c>
      <c r="M80" s="54">
        <f t="shared" si="0"/>
        <v>1616.2967364381511</v>
      </c>
      <c r="N80" s="54">
        <f t="shared" si="0"/>
        <v>1570.7335794601238</v>
      </c>
      <c r="O80" s="54">
        <f t="shared" si="0"/>
        <v>1558.6134131412034</v>
      </c>
      <c r="P80" s="54">
        <f t="shared" si="0"/>
        <v>1540.772253083157</v>
      </c>
      <c r="Q80" s="54">
        <f t="shared" si="0"/>
        <v>1502.1130367157548</v>
      </c>
      <c r="R80" s="54">
        <f t="shared" si="0"/>
        <v>1479.4019047376719</v>
      </c>
      <c r="S80" s="54">
        <f t="shared" si="0"/>
        <v>1502.499103959708</v>
      </c>
      <c r="T80" s="54">
        <f t="shared" si="0"/>
        <v>1502.2602870929002</v>
      </c>
      <c r="U80" s="54">
        <f t="shared" si="0"/>
        <v>1460.4994252894223</v>
      </c>
      <c r="V80" s="54">
        <f t="shared" si="0"/>
        <v>1579.9619826365199</v>
      </c>
      <c r="W80" s="54">
        <f t="shared" si="0"/>
        <v>1694.8545592328228</v>
      </c>
      <c r="X80" s="54">
        <f t="shared" si="0"/>
        <v>1725.6831301406542</v>
      </c>
      <c r="Y80" s="54">
        <f t="shared" si="0"/>
        <v>1752.462253597992</v>
      </c>
      <c r="Z80" s="54">
        <f t="shared" si="0"/>
        <v>1773.1243519025936</v>
      </c>
      <c r="AA80" s="54">
        <f t="shared" si="0"/>
        <v>1791.1049633953219</v>
      </c>
      <c r="AB80" s="54">
        <f t="shared" si="0"/>
        <v>1806.6769362711902</v>
      </c>
      <c r="AC80" s="54">
        <f t="shared" si="0"/>
        <v>1819.2954746219445</v>
      </c>
      <c r="AD80" s="54">
        <f t="shared" si="0"/>
        <v>1828.3004630333967</v>
      </c>
      <c r="AE80" s="54">
        <f t="shared" si="0"/>
        <v>1832.9271349959449</v>
      </c>
      <c r="AF80" s="54">
        <f t="shared" si="0"/>
        <v>1833.1615880555194</v>
      </c>
      <c r="AG80" s="54">
        <f t="shared" si="0"/>
        <v>1830.5442409326074</v>
      </c>
      <c r="AH80" s="54">
        <f t="shared" si="0"/>
        <v>1826.6261362438133</v>
      </c>
      <c r="AI80" s="54">
        <f t="shared" si="0"/>
        <v>1823.1988789845195</v>
      </c>
      <c r="AJ80" s="54">
        <f t="shared" si="0"/>
        <v>1822.3261049744781</v>
      </c>
      <c r="AK80" s="54">
        <f t="shared" si="0"/>
        <v>1822.0940691503656</v>
      </c>
      <c r="AL80" s="54">
        <f t="shared" si="0"/>
        <v>1819.7503807113865</v>
      </c>
      <c r="AM80" s="54">
        <f t="shared" si="0"/>
        <v>1816.2522886120009</v>
      </c>
      <c r="AN80" s="54">
        <f t="shared" si="0"/>
        <v>1812.5481293449122</v>
      </c>
      <c r="AO80" s="54">
        <f t="shared" si="0"/>
        <v>1809.5738122750229</v>
      </c>
      <c r="AP80" s="54">
        <f t="shared" si="0"/>
        <v>1807.2580634233695</v>
      </c>
      <c r="AQ80" s="54">
        <f t="shared" si="0"/>
        <v>1804.850088911513</v>
      </c>
      <c r="AR80" s="54">
        <f t="shared" si="0"/>
        <v>1802.2540335857111</v>
      </c>
      <c r="AS80" s="54">
        <f t="shared" si="0"/>
        <v>1799.3695215798937</v>
      </c>
      <c r="AT80" s="54">
        <f t="shared" si="0"/>
        <v>1796.0919476197687</v>
      </c>
      <c r="AU80" s="54">
        <f t="shared" si="0"/>
        <v>1792.4042127094187</v>
      </c>
      <c r="AV80" s="54">
        <f t="shared" si="0"/>
        <v>1788.2118037424073</v>
      </c>
      <c r="AW80" s="54">
        <f t="shared" si="0"/>
        <v>1783.2893100439464</v>
      </c>
      <c r="AX80" s="54">
        <f t="shared" si="0"/>
        <v>1777.4096593427932</v>
      </c>
      <c r="AY80" s="54">
        <f t="shared" si="0"/>
        <v>1770.3450663594292</v>
      </c>
      <c r="AZ80" s="54">
        <f t="shared" si="0"/>
        <v>1762.3130516676547</v>
      </c>
      <c r="BA80" s="54">
        <f t="shared" si="0"/>
        <v>1753.6774352858877</v>
      </c>
      <c r="BB80" s="54">
        <f t="shared" si="0"/>
        <v>1744.4343184384427</v>
      </c>
      <c r="BC80" s="54">
        <f t="shared" si="0"/>
        <v>1734.585742184596</v>
      </c>
      <c r="BD80" s="54">
        <f t="shared" si="0"/>
        <v>1724.1398473204158</v>
      </c>
      <c r="BE80" s="54">
        <f t="shared" si="0"/>
        <v>1713.1483178458627</v>
      </c>
      <c r="BF80" s="54">
        <f t="shared" si="0"/>
        <v>1701.6735576312815</v>
      </c>
      <c r="BG80" s="54">
        <f t="shared" si="0"/>
        <v>1689.7484407148268</v>
      </c>
      <c r="BH80" s="54">
        <f t="shared" si="0"/>
        <v>1677.4109394077052</v>
      </c>
      <c r="BI80" s="55">
        <f t="shared" si="0"/>
        <v>1664.7036680018616</v>
      </c>
    </row>
    <row r="81" spans="1:61" x14ac:dyDescent="0.2">
      <c r="A81" s="259" t="s">
        <v>273</v>
      </c>
      <c r="B81" s="40"/>
      <c r="I81" s="54">
        <f>I16+I17</f>
        <v>461.97504430714594</v>
      </c>
      <c r="J81" s="54">
        <f t="shared" ref="J81:BI81" si="2">J16+J17</f>
        <v>539.30689229828624</v>
      </c>
      <c r="K81" s="54">
        <f t="shared" si="2"/>
        <v>612.89930133806774</v>
      </c>
      <c r="L81" s="54">
        <f t="shared" si="2"/>
        <v>697.13326073626968</v>
      </c>
      <c r="M81" s="54">
        <f t="shared" si="2"/>
        <v>787.98266440397038</v>
      </c>
      <c r="N81" s="54">
        <f t="shared" si="2"/>
        <v>846.74247191151085</v>
      </c>
      <c r="O81" s="54">
        <f t="shared" si="2"/>
        <v>889.23816899073245</v>
      </c>
      <c r="P81" s="54">
        <f t="shared" si="2"/>
        <v>869.65121887680755</v>
      </c>
      <c r="Q81" s="54">
        <f t="shared" si="2"/>
        <v>840.84215326483059</v>
      </c>
      <c r="R81" s="54">
        <f t="shared" si="2"/>
        <v>824.9623680408763</v>
      </c>
      <c r="S81" s="54">
        <f t="shared" si="2"/>
        <v>800.03282171269313</v>
      </c>
      <c r="T81" s="54">
        <f t="shared" si="2"/>
        <v>814.98449384399464</v>
      </c>
      <c r="U81" s="54">
        <f t="shared" si="2"/>
        <v>779.56559972921377</v>
      </c>
      <c r="V81" s="54">
        <f t="shared" si="2"/>
        <v>824.91563116752479</v>
      </c>
      <c r="W81" s="54">
        <f t="shared" si="2"/>
        <v>924.98677110439587</v>
      </c>
      <c r="X81" s="54">
        <f t="shared" si="2"/>
        <v>927.50392791367176</v>
      </c>
      <c r="Y81" s="54">
        <f t="shared" si="2"/>
        <v>929.21364692488737</v>
      </c>
      <c r="Z81" s="54">
        <f t="shared" si="2"/>
        <v>929.81611280907509</v>
      </c>
      <c r="AA81" s="54">
        <f t="shared" si="2"/>
        <v>930.82699327339435</v>
      </c>
      <c r="AB81" s="54">
        <f t="shared" si="2"/>
        <v>931.66218740765896</v>
      </c>
      <c r="AC81" s="54">
        <f t="shared" si="2"/>
        <v>932.20728767140758</v>
      </c>
      <c r="AD81" s="54">
        <f t="shared" si="2"/>
        <v>932.29268216913135</v>
      </c>
      <c r="AE81" s="54">
        <f t="shared" si="2"/>
        <v>931.70007888617715</v>
      </c>
      <c r="AF81" s="54">
        <f t="shared" si="2"/>
        <v>930.20114126761064</v>
      </c>
      <c r="AG81" s="54">
        <f t="shared" si="2"/>
        <v>927.89080892424533</v>
      </c>
      <c r="AH81" s="54">
        <f t="shared" si="2"/>
        <v>925.03083081030309</v>
      </c>
      <c r="AI81" s="54">
        <f t="shared" si="2"/>
        <v>922.00728605601319</v>
      </c>
      <c r="AJ81" s="54">
        <f t="shared" si="2"/>
        <v>919.34758791802483</v>
      </c>
      <c r="AK81" s="54">
        <f t="shared" si="2"/>
        <v>915.97579095076958</v>
      </c>
      <c r="AL81" s="54">
        <f t="shared" si="2"/>
        <v>910.81757635857457</v>
      </c>
      <c r="AM81" s="54">
        <f t="shared" si="2"/>
        <v>904.47710534078408</v>
      </c>
      <c r="AN81" s="54">
        <f t="shared" si="2"/>
        <v>897.54606135183724</v>
      </c>
      <c r="AO81" s="54">
        <f t="shared" si="2"/>
        <v>890.59805548068061</v>
      </c>
      <c r="AP81" s="54">
        <f t="shared" si="2"/>
        <v>883.69971693998059</v>
      </c>
      <c r="AQ81" s="54">
        <f t="shared" si="2"/>
        <v>876.58495279966451</v>
      </c>
      <c r="AR81" s="54">
        <f t="shared" si="2"/>
        <v>869.31016017131117</v>
      </c>
      <c r="AS81" s="54">
        <f t="shared" si="2"/>
        <v>861.92760627766518</v>
      </c>
      <c r="AT81" s="54">
        <f t="shared" si="2"/>
        <v>854.48550805247407</v>
      </c>
      <c r="AU81" s="54">
        <f t="shared" si="2"/>
        <v>847.07131832141829</v>
      </c>
      <c r="AV81" s="54">
        <f t="shared" si="2"/>
        <v>839.7328260373597</v>
      </c>
      <c r="AW81" s="54">
        <f t="shared" si="2"/>
        <v>832.45429944992713</v>
      </c>
      <c r="AX81" s="54">
        <f t="shared" si="2"/>
        <v>825.21804477200067</v>
      </c>
      <c r="AY81" s="54">
        <f t="shared" si="2"/>
        <v>818.00435873466279</v>
      </c>
      <c r="AZ81" s="54">
        <f t="shared" si="2"/>
        <v>810.70105035404367</v>
      </c>
      <c r="BA81" s="54">
        <f t="shared" si="2"/>
        <v>803.21960398937904</v>
      </c>
      <c r="BB81" s="54">
        <f t="shared" si="2"/>
        <v>795.57424347713436</v>
      </c>
      <c r="BC81" s="54">
        <f t="shared" si="2"/>
        <v>787.77910056284156</v>
      </c>
      <c r="BD81" s="54">
        <f t="shared" si="2"/>
        <v>779.84812731002103</v>
      </c>
      <c r="BE81" s="54">
        <f t="shared" si="2"/>
        <v>771.81185198530841</v>
      </c>
      <c r="BF81" s="54">
        <f t="shared" si="2"/>
        <v>763.70226057703542</v>
      </c>
      <c r="BG81" s="54">
        <f t="shared" si="2"/>
        <v>755.53476956299357</v>
      </c>
      <c r="BH81" s="54">
        <f t="shared" si="2"/>
        <v>747.32399760248575</v>
      </c>
      <c r="BI81" s="55">
        <f t="shared" si="2"/>
        <v>739.08365119578741</v>
      </c>
    </row>
    <row r="82" spans="1:61" x14ac:dyDescent="0.2">
      <c r="A82" s="259" t="s">
        <v>274</v>
      </c>
      <c r="B82" s="40"/>
      <c r="I82" s="54">
        <f>I18+I19+I20</f>
        <v>188.3346119683618</v>
      </c>
      <c r="J82" s="54">
        <f t="shared" ref="J82:BI82" si="3">J18+J19+J20</f>
        <v>214.70342317481749</v>
      </c>
      <c r="K82" s="54">
        <f t="shared" si="3"/>
        <v>251.56475822637498</v>
      </c>
      <c r="L82" s="54">
        <f t="shared" si="3"/>
        <v>292.08518704151152</v>
      </c>
      <c r="M82" s="54">
        <f t="shared" si="3"/>
        <v>311.08586603752508</v>
      </c>
      <c r="N82" s="54">
        <f t="shared" si="3"/>
        <v>322.17631259331768</v>
      </c>
      <c r="O82" s="54">
        <f t="shared" si="3"/>
        <v>318.56814556928987</v>
      </c>
      <c r="P82" s="54">
        <f t="shared" si="3"/>
        <v>300.29256631472447</v>
      </c>
      <c r="Q82" s="54">
        <f t="shared" si="3"/>
        <v>286.41109626760812</v>
      </c>
      <c r="R82" s="54">
        <f t="shared" si="3"/>
        <v>306.71509543851101</v>
      </c>
      <c r="S82" s="54">
        <f t="shared" si="3"/>
        <v>333.28245206526765</v>
      </c>
      <c r="T82" s="54">
        <f t="shared" si="3"/>
        <v>348.95326179918055</v>
      </c>
      <c r="U82" s="54">
        <f t="shared" si="3"/>
        <v>317.85993717896542</v>
      </c>
      <c r="V82" s="54">
        <f t="shared" si="3"/>
        <v>353.02230805270131</v>
      </c>
      <c r="W82" s="54">
        <f t="shared" si="3"/>
        <v>370.00171069210728</v>
      </c>
      <c r="X82" s="54">
        <f t="shared" si="3"/>
        <v>381.29450118486056</v>
      </c>
      <c r="Y82" s="54">
        <f t="shared" si="3"/>
        <v>392.95222664015103</v>
      </c>
      <c r="Z82" s="54">
        <f t="shared" si="3"/>
        <v>404.79207557456795</v>
      </c>
      <c r="AA82" s="54">
        <f t="shared" si="3"/>
        <v>417.40739072666469</v>
      </c>
      <c r="AB82" s="54">
        <f t="shared" si="3"/>
        <v>430.56277386623259</v>
      </c>
      <c r="AC82" s="54">
        <f t="shared" si="3"/>
        <v>444.25063058848355</v>
      </c>
      <c r="AD82" s="54">
        <f t="shared" si="3"/>
        <v>458.4333672071931</v>
      </c>
      <c r="AE82" s="54">
        <f t="shared" si="3"/>
        <v>473.04184628697851</v>
      </c>
      <c r="AF82" s="54">
        <f t="shared" si="3"/>
        <v>488.08658456763538</v>
      </c>
      <c r="AG82" s="54">
        <f t="shared" si="3"/>
        <v>503.45931558694741</v>
      </c>
      <c r="AH82" s="54">
        <f t="shared" si="3"/>
        <v>518.83361984220471</v>
      </c>
      <c r="AI82" s="54">
        <f t="shared" si="3"/>
        <v>533.86125752287819</v>
      </c>
      <c r="AJ82" s="54">
        <f t="shared" si="3"/>
        <v>548.19613926366503</v>
      </c>
      <c r="AK82" s="54">
        <f t="shared" si="3"/>
        <v>561.6041647874772</v>
      </c>
      <c r="AL82" s="54">
        <f t="shared" si="3"/>
        <v>574.25929031670614</v>
      </c>
      <c r="AM82" s="54">
        <f t="shared" si="3"/>
        <v>586.45362114657939</v>
      </c>
      <c r="AN82" s="54">
        <f t="shared" si="3"/>
        <v>598.51503986739124</v>
      </c>
      <c r="AO82" s="54">
        <f t="shared" si="3"/>
        <v>610.8054644357095</v>
      </c>
      <c r="AP82" s="54">
        <f t="shared" si="3"/>
        <v>623.37750349959572</v>
      </c>
      <c r="AQ82" s="54">
        <f t="shared" si="3"/>
        <v>636.05316415419145</v>
      </c>
      <c r="AR82" s="54">
        <f t="shared" si="3"/>
        <v>648.87883012642851</v>
      </c>
      <c r="AS82" s="54">
        <f t="shared" si="3"/>
        <v>661.90749398415551</v>
      </c>
      <c r="AT82" s="54">
        <f t="shared" si="3"/>
        <v>675.19887927244065</v>
      </c>
      <c r="AU82" s="54">
        <f t="shared" si="3"/>
        <v>688.85474931282761</v>
      </c>
      <c r="AV82" s="54">
        <f t="shared" si="3"/>
        <v>702.95819298853587</v>
      </c>
      <c r="AW82" s="54">
        <f t="shared" si="3"/>
        <v>717.54927396036544</v>
      </c>
      <c r="AX82" s="54">
        <f t="shared" si="3"/>
        <v>732.67241714087493</v>
      </c>
      <c r="AY82" s="54">
        <f t="shared" si="3"/>
        <v>748.37651402499932</v>
      </c>
      <c r="AZ82" s="54">
        <f t="shared" si="3"/>
        <v>764.53688436191464</v>
      </c>
      <c r="BA82" s="54">
        <f t="shared" si="3"/>
        <v>780.99262520785965</v>
      </c>
      <c r="BB82" s="54">
        <f t="shared" si="3"/>
        <v>797.74135487730916</v>
      </c>
      <c r="BC82" s="54">
        <f t="shared" si="3"/>
        <v>814.78020335551605</v>
      </c>
      <c r="BD82" s="54">
        <f t="shared" si="3"/>
        <v>832.10575064253885</v>
      </c>
      <c r="BE82" s="54">
        <f t="shared" si="3"/>
        <v>849.73249718380202</v>
      </c>
      <c r="BF82" s="54">
        <f t="shared" si="3"/>
        <v>867.67866278193503</v>
      </c>
      <c r="BG82" s="54">
        <f t="shared" si="3"/>
        <v>885.94559142684398</v>
      </c>
      <c r="BH82" s="54">
        <f t="shared" si="3"/>
        <v>904.5340273588406</v>
      </c>
      <c r="BI82" s="55">
        <f t="shared" si="3"/>
        <v>923.4439299859846</v>
      </c>
    </row>
    <row r="83" spans="1:61" x14ac:dyDescent="0.2">
      <c r="A83" s="259" t="s">
        <v>275</v>
      </c>
      <c r="B83" s="40"/>
      <c r="I83" s="54">
        <f>I21+I22+I23+I24</f>
        <v>2454.8371613017289</v>
      </c>
      <c r="J83" s="54">
        <f t="shared" ref="J83:BI83" si="4">J21+J22+J23+J24</f>
        <v>2625.8153773714039</v>
      </c>
      <c r="K83" s="54">
        <f t="shared" si="4"/>
        <v>2906.3916262115386</v>
      </c>
      <c r="L83" s="54">
        <f t="shared" si="4"/>
        <v>3210.2341245899033</v>
      </c>
      <c r="M83" s="54">
        <f t="shared" si="4"/>
        <v>3416.4197497834148</v>
      </c>
      <c r="N83" s="54">
        <f t="shared" si="4"/>
        <v>3537.0991015896575</v>
      </c>
      <c r="O83" s="54">
        <f t="shared" si="4"/>
        <v>3654.9197138031955</v>
      </c>
      <c r="P83" s="54">
        <f t="shared" si="4"/>
        <v>3662.0951607589686</v>
      </c>
      <c r="Q83" s="54">
        <f t="shared" si="4"/>
        <v>3672.0622717658493</v>
      </c>
      <c r="R83" s="54">
        <f t="shared" si="4"/>
        <v>3970.0491173401556</v>
      </c>
      <c r="S83" s="54">
        <f t="shared" si="4"/>
        <v>4203.9675093378282</v>
      </c>
      <c r="T83" s="54">
        <f t="shared" si="4"/>
        <v>4224.0130373930315</v>
      </c>
      <c r="U83" s="54">
        <f t="shared" si="4"/>
        <v>4086.3310130589362</v>
      </c>
      <c r="V83" s="54">
        <f t="shared" si="4"/>
        <v>4562.6322638797656</v>
      </c>
      <c r="W83" s="54">
        <f t="shared" si="4"/>
        <v>4807.5125763941342</v>
      </c>
      <c r="X83" s="54">
        <f t="shared" si="4"/>
        <v>4924.653153716793</v>
      </c>
      <c r="Y83" s="54">
        <f t="shared" si="4"/>
        <v>5038.6771119819359</v>
      </c>
      <c r="Z83" s="54">
        <f t="shared" si="4"/>
        <v>5147.7576367350721</v>
      </c>
      <c r="AA83" s="54">
        <f t="shared" si="4"/>
        <v>5259.4663834340918</v>
      </c>
      <c r="AB83" s="54">
        <f t="shared" si="4"/>
        <v>5370.3259802055636</v>
      </c>
      <c r="AC83" s="54">
        <f t="shared" si="4"/>
        <v>5480.3311168859736</v>
      </c>
      <c r="AD83" s="54">
        <f t="shared" si="4"/>
        <v>5589.1701604642813</v>
      </c>
      <c r="AE83" s="54">
        <f t="shared" si="4"/>
        <v>5696.2275421872764</v>
      </c>
      <c r="AF83" s="54">
        <f t="shared" si="4"/>
        <v>5800.049452724742</v>
      </c>
      <c r="AG83" s="54">
        <f t="shared" si="4"/>
        <v>5899.3548185451327</v>
      </c>
      <c r="AH83" s="54">
        <f t="shared" si="4"/>
        <v>5993.7390238102344</v>
      </c>
      <c r="AI83" s="54">
        <f t="shared" si="4"/>
        <v>6083.6422702522013</v>
      </c>
      <c r="AJ83" s="54">
        <f t="shared" si="4"/>
        <v>6170.5458780183417</v>
      </c>
      <c r="AK83" s="54">
        <f t="shared" si="4"/>
        <v>6251.752025115934</v>
      </c>
      <c r="AL83" s="54">
        <f t="shared" si="4"/>
        <v>6325.2404799260494</v>
      </c>
      <c r="AM83" s="54">
        <f t="shared" si="4"/>
        <v>6394.2818654683533</v>
      </c>
      <c r="AN83" s="54">
        <f t="shared" si="4"/>
        <v>6462.2977233503389</v>
      </c>
      <c r="AO83" s="54">
        <f t="shared" si="4"/>
        <v>6532.8450324119713</v>
      </c>
      <c r="AP83" s="54">
        <f t="shared" si="4"/>
        <v>6605.9786513357358</v>
      </c>
      <c r="AQ83" s="54">
        <f t="shared" si="4"/>
        <v>6679.2385608508175</v>
      </c>
      <c r="AR83" s="54">
        <f t="shared" si="4"/>
        <v>6752.494486354708</v>
      </c>
      <c r="AS83" s="54">
        <f t="shared" si="4"/>
        <v>6825.5935511676798</v>
      </c>
      <c r="AT83" s="54">
        <f t="shared" si="4"/>
        <v>6898.3599208082724</v>
      </c>
      <c r="AU83" s="54">
        <f t="shared" si="4"/>
        <v>6970.9498122508849</v>
      </c>
      <c r="AV83" s="54">
        <f t="shared" si="4"/>
        <v>7043.2224602862152</v>
      </c>
      <c r="AW83" s="54">
        <f t="shared" si="4"/>
        <v>7114.5066771091251</v>
      </c>
      <c r="AX83" s="54">
        <f t="shared" si="4"/>
        <v>7184.0872938098901</v>
      </c>
      <c r="AY83" s="54">
        <f t="shared" si="4"/>
        <v>7251.2042873234859</v>
      </c>
      <c r="AZ83" s="54">
        <f t="shared" si="4"/>
        <v>7316.6022256306587</v>
      </c>
      <c r="BA83" s="54">
        <f t="shared" si="4"/>
        <v>7381.4771102436944</v>
      </c>
      <c r="BB83" s="54">
        <f t="shared" si="4"/>
        <v>7445.7113668695019</v>
      </c>
      <c r="BC83" s="54">
        <f t="shared" si="4"/>
        <v>7509.1864196315901</v>
      </c>
      <c r="BD83" s="54">
        <f t="shared" si="4"/>
        <v>7571.7822995875349</v>
      </c>
      <c r="BE83" s="54">
        <f t="shared" si="4"/>
        <v>7633.5437773055073</v>
      </c>
      <c r="BF83" s="54">
        <f t="shared" si="4"/>
        <v>7694.5439642239871</v>
      </c>
      <c r="BG83" s="54">
        <f t="shared" si="4"/>
        <v>7754.7018949940575</v>
      </c>
      <c r="BH83" s="54">
        <f t="shared" si="4"/>
        <v>7813.9327933380328</v>
      </c>
      <c r="BI83" s="55">
        <f t="shared" si="4"/>
        <v>7872.1467567371437</v>
      </c>
    </row>
    <row r="84" spans="1:61" x14ac:dyDescent="0.2">
      <c r="A84" s="259" t="s">
        <v>276</v>
      </c>
      <c r="B84" s="40"/>
      <c r="I84" s="54">
        <f>I25</f>
        <v>777.95991739521935</v>
      </c>
      <c r="J84" s="54">
        <f t="shared" ref="J84:BI84" si="5">J25</f>
        <v>800.14486261054606</v>
      </c>
      <c r="K84" s="54">
        <f t="shared" si="5"/>
        <v>867.16819741371125</v>
      </c>
      <c r="L84" s="54">
        <f t="shared" si="5"/>
        <v>902.40443183874095</v>
      </c>
      <c r="M84" s="54">
        <f t="shared" si="5"/>
        <v>963.89151239458693</v>
      </c>
      <c r="N84" s="54">
        <f t="shared" si="5"/>
        <v>995.32175969285993</v>
      </c>
      <c r="O84" s="54">
        <f t="shared" si="5"/>
        <v>1018.1773917073065</v>
      </c>
      <c r="P84" s="54">
        <f t="shared" si="5"/>
        <v>1033.569172982455</v>
      </c>
      <c r="Q84" s="54">
        <f t="shared" si="5"/>
        <v>1064.120195424287</v>
      </c>
      <c r="R84" s="54">
        <f t="shared" si="5"/>
        <v>1120.1978705238769</v>
      </c>
      <c r="S84" s="54">
        <f t="shared" si="5"/>
        <v>1126.5331937839655</v>
      </c>
      <c r="T84" s="54">
        <f t="shared" si="5"/>
        <v>1100.2861515096881</v>
      </c>
      <c r="U84" s="54">
        <f t="shared" si="5"/>
        <v>1071.8283979331518</v>
      </c>
      <c r="V84" s="54">
        <f t="shared" si="5"/>
        <v>1131.5999339945606</v>
      </c>
      <c r="W84" s="54">
        <f t="shared" si="5"/>
        <v>1118.4784851316513</v>
      </c>
      <c r="X84" s="54">
        <f t="shared" si="5"/>
        <v>1128.9924182546954</v>
      </c>
      <c r="Y84" s="54">
        <f t="shared" si="5"/>
        <v>1139.7210010892077</v>
      </c>
      <c r="Z84" s="54">
        <f t="shared" si="5"/>
        <v>1150.6385160724992</v>
      </c>
      <c r="AA84" s="54">
        <f t="shared" si="5"/>
        <v>1164.0647090696177</v>
      </c>
      <c r="AB84" s="54">
        <f t="shared" si="5"/>
        <v>1178.9777900498145</v>
      </c>
      <c r="AC84" s="54">
        <f t="shared" si="5"/>
        <v>1194.4109621224422</v>
      </c>
      <c r="AD84" s="54">
        <f t="shared" si="5"/>
        <v>1209.2511541458014</v>
      </c>
      <c r="AE84" s="54">
        <f t="shared" si="5"/>
        <v>1222.2330721598835</v>
      </c>
      <c r="AF84" s="54">
        <f t="shared" si="5"/>
        <v>1232.5282816672911</v>
      </c>
      <c r="AG84" s="54">
        <f t="shared" si="5"/>
        <v>1240.7285357093456</v>
      </c>
      <c r="AH84" s="54">
        <f t="shared" si="5"/>
        <v>1247.6505093770706</v>
      </c>
      <c r="AI84" s="54">
        <f t="shared" si="5"/>
        <v>1254.3190052866669</v>
      </c>
      <c r="AJ84" s="54">
        <f t="shared" si="5"/>
        <v>1261.9946611514731</v>
      </c>
      <c r="AK84" s="54">
        <f t="shared" si="5"/>
        <v>1270.040631074231</v>
      </c>
      <c r="AL84" s="54">
        <f t="shared" si="5"/>
        <v>1277.2890830620336</v>
      </c>
      <c r="AM84" s="54">
        <f t="shared" si="5"/>
        <v>1284.3578349863456</v>
      </c>
      <c r="AN84" s="54">
        <f t="shared" si="5"/>
        <v>1291.8752208179383</v>
      </c>
      <c r="AO84" s="54">
        <f t="shared" si="5"/>
        <v>1300.4809076828305</v>
      </c>
      <c r="AP84" s="54">
        <f t="shared" si="5"/>
        <v>1310.1076890148236</v>
      </c>
      <c r="AQ84" s="54">
        <f t="shared" si="5"/>
        <v>1320.1911316624089</v>
      </c>
      <c r="AR84" s="54">
        <f t="shared" si="5"/>
        <v>1330.6313242796402</v>
      </c>
      <c r="AS84" s="54">
        <f t="shared" si="5"/>
        <v>1341.3224986986449</v>
      </c>
      <c r="AT84" s="54">
        <f t="shared" si="5"/>
        <v>1352.1528904944789</v>
      </c>
      <c r="AU84" s="54">
        <f t="shared" si="5"/>
        <v>1363.0741520844765</v>
      </c>
      <c r="AV84" s="54">
        <f t="shared" si="5"/>
        <v>1373.977901102533</v>
      </c>
      <c r="AW84" s="54">
        <f t="shared" si="5"/>
        <v>1384.6510849527701</v>
      </c>
      <c r="AX84" s="54">
        <f t="shared" si="5"/>
        <v>1394.8718139835391</v>
      </c>
      <c r="AY84" s="54">
        <f t="shared" si="5"/>
        <v>1404.4096467093293</v>
      </c>
      <c r="AZ84" s="54">
        <f t="shared" si="5"/>
        <v>1413.5410403452145</v>
      </c>
      <c r="BA84" s="54">
        <f t="shared" si="5"/>
        <v>1422.6893350886448</v>
      </c>
      <c r="BB84" s="54">
        <f t="shared" si="5"/>
        <v>1431.838494942361</v>
      </c>
      <c r="BC84" s="54">
        <f t="shared" si="5"/>
        <v>1440.972691142536</v>
      </c>
      <c r="BD84" s="54">
        <f t="shared" si="5"/>
        <v>1450.0762076194951</v>
      </c>
      <c r="BE84" s="54">
        <f t="shared" si="5"/>
        <v>1459.1651806002135</v>
      </c>
      <c r="BF84" s="54">
        <f t="shared" si="5"/>
        <v>1468.2612790891624</v>
      </c>
      <c r="BG84" s="54">
        <f t="shared" si="5"/>
        <v>1477.3569356487922</v>
      </c>
      <c r="BH84" s="54">
        <f t="shared" si="5"/>
        <v>1486.4441852951186</v>
      </c>
      <c r="BI84" s="55">
        <f t="shared" si="5"/>
        <v>1495.5144197760144</v>
      </c>
    </row>
    <row r="85" spans="1:61" x14ac:dyDescent="0.2">
      <c r="A85" s="259" t="s">
        <v>277</v>
      </c>
      <c r="B85" s="40"/>
      <c r="I85" s="54">
        <f>I26+I27</f>
        <v>794.13119388446216</v>
      </c>
      <c r="J85" s="54">
        <f t="shared" ref="J85:BI85" si="6">J26+J27</f>
        <v>825.51106162498331</v>
      </c>
      <c r="K85" s="54">
        <f t="shared" si="6"/>
        <v>926.7062844402725</v>
      </c>
      <c r="L85" s="54">
        <f t="shared" si="6"/>
        <v>1020.4272871821819</v>
      </c>
      <c r="M85" s="54">
        <f t="shared" si="6"/>
        <v>1043.3087046749624</v>
      </c>
      <c r="N85" s="54">
        <f t="shared" si="6"/>
        <v>1066.0064245156573</v>
      </c>
      <c r="O85" s="54">
        <f t="shared" si="6"/>
        <v>1091.5137260003926</v>
      </c>
      <c r="P85" s="54">
        <f t="shared" si="6"/>
        <v>1083.1465453210731</v>
      </c>
      <c r="Q85" s="54">
        <f t="shared" si="6"/>
        <v>1095.5096754342712</v>
      </c>
      <c r="R85" s="54">
        <f t="shared" si="6"/>
        <v>1167.9142875743082</v>
      </c>
      <c r="S85" s="54">
        <f t="shared" si="6"/>
        <v>1215.434406539068</v>
      </c>
      <c r="T85" s="54">
        <f t="shared" si="6"/>
        <v>1187.9873679037082</v>
      </c>
      <c r="U85" s="54">
        <f t="shared" si="6"/>
        <v>1033.4340072709037</v>
      </c>
      <c r="V85" s="54">
        <f t="shared" si="6"/>
        <v>1167.8811127670378</v>
      </c>
      <c r="W85" s="54">
        <f t="shared" si="6"/>
        <v>1170.7906159687132</v>
      </c>
      <c r="X85" s="54">
        <f t="shared" si="6"/>
        <v>1177.4729946060065</v>
      </c>
      <c r="Y85" s="54">
        <f t="shared" si="6"/>
        <v>1184.0948147860356</v>
      </c>
      <c r="Z85" s="54">
        <f t="shared" si="6"/>
        <v>1190.6522046707971</v>
      </c>
      <c r="AA85" s="54">
        <f t="shared" si="6"/>
        <v>1199.2199565382148</v>
      </c>
      <c r="AB85" s="54">
        <f t="shared" si="6"/>
        <v>1208.6912593478346</v>
      </c>
      <c r="AC85" s="54">
        <f t="shared" si="6"/>
        <v>1218.5229184165498</v>
      </c>
      <c r="AD85" s="54">
        <f t="shared" si="6"/>
        <v>1228.0470801538304</v>
      </c>
      <c r="AE85" s="54">
        <f t="shared" si="6"/>
        <v>1236.4699616276839</v>
      </c>
      <c r="AF85" s="54">
        <f t="shared" si="6"/>
        <v>1243.0111793028941</v>
      </c>
      <c r="AG85" s="54">
        <f t="shared" si="6"/>
        <v>1247.8455428687757</v>
      </c>
      <c r="AH85" s="54">
        <f t="shared" si="6"/>
        <v>1251.5770711686987</v>
      </c>
      <c r="AI85" s="54">
        <f t="shared" si="6"/>
        <v>1255.0078394190978</v>
      </c>
      <c r="AJ85" s="54">
        <f t="shared" si="6"/>
        <v>1259.1643765081981</v>
      </c>
      <c r="AK85" s="54">
        <f t="shared" si="6"/>
        <v>1263.2715245211782</v>
      </c>
      <c r="AL85" s="54">
        <f t="shared" si="6"/>
        <v>1266.2210321482135</v>
      </c>
      <c r="AM85" s="54">
        <f t="shared" si="6"/>
        <v>1268.6773051905891</v>
      </c>
      <c r="AN85" s="54">
        <f t="shared" si="6"/>
        <v>1271.3063020329841</v>
      </c>
      <c r="AO85" s="54">
        <f t="shared" si="6"/>
        <v>1274.7747638925516</v>
      </c>
      <c r="AP85" s="54">
        <f t="shared" si="6"/>
        <v>1279.0479368282026</v>
      </c>
      <c r="AQ85" s="54">
        <f t="shared" si="6"/>
        <v>1283.6071502491361</v>
      </c>
      <c r="AR85" s="54">
        <f t="shared" si="6"/>
        <v>1288.3913054863588</v>
      </c>
      <c r="AS85" s="54">
        <f t="shared" si="6"/>
        <v>1293.3341651092232</v>
      </c>
      <c r="AT85" s="54">
        <f t="shared" si="6"/>
        <v>1298.3643585255008</v>
      </c>
      <c r="AU85" s="54">
        <f t="shared" si="6"/>
        <v>1303.4718602569628</v>
      </c>
      <c r="AV85" s="54">
        <f t="shared" si="6"/>
        <v>1308.5891285602543</v>
      </c>
      <c r="AW85" s="54">
        <f t="shared" si="6"/>
        <v>1313.5498616172251</v>
      </c>
      <c r="AX85" s="54">
        <f t="shared" si="6"/>
        <v>1318.1813518985525</v>
      </c>
      <c r="AY85" s="54">
        <f t="shared" si="6"/>
        <v>1322.3046131694218</v>
      </c>
      <c r="AZ85" s="54">
        <f t="shared" si="6"/>
        <v>1326.0817586027833</v>
      </c>
      <c r="BA85" s="54">
        <f t="shared" si="6"/>
        <v>1329.7941374657903</v>
      </c>
      <c r="BB85" s="54">
        <f t="shared" si="6"/>
        <v>1333.4371575236933</v>
      </c>
      <c r="BC85" s="54">
        <f t="shared" si="6"/>
        <v>1337.0062990956217</v>
      </c>
      <c r="BD85" s="54">
        <f t="shared" si="6"/>
        <v>1340.4970143084872</v>
      </c>
      <c r="BE85" s="54">
        <f t="shared" si="6"/>
        <v>1343.9339481492852</v>
      </c>
      <c r="BF85" s="54">
        <f t="shared" si="6"/>
        <v>1347.346237530794</v>
      </c>
      <c r="BG85" s="54">
        <f t="shared" si="6"/>
        <v>1350.7356273485962</v>
      </c>
      <c r="BH85" s="54">
        <f t="shared" si="6"/>
        <v>1354.1032309262648</v>
      </c>
      <c r="BI85" s="55">
        <f t="shared" si="6"/>
        <v>1357.4493097502746</v>
      </c>
    </row>
    <row r="86" spans="1:61" x14ac:dyDescent="0.2">
      <c r="A86" s="259" t="s">
        <v>278</v>
      </c>
      <c r="B86" s="40"/>
      <c r="I86" s="54">
        <f>I28+I29</f>
        <v>312.88148361152503</v>
      </c>
      <c r="J86" s="54">
        <f t="shared" ref="J86:BI86" si="7">J28+J29</f>
        <v>338.13805783384225</v>
      </c>
      <c r="K86" s="54">
        <f t="shared" si="7"/>
        <v>398.41529338817213</v>
      </c>
      <c r="L86" s="54">
        <f t="shared" si="7"/>
        <v>454.54989898416466</v>
      </c>
      <c r="M86" s="54">
        <f t="shared" si="7"/>
        <v>484.41888292328485</v>
      </c>
      <c r="N86" s="54">
        <f t="shared" si="7"/>
        <v>511.42123288645234</v>
      </c>
      <c r="O86" s="54">
        <f t="shared" si="7"/>
        <v>535.42946394546993</v>
      </c>
      <c r="P86" s="54">
        <f t="shared" si="7"/>
        <v>541.1003690431055</v>
      </c>
      <c r="Q86" s="54">
        <f t="shared" si="7"/>
        <v>563.56545296461491</v>
      </c>
      <c r="R86" s="54">
        <f t="shared" si="7"/>
        <v>613.4637742737151</v>
      </c>
      <c r="S86" s="54">
        <f t="shared" si="7"/>
        <v>634.43255277677679</v>
      </c>
      <c r="T86" s="54">
        <f t="shared" si="7"/>
        <v>625.86579158336508</v>
      </c>
      <c r="U86" s="54">
        <f t="shared" si="7"/>
        <v>588.07392999604315</v>
      </c>
      <c r="V86" s="54">
        <f t="shared" si="7"/>
        <v>680.17697929486417</v>
      </c>
      <c r="W86" s="54">
        <f t="shared" si="7"/>
        <v>670.99484812682158</v>
      </c>
      <c r="X86" s="54">
        <f t="shared" si="7"/>
        <v>677.68015624701013</v>
      </c>
      <c r="Y86" s="54">
        <f t="shared" si="7"/>
        <v>683.84155812985523</v>
      </c>
      <c r="Z86" s="54">
        <f t="shared" si="7"/>
        <v>689.35243759964465</v>
      </c>
      <c r="AA86" s="54">
        <f t="shared" si="7"/>
        <v>695.22399912248375</v>
      </c>
      <c r="AB86" s="54">
        <f t="shared" si="7"/>
        <v>700.90925636152315</v>
      </c>
      <c r="AC86" s="54">
        <f t="shared" si="7"/>
        <v>706.41832777483796</v>
      </c>
      <c r="AD86" s="54">
        <f t="shared" si="7"/>
        <v>711.72143366905652</v>
      </c>
      <c r="AE86" s="54">
        <f t="shared" si="7"/>
        <v>716.75154589095291</v>
      </c>
      <c r="AF86" s="54">
        <f t="shared" si="7"/>
        <v>721.51822433968505</v>
      </c>
      <c r="AG86" s="54">
        <f t="shared" si="7"/>
        <v>725.90538637047575</v>
      </c>
      <c r="AH86" s="54">
        <f t="shared" si="7"/>
        <v>729.64760447719868</v>
      </c>
      <c r="AI86" s="54">
        <f t="shared" si="7"/>
        <v>732.57476109256891</v>
      </c>
      <c r="AJ86" s="54">
        <f t="shared" si="7"/>
        <v>734.63229456827605</v>
      </c>
      <c r="AK86" s="54">
        <f t="shared" si="7"/>
        <v>735.71320402519586</v>
      </c>
      <c r="AL86" s="54">
        <f t="shared" si="7"/>
        <v>735.96969642430724</v>
      </c>
      <c r="AM86" s="54">
        <f t="shared" si="7"/>
        <v>735.80396793457328</v>
      </c>
      <c r="AN86" s="54">
        <f t="shared" si="7"/>
        <v>735.61653836795995</v>
      </c>
      <c r="AO86" s="54">
        <f t="shared" si="7"/>
        <v>735.80511459417903</v>
      </c>
      <c r="AP86" s="54">
        <f t="shared" si="7"/>
        <v>736.35973770824535</v>
      </c>
      <c r="AQ86" s="54">
        <f t="shared" si="7"/>
        <v>736.99275614155908</v>
      </c>
      <c r="AR86" s="54">
        <f t="shared" si="7"/>
        <v>737.68182173140576</v>
      </c>
      <c r="AS86" s="54">
        <f t="shared" si="7"/>
        <v>738.40220639051017</v>
      </c>
      <c r="AT86" s="54">
        <f t="shared" si="7"/>
        <v>739.12684322313066</v>
      </c>
      <c r="AU86" s="54">
        <f t="shared" si="7"/>
        <v>739.86407868881236</v>
      </c>
      <c r="AV86" s="54">
        <f t="shared" si="7"/>
        <v>740.5898469797412</v>
      </c>
      <c r="AW86" s="54">
        <f t="shared" si="7"/>
        <v>741.22481046725284</v>
      </c>
      <c r="AX86" s="54">
        <f t="shared" si="7"/>
        <v>741.68704629488411</v>
      </c>
      <c r="AY86" s="54">
        <f t="shared" si="7"/>
        <v>741.89203195415053</v>
      </c>
      <c r="AZ86" s="54">
        <f t="shared" si="7"/>
        <v>741.73313081847346</v>
      </c>
      <c r="BA86" s="54">
        <f t="shared" si="7"/>
        <v>741.18426494157814</v>
      </c>
      <c r="BB86" s="54">
        <f t="shared" si="7"/>
        <v>740.28031197665155</v>
      </c>
      <c r="BC86" s="54">
        <f t="shared" si="7"/>
        <v>739.05664076300798</v>
      </c>
      <c r="BD86" s="54">
        <f t="shared" si="7"/>
        <v>737.54888704080781</v>
      </c>
      <c r="BE86" s="54">
        <f t="shared" si="7"/>
        <v>735.80880094024928</v>
      </c>
      <c r="BF86" s="54">
        <f t="shared" si="7"/>
        <v>733.89024803413849</v>
      </c>
      <c r="BG86" s="54">
        <f t="shared" si="7"/>
        <v>731.83172959325361</v>
      </c>
      <c r="BH86" s="54">
        <f t="shared" si="7"/>
        <v>729.67109770970922</v>
      </c>
      <c r="BI86" s="55">
        <f t="shared" si="7"/>
        <v>727.44538170683904</v>
      </c>
    </row>
    <row r="87" spans="1:61" x14ac:dyDescent="0.2">
      <c r="A87" s="259" t="s">
        <v>279</v>
      </c>
      <c r="B87" s="40"/>
      <c r="I87" s="54">
        <f>I30+I31+I32</f>
        <v>633.24101415449195</v>
      </c>
      <c r="J87" s="54">
        <f t="shared" ref="J87:BI87" si="8">J30+J31+J32</f>
        <v>656.9524760941357</v>
      </c>
      <c r="K87" s="54">
        <f t="shared" si="8"/>
        <v>735.05205868571045</v>
      </c>
      <c r="L87" s="54">
        <f t="shared" si="8"/>
        <v>803.22604011991803</v>
      </c>
      <c r="M87" s="54">
        <f t="shared" si="8"/>
        <v>838.14481307405174</v>
      </c>
      <c r="N87" s="54">
        <f t="shared" si="8"/>
        <v>879.44918385090205</v>
      </c>
      <c r="O87" s="54">
        <f t="shared" si="8"/>
        <v>920.17866935129575</v>
      </c>
      <c r="P87" s="54">
        <f t="shared" si="8"/>
        <v>923.06261542904986</v>
      </c>
      <c r="Q87" s="54">
        <f t="shared" si="8"/>
        <v>947.57062618735085</v>
      </c>
      <c r="R87" s="54">
        <f t="shared" si="8"/>
        <v>1024.300806196396</v>
      </c>
      <c r="S87" s="54">
        <f t="shared" si="8"/>
        <v>1062.1733133250104</v>
      </c>
      <c r="T87" s="54">
        <f t="shared" si="8"/>
        <v>1053.986525665171</v>
      </c>
      <c r="U87" s="54">
        <f t="shared" si="8"/>
        <v>1003.590336166021</v>
      </c>
      <c r="V87" s="54">
        <f t="shared" si="8"/>
        <v>1146.6830716344077</v>
      </c>
      <c r="W87" s="54">
        <f t="shared" si="8"/>
        <v>1153.9161439221259</v>
      </c>
      <c r="X87" s="54">
        <f t="shared" si="8"/>
        <v>1178.332210146491</v>
      </c>
      <c r="Y87" s="54">
        <f t="shared" si="8"/>
        <v>1202.3774399198915</v>
      </c>
      <c r="Z87" s="54">
        <f t="shared" si="8"/>
        <v>1225.8447919784751</v>
      </c>
      <c r="AA87" s="54">
        <f t="shared" si="8"/>
        <v>1250.8308663001549</v>
      </c>
      <c r="AB87" s="54">
        <f t="shared" si="8"/>
        <v>1276.370557011458</v>
      </c>
      <c r="AC87" s="54">
        <f t="shared" si="8"/>
        <v>1302.0134832002364</v>
      </c>
      <c r="AD87" s="54">
        <f t="shared" si="8"/>
        <v>1327.1755469580912</v>
      </c>
      <c r="AE87" s="54">
        <f t="shared" si="8"/>
        <v>1351.1339992236285</v>
      </c>
      <c r="AF87" s="54">
        <f t="shared" si="8"/>
        <v>1373.2125684742707</v>
      </c>
      <c r="AG87" s="54">
        <f t="shared" si="8"/>
        <v>1393.4637932293988</v>
      </c>
      <c r="AH87" s="54">
        <f t="shared" si="8"/>
        <v>1412.2207939998211</v>
      </c>
      <c r="AI87" s="54">
        <f t="shared" si="8"/>
        <v>1430.0482452026022</v>
      </c>
      <c r="AJ87" s="54">
        <f t="shared" si="8"/>
        <v>1447.7829404758813</v>
      </c>
      <c r="AK87" s="54">
        <f t="shared" si="8"/>
        <v>1464.7650220111595</v>
      </c>
      <c r="AL87" s="54">
        <f t="shared" si="8"/>
        <v>1480.1544170393563</v>
      </c>
      <c r="AM87" s="54">
        <f t="shared" si="8"/>
        <v>1494.7126569870134</v>
      </c>
      <c r="AN87" s="54">
        <f t="shared" si="8"/>
        <v>1509.230561017536</v>
      </c>
      <c r="AO87" s="54">
        <f t="shared" si="8"/>
        <v>1524.5258658878772</v>
      </c>
      <c r="AP87" s="54">
        <f t="shared" si="8"/>
        <v>1540.5960163546399</v>
      </c>
      <c r="AQ87" s="54">
        <f t="shared" si="8"/>
        <v>1556.851483488022</v>
      </c>
      <c r="AR87" s="54">
        <f t="shared" si="8"/>
        <v>1573.245742054364</v>
      </c>
      <c r="AS87" s="54">
        <f t="shared" si="8"/>
        <v>1589.7259129078693</v>
      </c>
      <c r="AT87" s="54">
        <f t="shared" si="8"/>
        <v>1606.2326979952497</v>
      </c>
      <c r="AU87" s="54">
        <f t="shared" si="8"/>
        <v>1622.7830446807175</v>
      </c>
      <c r="AV87" s="54">
        <f t="shared" si="8"/>
        <v>1639.3236932068144</v>
      </c>
      <c r="AW87" s="54">
        <f t="shared" si="8"/>
        <v>1655.6769595622443</v>
      </c>
      <c r="AX87" s="54">
        <f t="shared" si="8"/>
        <v>1671.6540455874779</v>
      </c>
      <c r="AY87" s="54">
        <f t="shared" si="8"/>
        <v>1687.0548966607923</v>
      </c>
      <c r="AZ87" s="54">
        <f t="shared" si="8"/>
        <v>1702.0724142780234</v>
      </c>
      <c r="BA87" s="54">
        <f t="shared" si="8"/>
        <v>1717.0208819469253</v>
      </c>
      <c r="BB87" s="54">
        <f t="shared" si="8"/>
        <v>1731.8737488865747</v>
      </c>
      <c r="BC87" s="54">
        <f t="shared" si="8"/>
        <v>1746.6043124012579</v>
      </c>
      <c r="BD87" s="54">
        <f t="shared" si="8"/>
        <v>1761.1856344375622</v>
      </c>
      <c r="BE87" s="54">
        <f t="shared" si="8"/>
        <v>1775.6291955519528</v>
      </c>
      <c r="BF87" s="54">
        <f t="shared" si="8"/>
        <v>1789.9531920384256</v>
      </c>
      <c r="BG87" s="54">
        <f t="shared" si="8"/>
        <v>1804.1401269397525</v>
      </c>
      <c r="BH87" s="54">
        <f t="shared" si="8"/>
        <v>1818.1717813814832</v>
      </c>
      <c r="BI87" s="55">
        <f t="shared" si="8"/>
        <v>1832.0289306875402</v>
      </c>
    </row>
    <row r="88" spans="1:61" x14ac:dyDescent="0.2">
      <c r="A88" s="259" t="s">
        <v>280</v>
      </c>
      <c r="B88" s="40"/>
      <c r="I88" s="54">
        <f>I33</f>
        <v>637.16698879349872</v>
      </c>
      <c r="J88" s="54">
        <f t="shared" ref="J88:BI88" si="9">J33</f>
        <v>635.4050592414402</v>
      </c>
      <c r="K88" s="54">
        <f t="shared" si="9"/>
        <v>676.28810522775109</v>
      </c>
      <c r="L88" s="54">
        <f t="shared" si="9"/>
        <v>699.21935440753566</v>
      </c>
      <c r="M88" s="54">
        <f t="shared" si="9"/>
        <v>707.5885313743712</v>
      </c>
      <c r="N88" s="54">
        <f t="shared" si="9"/>
        <v>713.18461791746836</v>
      </c>
      <c r="O88" s="54">
        <f t="shared" si="9"/>
        <v>720.67276491046107</v>
      </c>
      <c r="P88" s="54">
        <f t="shared" si="9"/>
        <v>734.30200114359138</v>
      </c>
      <c r="Q88" s="54">
        <f t="shared" si="9"/>
        <v>764.60618968075028</v>
      </c>
      <c r="R88" s="54">
        <f t="shared" si="9"/>
        <v>811.09142498845029</v>
      </c>
      <c r="S88" s="54">
        <f t="shared" si="9"/>
        <v>859.28912273215599</v>
      </c>
      <c r="T88" s="54">
        <f t="shared" si="9"/>
        <v>869.92301724643733</v>
      </c>
      <c r="U88" s="54">
        <f t="shared" si="9"/>
        <v>847.42336584085638</v>
      </c>
      <c r="V88" s="54">
        <f t="shared" si="9"/>
        <v>889.38677171330733</v>
      </c>
      <c r="W88" s="54">
        <f t="shared" si="9"/>
        <v>857.39068108754168</v>
      </c>
      <c r="X88" s="54">
        <f t="shared" si="9"/>
        <v>876.06043868271058</v>
      </c>
      <c r="Y88" s="54">
        <f t="shared" si="9"/>
        <v>891.51961268673847</v>
      </c>
      <c r="Z88" s="54">
        <f t="shared" si="9"/>
        <v>899.85968700413798</v>
      </c>
      <c r="AA88" s="54">
        <f t="shared" si="9"/>
        <v>903.50771286308236</v>
      </c>
      <c r="AB88" s="54">
        <f t="shared" si="9"/>
        <v>905.74348067609913</v>
      </c>
      <c r="AC88" s="54">
        <f t="shared" si="9"/>
        <v>907.09092540927065</v>
      </c>
      <c r="AD88" s="54">
        <f t="shared" si="9"/>
        <v>908.02396208229334</v>
      </c>
      <c r="AE88" s="54">
        <f t="shared" si="9"/>
        <v>908.96403820402531</v>
      </c>
      <c r="AF88" s="54">
        <f t="shared" si="9"/>
        <v>907.60023342213537</v>
      </c>
      <c r="AG88" s="54">
        <f t="shared" si="9"/>
        <v>902.53679097154247</v>
      </c>
      <c r="AH88" s="54">
        <f t="shared" si="9"/>
        <v>895.55930435418475</v>
      </c>
      <c r="AI88" s="54">
        <f t="shared" si="9"/>
        <v>888.54324034467629</v>
      </c>
      <c r="AJ88" s="54">
        <f t="shared" si="9"/>
        <v>883.44797110973707</v>
      </c>
      <c r="AK88" s="54">
        <f t="shared" si="9"/>
        <v>879.3716743444287</v>
      </c>
      <c r="AL88" s="54">
        <f t="shared" si="9"/>
        <v>874.38592269161074</v>
      </c>
      <c r="AM88" s="54">
        <f t="shared" si="9"/>
        <v>868.9433759573875</v>
      </c>
      <c r="AN88" s="54">
        <f t="shared" si="9"/>
        <v>863.48452424131278</v>
      </c>
      <c r="AO88" s="54">
        <f t="shared" si="9"/>
        <v>858.4365626989005</v>
      </c>
      <c r="AP88" s="54">
        <f t="shared" si="9"/>
        <v>853.74386101226798</v>
      </c>
      <c r="AQ88" s="54">
        <f t="shared" si="9"/>
        <v>849.03216169827192</v>
      </c>
      <c r="AR88" s="54">
        <f t="shared" si="9"/>
        <v>844.24034492645933</v>
      </c>
      <c r="AS88" s="54">
        <f t="shared" si="9"/>
        <v>839.30631795465126</v>
      </c>
      <c r="AT88" s="54">
        <f t="shared" si="9"/>
        <v>834.16722233365533</v>
      </c>
      <c r="AU88" s="54">
        <f t="shared" si="9"/>
        <v>828.80194277149246</v>
      </c>
      <c r="AV88" s="54">
        <f t="shared" si="9"/>
        <v>823.15435190577784</v>
      </c>
      <c r="AW88" s="54">
        <f t="shared" si="9"/>
        <v>817.10967364065141</v>
      </c>
      <c r="AX88" s="54">
        <f t="shared" si="9"/>
        <v>810.55493546883213</v>
      </c>
      <c r="AY88" s="54">
        <f t="shared" si="9"/>
        <v>803.37960931520126</v>
      </c>
      <c r="AZ88" s="54">
        <f t="shared" si="9"/>
        <v>795.8449210870242</v>
      </c>
      <c r="BA88" s="54">
        <f t="shared" si="9"/>
        <v>788.26116451815687</v>
      </c>
      <c r="BB88" s="54">
        <f t="shared" si="9"/>
        <v>780.59635410864394</v>
      </c>
      <c r="BC88" s="54">
        <f t="shared" si="9"/>
        <v>772.82212045174117</v>
      </c>
      <c r="BD88" s="54">
        <f t="shared" si="9"/>
        <v>764.91376035100234</v>
      </c>
      <c r="BE88" s="54">
        <f t="shared" si="9"/>
        <v>756.86677200126144</v>
      </c>
      <c r="BF88" s="54">
        <f t="shared" si="9"/>
        <v>748.68207475070847</v>
      </c>
      <c r="BG88" s="54">
        <f t="shared" si="9"/>
        <v>740.34834387103103</v>
      </c>
      <c r="BH88" s="54">
        <f t="shared" si="9"/>
        <v>731.85744881165726</v>
      </c>
      <c r="BI88" s="55">
        <f t="shared" si="9"/>
        <v>723.20426238673213</v>
      </c>
    </row>
    <row r="89" spans="1:61" x14ac:dyDescent="0.2">
      <c r="A89" s="259" t="s">
        <v>281</v>
      </c>
      <c r="B89" s="40"/>
      <c r="I89" s="54">
        <f>I34+I35+I36+I37</f>
        <v>2560.8758667895736</v>
      </c>
      <c r="J89" s="54">
        <f t="shared" ref="J89:BI89" si="10">J34+J35+J36+J37</f>
        <v>2764.9378094832209</v>
      </c>
      <c r="K89" s="54">
        <f t="shared" si="10"/>
        <v>3105.5610641497979</v>
      </c>
      <c r="L89" s="54">
        <f t="shared" si="10"/>
        <v>3424.4854776950906</v>
      </c>
      <c r="M89" s="54">
        <f t="shared" si="10"/>
        <v>3650.4088843802569</v>
      </c>
      <c r="N89" s="54">
        <f t="shared" si="10"/>
        <v>3884.5218272380716</v>
      </c>
      <c r="O89" s="54">
        <f t="shared" si="10"/>
        <v>4107.3332190393821</v>
      </c>
      <c r="P89" s="54">
        <f t="shared" si="10"/>
        <v>4260.3967213762999</v>
      </c>
      <c r="Q89" s="54">
        <f t="shared" si="10"/>
        <v>4500.8625410492241</v>
      </c>
      <c r="R89" s="54">
        <f t="shared" si="10"/>
        <v>4837.5903445099902</v>
      </c>
      <c r="S89" s="54">
        <f t="shared" si="10"/>
        <v>5059.9853033207719</v>
      </c>
      <c r="T89" s="54">
        <f t="shared" si="10"/>
        <v>5145.0901980029448</v>
      </c>
      <c r="U89" s="54">
        <f t="shared" si="10"/>
        <v>5158.069783353104</v>
      </c>
      <c r="V89" s="54">
        <f t="shared" si="10"/>
        <v>5990.6000346023575</v>
      </c>
      <c r="W89" s="54">
        <f t="shared" si="10"/>
        <v>6217.9985802493011</v>
      </c>
      <c r="X89" s="54">
        <f t="shared" si="10"/>
        <v>6473.8591592246721</v>
      </c>
      <c r="Y89" s="54">
        <f t="shared" si="10"/>
        <v>6729.1929046806363</v>
      </c>
      <c r="Z89" s="54">
        <f t="shared" si="10"/>
        <v>6979.9468783403727</v>
      </c>
      <c r="AA89" s="54">
        <f t="shared" si="10"/>
        <v>7240.4870425624467</v>
      </c>
      <c r="AB89" s="54">
        <f t="shared" si="10"/>
        <v>7507.6746002066266</v>
      </c>
      <c r="AC89" s="54">
        <f t="shared" si="10"/>
        <v>7775.0904015786855</v>
      </c>
      <c r="AD89" s="54">
        <f t="shared" si="10"/>
        <v>8034.8160697960921</v>
      </c>
      <c r="AE89" s="54">
        <f t="shared" si="10"/>
        <v>8277.4034985857652</v>
      </c>
      <c r="AF89" s="54">
        <f t="shared" si="10"/>
        <v>8498.2842272828129</v>
      </c>
      <c r="AG89" s="54">
        <f t="shared" si="10"/>
        <v>8701.9555315820016</v>
      </c>
      <c r="AH89" s="54">
        <f t="shared" si="10"/>
        <v>8892.1624233122348</v>
      </c>
      <c r="AI89" s="54">
        <f t="shared" si="10"/>
        <v>9074.486373020658</v>
      </c>
      <c r="AJ89" s="54">
        <f t="shared" si="10"/>
        <v>9256.6091849941458</v>
      </c>
      <c r="AK89" s="54">
        <f t="shared" si="10"/>
        <v>9435.0023813245571</v>
      </c>
      <c r="AL89" s="54">
        <f t="shared" si="10"/>
        <v>9603.2210877045309</v>
      </c>
      <c r="AM89" s="54">
        <f t="shared" si="10"/>
        <v>9766.2290610792279</v>
      </c>
      <c r="AN89" s="54">
        <f t="shared" si="10"/>
        <v>9929.3519470365263</v>
      </c>
      <c r="AO89" s="54">
        <f t="shared" si="10"/>
        <v>10098.263231291457</v>
      </c>
      <c r="AP89" s="54">
        <f t="shared" si="10"/>
        <v>10273.338581647125</v>
      </c>
      <c r="AQ89" s="54">
        <f t="shared" si="10"/>
        <v>10451.040685574531</v>
      </c>
      <c r="AR89" s="54">
        <f t="shared" si="10"/>
        <v>10631.427345409058</v>
      </c>
      <c r="AS89" s="54">
        <f t="shared" si="10"/>
        <v>10814.537930146178</v>
      </c>
      <c r="AT89" s="54">
        <f t="shared" si="10"/>
        <v>11000.393583631801</v>
      </c>
      <c r="AU89" s="54">
        <f t="shared" si="10"/>
        <v>11189.567748821131</v>
      </c>
      <c r="AV89" s="54">
        <f t="shared" si="10"/>
        <v>11382.189499042619</v>
      </c>
      <c r="AW89" s="54">
        <f t="shared" si="10"/>
        <v>11577.550055797372</v>
      </c>
      <c r="AX89" s="54">
        <f t="shared" si="10"/>
        <v>11774.871212898086</v>
      </c>
      <c r="AY89" s="54">
        <f t="shared" si="10"/>
        <v>11973.300905416352</v>
      </c>
      <c r="AZ89" s="54">
        <f t="shared" si="10"/>
        <v>12173.445901345092</v>
      </c>
      <c r="BA89" s="54">
        <f t="shared" si="10"/>
        <v>12376.482773994911</v>
      </c>
      <c r="BB89" s="54">
        <f t="shared" si="10"/>
        <v>12582.35540746406</v>
      </c>
      <c r="BC89" s="54">
        <f t="shared" si="10"/>
        <v>12791.006682125999</v>
      </c>
      <c r="BD89" s="54">
        <f t="shared" si="10"/>
        <v>13002.37760693278</v>
      </c>
      <c r="BE89" s="54">
        <f t="shared" si="10"/>
        <v>13216.694737651389</v>
      </c>
      <c r="BF89" s="54">
        <f t="shared" si="10"/>
        <v>13434.24389015576</v>
      </c>
      <c r="BG89" s="54">
        <f t="shared" si="10"/>
        <v>13655.051550815942</v>
      </c>
      <c r="BH89" s="54">
        <f t="shared" si="10"/>
        <v>13879.140654805167</v>
      </c>
      <c r="BI89" s="55">
        <f t="shared" si="10"/>
        <v>14106.528045081479</v>
      </c>
    </row>
    <row r="90" spans="1:61" x14ac:dyDescent="0.2">
      <c r="A90" s="259" t="s">
        <v>282</v>
      </c>
      <c r="B90" s="40"/>
      <c r="I90" s="54">
        <f>I38</f>
        <v>969.86529677334454</v>
      </c>
      <c r="J90" s="54">
        <f t="shared" ref="J90:BI90" si="11">J38</f>
        <v>1054.5240750677958</v>
      </c>
      <c r="K90" s="54">
        <f t="shared" si="11"/>
        <v>1231.9487832991067</v>
      </c>
      <c r="L90" s="54">
        <f t="shared" si="11"/>
        <v>1401.566718147817</v>
      </c>
      <c r="M90" s="54">
        <f t="shared" si="11"/>
        <v>1483.7223646090169</v>
      </c>
      <c r="N90" s="54">
        <f t="shared" si="11"/>
        <v>1571.5684766320201</v>
      </c>
      <c r="O90" s="54">
        <f t="shared" si="11"/>
        <v>1646.8308809364089</v>
      </c>
      <c r="P90" s="54">
        <f t="shared" si="11"/>
        <v>1663.9142092848247</v>
      </c>
      <c r="Q90" s="54">
        <f t="shared" si="11"/>
        <v>1729.3353394650969</v>
      </c>
      <c r="R90" s="54">
        <f t="shared" si="11"/>
        <v>1815.2175877512082</v>
      </c>
      <c r="S90" s="54">
        <f t="shared" si="11"/>
        <v>1890.5503654260967</v>
      </c>
      <c r="T90" s="54">
        <f t="shared" si="11"/>
        <v>1985.0357835637794</v>
      </c>
      <c r="U90" s="54">
        <f t="shared" si="11"/>
        <v>1974.020219422028</v>
      </c>
      <c r="V90" s="54">
        <f t="shared" si="11"/>
        <v>2219.755042611464</v>
      </c>
      <c r="W90" s="54">
        <f t="shared" si="11"/>
        <v>2221.0746865680835</v>
      </c>
      <c r="X90" s="54">
        <f t="shared" si="11"/>
        <v>2262.1959314381129</v>
      </c>
      <c r="Y90" s="54">
        <f t="shared" si="11"/>
        <v>2299.9280097973401</v>
      </c>
      <c r="Z90" s="54">
        <f t="shared" si="11"/>
        <v>2332.5660086079001</v>
      </c>
      <c r="AA90" s="54">
        <f t="shared" si="11"/>
        <v>2366.7052664099192</v>
      </c>
      <c r="AB90" s="54">
        <f t="shared" si="11"/>
        <v>2401.8360773275508</v>
      </c>
      <c r="AC90" s="54">
        <f t="shared" si="11"/>
        <v>2433.6892356618737</v>
      </c>
      <c r="AD90" s="54">
        <f t="shared" si="11"/>
        <v>2457.5853737738366</v>
      </c>
      <c r="AE90" s="54">
        <f t="shared" si="11"/>
        <v>2468.5294135935815</v>
      </c>
      <c r="AF90" s="54">
        <f t="shared" si="11"/>
        <v>2465.1241960917346</v>
      </c>
      <c r="AG90" s="54">
        <f t="shared" si="11"/>
        <v>2451.8282496897018</v>
      </c>
      <c r="AH90" s="54">
        <f t="shared" si="11"/>
        <v>2432.4105287582524</v>
      </c>
      <c r="AI90" s="54">
        <f t="shared" si="11"/>
        <v>2410.9457252645529</v>
      </c>
      <c r="AJ90" s="54">
        <f t="shared" si="11"/>
        <v>2391.7890214600952</v>
      </c>
      <c r="AK90" s="54">
        <f t="shared" si="11"/>
        <v>2373.706134129246</v>
      </c>
      <c r="AL90" s="54">
        <f t="shared" si="11"/>
        <v>2353.3473402382438</v>
      </c>
      <c r="AM90" s="54">
        <f t="shared" si="11"/>
        <v>2331.9869520888842</v>
      </c>
      <c r="AN90" s="54">
        <f t="shared" si="11"/>
        <v>2310.8506985414351</v>
      </c>
      <c r="AO90" s="54">
        <f t="shared" si="11"/>
        <v>2291.1144404695847</v>
      </c>
      <c r="AP90" s="54">
        <f t="shared" si="11"/>
        <v>2272.65632377773</v>
      </c>
      <c r="AQ90" s="54">
        <f t="shared" si="11"/>
        <v>2254.5105882374687</v>
      </c>
      <c r="AR90" s="54">
        <f t="shared" si="11"/>
        <v>2236.5513997257021</v>
      </c>
      <c r="AS90" s="54">
        <f t="shared" si="11"/>
        <v>2218.6522718218102</v>
      </c>
      <c r="AT90" s="54">
        <f t="shared" si="11"/>
        <v>2200.6865370001924</v>
      </c>
      <c r="AU90" s="54">
        <f t="shared" si="11"/>
        <v>2182.6390950069467</v>
      </c>
      <c r="AV90" s="54">
        <f t="shared" si="11"/>
        <v>2164.4034084727564</v>
      </c>
      <c r="AW90" s="54">
        <f t="shared" si="11"/>
        <v>2145.7198676352605</v>
      </c>
      <c r="AX90" s="54">
        <f t="shared" si="11"/>
        <v>2126.3346795711982</v>
      </c>
      <c r="AY90" s="54">
        <f t="shared" si="11"/>
        <v>2106.0004753984522</v>
      </c>
      <c r="AZ90" s="54">
        <f t="shared" si="11"/>
        <v>2084.8943203801637</v>
      </c>
      <c r="BA90" s="54">
        <f t="shared" si="11"/>
        <v>2063.3793982900711</v>
      </c>
      <c r="BB90" s="54">
        <f t="shared" si="11"/>
        <v>2041.4930274492624</v>
      </c>
      <c r="BC90" s="54">
        <f t="shared" si="11"/>
        <v>2019.2726720084859</v>
      </c>
      <c r="BD90" s="54">
        <f t="shared" si="11"/>
        <v>1996.7556812349353</v>
      </c>
      <c r="BE90" s="54">
        <f t="shared" si="11"/>
        <v>1974.0221134117241</v>
      </c>
      <c r="BF90" s="54">
        <f t="shared" si="11"/>
        <v>1951.1558485932155</v>
      </c>
      <c r="BG90" s="54">
        <f t="shared" si="11"/>
        <v>1928.1985358116681</v>
      </c>
      <c r="BH90" s="54">
        <f t="shared" si="11"/>
        <v>1905.1900071573839</v>
      </c>
      <c r="BI90" s="55">
        <f t="shared" si="11"/>
        <v>1882.1679767926057</v>
      </c>
    </row>
    <row r="91" spans="1:61" x14ac:dyDescent="0.2">
      <c r="A91" s="259" t="s">
        <v>283</v>
      </c>
      <c r="B91" s="40"/>
      <c r="I91" s="54">
        <f>I39+I40</f>
        <v>2597.0509188204237</v>
      </c>
      <c r="J91" s="54">
        <f t="shared" ref="J91:BI91" si="12">J39+J40</f>
        <v>2726.7398155051605</v>
      </c>
      <c r="K91" s="54">
        <f t="shared" si="12"/>
        <v>2967.9328846353892</v>
      </c>
      <c r="L91" s="54">
        <f t="shared" si="12"/>
        <v>3162.3679261120096</v>
      </c>
      <c r="M91" s="54">
        <f t="shared" si="12"/>
        <v>3331.3503163887726</v>
      </c>
      <c r="N91" s="54">
        <f t="shared" si="12"/>
        <v>3525.4810456247324</v>
      </c>
      <c r="O91" s="54">
        <f t="shared" si="12"/>
        <v>3658.4208621730013</v>
      </c>
      <c r="P91" s="54">
        <f t="shared" si="12"/>
        <v>3728.0927483218288</v>
      </c>
      <c r="Q91" s="54">
        <f t="shared" si="12"/>
        <v>3677.9997747986417</v>
      </c>
      <c r="R91" s="54">
        <f t="shared" si="12"/>
        <v>3750.6771824741027</v>
      </c>
      <c r="S91" s="54">
        <f t="shared" si="12"/>
        <v>4007.1459255589216</v>
      </c>
      <c r="T91" s="54">
        <f t="shared" si="12"/>
        <v>4235.8782596613346</v>
      </c>
      <c r="U91" s="54">
        <f t="shared" si="12"/>
        <v>4307.7125172410397</v>
      </c>
      <c r="V91" s="54">
        <f t="shared" si="12"/>
        <v>4583.195091143124</v>
      </c>
      <c r="W91" s="54">
        <f t="shared" si="12"/>
        <v>4780.7831913358204</v>
      </c>
      <c r="X91" s="54">
        <f t="shared" si="12"/>
        <v>4911.1267169959992</v>
      </c>
      <c r="Y91" s="54">
        <f t="shared" si="12"/>
        <v>5041.8531827247543</v>
      </c>
      <c r="Z91" s="54">
        <f t="shared" si="12"/>
        <v>5172.1529038474891</v>
      </c>
      <c r="AA91" s="54">
        <f t="shared" si="12"/>
        <v>5317.4082723464498</v>
      </c>
      <c r="AB91" s="54">
        <f t="shared" si="12"/>
        <v>5473.9924545663416</v>
      </c>
      <c r="AC91" s="54">
        <f t="shared" si="12"/>
        <v>5630.2218472109435</v>
      </c>
      <c r="AD91" s="54">
        <f t="shared" si="12"/>
        <v>5772.9160403591395</v>
      </c>
      <c r="AE91" s="54">
        <f t="shared" si="12"/>
        <v>5887.6169051428715</v>
      </c>
      <c r="AF91" s="54">
        <f t="shared" si="12"/>
        <v>5979.4577990007183</v>
      </c>
      <c r="AG91" s="54">
        <f t="shared" si="12"/>
        <v>6063.770322748609</v>
      </c>
      <c r="AH91" s="54">
        <f t="shared" si="12"/>
        <v>6140.9254265053132</v>
      </c>
      <c r="AI91" s="54">
        <f t="shared" si="12"/>
        <v>6212.1388324621594</v>
      </c>
      <c r="AJ91" s="54">
        <f t="shared" si="12"/>
        <v>6279.6588308864921</v>
      </c>
      <c r="AK91" s="54">
        <f t="shared" si="12"/>
        <v>6339.7220937619077</v>
      </c>
      <c r="AL91" s="54">
        <f t="shared" si="12"/>
        <v>6389.0888256529688</v>
      </c>
      <c r="AM91" s="54">
        <f t="shared" si="12"/>
        <v>6431.534870086386</v>
      </c>
      <c r="AN91" s="54">
        <f t="shared" si="12"/>
        <v>6470.9548004472836</v>
      </c>
      <c r="AO91" s="54">
        <f t="shared" si="12"/>
        <v>6511.3319926771846</v>
      </c>
      <c r="AP91" s="54">
        <f t="shared" si="12"/>
        <v>6553.1208232241643</v>
      </c>
      <c r="AQ91" s="54">
        <f t="shared" si="12"/>
        <v>6594.3027888541719</v>
      </c>
      <c r="AR91" s="54">
        <f t="shared" si="12"/>
        <v>6635.207305291081</v>
      </c>
      <c r="AS91" s="54">
        <f t="shared" si="12"/>
        <v>6676.1570278633944</v>
      </c>
      <c r="AT91" s="54">
        <f t="shared" si="12"/>
        <v>6717.4684010984183</v>
      </c>
      <c r="AU91" s="54">
        <f t="shared" si="12"/>
        <v>6759.7968753309506</v>
      </c>
      <c r="AV91" s="54">
        <f t="shared" si="12"/>
        <v>6803.5236375226632</v>
      </c>
      <c r="AW91" s="54">
        <f t="shared" si="12"/>
        <v>6848.53789900636</v>
      </c>
      <c r="AX91" s="54">
        <f t="shared" si="12"/>
        <v>6894.7127223006764</v>
      </c>
      <c r="AY91" s="54">
        <f t="shared" si="12"/>
        <v>6941.9035296903021</v>
      </c>
      <c r="AZ91" s="54">
        <f t="shared" si="12"/>
        <v>6989.697820219073</v>
      </c>
      <c r="BA91" s="54">
        <f t="shared" si="12"/>
        <v>7037.7978346826558</v>
      </c>
      <c r="BB91" s="54">
        <f t="shared" si="12"/>
        <v>7086.2163134677894</v>
      </c>
      <c r="BC91" s="54">
        <f t="shared" si="12"/>
        <v>7134.9651204117126</v>
      </c>
      <c r="BD91" s="54">
        <f t="shared" si="12"/>
        <v>7184.0546345489856</v>
      </c>
      <c r="BE91" s="54">
        <f t="shared" si="12"/>
        <v>7233.6509596715441</v>
      </c>
      <c r="BF91" s="54">
        <f t="shared" si="12"/>
        <v>7283.9457869556782</v>
      </c>
      <c r="BG91" s="54">
        <f t="shared" si="12"/>
        <v>7334.9838990407288</v>
      </c>
      <c r="BH91" s="54">
        <f t="shared" si="12"/>
        <v>7386.8059074896428</v>
      </c>
      <c r="BI91" s="55">
        <f t="shared" si="12"/>
        <v>7439.446980552736</v>
      </c>
    </row>
    <row r="92" spans="1:61" x14ac:dyDescent="0.2">
      <c r="A92" s="259" t="s">
        <v>284</v>
      </c>
      <c r="B92" s="40"/>
      <c r="I92" s="54">
        <f>I41</f>
        <v>825.35203982323162</v>
      </c>
      <c r="J92" s="54">
        <f t="shared" ref="J92:BI94" si="13">J41</f>
        <v>860.62424293328729</v>
      </c>
      <c r="K92" s="54">
        <f t="shared" si="13"/>
        <v>994.5601714893121</v>
      </c>
      <c r="L92" s="54">
        <f t="shared" si="13"/>
        <v>1125.7598991764332</v>
      </c>
      <c r="M92" s="54">
        <f t="shared" si="13"/>
        <v>1202.4657387811435</v>
      </c>
      <c r="N92" s="54">
        <f t="shared" si="13"/>
        <v>1283.9402712372946</v>
      </c>
      <c r="O92" s="54">
        <f t="shared" si="13"/>
        <v>1373.7400086801558</v>
      </c>
      <c r="P92" s="54">
        <f t="shared" si="13"/>
        <v>1399.7199374534182</v>
      </c>
      <c r="Q92" s="54">
        <f t="shared" si="13"/>
        <v>1477.9749989056179</v>
      </c>
      <c r="R92" s="54">
        <f t="shared" si="13"/>
        <v>1594.7588110067843</v>
      </c>
      <c r="S92" s="54">
        <f t="shared" si="13"/>
        <v>1648.2392055673163</v>
      </c>
      <c r="T92" s="54">
        <f t="shared" si="13"/>
        <v>1681.3499544976607</v>
      </c>
      <c r="U92" s="54">
        <f t="shared" si="13"/>
        <v>1711.0551127601359</v>
      </c>
      <c r="V92" s="54">
        <f t="shared" si="13"/>
        <v>2066.5774519172019</v>
      </c>
      <c r="W92" s="54">
        <f t="shared" si="13"/>
        <v>2090.8982819264734</v>
      </c>
      <c r="X92" s="54">
        <f t="shared" si="13"/>
        <v>2143.3915819331332</v>
      </c>
      <c r="Y92" s="54">
        <f t="shared" si="13"/>
        <v>2195.2961443413596</v>
      </c>
      <c r="Z92" s="54">
        <f t="shared" si="13"/>
        <v>2246.1178885238974</v>
      </c>
      <c r="AA92" s="54">
        <f t="shared" si="13"/>
        <v>2299.826386955981</v>
      </c>
      <c r="AB92" s="54">
        <f t="shared" si="13"/>
        <v>2354.7566631713994</v>
      </c>
      <c r="AC92" s="54">
        <f t="shared" si="13"/>
        <v>2409.9324033173712</v>
      </c>
      <c r="AD92" s="54">
        <f t="shared" si="13"/>
        <v>2464.1447367065093</v>
      </c>
      <c r="AE92" s="54">
        <f t="shared" si="13"/>
        <v>2515.9534438061005</v>
      </c>
      <c r="AF92" s="54">
        <f t="shared" si="13"/>
        <v>2564.3647517045792</v>
      </c>
      <c r="AG92" s="54">
        <f t="shared" si="13"/>
        <v>2609.6657818826297</v>
      </c>
      <c r="AH92" s="54">
        <f t="shared" si="13"/>
        <v>2652.3379644581651</v>
      </c>
      <c r="AI92" s="54">
        <f t="shared" si="13"/>
        <v>2693.3532934420928</v>
      </c>
      <c r="AJ92" s="54">
        <f t="shared" si="13"/>
        <v>2734.2488009531976</v>
      </c>
      <c r="AK92" s="54">
        <f t="shared" si="13"/>
        <v>2773.5465840383331</v>
      </c>
      <c r="AL92" s="54">
        <f t="shared" si="13"/>
        <v>2809.4777837440447</v>
      </c>
      <c r="AM92" s="54">
        <f t="shared" si="13"/>
        <v>2843.5547689032737</v>
      </c>
      <c r="AN92" s="54">
        <f t="shared" si="13"/>
        <v>2877.360242230503</v>
      </c>
      <c r="AO92" s="54">
        <f t="shared" si="13"/>
        <v>2912.5415218305957</v>
      </c>
      <c r="AP92" s="54">
        <f t="shared" si="13"/>
        <v>2949.1884293031972</v>
      </c>
      <c r="AQ92" s="54">
        <f t="shared" si="13"/>
        <v>2986.265264282581</v>
      </c>
      <c r="AR92" s="54">
        <f t="shared" si="13"/>
        <v>3023.7721585144604</v>
      </c>
      <c r="AS92" s="54">
        <f t="shared" si="13"/>
        <v>3061.6980674591437</v>
      </c>
      <c r="AT92" s="54">
        <f t="shared" si="13"/>
        <v>3100.0209022709691</v>
      </c>
      <c r="AU92" s="54">
        <f t="shared" si="13"/>
        <v>3138.8675714934516</v>
      </c>
      <c r="AV92" s="54">
        <f t="shared" si="13"/>
        <v>3178.2319268463625</v>
      </c>
      <c r="AW92" s="54">
        <f t="shared" si="13"/>
        <v>3217.867982142765</v>
      </c>
      <c r="AX92" s="54">
        <f t="shared" si="13"/>
        <v>3257.5075081283899</v>
      </c>
      <c r="AY92" s="54">
        <f t="shared" si="13"/>
        <v>3296.8588113519731</v>
      </c>
      <c r="AZ92" s="54">
        <f t="shared" si="13"/>
        <v>3336.0730647326859</v>
      </c>
      <c r="BA92" s="54">
        <f t="shared" si="13"/>
        <v>3375.5002845273266</v>
      </c>
      <c r="BB92" s="54">
        <f t="shared" si="13"/>
        <v>3415.1284161570725</v>
      </c>
      <c r="BC92" s="54">
        <f t="shared" si="13"/>
        <v>3454.9449713213039</v>
      </c>
      <c r="BD92" s="54">
        <f t="shared" si="13"/>
        <v>3494.9367647033673</v>
      </c>
      <c r="BE92" s="54">
        <f t="shared" si="13"/>
        <v>3535.1667696534564</v>
      </c>
      <c r="BF92" s="54">
        <f t="shared" si="13"/>
        <v>3575.7119815895148</v>
      </c>
      <c r="BG92" s="54">
        <f t="shared" si="13"/>
        <v>3616.5786269928308</v>
      </c>
      <c r="BH92" s="54">
        <f t="shared" si="13"/>
        <v>3657.7712543042003</v>
      </c>
      <c r="BI92" s="55">
        <f t="shared" si="13"/>
        <v>3699.292074096842</v>
      </c>
    </row>
    <row r="93" spans="1:61" x14ac:dyDescent="0.2">
      <c r="A93" s="259" t="s">
        <v>285</v>
      </c>
      <c r="B93" s="40"/>
      <c r="I93" s="54">
        <f>I42</f>
        <v>957.48912910180843</v>
      </c>
      <c r="J93" s="54">
        <f t="shared" si="13"/>
        <v>1007.4847756088832</v>
      </c>
      <c r="K93" s="54">
        <f t="shared" si="13"/>
        <v>1190.6924414462044</v>
      </c>
      <c r="L93" s="54">
        <f t="shared" si="13"/>
        <v>1343.1889625419417</v>
      </c>
      <c r="M93" s="54">
        <f t="shared" si="13"/>
        <v>1386.1188711991374</v>
      </c>
      <c r="N93" s="54">
        <f t="shared" si="13"/>
        <v>1437.9007595991709</v>
      </c>
      <c r="O93" s="54">
        <f t="shared" si="13"/>
        <v>1504.0047055880304</v>
      </c>
      <c r="P93" s="54">
        <f t="shared" si="13"/>
        <v>1468.2394548218376</v>
      </c>
      <c r="Q93" s="54">
        <f t="shared" si="13"/>
        <v>1517.3701234262553</v>
      </c>
      <c r="R93" s="54">
        <f t="shared" si="13"/>
        <v>1697.1667887148062</v>
      </c>
      <c r="S93" s="54">
        <f t="shared" si="13"/>
        <v>1811.5369065308341</v>
      </c>
      <c r="T93" s="54">
        <f t="shared" si="13"/>
        <v>1821.7287125216355</v>
      </c>
      <c r="U93" s="54">
        <f t="shared" si="13"/>
        <v>1852.1517291354023</v>
      </c>
      <c r="V93" s="54">
        <f t="shared" si="13"/>
        <v>2167.5672054910888</v>
      </c>
      <c r="W93" s="54">
        <f t="shared" si="13"/>
        <v>2175.4614760435193</v>
      </c>
      <c r="X93" s="54">
        <f t="shared" si="13"/>
        <v>2234.0209975950111</v>
      </c>
      <c r="Y93" s="54">
        <f t="shared" si="13"/>
        <v>2292.0485616136752</v>
      </c>
      <c r="Z93" s="54">
        <f t="shared" si="13"/>
        <v>2348.9823531404718</v>
      </c>
      <c r="AA93" s="54">
        <f t="shared" si="13"/>
        <v>2408.9785821050118</v>
      </c>
      <c r="AB93" s="54">
        <f t="shared" si="13"/>
        <v>2470.3346556953056</v>
      </c>
      <c r="AC93" s="54">
        <f t="shared" si="13"/>
        <v>2532.0254351337517</v>
      </c>
      <c r="AD93" s="54">
        <f t="shared" si="13"/>
        <v>2592.7749564291103</v>
      </c>
      <c r="AE93" s="54">
        <f t="shared" si="13"/>
        <v>2651.0563690508598</v>
      </c>
      <c r="AF93" s="54">
        <f t="shared" si="13"/>
        <v>2705.7876095988613</v>
      </c>
      <c r="AG93" s="54">
        <f t="shared" si="13"/>
        <v>2757.2475663431837</v>
      </c>
      <c r="AH93" s="54">
        <f t="shared" si="13"/>
        <v>2805.9490624077712</v>
      </c>
      <c r="AI93" s="54">
        <f t="shared" si="13"/>
        <v>2852.9295144521689</v>
      </c>
      <c r="AJ93" s="54">
        <f t="shared" si="13"/>
        <v>2899.8327579991296</v>
      </c>
      <c r="AK93" s="54">
        <f t="shared" si="13"/>
        <v>2945.0936392709605</v>
      </c>
      <c r="AL93" s="54">
        <f t="shared" si="13"/>
        <v>2986.8178737258281</v>
      </c>
      <c r="AM93" s="54">
        <f t="shared" si="13"/>
        <v>3026.6059950184449</v>
      </c>
      <c r="AN93" s="54">
        <f t="shared" si="13"/>
        <v>3066.1416567625583</v>
      </c>
      <c r="AO93" s="54">
        <f t="shared" si="13"/>
        <v>3107.1856685638249</v>
      </c>
      <c r="AP93" s="54">
        <f t="shared" si="13"/>
        <v>3149.8436719832553</v>
      </c>
      <c r="AQ93" s="54">
        <f t="shared" si="13"/>
        <v>3193.0185210498435</v>
      </c>
      <c r="AR93" s="54">
        <f t="shared" si="13"/>
        <v>3236.7171788888595</v>
      </c>
      <c r="AS93" s="54">
        <f t="shared" si="13"/>
        <v>3280.9349593159736</v>
      </c>
      <c r="AT93" s="54">
        <f t="shared" si="13"/>
        <v>3325.6556131602106</v>
      </c>
      <c r="AU93" s="54">
        <f t="shared" si="13"/>
        <v>3371.0231529006114</v>
      </c>
      <c r="AV93" s="54">
        <f t="shared" si="13"/>
        <v>3417.0394927692064</v>
      </c>
      <c r="AW93" s="54">
        <f t="shared" si="13"/>
        <v>3463.4487472581036</v>
      </c>
      <c r="AX93" s="54">
        <f t="shared" si="13"/>
        <v>3509.9702832504472</v>
      </c>
      <c r="AY93" s="54">
        <f t="shared" si="13"/>
        <v>3556.2972670673494</v>
      </c>
      <c r="AZ93" s="54">
        <f t="shared" si="13"/>
        <v>3602.5779796830075</v>
      </c>
      <c r="BA93" s="54">
        <f t="shared" si="13"/>
        <v>3649.1711075683747</v>
      </c>
      <c r="BB93" s="54">
        <f t="shared" si="13"/>
        <v>3696.0645495331419</v>
      </c>
      <c r="BC93" s="54">
        <f t="shared" si="13"/>
        <v>3743.2457032578427</v>
      </c>
      <c r="BD93" s="54">
        <f t="shared" si="13"/>
        <v>3790.7011780167682</v>
      </c>
      <c r="BE93" s="54">
        <f t="shared" si="13"/>
        <v>3838.5002416559792</v>
      </c>
      <c r="BF93" s="54">
        <f t="shared" si="13"/>
        <v>3886.7277277841235</v>
      </c>
      <c r="BG93" s="54">
        <f t="shared" si="13"/>
        <v>3935.3918513993631</v>
      </c>
      <c r="BH93" s="54">
        <f t="shared" si="13"/>
        <v>3984.4990558264103</v>
      </c>
      <c r="BI93" s="55">
        <f t="shared" si="13"/>
        <v>4034.0532839552402</v>
      </c>
    </row>
    <row r="94" spans="1:61" x14ac:dyDescent="0.2">
      <c r="A94" s="259" t="s">
        <v>286</v>
      </c>
      <c r="B94" s="40"/>
      <c r="I94" s="54">
        <f>I43</f>
        <v>636.84917179891238</v>
      </c>
      <c r="J94" s="54">
        <f t="shared" si="13"/>
        <v>682.17640383462935</v>
      </c>
      <c r="K94" s="54">
        <f t="shared" si="13"/>
        <v>798.94066636712569</v>
      </c>
      <c r="L94" s="54">
        <f t="shared" si="13"/>
        <v>919.68852177451481</v>
      </c>
      <c r="M94" s="54">
        <f t="shared" si="13"/>
        <v>953.46054365731106</v>
      </c>
      <c r="N94" s="54">
        <f t="shared" si="13"/>
        <v>982.73916071012547</v>
      </c>
      <c r="O94" s="54">
        <f t="shared" si="13"/>
        <v>1007.190217386193</v>
      </c>
      <c r="P94" s="54">
        <f t="shared" si="13"/>
        <v>988.01686580060073</v>
      </c>
      <c r="Q94" s="54">
        <f t="shared" si="13"/>
        <v>1028.7917095739863</v>
      </c>
      <c r="R94" s="54">
        <f t="shared" si="13"/>
        <v>1164.2331935578331</v>
      </c>
      <c r="S94" s="54">
        <f t="shared" si="13"/>
        <v>1285.5808657429811</v>
      </c>
      <c r="T94" s="54">
        <f t="shared" si="13"/>
        <v>1325.0409909702028</v>
      </c>
      <c r="U94" s="54">
        <f t="shared" si="13"/>
        <v>1362.5508537800022</v>
      </c>
      <c r="V94" s="54">
        <f t="shared" si="13"/>
        <v>1597.4262241195795</v>
      </c>
      <c r="W94" s="54">
        <f t="shared" si="13"/>
        <v>1681.134442521691</v>
      </c>
      <c r="X94" s="54">
        <f t="shared" si="13"/>
        <v>1758.2078089568856</v>
      </c>
      <c r="Y94" s="54">
        <f t="shared" si="13"/>
        <v>1836.1593830147574</v>
      </c>
      <c r="Z94" s="54">
        <f t="shared" si="13"/>
        <v>1914.1471215497731</v>
      </c>
      <c r="AA94" s="54">
        <f t="shared" si="13"/>
        <v>1995.6050333968458</v>
      </c>
      <c r="AB94" s="54">
        <f t="shared" si="13"/>
        <v>2079.4849401042898</v>
      </c>
      <c r="AC94" s="54">
        <f t="shared" si="13"/>
        <v>2164.8983060963737</v>
      </c>
      <c r="AD94" s="54">
        <f t="shared" si="13"/>
        <v>2250.6796588139973</v>
      </c>
      <c r="AE94" s="54">
        <f t="shared" si="13"/>
        <v>2335.3721416613935</v>
      </c>
      <c r="AF94" s="54">
        <f t="shared" si="13"/>
        <v>2417.7580862861582</v>
      </c>
      <c r="AG94" s="54">
        <f t="shared" si="13"/>
        <v>2497.9088937363044</v>
      </c>
      <c r="AH94" s="54">
        <f t="shared" si="13"/>
        <v>2576.276292478261</v>
      </c>
      <c r="AI94" s="54">
        <f t="shared" si="13"/>
        <v>2653.8483087268137</v>
      </c>
      <c r="AJ94" s="54">
        <f t="shared" si="13"/>
        <v>2732.256250999515</v>
      </c>
      <c r="AK94" s="54">
        <f t="shared" si="13"/>
        <v>2810.0751823288151</v>
      </c>
      <c r="AL94" s="54">
        <f t="shared" si="13"/>
        <v>2885.4015286326985</v>
      </c>
      <c r="AM94" s="54">
        <f t="shared" si="13"/>
        <v>2959.7095835241971</v>
      </c>
      <c r="AN94" s="54">
        <f t="shared" si="13"/>
        <v>3034.637448197393</v>
      </c>
      <c r="AO94" s="54">
        <f t="shared" si="13"/>
        <v>3111.9854794228136</v>
      </c>
      <c r="AP94" s="54">
        <f t="shared" si="13"/>
        <v>3191.9653669363765</v>
      </c>
      <c r="AQ94" s="54">
        <f t="shared" si="13"/>
        <v>3273.5664209640927</v>
      </c>
      <c r="AR94" s="54">
        <f t="shared" si="13"/>
        <v>3356.8770747385379</v>
      </c>
      <c r="AS94" s="54">
        <f t="shared" si="13"/>
        <v>3441.9802180437455</v>
      </c>
      <c r="AT94" s="54">
        <f t="shared" si="13"/>
        <v>3528.9529296893174</v>
      </c>
      <c r="AU94" s="54">
        <f t="shared" si="13"/>
        <v>3618.0505469189088</v>
      </c>
      <c r="AV94" s="54">
        <f t="shared" si="13"/>
        <v>3709.3886385776896</v>
      </c>
      <c r="AW94" s="54">
        <f t="shared" si="13"/>
        <v>3802.8077631455658</v>
      </c>
      <c r="AX94" s="54">
        <f t="shared" si="13"/>
        <v>3898.1165278729677</v>
      </c>
      <c r="AY94" s="54">
        <f t="shared" si="13"/>
        <v>3995.0883731316912</v>
      </c>
      <c r="AZ94" s="54">
        <f t="shared" si="13"/>
        <v>4093.7599328767424</v>
      </c>
      <c r="BA94" s="54">
        <f t="shared" si="13"/>
        <v>4194.3506389956528</v>
      </c>
      <c r="BB94" s="54">
        <f t="shared" si="13"/>
        <v>4296.8794018435683</v>
      </c>
      <c r="BC94" s="54">
        <f t="shared" si="13"/>
        <v>4401.3647132007336</v>
      </c>
      <c r="BD94" s="54">
        <f t="shared" si="13"/>
        <v>4507.8242874257057</v>
      </c>
      <c r="BE94" s="54">
        <f t="shared" si="13"/>
        <v>4616.3753820555376</v>
      </c>
      <c r="BF94" s="54">
        <f t="shared" si="13"/>
        <v>4727.1588257030617</v>
      </c>
      <c r="BG94" s="54">
        <f t="shared" si="13"/>
        <v>4840.2268119236387</v>
      </c>
      <c r="BH94" s="54">
        <f t="shared" si="13"/>
        <v>4955.6308295803265</v>
      </c>
      <c r="BI94" s="55">
        <f t="shared" si="13"/>
        <v>5073.4206690892697</v>
      </c>
    </row>
    <row r="95" spans="1:61" x14ac:dyDescent="0.2">
      <c r="A95" s="259" t="s">
        <v>287</v>
      </c>
      <c r="B95" s="40"/>
      <c r="I95" s="54">
        <f>I44+I45</f>
        <v>1623.8018058106015</v>
      </c>
      <c r="J95" s="54">
        <f t="shared" ref="J95:BI95" si="14">J44+J45</f>
        <v>1822.4951609926225</v>
      </c>
      <c r="K95" s="54">
        <f t="shared" si="14"/>
        <v>2166.298644952557</v>
      </c>
      <c r="L95" s="54">
        <f t="shared" si="14"/>
        <v>2331.3408392066517</v>
      </c>
      <c r="M95" s="54">
        <f t="shared" si="14"/>
        <v>2383.0435220231129</v>
      </c>
      <c r="N95" s="54">
        <f t="shared" si="14"/>
        <v>2540.8630589329832</v>
      </c>
      <c r="O95" s="54">
        <f t="shared" si="14"/>
        <v>2728.838438356292</v>
      </c>
      <c r="P95" s="54">
        <f t="shared" si="14"/>
        <v>2762.9644114695907</v>
      </c>
      <c r="Q95" s="54">
        <f t="shared" si="14"/>
        <v>3032.1263849062357</v>
      </c>
      <c r="R95" s="54">
        <f t="shared" si="14"/>
        <v>3401.7294408571947</v>
      </c>
      <c r="S95" s="54">
        <f t="shared" si="14"/>
        <v>3556.0155065145791</v>
      </c>
      <c r="T95" s="54">
        <f t="shared" si="14"/>
        <v>3532.2470339744173</v>
      </c>
      <c r="U95" s="54">
        <f t="shared" si="14"/>
        <v>3588.8015752326332</v>
      </c>
      <c r="V95" s="54">
        <f t="shared" si="14"/>
        <v>3965.5598401128746</v>
      </c>
      <c r="W95" s="54">
        <f t="shared" si="14"/>
        <v>4247.4403854669345</v>
      </c>
      <c r="X95" s="54">
        <f t="shared" si="14"/>
        <v>4348.1404620275298</v>
      </c>
      <c r="Y95" s="54">
        <f t="shared" si="14"/>
        <v>4447.6201417924849</v>
      </c>
      <c r="Z95" s="54">
        <f t="shared" si="14"/>
        <v>4544.9379651487943</v>
      </c>
      <c r="AA95" s="54">
        <f t="shared" si="14"/>
        <v>4648.1233202345902</v>
      </c>
      <c r="AB95" s="54">
        <f t="shared" si="14"/>
        <v>4753.755021743882</v>
      </c>
      <c r="AC95" s="54">
        <f t="shared" si="14"/>
        <v>4859.8524866468542</v>
      </c>
      <c r="AD95" s="54">
        <f t="shared" si="14"/>
        <v>4963.9745144169792</v>
      </c>
      <c r="AE95" s="54">
        <f t="shared" si="14"/>
        <v>5063.2232748588885</v>
      </c>
      <c r="AF95" s="54">
        <f t="shared" si="14"/>
        <v>5155.6670647064757</v>
      </c>
      <c r="AG95" s="54">
        <f t="shared" si="14"/>
        <v>5241.9323652129397</v>
      </c>
      <c r="AH95" s="54">
        <f t="shared" si="14"/>
        <v>5322.9616285068696</v>
      </c>
      <c r="AI95" s="54">
        <f t="shared" si="14"/>
        <v>5400.6748158062392</v>
      </c>
      <c r="AJ95" s="54">
        <f t="shared" si="14"/>
        <v>5478.1153184157411</v>
      </c>
      <c r="AK95" s="54">
        <f t="shared" si="14"/>
        <v>5552.3298600464859</v>
      </c>
      <c r="AL95" s="54">
        <f t="shared" si="14"/>
        <v>5619.819150708825</v>
      </c>
      <c r="AM95" s="54">
        <f t="shared" si="14"/>
        <v>5683.6157059836141</v>
      </c>
      <c r="AN95" s="54">
        <f t="shared" si="14"/>
        <v>5746.8824402355658</v>
      </c>
      <c r="AO95" s="54">
        <f t="shared" si="14"/>
        <v>5812.90143409746</v>
      </c>
      <c r="AP95" s="54">
        <f t="shared" si="14"/>
        <v>5881.8389466561048</v>
      </c>
      <c r="AQ95" s="54">
        <f t="shared" si="14"/>
        <v>5951.6177112373098</v>
      </c>
      <c r="AR95" s="54">
        <f t="shared" si="14"/>
        <v>6022.2292361895552</v>
      </c>
      <c r="AS95" s="54">
        <f t="shared" si="14"/>
        <v>6093.6427130346456</v>
      </c>
      <c r="AT95" s="54">
        <f t="shared" si="14"/>
        <v>6165.8053495565382</v>
      </c>
      <c r="AU95" s="54">
        <f t="shared" si="14"/>
        <v>6238.960544944126</v>
      </c>
      <c r="AV95" s="54">
        <f t="shared" si="14"/>
        <v>6313.0866635313978</v>
      </c>
      <c r="AW95" s="54">
        <f t="shared" si="14"/>
        <v>6387.6859386749256</v>
      </c>
      <c r="AX95" s="54">
        <f t="shared" si="14"/>
        <v>6462.2176666576715</v>
      </c>
      <c r="AY95" s="54">
        <f t="shared" si="14"/>
        <v>6536.095916987394</v>
      </c>
      <c r="AZ95" s="54">
        <f t="shared" si="14"/>
        <v>6609.6407585833767</v>
      </c>
      <c r="BA95" s="54">
        <f t="shared" si="14"/>
        <v>6683.5706896467354</v>
      </c>
      <c r="BB95" s="54">
        <f t="shared" si="14"/>
        <v>6757.8615918498235</v>
      </c>
      <c r="BC95" s="54">
        <f t="shared" si="14"/>
        <v>6832.4885361315355</v>
      </c>
      <c r="BD95" s="54">
        <f t="shared" si="14"/>
        <v>6907.4252633619508</v>
      </c>
      <c r="BE95" s="54">
        <f t="shared" si="14"/>
        <v>6982.7959952065903</v>
      </c>
      <c r="BF95" s="54">
        <f t="shared" si="14"/>
        <v>7058.7523300026987</v>
      </c>
      <c r="BG95" s="54">
        <f t="shared" si="14"/>
        <v>7135.3058855814215</v>
      </c>
      <c r="BH95" s="54">
        <f t="shared" si="14"/>
        <v>7212.4649440066269</v>
      </c>
      <c r="BI95" s="55">
        <f t="shared" si="14"/>
        <v>7290.2331616313786</v>
      </c>
    </row>
    <row r="96" spans="1:61" x14ac:dyDescent="0.2">
      <c r="A96" s="259" t="s">
        <v>288</v>
      </c>
      <c r="B96" s="40"/>
      <c r="I96" s="54">
        <f>I46</f>
        <v>1217.5195160253679</v>
      </c>
      <c r="J96" s="54">
        <f t="shared" ref="J96:BI98" si="15">J46</f>
        <v>1292.6341207581518</v>
      </c>
      <c r="K96" s="54">
        <f t="shared" si="15"/>
        <v>1490.0363414785679</v>
      </c>
      <c r="L96" s="54">
        <f t="shared" si="15"/>
        <v>1639.350314270589</v>
      </c>
      <c r="M96" s="54">
        <f t="shared" si="15"/>
        <v>1712.0343556535668</v>
      </c>
      <c r="N96" s="54">
        <f t="shared" si="15"/>
        <v>1803.6398418356748</v>
      </c>
      <c r="O96" s="54">
        <f t="shared" si="15"/>
        <v>1891.7453428330407</v>
      </c>
      <c r="P96" s="54">
        <f t="shared" si="15"/>
        <v>1925.726984191494</v>
      </c>
      <c r="Q96" s="54">
        <f t="shared" si="15"/>
        <v>2039.0277316223494</v>
      </c>
      <c r="R96" s="54">
        <f t="shared" si="15"/>
        <v>2282.7007277873363</v>
      </c>
      <c r="S96" s="54">
        <f t="shared" si="15"/>
        <v>2438.8021860920107</v>
      </c>
      <c r="T96" s="54">
        <f t="shared" si="15"/>
        <v>2603.0134076603781</v>
      </c>
      <c r="U96" s="54">
        <f t="shared" si="15"/>
        <v>2742.170325969631</v>
      </c>
      <c r="V96" s="54">
        <f t="shared" si="15"/>
        <v>3334.778314369561</v>
      </c>
      <c r="W96" s="54">
        <f t="shared" si="15"/>
        <v>3790.6958165959172</v>
      </c>
      <c r="X96" s="54">
        <f t="shared" si="15"/>
        <v>4037.5899447326888</v>
      </c>
      <c r="Y96" s="54">
        <f t="shared" si="15"/>
        <v>4292.130724688609</v>
      </c>
      <c r="Z96" s="54">
        <f t="shared" si="15"/>
        <v>4551.5182412741697</v>
      </c>
      <c r="AA96" s="54">
        <f t="shared" si="15"/>
        <v>4824.1016411419605</v>
      </c>
      <c r="AB96" s="54">
        <f t="shared" si="15"/>
        <v>5108.3089405555811</v>
      </c>
      <c r="AC96" s="54">
        <f t="shared" si="15"/>
        <v>5401.9693578096176</v>
      </c>
      <c r="AD96" s="54">
        <f t="shared" si="15"/>
        <v>5702.0413246951075</v>
      </c>
      <c r="AE96" s="54">
        <f t="shared" si="15"/>
        <v>6004.526155653658</v>
      </c>
      <c r="AF96" s="54">
        <f t="shared" si="15"/>
        <v>6312.1268118947783</v>
      </c>
      <c r="AG96" s="54">
        <f t="shared" si="15"/>
        <v>6625.623653374284</v>
      </c>
      <c r="AH96" s="54">
        <f t="shared" si="15"/>
        <v>6936.5862058155608</v>
      </c>
      <c r="AI96" s="54">
        <f t="shared" si="15"/>
        <v>7236.3126234348038</v>
      </c>
      <c r="AJ96" s="54">
        <f t="shared" si="15"/>
        <v>7516.2987148223301</v>
      </c>
      <c r="AK96" s="54">
        <f t="shared" si="15"/>
        <v>7775.5829334392902</v>
      </c>
      <c r="AL96" s="54">
        <f t="shared" si="15"/>
        <v>8021.2122486227208</v>
      </c>
      <c r="AM96" s="54">
        <f t="shared" si="15"/>
        <v>8257.400093076878</v>
      </c>
      <c r="AN96" s="54">
        <f t="shared" si="15"/>
        <v>8489.0422463569375</v>
      </c>
      <c r="AO96" s="54">
        <f t="shared" si="15"/>
        <v>8721.6710030323593</v>
      </c>
      <c r="AP96" s="54">
        <f t="shared" si="15"/>
        <v>8956.5055084085707</v>
      </c>
      <c r="AQ96" s="54">
        <f t="shared" si="15"/>
        <v>9191.4352707118251</v>
      </c>
      <c r="AR96" s="54">
        <f t="shared" si="15"/>
        <v>9427.537152029734</v>
      </c>
      <c r="AS96" s="54">
        <f t="shared" si="15"/>
        <v>9665.9855390027715</v>
      </c>
      <c r="AT96" s="54">
        <f t="shared" si="15"/>
        <v>9908.0534368277367</v>
      </c>
      <c r="AU96" s="54">
        <f t="shared" si="15"/>
        <v>10155.632658332095</v>
      </c>
      <c r="AV96" s="54">
        <f t="shared" si="15"/>
        <v>10410.346242530884</v>
      </c>
      <c r="AW96" s="54">
        <f t="shared" si="15"/>
        <v>10673.177317939941</v>
      </c>
      <c r="AX96" s="54">
        <f t="shared" si="15"/>
        <v>10945.160839942218</v>
      </c>
      <c r="AY96" s="54">
        <f t="shared" si="15"/>
        <v>11227.384316052721</v>
      </c>
      <c r="AZ96" s="54">
        <f t="shared" si="15"/>
        <v>11517.867548489288</v>
      </c>
      <c r="BA96" s="54">
        <f t="shared" si="15"/>
        <v>11813.910776866825</v>
      </c>
      <c r="BB96" s="54">
        <f t="shared" si="15"/>
        <v>12115.56107343531</v>
      </c>
      <c r="BC96" s="54">
        <f t="shared" si="15"/>
        <v>12422.864359760424</v>
      </c>
      <c r="BD96" s="54">
        <f t="shared" si="15"/>
        <v>12735.864422639321</v>
      </c>
      <c r="BE96" s="54">
        <f t="shared" si="15"/>
        <v>13054.886642636799</v>
      </c>
      <c r="BF96" s="54">
        <f t="shared" si="15"/>
        <v>13380.324271381365</v>
      </c>
      <c r="BG96" s="54">
        <f t="shared" si="15"/>
        <v>13712.320784362953</v>
      </c>
      <c r="BH96" s="54">
        <f t="shared" si="15"/>
        <v>14051.018067935924</v>
      </c>
      <c r="BI96" s="55">
        <f t="shared" si="15"/>
        <v>14396.553606587077</v>
      </c>
    </row>
    <row r="97" spans="1:61" x14ac:dyDescent="0.2">
      <c r="A97" s="259" t="s">
        <v>289</v>
      </c>
      <c r="B97" s="40"/>
      <c r="I97" s="54">
        <f>I47</f>
        <v>1706.6024804589906</v>
      </c>
      <c r="J97" s="54">
        <f t="shared" si="15"/>
        <v>1703.5010482581254</v>
      </c>
      <c r="K97" s="54">
        <f t="shared" si="15"/>
        <v>1933.8707410286615</v>
      </c>
      <c r="L97" s="54">
        <f t="shared" si="15"/>
        <v>2153.675657808727</v>
      </c>
      <c r="M97" s="54">
        <f t="shared" si="15"/>
        <v>2298.3702505757124</v>
      </c>
      <c r="N97" s="54">
        <f t="shared" si="15"/>
        <v>2430.0821452448795</v>
      </c>
      <c r="O97" s="54">
        <f t="shared" si="15"/>
        <v>2614.0226283800762</v>
      </c>
      <c r="P97" s="54">
        <f t="shared" si="15"/>
        <v>2740.3367900106496</v>
      </c>
      <c r="Q97" s="54">
        <f t="shared" si="15"/>
        <v>2941.6791661197531</v>
      </c>
      <c r="R97" s="54">
        <f t="shared" si="15"/>
        <v>3388.5062004678171</v>
      </c>
      <c r="S97" s="54">
        <f t="shared" si="15"/>
        <v>3815.9156485707945</v>
      </c>
      <c r="T97" s="54">
        <f t="shared" si="15"/>
        <v>4021.3431733748421</v>
      </c>
      <c r="U97" s="54">
        <f t="shared" si="15"/>
        <v>4189.6426485802067</v>
      </c>
      <c r="V97" s="54">
        <f t="shared" si="15"/>
        <v>5047.07826989772</v>
      </c>
      <c r="W97" s="54">
        <f t="shared" si="15"/>
        <v>5516.6342563589078</v>
      </c>
      <c r="X97" s="54">
        <f t="shared" si="15"/>
        <v>5817.9356715841577</v>
      </c>
      <c r="Y97" s="54">
        <f t="shared" si="15"/>
        <v>6126.7626395408333</v>
      </c>
      <c r="Z97" s="54">
        <f t="shared" si="15"/>
        <v>6439.8407785261979</v>
      </c>
      <c r="AA97" s="54">
        <f t="shared" si="15"/>
        <v>6768.3179197150685</v>
      </c>
      <c r="AB97" s="54">
        <f t="shared" si="15"/>
        <v>7109.2509636248133</v>
      </c>
      <c r="AC97" s="54">
        <f t="shared" si="15"/>
        <v>7460.5387056460204</v>
      </c>
      <c r="AD97" s="54">
        <f t="shared" si="15"/>
        <v>7819.1727258244709</v>
      </c>
      <c r="AE97" s="54">
        <f t="shared" si="15"/>
        <v>8181.1531389303764</v>
      </c>
      <c r="AF97" s="54">
        <f t="shared" si="15"/>
        <v>8550.0253236317694</v>
      </c>
      <c r="AG97" s="54">
        <f t="shared" si="15"/>
        <v>8926.2617872617575</v>
      </c>
      <c r="AH97" s="54">
        <f t="shared" si="15"/>
        <v>9299.5470617089413</v>
      </c>
      <c r="AI97" s="54">
        <f t="shared" si="15"/>
        <v>9659.3412906177655</v>
      </c>
      <c r="AJ97" s="54">
        <f t="shared" si="15"/>
        <v>9995.426904525908</v>
      </c>
      <c r="AK97" s="54">
        <f t="shared" si="15"/>
        <v>10305.497394240949</v>
      </c>
      <c r="AL97" s="54">
        <f t="shared" si="15"/>
        <v>10597.293767780147</v>
      </c>
      <c r="AM97" s="54">
        <f t="shared" si="15"/>
        <v>10876.535400840172</v>
      </c>
      <c r="AN97" s="54">
        <f t="shared" si="15"/>
        <v>11149.759538977816</v>
      </c>
      <c r="AO97" s="54">
        <f t="shared" si="15"/>
        <v>11424.262016590275</v>
      </c>
      <c r="AP97" s="54">
        <f t="shared" si="15"/>
        <v>11701.631962881527</v>
      </c>
      <c r="AQ97" s="54">
        <f t="shared" si="15"/>
        <v>11979.114302025488</v>
      </c>
      <c r="AR97" s="54">
        <f t="shared" si="15"/>
        <v>12258.13746343102</v>
      </c>
      <c r="AS97" s="54">
        <f t="shared" si="15"/>
        <v>12540.256808980843</v>
      </c>
      <c r="AT97" s="54">
        <f t="shared" si="15"/>
        <v>12827.157895438897</v>
      </c>
      <c r="AU97" s="54">
        <f t="shared" si="15"/>
        <v>13121.330658084387</v>
      </c>
      <c r="AV97" s="54">
        <f t="shared" si="15"/>
        <v>13424.920895953717</v>
      </c>
      <c r="AW97" s="54">
        <f t="shared" si="15"/>
        <v>13739.260470774589</v>
      </c>
      <c r="AX97" s="54">
        <f t="shared" si="15"/>
        <v>14065.768081822584</v>
      </c>
      <c r="AY97" s="54">
        <f t="shared" si="15"/>
        <v>14405.954225843507</v>
      </c>
      <c r="AZ97" s="54">
        <f t="shared" si="15"/>
        <v>14757.526094219855</v>
      </c>
      <c r="BA97" s="54">
        <f t="shared" si="15"/>
        <v>15117.218993781631</v>
      </c>
      <c r="BB97" s="54">
        <f t="shared" si="15"/>
        <v>15485.157284603612</v>
      </c>
      <c r="BC97" s="54">
        <f t="shared" si="15"/>
        <v>15861.464685609677</v>
      </c>
      <c r="BD97" s="54">
        <f t="shared" si="15"/>
        <v>16246.262933251699</v>
      </c>
      <c r="BE97" s="54">
        <f t="shared" si="15"/>
        <v>16640.033341884235</v>
      </c>
      <c r="BF97" s="54">
        <f t="shared" si="15"/>
        <v>17043.34325965559</v>
      </c>
      <c r="BG97" s="54">
        <f t="shared" si="15"/>
        <v>17456.441752332532</v>
      </c>
      <c r="BH97" s="54">
        <f t="shared" si="15"/>
        <v>17879.576504137716</v>
      </c>
      <c r="BI97" s="55">
        <f t="shared" si="15"/>
        <v>18312.990242663549</v>
      </c>
    </row>
    <row r="98" spans="1:61" x14ac:dyDescent="0.2">
      <c r="A98" s="259" t="s">
        <v>290</v>
      </c>
      <c r="B98" s="40"/>
      <c r="I98" s="54">
        <f>I48</f>
        <v>174.94890796108089</v>
      </c>
      <c r="J98" s="54">
        <f t="shared" si="15"/>
        <v>169.15820543043426</v>
      </c>
      <c r="K98" s="54">
        <f t="shared" si="15"/>
        <v>196.46933500099175</v>
      </c>
      <c r="L98" s="54">
        <f t="shared" si="15"/>
        <v>219.55529259720151</v>
      </c>
      <c r="M98" s="54">
        <f t="shared" si="15"/>
        <v>235.35118038279785</v>
      </c>
      <c r="N98" s="54">
        <f t="shared" si="15"/>
        <v>249.50909097016776</v>
      </c>
      <c r="O98" s="54">
        <f t="shared" si="15"/>
        <v>261.69729116037337</v>
      </c>
      <c r="P98" s="54">
        <f t="shared" si="15"/>
        <v>261.68098067397437</v>
      </c>
      <c r="Q98" s="54">
        <f t="shared" si="15"/>
        <v>279.37539782966684</v>
      </c>
      <c r="R98" s="54">
        <f t="shared" si="15"/>
        <v>318.13496199016924</v>
      </c>
      <c r="S98" s="54">
        <f t="shared" si="15"/>
        <v>336.40604594488298</v>
      </c>
      <c r="T98" s="54">
        <f t="shared" si="15"/>
        <v>358.40848198921412</v>
      </c>
      <c r="U98" s="54">
        <f t="shared" si="15"/>
        <v>358.49983471901351</v>
      </c>
      <c r="V98" s="54">
        <f t="shared" si="15"/>
        <v>418.05813758237923</v>
      </c>
      <c r="W98" s="54">
        <f t="shared" si="15"/>
        <v>444.2119594191438</v>
      </c>
      <c r="X98" s="54">
        <f t="shared" si="15"/>
        <v>457.77604457580475</v>
      </c>
      <c r="Y98" s="54">
        <f t="shared" si="15"/>
        <v>471.37663949688437</v>
      </c>
      <c r="Z98" s="54">
        <f t="shared" si="15"/>
        <v>484.8752634798492</v>
      </c>
      <c r="AA98" s="54">
        <f t="shared" si="15"/>
        <v>499.08769482729565</v>
      </c>
      <c r="AB98" s="54">
        <f t="shared" si="15"/>
        <v>513.68099428942958</v>
      </c>
      <c r="AC98" s="54">
        <f t="shared" si="15"/>
        <v>528.50865249349647</v>
      </c>
      <c r="AD98" s="54">
        <f t="shared" si="15"/>
        <v>543.37555973703286</v>
      </c>
      <c r="AE98" s="54">
        <f t="shared" si="15"/>
        <v>558.03663268553964</v>
      </c>
      <c r="AF98" s="54">
        <f t="shared" si="15"/>
        <v>572.20682343214423</v>
      </c>
      <c r="AG98" s="54">
        <f t="shared" si="15"/>
        <v>585.87052131653275</v>
      </c>
      <c r="AH98" s="54">
        <f t="shared" si="15"/>
        <v>599.18455993981888</v>
      </c>
      <c r="AI98" s="54">
        <f t="shared" si="15"/>
        <v>612.41378207907235</v>
      </c>
      <c r="AJ98" s="54">
        <f t="shared" si="15"/>
        <v>625.95152183469031</v>
      </c>
      <c r="AK98" s="54">
        <f t="shared" si="15"/>
        <v>639.40897898404012</v>
      </c>
      <c r="AL98" s="54">
        <f t="shared" si="15"/>
        <v>652.28997055886964</v>
      </c>
      <c r="AM98" s="54">
        <f t="shared" si="15"/>
        <v>664.93151559124806</v>
      </c>
      <c r="AN98" s="54">
        <f t="shared" si="15"/>
        <v>677.69804923377217</v>
      </c>
      <c r="AO98" s="54">
        <f t="shared" si="15"/>
        <v>690.98113358618718</v>
      </c>
      <c r="AP98" s="54">
        <f t="shared" si="15"/>
        <v>704.81282714808299</v>
      </c>
      <c r="AQ98" s="54">
        <f t="shared" si="15"/>
        <v>718.95640602066715</v>
      </c>
      <c r="AR98" s="54">
        <f t="shared" si="15"/>
        <v>733.42058996868241</v>
      </c>
      <c r="AS98" s="54">
        <f t="shared" si="15"/>
        <v>748.21292353458011</v>
      </c>
      <c r="AT98" s="54">
        <f t="shared" si="15"/>
        <v>763.33979786220755</v>
      </c>
      <c r="AU98" s="54">
        <f t="shared" si="15"/>
        <v>778.84616296832201</v>
      </c>
      <c r="AV98" s="54">
        <f t="shared" si="15"/>
        <v>794.74655507430168</v>
      </c>
      <c r="AW98" s="54">
        <f t="shared" si="15"/>
        <v>810.99707461172443</v>
      </c>
      <c r="AX98" s="54">
        <f t="shared" si="15"/>
        <v>827.54842596906224</v>
      </c>
      <c r="AY98" s="54">
        <f t="shared" si="15"/>
        <v>844.34546468305325</v>
      </c>
      <c r="AZ98" s="54">
        <f t="shared" si="15"/>
        <v>861.42926474380079</v>
      </c>
      <c r="BA98" s="54">
        <f t="shared" si="15"/>
        <v>878.88317944158052</v>
      </c>
      <c r="BB98" s="54">
        <f t="shared" si="15"/>
        <v>896.71071425202592</v>
      </c>
      <c r="BC98" s="54">
        <f t="shared" si="15"/>
        <v>914.91522311982544</v>
      </c>
      <c r="BD98" s="54">
        <f t="shared" si="15"/>
        <v>933.49982675241006</v>
      </c>
      <c r="BE98" s="54">
        <f t="shared" si="15"/>
        <v>952.48810519127562</v>
      </c>
      <c r="BF98" s="54">
        <f t="shared" si="15"/>
        <v>971.90810621507569</v>
      </c>
      <c r="BG98" s="54">
        <f t="shared" si="15"/>
        <v>991.76928947397562</v>
      </c>
      <c r="BH98" s="54">
        <f t="shared" si="15"/>
        <v>1012.0808040909244</v>
      </c>
      <c r="BI98" s="55">
        <f t="shared" si="15"/>
        <v>1032.8512846479919</v>
      </c>
    </row>
    <row r="99" spans="1:61" x14ac:dyDescent="0.2">
      <c r="A99" s="259" t="s">
        <v>291</v>
      </c>
      <c r="B99" s="40"/>
      <c r="I99" s="54">
        <f>I49+I50</f>
        <v>111.46028951314003</v>
      </c>
      <c r="J99" s="54">
        <f t="shared" ref="J99:BI99" si="16">J49+J50</f>
        <v>120.30787133937859</v>
      </c>
      <c r="K99" s="54">
        <f t="shared" si="16"/>
        <v>141.43053509268847</v>
      </c>
      <c r="L99" s="54">
        <f t="shared" si="16"/>
        <v>159.98361785708192</v>
      </c>
      <c r="M99" s="54">
        <f t="shared" si="16"/>
        <v>167.95873433969678</v>
      </c>
      <c r="N99" s="54">
        <f t="shared" si="16"/>
        <v>172.05530032135397</v>
      </c>
      <c r="O99" s="54">
        <f t="shared" si="16"/>
        <v>181.9600660386933</v>
      </c>
      <c r="P99" s="54">
        <f t="shared" si="16"/>
        <v>194.94534916622629</v>
      </c>
      <c r="Q99" s="54">
        <f t="shared" si="16"/>
        <v>203.22948683917804</v>
      </c>
      <c r="R99" s="54">
        <f t="shared" si="16"/>
        <v>213.07428392840546</v>
      </c>
      <c r="S99" s="54">
        <f t="shared" si="16"/>
        <v>220.22999263419672</v>
      </c>
      <c r="T99" s="54">
        <f t="shared" si="16"/>
        <v>229.27298523539721</v>
      </c>
      <c r="U99" s="54">
        <f t="shared" si="16"/>
        <v>221.1260248388711</v>
      </c>
      <c r="V99" s="54">
        <f t="shared" si="16"/>
        <v>277.87684123406291</v>
      </c>
      <c r="W99" s="54">
        <f t="shared" si="16"/>
        <v>329.30584324697315</v>
      </c>
      <c r="X99" s="54">
        <f t="shared" si="16"/>
        <v>349.76585475144009</v>
      </c>
      <c r="Y99" s="54">
        <f t="shared" si="16"/>
        <v>370.98026970087483</v>
      </c>
      <c r="Z99" s="54">
        <f t="shared" si="16"/>
        <v>392.66832005372476</v>
      </c>
      <c r="AA99" s="54">
        <f t="shared" si="16"/>
        <v>415.42387002464625</v>
      </c>
      <c r="AB99" s="54">
        <f t="shared" si="16"/>
        <v>439.12008373266769</v>
      </c>
      <c r="AC99" s="54">
        <f t="shared" si="16"/>
        <v>463.74539084032955</v>
      </c>
      <c r="AD99" s="54">
        <f t="shared" si="16"/>
        <v>489.25359217755653</v>
      </c>
      <c r="AE99" s="54">
        <f t="shared" si="16"/>
        <v>515.55894974170758</v>
      </c>
      <c r="AF99" s="54">
        <f t="shared" si="16"/>
        <v>542.44451975278207</v>
      </c>
      <c r="AG99" s="54">
        <f t="shared" si="16"/>
        <v>569.76117041443877</v>
      </c>
      <c r="AH99" s="54">
        <f t="shared" si="16"/>
        <v>597.51848928366405</v>
      </c>
      <c r="AI99" s="54">
        <f t="shared" si="16"/>
        <v>625.82735210793874</v>
      </c>
      <c r="AJ99" s="54">
        <f t="shared" si="16"/>
        <v>654.93551644629474</v>
      </c>
      <c r="AK99" s="54">
        <f t="shared" si="16"/>
        <v>684.52189617828867</v>
      </c>
      <c r="AL99" s="54">
        <f t="shared" si="16"/>
        <v>714.23397035715061</v>
      </c>
      <c r="AM99" s="54">
        <f t="shared" si="16"/>
        <v>744.42141827769069</v>
      </c>
      <c r="AN99" s="54">
        <f t="shared" si="16"/>
        <v>775.50207641644147</v>
      </c>
      <c r="AO99" s="54">
        <f t="shared" si="16"/>
        <v>807.96587482710868</v>
      </c>
      <c r="AP99" s="54">
        <f t="shared" si="16"/>
        <v>841.91746314343402</v>
      </c>
      <c r="AQ99" s="54">
        <f t="shared" si="16"/>
        <v>877.14238781650965</v>
      </c>
      <c r="AR99" s="54">
        <f t="shared" si="16"/>
        <v>913.71355300703112</v>
      </c>
      <c r="AS99" s="54">
        <f t="shared" si="16"/>
        <v>951.70924125710144</v>
      </c>
      <c r="AT99" s="54">
        <f t="shared" si="16"/>
        <v>991.21339103380831</v>
      </c>
      <c r="AU99" s="54">
        <f t="shared" si="16"/>
        <v>1032.368507798875</v>
      </c>
      <c r="AV99" s="54">
        <f t="shared" si="16"/>
        <v>1075.2880954656443</v>
      </c>
      <c r="AW99" s="54">
        <f t="shared" si="16"/>
        <v>1120.0143916915831</v>
      </c>
      <c r="AX99" s="54">
        <f t="shared" si="16"/>
        <v>1166.5853599345178</v>
      </c>
      <c r="AY99" s="54">
        <f t="shared" si="16"/>
        <v>1215.0334953279887</v>
      </c>
      <c r="AZ99" s="54">
        <f t="shared" si="16"/>
        <v>1265.3244374714782</v>
      </c>
      <c r="BA99" s="54">
        <f t="shared" si="16"/>
        <v>1317.434028567264</v>
      </c>
      <c r="BB99" s="54">
        <f t="shared" si="16"/>
        <v>1371.4053620791101</v>
      </c>
      <c r="BC99" s="54">
        <f t="shared" si="16"/>
        <v>1427.2818000792552</v>
      </c>
      <c r="BD99" s="54">
        <f t="shared" si="16"/>
        <v>1485.1068642092146</v>
      </c>
      <c r="BE99" s="54">
        <f t="shared" si="16"/>
        <v>1544.957809278282</v>
      </c>
      <c r="BF99" s="54">
        <f t="shared" si="16"/>
        <v>1606.9224367061781</v>
      </c>
      <c r="BG99" s="54">
        <f t="shared" si="16"/>
        <v>1671.0610435654116</v>
      </c>
      <c r="BH99" s="54">
        <f t="shared" si="16"/>
        <v>1737.4349441140691</v>
      </c>
      <c r="BI99" s="55">
        <f t="shared" si="16"/>
        <v>1806.1061183602228</v>
      </c>
    </row>
    <row r="100" spans="1:61" x14ac:dyDescent="0.2">
      <c r="A100" s="259" t="s">
        <v>292</v>
      </c>
      <c r="B100" s="40"/>
      <c r="I100" s="54">
        <f>I51</f>
        <v>22.452835911654002</v>
      </c>
      <c r="J100" s="54">
        <f t="shared" ref="J100:BI103" si="17">J51</f>
        <v>23.412379173753692</v>
      </c>
      <c r="K100" s="54">
        <f t="shared" si="17"/>
        <v>27.055965524115788</v>
      </c>
      <c r="L100" s="54">
        <f t="shared" si="17"/>
        <v>30.625116401895806</v>
      </c>
      <c r="M100" s="54">
        <f t="shared" si="17"/>
        <v>32.536888744587912</v>
      </c>
      <c r="N100" s="54">
        <f t="shared" si="17"/>
        <v>35.699637404168797</v>
      </c>
      <c r="O100" s="54">
        <f t="shared" si="17"/>
        <v>38.367627851350051</v>
      </c>
      <c r="P100" s="54">
        <f t="shared" si="17"/>
        <v>39.602824835326153</v>
      </c>
      <c r="Q100" s="54">
        <f t="shared" si="17"/>
        <v>41.15991326248249</v>
      </c>
      <c r="R100" s="54">
        <f t="shared" si="17"/>
        <v>45.745408371569674</v>
      </c>
      <c r="S100" s="54">
        <f t="shared" si="17"/>
        <v>50.832278851937239</v>
      </c>
      <c r="T100" s="54">
        <f t="shared" si="17"/>
        <v>55.823300807607737</v>
      </c>
      <c r="U100" s="54">
        <f t="shared" si="17"/>
        <v>52.219430202324659</v>
      </c>
      <c r="V100" s="54">
        <f t="shared" si="17"/>
        <v>57.360679492383881</v>
      </c>
      <c r="W100" s="54">
        <f t="shared" si="17"/>
        <v>65.377607731033848</v>
      </c>
      <c r="X100" s="54">
        <f t="shared" si="17"/>
        <v>68.943650180691648</v>
      </c>
      <c r="Y100" s="54">
        <f t="shared" si="17"/>
        <v>72.556364871332704</v>
      </c>
      <c r="Z100" s="54">
        <f t="shared" si="17"/>
        <v>76.164010449535624</v>
      </c>
      <c r="AA100" s="54">
        <f t="shared" si="17"/>
        <v>79.878632269483802</v>
      </c>
      <c r="AB100" s="54">
        <f t="shared" si="17"/>
        <v>83.665668069128088</v>
      </c>
      <c r="AC100" s="54">
        <f t="shared" si="17"/>
        <v>87.520530763465331</v>
      </c>
      <c r="AD100" s="54">
        <f t="shared" si="17"/>
        <v>91.433221958915951</v>
      </c>
      <c r="AE100" s="54">
        <f t="shared" si="17"/>
        <v>95.387778217984092</v>
      </c>
      <c r="AF100" s="54">
        <f t="shared" si="17"/>
        <v>99.344350510531285</v>
      </c>
      <c r="AG100" s="54">
        <f t="shared" si="17"/>
        <v>103.27463007846752</v>
      </c>
      <c r="AH100" s="54">
        <f t="shared" si="17"/>
        <v>107.17939697608954</v>
      </c>
      <c r="AI100" s="54">
        <f t="shared" si="17"/>
        <v>111.0764822957661</v>
      </c>
      <c r="AJ100" s="54">
        <f t="shared" si="17"/>
        <v>115.00597086502489</v>
      </c>
      <c r="AK100" s="54">
        <f t="shared" si="17"/>
        <v>118.90555931510607</v>
      </c>
      <c r="AL100" s="54">
        <f t="shared" si="17"/>
        <v>122.71136328790487</v>
      </c>
      <c r="AM100" s="54">
        <f t="shared" si="17"/>
        <v>126.48297022470994</v>
      </c>
      <c r="AN100" s="54">
        <f t="shared" si="17"/>
        <v>130.28852902502859</v>
      </c>
      <c r="AO100" s="54">
        <f t="shared" si="17"/>
        <v>134.20471993730604</v>
      </c>
      <c r="AP100" s="54">
        <f t="shared" si="17"/>
        <v>138.24094056429487</v>
      </c>
      <c r="AQ100" s="54">
        <f t="shared" si="17"/>
        <v>142.35369000582804</v>
      </c>
      <c r="AR100" s="54">
        <f t="shared" si="17"/>
        <v>146.54685461380481</v>
      </c>
      <c r="AS100" s="54">
        <f t="shared" si="17"/>
        <v>150.82425875788269</v>
      </c>
      <c r="AT100" s="54">
        <f t="shared" si="17"/>
        <v>155.18963212167293</v>
      </c>
      <c r="AU100" s="54">
        <f t="shared" si="17"/>
        <v>159.65471229801162</v>
      </c>
      <c r="AV100" s="54">
        <f t="shared" si="17"/>
        <v>164.22528070097752</v>
      </c>
      <c r="AW100" s="54">
        <f t="shared" si="17"/>
        <v>168.89503651985632</v>
      </c>
      <c r="AX100" s="54">
        <f t="shared" si="17"/>
        <v>173.6562273583894</v>
      </c>
      <c r="AY100" s="54">
        <f t="shared" si="17"/>
        <v>178.49948923994356</v>
      </c>
      <c r="AZ100" s="54">
        <f t="shared" si="17"/>
        <v>183.41715041413934</v>
      </c>
      <c r="BA100" s="54">
        <f t="shared" si="17"/>
        <v>188.40756158243704</v>
      </c>
      <c r="BB100" s="54">
        <f t="shared" si="17"/>
        <v>193.4689939151518</v>
      </c>
      <c r="BC100" s="54">
        <f t="shared" si="17"/>
        <v>198.59960147651637</v>
      </c>
      <c r="BD100" s="54">
        <f t="shared" si="17"/>
        <v>203.79740792466131</v>
      </c>
      <c r="BE100" s="54">
        <f t="shared" si="17"/>
        <v>209.06485231129176</v>
      </c>
      <c r="BF100" s="54">
        <f t="shared" si="17"/>
        <v>214.40537981602182</v>
      </c>
      <c r="BG100" s="54">
        <f t="shared" si="17"/>
        <v>219.81834527759497</v>
      </c>
      <c r="BH100" s="54">
        <f t="shared" si="17"/>
        <v>225.30297856766262</v>
      </c>
      <c r="BI100" s="55">
        <f t="shared" si="17"/>
        <v>230.85833659822862</v>
      </c>
    </row>
    <row r="101" spans="1:61" x14ac:dyDescent="0.2">
      <c r="A101" s="259" t="s">
        <v>293</v>
      </c>
      <c r="B101" s="40"/>
      <c r="I101" s="54">
        <f>I52</f>
        <v>1466.9497714236093</v>
      </c>
      <c r="J101" s="54">
        <f t="shared" si="17"/>
        <v>1474.0179441560417</v>
      </c>
      <c r="K101" s="54">
        <f t="shared" si="17"/>
        <v>1588.8989412835126</v>
      </c>
      <c r="L101" s="54">
        <f t="shared" si="17"/>
        <v>1680.9431100365668</v>
      </c>
      <c r="M101" s="54">
        <f t="shared" si="17"/>
        <v>1680.2596337294835</v>
      </c>
      <c r="N101" s="54">
        <f t="shared" si="17"/>
        <v>1695.144439478476</v>
      </c>
      <c r="O101" s="54">
        <f t="shared" si="17"/>
        <v>1660.9369108534145</v>
      </c>
      <c r="P101" s="54">
        <f t="shared" si="17"/>
        <v>1583.6219721367613</v>
      </c>
      <c r="Q101" s="54">
        <f t="shared" si="17"/>
        <v>1619.613841507062</v>
      </c>
      <c r="R101" s="54">
        <f t="shared" si="17"/>
        <v>1767.2620779648926</v>
      </c>
      <c r="S101" s="54">
        <f t="shared" si="17"/>
        <v>1928.5876837904223</v>
      </c>
      <c r="T101" s="54">
        <f t="shared" si="17"/>
        <v>1980.3465919708456</v>
      </c>
      <c r="U101" s="54">
        <f t="shared" si="17"/>
        <v>1952.1155968033461</v>
      </c>
      <c r="V101" s="54">
        <f t="shared" si="17"/>
        <v>2254.0667697181825</v>
      </c>
      <c r="W101" s="54">
        <f t="shared" si="17"/>
        <v>2406.5305171590167</v>
      </c>
      <c r="X101" s="54">
        <f t="shared" si="17"/>
        <v>2604.6784791654832</v>
      </c>
      <c r="Y101" s="54">
        <f t="shared" si="17"/>
        <v>2837.4428399642647</v>
      </c>
      <c r="Z101" s="54">
        <f t="shared" si="17"/>
        <v>3126.8781049456702</v>
      </c>
      <c r="AA101" s="54">
        <f t="shared" si="17"/>
        <v>3398.3615142685271</v>
      </c>
      <c r="AB101" s="54">
        <f t="shared" si="17"/>
        <v>3683.0484058322045</v>
      </c>
      <c r="AC101" s="54">
        <f t="shared" si="17"/>
        <v>3968.3623763190085</v>
      </c>
      <c r="AD101" s="54">
        <f t="shared" si="17"/>
        <v>4245.1686979085671</v>
      </c>
      <c r="AE101" s="54">
        <f t="shared" si="17"/>
        <v>4507.9666768009802</v>
      </c>
      <c r="AF101" s="54">
        <f t="shared" si="17"/>
        <v>4763.5840418630787</v>
      </c>
      <c r="AG101" s="54">
        <f t="shared" si="17"/>
        <v>5024.0274682348991</v>
      </c>
      <c r="AH101" s="54">
        <f t="shared" si="17"/>
        <v>5293.2997984738431</v>
      </c>
      <c r="AI101" s="54">
        <f t="shared" si="17"/>
        <v>5567.5322565622646</v>
      </c>
      <c r="AJ101" s="54">
        <f t="shared" si="17"/>
        <v>5832.545716048312</v>
      </c>
      <c r="AK101" s="54">
        <f t="shared" si="17"/>
        <v>6086.3163254613746</v>
      </c>
      <c r="AL101" s="54">
        <f t="shared" si="17"/>
        <v>6341.5563598397212</v>
      </c>
      <c r="AM101" s="54">
        <f t="shared" si="17"/>
        <v>6600.127520084251</v>
      </c>
      <c r="AN101" s="54">
        <f t="shared" si="17"/>
        <v>6864.4366224383757</v>
      </c>
      <c r="AO101" s="54">
        <f t="shared" si="17"/>
        <v>7137.4802665392563</v>
      </c>
      <c r="AP101" s="54">
        <f t="shared" si="17"/>
        <v>7418.8063230832113</v>
      </c>
      <c r="AQ101" s="54">
        <f t="shared" si="17"/>
        <v>7705.1317979884325</v>
      </c>
      <c r="AR101" s="54">
        <f t="shared" si="17"/>
        <v>7995.700214196102</v>
      </c>
      <c r="AS101" s="54">
        <f t="shared" si="17"/>
        <v>8289.7832664500893</v>
      </c>
      <c r="AT101" s="54">
        <f t="shared" si="17"/>
        <v>8586.6782685080107</v>
      </c>
      <c r="AU101" s="54">
        <f t="shared" si="17"/>
        <v>8886.1568822079735</v>
      </c>
      <c r="AV101" s="54">
        <f t="shared" si="17"/>
        <v>9187.6928640613187</v>
      </c>
      <c r="AW101" s="54">
        <f t="shared" si="17"/>
        <v>9490.1052765209115</v>
      </c>
      <c r="AX101" s="54">
        <f t="shared" si="17"/>
        <v>9792.1449238048626</v>
      </c>
      <c r="AY101" s="54">
        <f t="shared" si="17"/>
        <v>10092.491926413993</v>
      </c>
      <c r="AZ101" s="54">
        <f t="shared" si="17"/>
        <v>10392.572265053075</v>
      </c>
      <c r="BA101" s="54">
        <f t="shared" si="17"/>
        <v>10694.127869547137</v>
      </c>
      <c r="BB101" s="54">
        <f t="shared" si="17"/>
        <v>10996.195204898468</v>
      </c>
      <c r="BC101" s="54">
        <f t="shared" si="17"/>
        <v>11297.725787498221</v>
      </c>
      <c r="BD101" s="54">
        <f t="shared" si="17"/>
        <v>11597.590449350755</v>
      </c>
      <c r="BE101" s="54">
        <f t="shared" si="17"/>
        <v>11894.845764621801</v>
      </c>
      <c r="BF101" s="54">
        <f t="shared" si="17"/>
        <v>12188.549956486744</v>
      </c>
      <c r="BG101" s="54">
        <f t="shared" si="17"/>
        <v>12477.485335372618</v>
      </c>
      <c r="BH101" s="54">
        <f t="shared" si="17"/>
        <v>12760.400105488228</v>
      </c>
      <c r="BI101" s="55">
        <f t="shared" si="17"/>
        <v>13036.024969483806</v>
      </c>
    </row>
    <row r="102" spans="1:61" x14ac:dyDescent="0.2">
      <c r="A102" s="259" t="s">
        <v>294</v>
      </c>
      <c r="B102" s="40"/>
      <c r="I102" s="54">
        <f>I53</f>
        <v>87.53053933252626</v>
      </c>
      <c r="J102" s="54">
        <f t="shared" si="17"/>
        <v>95.08803735377785</v>
      </c>
      <c r="K102" s="54">
        <f t="shared" si="17"/>
        <v>108.87049937819883</v>
      </c>
      <c r="L102" s="54">
        <f t="shared" si="17"/>
        <v>118.31566272018181</v>
      </c>
      <c r="M102" s="54">
        <f t="shared" si="17"/>
        <v>125.81415161256815</v>
      </c>
      <c r="N102" s="54">
        <f t="shared" si="17"/>
        <v>140.31477005110062</v>
      </c>
      <c r="O102" s="54">
        <f t="shared" si="17"/>
        <v>156.72015248722698</v>
      </c>
      <c r="P102" s="54">
        <f t="shared" si="17"/>
        <v>165.1852348132401</v>
      </c>
      <c r="Q102" s="54">
        <f t="shared" si="17"/>
        <v>184.25366435012344</v>
      </c>
      <c r="R102" s="54">
        <f t="shared" si="17"/>
        <v>209.81637237905477</v>
      </c>
      <c r="S102" s="54">
        <f t="shared" si="17"/>
        <v>245.89161153311522</v>
      </c>
      <c r="T102" s="54">
        <f t="shared" si="17"/>
        <v>264.34481065829374</v>
      </c>
      <c r="U102" s="54">
        <f t="shared" si="17"/>
        <v>255.71778339066671</v>
      </c>
      <c r="V102" s="54">
        <f t="shared" si="17"/>
        <v>314.44198403038911</v>
      </c>
      <c r="W102" s="54">
        <f t="shared" si="17"/>
        <v>339.54369713094945</v>
      </c>
      <c r="X102" s="54">
        <f t="shared" si="17"/>
        <v>372.98311132737962</v>
      </c>
      <c r="Y102" s="54">
        <f t="shared" si="17"/>
        <v>407.84189321645732</v>
      </c>
      <c r="Z102" s="54">
        <f t="shared" si="17"/>
        <v>443.51422690404996</v>
      </c>
      <c r="AA102" s="54">
        <f t="shared" si="17"/>
        <v>480.38950295154189</v>
      </c>
      <c r="AB102" s="54">
        <f t="shared" si="17"/>
        <v>518.2842553799826</v>
      </c>
      <c r="AC102" s="54">
        <f t="shared" si="17"/>
        <v>557.21346982996329</v>
      </c>
      <c r="AD102" s="54">
        <f t="shared" si="17"/>
        <v>597.19679789834481</v>
      </c>
      <c r="AE102" s="54">
        <f t="shared" si="17"/>
        <v>638.25201254281751</v>
      </c>
      <c r="AF102" s="54">
        <f t="shared" si="17"/>
        <v>679.75471685609807</v>
      </c>
      <c r="AG102" s="54">
        <f t="shared" si="17"/>
        <v>721.19055397044178</v>
      </c>
      <c r="AH102" s="54">
        <f t="shared" si="17"/>
        <v>762.83985911920593</v>
      </c>
      <c r="AI102" s="54">
        <f t="shared" si="17"/>
        <v>805.20973290998279</v>
      </c>
      <c r="AJ102" s="54">
        <f t="shared" si="17"/>
        <v>849.0855303247339</v>
      </c>
      <c r="AK102" s="54">
        <f t="shared" si="17"/>
        <v>894.08162352062914</v>
      </c>
      <c r="AL102" s="54">
        <f t="shared" si="17"/>
        <v>939.36023868067275</v>
      </c>
      <c r="AM102" s="54">
        <f t="shared" si="17"/>
        <v>985.30647703269483</v>
      </c>
      <c r="AN102" s="54">
        <f t="shared" si="17"/>
        <v>1032.4005482926455</v>
      </c>
      <c r="AO102" s="54">
        <f t="shared" si="17"/>
        <v>1081.2225230851309</v>
      </c>
      <c r="AP102" s="54">
        <f t="shared" si="17"/>
        <v>1131.83604310174</v>
      </c>
      <c r="AQ102" s="54">
        <f t="shared" si="17"/>
        <v>1183.8628579566416</v>
      </c>
      <c r="AR102" s="54">
        <f t="shared" si="17"/>
        <v>1237.295407300144</v>
      </c>
      <c r="AS102" s="54">
        <f t="shared" si="17"/>
        <v>1292.120423483834</v>
      </c>
      <c r="AT102" s="54">
        <f t="shared" si="17"/>
        <v>1348.3182540267962</v>
      </c>
      <c r="AU102" s="54">
        <f t="shared" si="17"/>
        <v>1405.9338307680423</v>
      </c>
      <c r="AV102" s="54">
        <f t="shared" si="17"/>
        <v>1464.9563968278615</v>
      </c>
      <c r="AW102" s="54">
        <f t="shared" si="17"/>
        <v>1525.2603503818245</v>
      </c>
      <c r="AX102" s="54">
        <f t="shared" si="17"/>
        <v>1586.6956844889594</v>
      </c>
      <c r="AY102" s="54">
        <f t="shared" si="17"/>
        <v>1649.0861147133455</v>
      </c>
      <c r="AZ102" s="54">
        <f t="shared" si="17"/>
        <v>1712.9337704603738</v>
      </c>
      <c r="BA102" s="54">
        <f t="shared" si="17"/>
        <v>1778.8058274269652</v>
      </c>
      <c r="BB102" s="54">
        <f t="shared" si="17"/>
        <v>1846.5894195614756</v>
      </c>
      <c r="BC102" s="54">
        <f t="shared" si="17"/>
        <v>1916.1536188156458</v>
      </c>
      <c r="BD102" s="54">
        <f t="shared" si="17"/>
        <v>1987.3491542658414</v>
      </c>
      <c r="BE102" s="54">
        <f t="shared" si="17"/>
        <v>2060.0532673876655</v>
      </c>
      <c r="BF102" s="54">
        <f t="shared" si="17"/>
        <v>2134.1383407301364</v>
      </c>
      <c r="BG102" s="54">
        <f t="shared" si="17"/>
        <v>2209.4216158312138</v>
      </c>
      <c r="BH102" s="54">
        <f t="shared" si="17"/>
        <v>2285.7040630996848</v>
      </c>
      <c r="BI102" s="55">
        <f t="shared" si="17"/>
        <v>2362.7706814954895</v>
      </c>
    </row>
    <row r="103" spans="1:61" x14ac:dyDescent="0.2">
      <c r="A103" s="260" t="s">
        <v>295</v>
      </c>
      <c r="B103" s="41"/>
      <c r="C103" s="261"/>
      <c r="D103" s="261"/>
      <c r="E103" s="261"/>
      <c r="F103" s="261"/>
      <c r="G103" s="261"/>
      <c r="H103" s="261"/>
      <c r="I103" s="59">
        <f>I54</f>
        <v>106.41260783441682</v>
      </c>
      <c r="J103" s="59">
        <f t="shared" si="17"/>
        <v>106.01747682394466</v>
      </c>
      <c r="K103" s="59">
        <f t="shared" si="17"/>
        <v>108.72061703685718</v>
      </c>
      <c r="L103" s="59">
        <f t="shared" si="17"/>
        <v>112.09366041509065</v>
      </c>
      <c r="M103" s="59">
        <f t="shared" si="17"/>
        <v>111.51452051101201</v>
      </c>
      <c r="N103" s="59">
        <f t="shared" si="17"/>
        <v>113.03205913023037</v>
      </c>
      <c r="O103" s="59">
        <f t="shared" si="17"/>
        <v>116.38619015098108</v>
      </c>
      <c r="P103" s="59">
        <f t="shared" si="17"/>
        <v>116.59976918770862</v>
      </c>
      <c r="Q103" s="59">
        <f t="shared" si="17"/>
        <v>121.7531333299423</v>
      </c>
      <c r="R103" s="59">
        <f t="shared" si="17"/>
        <v>133.96162549530575</v>
      </c>
      <c r="S103" s="59">
        <f t="shared" si="17"/>
        <v>142.45560376808243</v>
      </c>
      <c r="T103" s="59">
        <f t="shared" si="17"/>
        <v>148.20170190389067</v>
      </c>
      <c r="U103" s="59">
        <f t="shared" si="17"/>
        <v>150.38995216573491</v>
      </c>
      <c r="V103" s="59">
        <f t="shared" si="17"/>
        <v>171.45992894014705</v>
      </c>
      <c r="W103" s="59">
        <f t="shared" si="17"/>
        <v>178.87718995463754</v>
      </c>
      <c r="X103" s="59">
        <f t="shared" si="17"/>
        <v>189.66506011395805</v>
      </c>
      <c r="Y103" s="59">
        <f t="shared" si="17"/>
        <v>200.36282004715073</v>
      </c>
      <c r="Z103" s="59">
        <f t="shared" si="17"/>
        <v>210.73148733601593</v>
      </c>
      <c r="AA103" s="59">
        <f t="shared" si="17"/>
        <v>220.98234907169331</v>
      </c>
      <c r="AB103" s="59">
        <f t="shared" si="17"/>
        <v>231.00847596456492</v>
      </c>
      <c r="AC103" s="59">
        <f t="shared" si="17"/>
        <v>240.82959039461997</v>
      </c>
      <c r="AD103" s="59">
        <f t="shared" si="17"/>
        <v>250.46409073341374</v>
      </c>
      <c r="AE103" s="59">
        <f t="shared" si="17"/>
        <v>259.92632364785322</v>
      </c>
      <c r="AF103" s="59">
        <f t="shared" si="17"/>
        <v>268.9616699554723</v>
      </c>
      <c r="AG103" s="59">
        <f t="shared" si="17"/>
        <v>277.42376737985421</v>
      </c>
      <c r="AH103" s="59">
        <f t="shared" si="17"/>
        <v>285.51915469781397</v>
      </c>
      <c r="AI103" s="59">
        <f t="shared" si="17"/>
        <v>293.52782127596669</v>
      </c>
      <c r="AJ103" s="59">
        <f t="shared" si="17"/>
        <v>301.81276778920892</v>
      </c>
      <c r="AK103" s="59">
        <f t="shared" si="17"/>
        <v>310.19071505094973</v>
      </c>
      <c r="AL103" s="59">
        <f t="shared" si="17"/>
        <v>318.28307612076088</v>
      </c>
      <c r="AM103" s="59">
        <f t="shared" si="17"/>
        <v>326.22950083924985</v>
      </c>
      <c r="AN103" s="59">
        <f t="shared" si="17"/>
        <v>334.18572494563745</v>
      </c>
      <c r="AO103" s="59">
        <f t="shared" si="17"/>
        <v>342.32314328889623</v>
      </c>
      <c r="AP103" s="59">
        <f t="shared" si="17"/>
        <v>350.63593481878502</v>
      </c>
      <c r="AQ103" s="59">
        <f t="shared" si="17"/>
        <v>358.98203987211753</v>
      </c>
      <c r="AR103" s="59">
        <f t="shared" si="17"/>
        <v>367.33839852176163</v>
      </c>
      <c r="AS103" s="59">
        <f t="shared" si="17"/>
        <v>375.67922583862304</v>
      </c>
      <c r="AT103" s="59">
        <f t="shared" si="17"/>
        <v>383.97593498865371</v>
      </c>
      <c r="AU103" s="59">
        <f t="shared" si="17"/>
        <v>392.21707775978001</v>
      </c>
      <c r="AV103" s="59">
        <f t="shared" si="17"/>
        <v>400.3736123199788</v>
      </c>
      <c r="AW103" s="59">
        <f t="shared" si="17"/>
        <v>408.38468181892307</v>
      </c>
      <c r="AX103" s="59">
        <f t="shared" si="17"/>
        <v>416.18448387336502</v>
      </c>
      <c r="AY103" s="59">
        <f t="shared" si="17"/>
        <v>423.70238486206819</v>
      </c>
      <c r="AZ103" s="59">
        <f t="shared" si="17"/>
        <v>431.12779826140303</v>
      </c>
      <c r="BA103" s="59">
        <f t="shared" si="17"/>
        <v>438.67233718974683</v>
      </c>
      <c r="BB103" s="59">
        <f t="shared" si="17"/>
        <v>446.29381539041913</v>
      </c>
      <c r="BC103" s="59">
        <f t="shared" si="17"/>
        <v>453.94834976931566</v>
      </c>
      <c r="BD103" s="59">
        <f t="shared" si="17"/>
        <v>461.59049484946127</v>
      </c>
      <c r="BE103" s="59">
        <f t="shared" si="17"/>
        <v>469.18365236963763</v>
      </c>
      <c r="BF103" s="59">
        <f t="shared" si="17"/>
        <v>476.69226317276718</v>
      </c>
      <c r="BG103" s="59">
        <f t="shared" si="17"/>
        <v>484.07073016757255</v>
      </c>
      <c r="BH103" s="59">
        <f t="shared" si="17"/>
        <v>491.2727688136286</v>
      </c>
      <c r="BI103" s="60">
        <f t="shared" si="17"/>
        <v>498.2516092386943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666E-D03D-4A26-9C35-593D5E5169E5}">
  <dimension ref="A1:BI103"/>
  <sheetViews>
    <sheetView topLeftCell="A55" zoomScale="90" zoomScaleNormal="90" workbookViewId="0">
      <selection activeCell="I85" sqref="I85"/>
    </sheetView>
  </sheetViews>
  <sheetFormatPr defaultRowHeight="14.25" x14ac:dyDescent="0.2"/>
  <cols>
    <col min="1" max="1" width="34.25" style="111" customWidth="1"/>
    <col min="2" max="24" width="9.875" style="111" customWidth="1"/>
    <col min="25" max="25" width="9.75" style="111" customWidth="1"/>
    <col min="26" max="61" width="9.875" style="111" customWidth="1"/>
  </cols>
  <sheetData>
    <row r="1" spans="1:61" x14ac:dyDescent="0.2">
      <c r="A1" s="29" t="s">
        <v>55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">
      <c r="A2" s="33" t="s">
        <v>56</v>
      </c>
      <c r="B2" s="34">
        <f>'中情景（2001-2060, 2020RMB）'!B2*$B$73</f>
        <v>28718.703655940928</v>
      </c>
      <c r="C2" s="35">
        <f>'中情景（2001-2060, 2020RMB）'!C2*$B$73</f>
        <v>31332.105688631549</v>
      </c>
      <c r="D2" s="35">
        <f>'中情景（2001-2060, 2020RMB）'!D2*$B$73</f>
        <v>34465.316257494705</v>
      </c>
      <c r="E2" s="35">
        <f>'中情景（2001-2060, 2020RMB）'!E2*$B$73</f>
        <v>37946.313199501674</v>
      </c>
      <c r="F2" s="35">
        <f>'中情景（2001-2060, 2020RMB）'!F2*$B$73</f>
        <v>42272.192904244868</v>
      </c>
      <c r="G2" s="34">
        <f>'中情景（2001-2060, 2020RMB）'!G2*$B$73</f>
        <v>47640.761403083969</v>
      </c>
      <c r="H2" s="35">
        <f>'中情景（2001-2060, 2020RMB）'!H2*$B$73</f>
        <v>54405.749522321901</v>
      </c>
      <c r="I2" s="35">
        <f>'中情景（2001-2060, 2020RMB）'!I2*$B$73</f>
        <v>59683.107225987122</v>
      </c>
      <c r="J2" s="35">
        <f>'中情景（2001-2060, 2020RMB）'!J2*$B$73</f>
        <v>65293.319305229925</v>
      </c>
      <c r="K2" s="5">
        <f>'中情景（2001-2060, 2020RMB）'!K2*$B$73</f>
        <v>72214.411151584296</v>
      </c>
      <c r="L2" s="34">
        <f>'中情景（2001-2060, 2020RMB）'!L2*$B$73</f>
        <v>79146.994622136364</v>
      </c>
      <c r="M2" s="35">
        <f>'中情景（2001-2060, 2020RMB）'!M2*$B$73</f>
        <v>85399.607197285135</v>
      </c>
      <c r="N2" s="35">
        <f>'中情景（2001-2060, 2020RMB）'!N2*$B$73</f>
        <v>92060.776558673388</v>
      </c>
      <c r="O2" s="35">
        <f>'中情景（2001-2060, 2020RMB）'!O2*$B$73</f>
        <v>98873.27402401522</v>
      </c>
      <c r="P2" s="5">
        <f>'中情景（2001-2060, 2020RMB）'!P2*$B$73</f>
        <v>105794.40320569629</v>
      </c>
      <c r="Q2" s="34">
        <f>'中情景（2001-2060, 2020RMB）'!Q2*$B$73</f>
        <v>112988.42262368364</v>
      </c>
      <c r="R2" s="35">
        <f>'中情景（2001-2060, 2020RMB）'!R2*$B$73</f>
        <v>120784.62378471781</v>
      </c>
      <c r="S2" s="35">
        <f>'中情景（2001-2060, 2020RMB）'!S2*$B$73</f>
        <v>128877.1935782939</v>
      </c>
      <c r="T2" s="35">
        <f>'中情景（2001-2060, 2020RMB）'!T2*$B$73</f>
        <v>136609.82519299156</v>
      </c>
      <c r="U2" s="5">
        <f>'中情景（2001-2060, 2020RMB）'!U2*$B$73</f>
        <v>139615.24134723734</v>
      </c>
      <c r="V2" s="34">
        <f>'中情景（2001-2060, 2020RMB）'!V2*$B$73</f>
        <v>151342.92162040531</v>
      </c>
      <c r="W2" s="35">
        <f>'中情景（2001-2060, 2020RMB）'!W2*$B$73</f>
        <v>155883.20926901748</v>
      </c>
      <c r="X2" s="73">
        <f>'中情景（2001-2060, 2020RMB）'!X2*$B$73</f>
        <v>164331.1111939438</v>
      </c>
      <c r="Y2" s="73">
        <f>'中情景（2001-2060, 2020RMB）'!Y2*$B$73</f>
        <v>173139.89622444645</v>
      </c>
      <c r="Z2" s="234">
        <f>'中情景（2001-2060, 2020RMB）'!Z2*$B$73</f>
        <v>182293.14149683938</v>
      </c>
      <c r="AA2" s="75">
        <f>'中情景（2001-2060, 2020RMB）'!AA2*$B$73</f>
        <v>191986.42843133517</v>
      </c>
      <c r="AB2" s="73">
        <f>'中情景（2001-2060, 2020RMB）'!AB2*$B$73</f>
        <v>202286.54213688269</v>
      </c>
      <c r="AC2" s="73">
        <f>'中情景（2001-2060, 2020RMB）'!AC2*$B$73</f>
        <v>212939.22302837443</v>
      </c>
      <c r="AD2" s="73">
        <f>'中情景（2001-2060, 2020RMB）'!AD2*$B$73</f>
        <v>223631.25682681735</v>
      </c>
      <c r="AE2" s="76">
        <f>'中情景（2001-2060, 2020RMB）'!AE2*$B$73</f>
        <v>233987.93308035345</v>
      </c>
      <c r="AF2" s="75">
        <f>'中情景（2001-2060, 2020RMB）'!AF2*$B$73</f>
        <v>243902.17659719597</v>
      </c>
      <c r="AG2" s="73">
        <f>'中情景（2001-2060, 2020RMB）'!AG2*$B$73</f>
        <v>253600.85367802173</v>
      </c>
      <c r="AH2" s="73">
        <f>'中情景（2001-2060, 2020RMB）'!AH2*$B$73</f>
        <v>263181.97973539471</v>
      </c>
      <c r="AI2" s="73">
        <f>'中情景（2001-2060, 2020RMB）'!AI2*$B$73</f>
        <v>272765.58484073629</v>
      </c>
      <c r="AJ2" s="234">
        <f>'中情景（2001-2060, 2020RMB）'!AJ2*$B$73</f>
        <v>282493.57033901179</v>
      </c>
      <c r="AK2" s="75">
        <f>'中情景（2001-2060, 2020RMB）'!AK2*$B$73</f>
        <v>292301.34595769155</v>
      </c>
      <c r="AL2" s="73">
        <f>'中情景（2001-2060, 2020RMB）'!AL2*$B$73</f>
        <v>302077.38129132456</v>
      </c>
      <c r="AM2" s="73">
        <f>'中情景（2001-2060, 2020RMB）'!AM2*$B$73</f>
        <v>311921.01635796367</v>
      </c>
      <c r="AN2" s="73">
        <f>'中情景（2001-2060, 2020RMB）'!AN2*$B$73</f>
        <v>321946.71326367714</v>
      </c>
      <c r="AO2" s="76">
        <f>'中情景（2001-2060, 2020RMB）'!AO2*$B$73</f>
        <v>332284.57027109718</v>
      </c>
      <c r="AP2" s="75">
        <f>'中情景（2001-2060, 2020RMB）'!AP2*$B$73</f>
        <v>342948.1848449292</v>
      </c>
      <c r="AQ2" s="73">
        <f>'中情景（2001-2060, 2020RMB）'!AQ2*$B$73</f>
        <v>353855.50568102626</v>
      </c>
      <c r="AR2" s="73">
        <f>'中情景（2001-2060, 2020RMB）'!AR2*$B$73</f>
        <v>365005.03504358663</v>
      </c>
      <c r="AS2" s="73">
        <f>'中情景（2001-2060, 2020RMB）'!AS2*$B$73</f>
        <v>376394.73258427053</v>
      </c>
      <c r="AT2" s="76">
        <f>'中情景（2001-2060, 2020RMB）'!AT2*$B$73</f>
        <v>388021.98826317937</v>
      </c>
      <c r="AU2" s="75">
        <f>'中情景（2001-2060, 2020RMB）'!AU2*$B$73</f>
        <v>399892.13177035435</v>
      </c>
      <c r="AV2" s="73">
        <f>'中情景（2001-2060, 2020RMB）'!AV2*$B$73</f>
        <v>412010.78540203662</v>
      </c>
      <c r="AW2" s="73">
        <f>'中情景（2001-2060, 2020RMB）'!AW2*$B$73</f>
        <v>424374.87323593267</v>
      </c>
      <c r="AX2" s="73">
        <f>'中情景（2001-2060, 2020RMB）'!AX2*$B$73</f>
        <v>436980.68161331513</v>
      </c>
      <c r="AY2" s="234">
        <f>'中情景（2001-2060, 2020RMB）'!AY2*$B$73</f>
        <v>449823.83125184267</v>
      </c>
      <c r="AZ2" s="75">
        <f>'中情景（2001-2060, 2020RMB）'!AZ2*$B$73</f>
        <v>462928.82943740592</v>
      </c>
      <c r="BA2" s="73">
        <f>'中情景（2001-2060, 2020RMB）'!BA2*$B$73</f>
        <v>476302.99043288128</v>
      </c>
      <c r="BB2" s="73">
        <f>'中情景（2001-2060, 2020RMB）'!BB2*$B$73</f>
        <v>489912.649229075</v>
      </c>
      <c r="BC2" s="73">
        <f>'中情景（2001-2060, 2020RMB）'!BC2*$B$73</f>
        <v>503720.02130202099</v>
      </c>
      <c r="BD2" s="76">
        <f>'中情景（2001-2060, 2020RMB）'!BD2*$B$73</f>
        <v>517683.04387003562</v>
      </c>
      <c r="BE2" s="75">
        <f>'中情景（2001-2060, 2020RMB）'!BE2*$B$73</f>
        <v>531803.66544032306</v>
      </c>
      <c r="BF2" s="73">
        <f>'中情景（2001-2060, 2020RMB）'!BF2*$B$73</f>
        <v>546107.49304777791</v>
      </c>
      <c r="BG2" s="73">
        <f>'中情景（2001-2060, 2020RMB）'!BG2*$B$73</f>
        <v>560584.0391037626</v>
      </c>
      <c r="BH2" s="73">
        <f>'中情景（2001-2060, 2020RMB）'!BH2*$B$73</f>
        <v>575221.97114291368</v>
      </c>
      <c r="BI2" s="234">
        <f>'中情景（2001-2060, 2020RMB）'!BI2*$B$73</f>
        <v>590009.09848701197</v>
      </c>
    </row>
    <row r="3" spans="1:61" x14ac:dyDescent="0.2">
      <c r="A3" s="36" t="s">
        <v>9</v>
      </c>
      <c r="B3" s="37">
        <f>'中情景（2001-2060, 2020RMB）'!B3*$B$73</f>
        <v>4087.7545701928575</v>
      </c>
      <c r="C3" s="38">
        <f>'中情景（2001-2060, 2020RMB）'!C3*$B$73</f>
        <v>4256.5672618335975</v>
      </c>
      <c r="D3" s="38">
        <f>'中情景（2001-2060, 2020RMB）'!D3*$B$73</f>
        <v>4359.0391330719422</v>
      </c>
      <c r="E3" s="38">
        <f>'中情景（2001-2060, 2020RMB）'!E3*$B$73</f>
        <v>5020.1194018579472</v>
      </c>
      <c r="F3" s="39">
        <f>'中情景（2001-2060, 2020RMB）'!F3*$B$73</f>
        <v>5058.6562839101334</v>
      </c>
      <c r="G3" s="37">
        <f>'中情景（2001-2060, 2020RMB）'!G3*$B$73</f>
        <v>5218.3750681356632</v>
      </c>
      <c r="H3" s="38">
        <f>'中情景（2001-2060, 2020RMB）'!H3*$B$73</f>
        <v>5737.5832175480764</v>
      </c>
      <c r="I3" s="38">
        <f>'中情景（2001-2060, 2020RMB）'!I3*$B$73</f>
        <v>6249.4177713922809</v>
      </c>
      <c r="J3" s="38">
        <f>'中情景（2001-2060, 2020RMB）'!J3*$B$73</f>
        <v>6493.3484271343377</v>
      </c>
      <c r="K3" s="39">
        <f>'中情景（2001-2060, 2020RMB）'!K3*$B$73</f>
        <v>6942.3168374172674</v>
      </c>
      <c r="L3" s="37">
        <f>'中情景（2001-2060, 2020RMB）'!L3*$B$73</f>
        <v>7481.3781978999614</v>
      </c>
      <c r="M3" s="38">
        <f>'中情景（2001-2060, 2020RMB）'!M3*$B$73</f>
        <v>8020.3769385556816</v>
      </c>
      <c r="N3" s="38">
        <f>'中情景（2001-2060, 2020RMB）'!N3*$B$73</f>
        <v>8491.2939215411498</v>
      </c>
      <c r="O3" s="38">
        <f>'中情景（2001-2060, 2020RMB）'!O3*$B$73</f>
        <v>8829.6929692877166</v>
      </c>
      <c r="P3" s="39">
        <f>'中情景（2001-2060, 2020RMB）'!P3*$B$73</f>
        <v>9192.1241516893569</v>
      </c>
      <c r="Q3" s="37">
        <f>'中情景（2001-2060, 2020RMB）'!Q3*$B$73</f>
        <v>9453.7597865683565</v>
      </c>
      <c r="R3" s="38">
        <f>'中情景（2001-2060, 2020RMB）'!R3*$B$73</f>
        <v>9386.5346121722068</v>
      </c>
      <c r="S3" s="38">
        <f>'中情景（2001-2060, 2020RMB）'!S3*$B$73</f>
        <v>9471.2875722103745</v>
      </c>
      <c r="T3" s="38">
        <f>'中情景（2001-2060, 2020RMB）'!T3*$B$73</f>
        <v>10188.720302781163</v>
      </c>
      <c r="U3" s="39">
        <f>'中情景（2001-2060, 2020RMB）'!U3*$B$73</f>
        <v>11212.0777337072</v>
      </c>
      <c r="V3" s="37">
        <f>'中情景（2001-2060, 2020RMB）'!V3*$B$73</f>
        <v>11427.392281670944</v>
      </c>
      <c r="W3" s="38">
        <f>'中情景（2001-2060, 2020RMB）'!W3*$B$73</f>
        <v>11925.265056948831</v>
      </c>
      <c r="X3" s="77">
        <f>'中情景（2001-2060, 2020RMB）'!X3*$B$73</f>
        <v>12498.76353762755</v>
      </c>
      <c r="Y3" s="77">
        <f>'中情景（2001-2060, 2020RMB）'!Y3*$B$73</f>
        <v>13082.755632487091</v>
      </c>
      <c r="Z3" s="235">
        <f>'中情景（2001-2060, 2020RMB）'!Z3*$B$73</f>
        <v>13671.985612262954</v>
      </c>
      <c r="AA3" s="79">
        <f>'中情景（2001-2060, 2020RMB）'!AA3*$B$73</f>
        <v>14276.32992100919</v>
      </c>
      <c r="AB3" s="77">
        <f>'中情景（2001-2060, 2020RMB）'!AB3*$B$73</f>
        <v>14900.445934493593</v>
      </c>
      <c r="AC3" s="77">
        <f>'中情景（2001-2060, 2020RMB）'!AC3*$B$73</f>
        <v>15529.158952781467</v>
      </c>
      <c r="AD3" s="77">
        <f>'中情景（2001-2060, 2020RMB）'!AD3*$B$73</f>
        <v>16145.363683063995</v>
      </c>
      <c r="AE3" s="81">
        <f>'中情景（2001-2060, 2020RMB）'!AE3*$B$73</f>
        <v>16730.137215245271</v>
      </c>
      <c r="AF3" s="79">
        <f>'中情景（2001-2060, 2020RMB）'!AF3*$B$73</f>
        <v>17275.419148615594</v>
      </c>
      <c r="AG3" s="77">
        <f>'中情景（2001-2060, 2020RMB）'!AG3*$B$73</f>
        <v>17794.099831092633</v>
      </c>
      <c r="AH3" s="77">
        <f>'中情景（2001-2060, 2020RMB）'!AH3*$B$73</f>
        <v>18298.637763334904</v>
      </c>
      <c r="AI3" s="77">
        <f>'中情景（2001-2060, 2020RMB）'!AI3*$B$73</f>
        <v>18802.991994365497</v>
      </c>
      <c r="AJ3" s="235">
        <f>'中情景（2001-2060, 2020RMB）'!AJ3*$B$73</f>
        <v>19322.560211188407</v>
      </c>
      <c r="AK3" s="79">
        <f>'中情景（2001-2060, 2020RMB）'!AK3*$B$73</f>
        <v>19848.829274999916</v>
      </c>
      <c r="AL3" s="77">
        <f>'中情景（2001-2060, 2020RMB）'!AL3*$B$73</f>
        <v>20366.629273899907</v>
      </c>
      <c r="AM3" s="77">
        <f>'中情景（2001-2060, 2020RMB）'!AM3*$B$73</f>
        <v>20883.098569711983</v>
      </c>
      <c r="AN3" s="77">
        <f>'中情景（2001-2060, 2020RMB）'!AN3*$B$73</f>
        <v>21406.230461186053</v>
      </c>
      <c r="AO3" s="81">
        <f>'中情景（2001-2060, 2020RMB）'!AO3*$B$73</f>
        <v>21944.888469989881</v>
      </c>
      <c r="AP3" s="79">
        <f>'中情景（2001-2060, 2020RMB）'!AP3*$B$73</f>
        <v>22500.121002175489</v>
      </c>
      <c r="AQ3" s="77">
        <f>'中情景（2001-2060, 2020RMB）'!AQ3*$B$73</f>
        <v>23066.786904408589</v>
      </c>
      <c r="AR3" s="77">
        <f>'中情景（2001-2060, 2020RMB）'!AR3*$B$73</f>
        <v>23645.17036594477</v>
      </c>
      <c r="AS3" s="77">
        <f>'中情景（2001-2060, 2020RMB）'!AS3*$B$73</f>
        <v>24235.593201974218</v>
      </c>
      <c r="AT3" s="81">
        <f>'中情景（2001-2060, 2020RMB）'!AT3*$B$73</f>
        <v>24838.417148750999</v>
      </c>
      <c r="AU3" s="79">
        <f>'中情景（2001-2060, 2020RMB）'!AU3*$B$73</f>
        <v>25454.589229542929</v>
      </c>
      <c r="AV3" s="77">
        <f>'中情景（2001-2060, 2020RMB）'!AV3*$B$73</f>
        <v>26085.146366027657</v>
      </c>
      <c r="AW3" s="77">
        <f>'中情景（2001-2060, 2020RMB）'!AW3*$B$73</f>
        <v>26730.652105136342</v>
      </c>
      <c r="AX3" s="77">
        <f>'中情景（2001-2060, 2020RMB）'!AX3*$B$73</f>
        <v>27391.718550525922</v>
      </c>
      <c r="AY3" s="235">
        <f>'中情景（2001-2060, 2020RMB）'!AY3*$B$73</f>
        <v>28069.007070114985</v>
      </c>
      <c r="AZ3" s="79">
        <f>'中情景（2001-2060, 2020RMB）'!AZ3*$B$73</f>
        <v>28764.509857818721</v>
      </c>
      <c r="BA3" s="77">
        <f>'中情景（2001-2060, 2020RMB）'!BA3*$B$73</f>
        <v>29478.80158280765</v>
      </c>
      <c r="BB3" s="77">
        <f>'中情景（2001-2060, 2020RMB）'!BB3*$B$73</f>
        <v>30210.310678324047</v>
      </c>
      <c r="BC3" s="77">
        <f>'中情景（2001-2060, 2020RMB）'!BC3*$B$73</f>
        <v>30957.263579482253</v>
      </c>
      <c r="BD3" s="81">
        <f>'中情景（2001-2060, 2020RMB）'!BD3*$B$73</f>
        <v>31717.672650424025</v>
      </c>
      <c r="BE3" s="79">
        <f>'中情景（2001-2060, 2020RMB）'!BE3*$B$73</f>
        <v>32492.283348281286</v>
      </c>
      <c r="BF3" s="77">
        <f>'中情景（2001-2060, 2020RMB）'!BF3*$B$73</f>
        <v>33283.292826256431</v>
      </c>
      <c r="BG3" s="77">
        <f>'中情景（2001-2060, 2020RMB）'!BG3*$B$73</f>
        <v>34090.700989400888</v>
      </c>
      <c r="BH3" s="77">
        <f>'中情景（2001-2060, 2020RMB）'!BH3*$B$73</f>
        <v>34914.475822107641</v>
      </c>
      <c r="BI3" s="235">
        <f>'中情景（2001-2060, 2020RMB）'!BI3*$B$73</f>
        <v>35754.551368312925</v>
      </c>
    </row>
    <row r="4" spans="1:61" x14ac:dyDescent="0.2">
      <c r="A4" s="40" t="s">
        <v>10</v>
      </c>
      <c r="B4" s="37">
        <f>'中情景（2001-2060, 2020RMB）'!B4*$B$73</f>
        <v>11360.305148771144</v>
      </c>
      <c r="C4" s="38">
        <f>'中情景（2001-2060, 2020RMB）'!C4*$B$73</f>
        <v>12298.062693286282</v>
      </c>
      <c r="D4" s="38">
        <f>'中情景（2001-2060, 2020RMB）'!D4*$B$73</f>
        <v>13884.790875628891</v>
      </c>
      <c r="E4" s="38">
        <f>'中情景（2001-2060, 2020RMB）'!E4*$B$73</f>
        <v>15422.095104095906</v>
      </c>
      <c r="F4" s="39">
        <f>'中情景（2001-2060, 2020RMB）'!F4*$B$73</f>
        <v>17592.823233998242</v>
      </c>
      <c r="G4" s="37">
        <f>'中情景（2001-2060, 2020RMB）'!G4*$B$73</f>
        <v>20024.670878731729</v>
      </c>
      <c r="H4" s="38">
        <f>'中情景（2001-2060, 2020RMB）'!H4*$B$73</f>
        <v>22498.315163918967</v>
      </c>
      <c r="I4" s="38">
        <f>'中情景（2001-2060, 2020RMB）'!I4*$B$73</f>
        <v>24625.937654813672</v>
      </c>
      <c r="J4" s="38">
        <f>'中情景（2001-2060, 2020RMB）'!J4*$B$73</f>
        <v>25871.065445139207</v>
      </c>
      <c r="K4" s="39">
        <f>'中情景（2001-2060, 2020RMB）'!K4*$B$73</f>
        <v>28934.018460247236</v>
      </c>
      <c r="L4" s="37">
        <f>'中情景（2001-2060, 2020RMB）'!L4*$B$73</f>
        <v>31652.799458352747</v>
      </c>
      <c r="M4" s="38">
        <f>'中情景（2001-2060, 2020RMB）'!M4*$B$73</f>
        <v>33124.32229745431</v>
      </c>
      <c r="N4" s="38">
        <f>'中情景（2001-2060, 2020RMB）'!N4*$B$73</f>
        <v>34518.444056519606</v>
      </c>
      <c r="O4" s="38">
        <f>'中情景（2001-2060, 2020RMB）'!O4*$B$73</f>
        <v>35827.085847351853</v>
      </c>
      <c r="P4" s="39">
        <f>'中情景（2001-2060, 2020RMB）'!P4*$B$73</f>
        <v>36086.373868234325</v>
      </c>
      <c r="Q4" s="37">
        <f>'中情景（2001-2060, 2020RMB）'!Q4*$B$73</f>
        <v>37149.335570071082</v>
      </c>
      <c r="R4" s="38">
        <f>'中情景（2001-2060, 2020RMB）'!R4*$B$73</f>
        <v>39938.398266727323</v>
      </c>
      <c r="S4" s="38">
        <f>'中情景（2001-2060, 2020RMB）'!S4*$B$73</f>
        <v>42210.749247921012</v>
      </c>
      <c r="T4" s="38">
        <f>'中情景（2001-2060, 2020RMB）'!T4*$B$73</f>
        <v>43185.307729585511</v>
      </c>
      <c r="U4" s="39">
        <f>'中情景（2001-2060, 2020RMB）'!U4*$B$73</f>
        <v>43101.259119279217</v>
      </c>
      <c r="V4" s="37">
        <f>'中情景（2001-2060, 2020RMB）'!V4*$B$73</f>
        <v>49064.409191140723</v>
      </c>
      <c r="W4" s="38">
        <f>'中情景（2001-2060, 2020RMB）'!W4*$B$73</f>
        <v>51734.614096336591</v>
      </c>
      <c r="X4" s="77">
        <f>'中情景（2001-2060, 2020RMB）'!X4*$B$73</f>
        <v>53516.345460710749</v>
      </c>
      <c r="Y4" s="77">
        <f>'中情景（2001-2060, 2020RMB）'!Y4*$B$73</f>
        <v>55339.366533615837</v>
      </c>
      <c r="Z4" s="235">
        <f>'中情景（2001-2060, 2020RMB）'!Z4*$B$73</f>
        <v>57203.587801708192</v>
      </c>
      <c r="AA4" s="79">
        <f>'中情景（2001-2060, 2020RMB）'!AA4*$B$73</f>
        <v>59135.054277283605</v>
      </c>
      <c r="AB4" s="77">
        <f>'中情景（2001-2060, 2020RMB）'!AB4*$B$73</f>
        <v>61135.72349203701</v>
      </c>
      <c r="AC4" s="77">
        <f>'中情景（2001-2060, 2020RMB）'!AC4*$B$73</f>
        <v>63167.128579565731</v>
      </c>
      <c r="AD4" s="77">
        <f>'中情景（2001-2060, 2020RMB）'!AD4*$B$73</f>
        <v>65188.038284169925</v>
      </c>
      <c r="AE4" s="81">
        <f>'中情景（2001-2060, 2020RMB）'!AE4*$B$73</f>
        <v>67154.536794061438</v>
      </c>
      <c r="AF4" s="79">
        <f>'中情景（2001-2060, 2020RMB）'!AF4*$B$73</f>
        <v>69075.547385220751</v>
      </c>
      <c r="AG4" s="77">
        <f>'中情景（2001-2060, 2020RMB）'!AG4*$B$73</f>
        <v>70981.526339931996</v>
      </c>
      <c r="AH4" s="77">
        <f>'中情景（2001-2060, 2020RMB）'!AH4*$B$73</f>
        <v>72856.999333576547</v>
      </c>
      <c r="AI4" s="77">
        <f>'中情景（2001-2060, 2020RMB）'!AI4*$B$73</f>
        <v>74684.123583979221</v>
      </c>
      <c r="AJ4" s="235">
        <f>'中情景（2001-2060, 2020RMB）'!AJ4*$B$73</f>
        <v>76442.760133736607</v>
      </c>
      <c r="AK4" s="79">
        <f>'中情景（2001-2060, 2020RMB）'!AK4*$B$73</f>
        <v>78106.550471338298</v>
      </c>
      <c r="AL4" s="77">
        <f>'中情景（2001-2060, 2020RMB）'!AL4*$B$73</f>
        <v>79682.501947375975</v>
      </c>
      <c r="AM4" s="77">
        <f>'中情景（2001-2060, 2020RMB）'!AM4*$B$73</f>
        <v>81201.243212671048</v>
      </c>
      <c r="AN4" s="77">
        <f>'中情景（2001-2060, 2020RMB）'!AN4*$B$73</f>
        <v>82696.454431562845</v>
      </c>
      <c r="AO4" s="81">
        <f>'中情景（2001-2060, 2020RMB）'!AO4*$B$73</f>
        <v>84204.70593133643</v>
      </c>
      <c r="AP4" s="79">
        <f>'中情景（2001-2060, 2020RMB）'!AP4*$B$73</f>
        <v>85732.165569204066</v>
      </c>
      <c r="AQ4" s="77">
        <f>'中情景（2001-2060, 2020RMB）'!AQ4*$B$73</f>
        <v>87261.763146868005</v>
      </c>
      <c r="AR4" s="77">
        <f>'中情景（2001-2060, 2020RMB）'!AR4*$B$73</f>
        <v>88797.671067598087</v>
      </c>
      <c r="AS4" s="77">
        <f>'中情景（2001-2060, 2020RMB）'!AS4*$B$73</f>
        <v>90344.487925046633</v>
      </c>
      <c r="AT4" s="81">
        <f>'中情景（2001-2060, 2020RMB）'!AT4*$B$73</f>
        <v>91907.246473268475</v>
      </c>
      <c r="AU4" s="79">
        <f>'中情景（2001-2060, 2020RMB）'!AU4*$B$73</f>
        <v>93493.418469383367</v>
      </c>
      <c r="AV4" s="77">
        <f>'中情景（2001-2060, 2020RMB）'!AV4*$B$73</f>
        <v>95111.040212220978</v>
      </c>
      <c r="AW4" s="77">
        <f>'中情景（2001-2060, 2020RMB）'!AW4*$B$73</f>
        <v>96766.678932378491</v>
      </c>
      <c r="AX4" s="77">
        <f>'中情景（2001-2060, 2020RMB）'!AX4*$B$73</f>
        <v>98467.392282010522</v>
      </c>
      <c r="AY4" s="235">
        <f>'中情景（2001-2060, 2020RMB）'!AY4*$B$73</f>
        <v>100220.74960291054</v>
      </c>
      <c r="AZ4" s="79">
        <f>'中情景（2001-2060, 2020RMB）'!AZ4*$B$73</f>
        <v>102025.9570091458</v>
      </c>
      <c r="BA4" s="77">
        <f>'中情景（2001-2060, 2020RMB）'!BA4*$B$73</f>
        <v>103872.87220697549</v>
      </c>
      <c r="BB4" s="77">
        <f>'中情景（2001-2060, 2020RMB）'!BB4*$B$73</f>
        <v>105755.04725268755</v>
      </c>
      <c r="BC4" s="77">
        <f>'中情景（2001-2060, 2020RMB）'!BC4*$B$73</f>
        <v>107665.48798715312</v>
      </c>
      <c r="BD4" s="81">
        <f>'中情景（2001-2060, 2020RMB）'!BD4*$B$73</f>
        <v>109596.63000940208</v>
      </c>
      <c r="BE4" s="79">
        <f>'中情景（2001-2060, 2020RMB）'!BE4*$B$73</f>
        <v>111550.47523027599</v>
      </c>
      <c r="BF4" s="77">
        <f>'中情景（2001-2060, 2020RMB）'!BF4*$B$73</f>
        <v>113533.91470863437</v>
      </c>
      <c r="BG4" s="77">
        <f>'中情景（2001-2060, 2020RMB）'!BG4*$B$73</f>
        <v>115546.20431082274</v>
      </c>
      <c r="BH4" s="77">
        <f>'中情景（2001-2060, 2020RMB）'!BH4*$B$73</f>
        <v>117586.49827212376</v>
      </c>
      <c r="BI4" s="235">
        <f>'中情景（2001-2060, 2020RMB）'!BI4*$B$73</f>
        <v>119653.84517316603</v>
      </c>
    </row>
    <row r="5" spans="1:61" x14ac:dyDescent="0.2">
      <c r="A5" s="40" t="s">
        <v>11</v>
      </c>
      <c r="B5" s="37">
        <f>'中情景（2001-2060, 2020RMB）'!B5*$B$73</f>
        <v>1540.1612672421822</v>
      </c>
      <c r="C5" s="38">
        <f>'中情景（2001-2060, 2020RMB）'!C5*$B$73</f>
        <v>1668.6015498546517</v>
      </c>
      <c r="D5" s="38">
        <f>'中情景（2001-2060, 2020RMB）'!D5*$B$73</f>
        <v>1883.7020080248521</v>
      </c>
      <c r="E5" s="38">
        <f>'中情景（2001-2060, 2020RMB）'!E5*$B$73</f>
        <v>2044.676318098064</v>
      </c>
      <c r="F5" s="39">
        <f>'中情景（2001-2060, 2020RMB）'!F5*$B$73</f>
        <v>2347.077322686599</v>
      </c>
      <c r="G5" s="37">
        <f>'中情景（2001-2060, 2020RMB）'!G5*$B$73</f>
        <v>2702.9543290923684</v>
      </c>
      <c r="H5" s="38">
        <f>'中情景（2001-2060, 2020RMB）'!H5*$B$73</f>
        <v>3091.6077343507995</v>
      </c>
      <c r="I5" s="38">
        <f>'中情景（2001-2060, 2020RMB）'!I5*$B$73</f>
        <v>3516.1002173990582</v>
      </c>
      <c r="J5" s="38">
        <f>'中情景（2001-2060, 2020RMB）'!J5*$B$73</f>
        <v>4249.2832410565443</v>
      </c>
      <c r="K5" s="39">
        <f>'中情景（2001-2060, 2020RMB）'!K5*$B$73</f>
        <v>4776.5642082386867</v>
      </c>
      <c r="L5" s="37">
        <f>'中情景（2001-2060, 2020RMB）'!L5*$B$73</f>
        <v>5340.8870972831774</v>
      </c>
      <c r="M5" s="38">
        <f>'中情景（2001-2060, 2020RMB）'!M5*$B$73</f>
        <v>5850.4074549960123</v>
      </c>
      <c r="N5" s="38">
        <f>'中情景（2001-2060, 2020RMB）'!N5*$B$73</f>
        <v>6349.4516468555794</v>
      </c>
      <c r="O5" s="38">
        <f>'中情景（2001-2060, 2020RMB）'!O5*$B$73</f>
        <v>6975.2518832358974</v>
      </c>
      <c r="P5" s="39">
        <f>'中情景（2001-2060, 2020RMB）'!P5*$B$73</f>
        <v>7335.1500059492982</v>
      </c>
      <c r="Q5" s="37">
        <f>'中情景（2001-2060, 2020RMB）'!Q5*$B$73</f>
        <v>7795.8436193576599</v>
      </c>
      <c r="R5" s="38">
        <f>'中情景（2001-2060, 2020RMB）'!R5*$B$73</f>
        <v>8406.014825836668</v>
      </c>
      <c r="S5" s="38">
        <f>'中情景（2001-2060, 2020RMB）'!S5*$B$73</f>
        <v>9181.6899520975694</v>
      </c>
      <c r="T5" s="38">
        <f>'中情景（2001-2060, 2020RMB）'!T5*$B$73</f>
        <v>9783.1483906350222</v>
      </c>
      <c r="U5" s="39">
        <f>'中情景（2001-2060, 2020RMB）'!U5*$B$73</f>
        <v>9978.9991927797637</v>
      </c>
      <c r="V5" s="37">
        <f>'中情景（2001-2060, 2020RMB）'!V5*$B$73</f>
        <v>10553.432167844274</v>
      </c>
      <c r="W5" s="38">
        <f>'中情景（2001-2060, 2020RMB）'!W5*$B$73</f>
        <v>10740.330438291405</v>
      </c>
      <c r="X5" s="77">
        <f>'中情景（2001-2060, 2020RMB）'!X5*$B$73</f>
        <v>11229.045895888437</v>
      </c>
      <c r="Y5" s="77">
        <f>'中情景（2001-2060, 2020RMB）'!Y5*$B$73</f>
        <v>11712.257533888464</v>
      </c>
      <c r="Z5" s="235">
        <f>'中情景（2001-2060, 2020RMB）'!Z5*$B$73</f>
        <v>12177.181851988869</v>
      </c>
      <c r="AA5" s="79">
        <f>'中情景（2001-2060, 2020RMB）'!AA5*$B$73</f>
        <v>12628.536970467387</v>
      </c>
      <c r="AB5" s="77">
        <f>'中情景（2001-2060, 2020RMB）'!AB5*$B$73</f>
        <v>13075.743815243597</v>
      </c>
      <c r="AC5" s="77">
        <f>'中情景（2001-2060, 2020RMB）'!AC5*$B$73</f>
        <v>13511.642036566256</v>
      </c>
      <c r="AD5" s="77">
        <f>'中情景（2001-2060, 2020RMB）'!AD5*$B$73</f>
        <v>13928.888107545161</v>
      </c>
      <c r="AE5" s="81">
        <f>'中情景（2001-2060, 2020RMB）'!AE5*$B$73</f>
        <v>14320.061504517629</v>
      </c>
      <c r="AF5" s="79">
        <f>'中情景（2001-2060, 2020RMB）'!AF5*$B$73</f>
        <v>14679.56952176622</v>
      </c>
      <c r="AG5" s="77">
        <f>'中情景（2001-2060, 2020RMB）'!AG5*$B$73</f>
        <v>15014.045551071949</v>
      </c>
      <c r="AH5" s="77">
        <f>'中情景（2001-2060, 2020RMB）'!AH5*$B$73</f>
        <v>15335.1937608801</v>
      </c>
      <c r="AI5" s="77">
        <f>'中情景（2001-2060, 2020RMB）'!AI5*$B$73</f>
        <v>15655.692419780931</v>
      </c>
      <c r="AJ5" s="235">
        <f>'中情景（2001-2060, 2020RMB）'!AJ5*$B$73</f>
        <v>15989.136081188068</v>
      </c>
      <c r="AK5" s="79">
        <f>'中情景（2001-2060, 2020RMB）'!AK5*$B$73</f>
        <v>16329.22525161984</v>
      </c>
      <c r="AL5" s="77">
        <f>'中情景（2001-2060, 2020RMB）'!AL5*$B$73</f>
        <v>16663.467462633638</v>
      </c>
      <c r="AM5" s="77">
        <f>'中情景（2001-2060, 2020RMB）'!AM5*$B$73</f>
        <v>16997.228135592533</v>
      </c>
      <c r="AN5" s="77">
        <f>'中情景（2001-2060, 2020RMB）'!AN5*$B$73</f>
        <v>17336.361105631593</v>
      </c>
      <c r="AO5" s="81">
        <f>'中情景（2001-2060, 2020RMB）'!AO5*$B$73</f>
        <v>17687.219807205751</v>
      </c>
      <c r="AP5" s="79">
        <f>'中情景（2001-2060, 2020RMB）'!AP5*$B$73</f>
        <v>18049.683393379339</v>
      </c>
      <c r="AQ5" s="77">
        <f>'中情景（2001-2060, 2020RMB）'!AQ5*$B$73</f>
        <v>18418.603461082526</v>
      </c>
      <c r="AR5" s="77">
        <f>'中情景（2001-2060, 2020RMB）'!AR5*$B$73</f>
        <v>18793.14433334085</v>
      </c>
      <c r="AS5" s="77">
        <f>'中情景（2001-2060, 2020RMB）'!AS5*$B$73</f>
        <v>19172.415768489998</v>
      </c>
      <c r="AT5" s="81">
        <f>'中情景（2001-2060, 2020RMB）'!AT5*$B$73</f>
        <v>19555.471256027755</v>
      </c>
      <c r="AU5" s="79">
        <f>'中情景（2001-2060, 2020RMB）'!AU5*$B$73</f>
        <v>19941.732148329946</v>
      </c>
      <c r="AV5" s="77">
        <f>'中情景（2001-2060, 2020RMB）'!AV5*$B$73</f>
        <v>20330.587911896608</v>
      </c>
      <c r="AW5" s="77">
        <f>'中情景（2001-2060, 2020RMB）'!AW5*$B$73</f>
        <v>20720.95526643793</v>
      </c>
      <c r="AX5" s="77">
        <f>'中情景（2001-2060, 2020RMB）'!AX5*$B$73</f>
        <v>21111.688696155583</v>
      </c>
      <c r="AY5" s="235">
        <f>'中情景（2001-2060, 2020RMB）'!AY5*$B$73</f>
        <v>21501.579133838077</v>
      </c>
      <c r="AZ5" s="79">
        <f>'中情景（2001-2060, 2020RMB）'!AZ5*$B$73</f>
        <v>21893.297303306466</v>
      </c>
      <c r="BA5" s="77">
        <f>'中情景（2001-2060, 2020RMB）'!BA5*$B$73</f>
        <v>22289.373784894724</v>
      </c>
      <c r="BB5" s="77">
        <f>'中情景（2001-2060, 2020RMB）'!BB5*$B$73</f>
        <v>22688.254620956446</v>
      </c>
      <c r="BC5" s="77">
        <f>'中情景（2001-2060, 2020RMB）'!BC5*$B$73</f>
        <v>23088.268699277702</v>
      </c>
      <c r="BD5" s="81">
        <f>'中情景（2001-2060, 2020RMB）'!BD5*$B$73</f>
        <v>23487.626183971443</v>
      </c>
      <c r="BE5" s="79">
        <f>'中情景（2001-2060, 2020RMB）'!BE5*$B$73</f>
        <v>23886.592917386715</v>
      </c>
      <c r="BF5" s="77">
        <f>'中情景（2001-2060, 2020RMB）'!BF5*$B$73</f>
        <v>24286.482887049984</v>
      </c>
      <c r="BG5" s="77">
        <f>'中情景（2001-2060, 2020RMB）'!BG5*$B$73</f>
        <v>24686.975408441485</v>
      </c>
      <c r="BH5" s="77">
        <f>'中情景（2001-2060, 2020RMB）'!BH5*$B$73</f>
        <v>25087.731357639495</v>
      </c>
      <c r="BI5" s="235">
        <f>'中情景（2001-2060, 2020RMB）'!BI5*$B$73</f>
        <v>25488.393054638917</v>
      </c>
    </row>
    <row r="6" spans="1:61" x14ac:dyDescent="0.2">
      <c r="A6" s="40" t="s">
        <v>57</v>
      </c>
      <c r="B6" s="37">
        <f>'中情景（2001-2060, 2020RMB）'!B6*$B$73</f>
        <v>1779.9865638888584</v>
      </c>
      <c r="C6" s="38">
        <f>'中情景（2001-2060, 2020RMB）'!C6*$B$73</f>
        <v>1929.1588520812261</v>
      </c>
      <c r="D6" s="38">
        <f>'中情景（2001-2060, 2020RMB）'!D6*$B$73</f>
        <v>1985.0248512961471</v>
      </c>
      <c r="E6" s="38">
        <f>'中情景（2001-2060, 2020RMB）'!E6*$B$73</f>
        <v>2182.07444004124</v>
      </c>
      <c r="F6" s="39">
        <f>'中情景（2001-2060, 2020RMB）'!F6*$B$73</f>
        <v>2407.624493080024</v>
      </c>
      <c r="G6" s="37">
        <f>'中情景（2001-2060, 2020RMB）'!G6*$B$73</f>
        <v>2645.6825519970384</v>
      </c>
      <c r="H6" s="38">
        <f>'中情景（2001-2060, 2020RMB）'!H6*$B$73</f>
        <v>2941.9624785618234</v>
      </c>
      <c r="I6" s="38">
        <f>'中情景（2001-2060, 2020RMB）'!I6*$B$73</f>
        <v>3059.9397008816027</v>
      </c>
      <c r="J6" s="38">
        <f>'中情景（2001-2060, 2020RMB）'!J6*$B$73</f>
        <v>3095.4018659274147</v>
      </c>
      <c r="K6" s="39">
        <f>'中情景（2001-2060, 2020RMB）'!K6*$B$73</f>
        <v>3291.39308279641</v>
      </c>
      <c r="L6" s="37">
        <f>'中情景（2001-2060, 2020RMB）'!L6*$B$73</f>
        <v>3542.9109069855335</v>
      </c>
      <c r="M6" s="38">
        <f>'中情景（2001-2060, 2020RMB）'!M6*$B$73</f>
        <v>3767.9972255756365</v>
      </c>
      <c r="N6" s="38">
        <f>'中情景（2001-2060, 2020RMB）'!N6*$B$73</f>
        <v>4043.2714638691973</v>
      </c>
      <c r="O6" s="38">
        <f>'中情景（2001-2060, 2020RMB）'!O6*$B$73</f>
        <v>4383.8584752774987</v>
      </c>
      <c r="P6" s="39">
        <f>'中情景（2001-2060, 2020RMB）'!P6*$B$73</f>
        <v>4687.1653536769218</v>
      </c>
      <c r="Q6" s="37">
        <f>'中情景（2001-2060, 2020RMB）'!Q6*$B$73</f>
        <v>4999.8462132332597</v>
      </c>
      <c r="R6" s="38">
        <f>'中情景（2001-2060, 2020RMB）'!R6*$B$73</f>
        <v>5388.8957503803813</v>
      </c>
      <c r="S6" s="38">
        <f>'中情景（2001-2060, 2020RMB）'!S6*$B$73</f>
        <v>5655.0114353556883</v>
      </c>
      <c r="T6" s="38">
        <f>'中情景（2001-2060, 2020RMB）'!T6*$B$73</f>
        <v>5880.6127058084239</v>
      </c>
      <c r="U6" s="39">
        <f>'中情景（2001-2060, 2020RMB）'!U6*$B$73</f>
        <v>5590.1498155235904</v>
      </c>
      <c r="V6" s="37">
        <f>'中情景（2001-2060, 2020RMB）'!V6*$B$73</f>
        <v>6197.4853776568434</v>
      </c>
      <c r="W6" s="38">
        <f>'中情景（2001-2060, 2020RMB）'!W6*$B$73</f>
        <v>6398.3223470050361</v>
      </c>
      <c r="X6" s="77">
        <f>'中情景（2001-2060, 2020RMB）'!X6*$B$73</f>
        <v>6770.6684237126992</v>
      </c>
      <c r="Y6" s="82">
        <f>'中情景（2001-2060, 2020RMB）'!Y6*$B$73</f>
        <v>7158.805357757913</v>
      </c>
      <c r="Z6" s="236">
        <f>'中情景（2001-2060, 2020RMB）'!Z6*$B$73</f>
        <v>7562.1174307930087</v>
      </c>
      <c r="AA6" s="79">
        <f>'中情景（2001-2060, 2020RMB）'!AA6*$B$73</f>
        <v>7988.886007270944</v>
      </c>
      <c r="AB6" s="77">
        <f>'中情景（2001-2060, 2020RMB）'!AB6*$B$73</f>
        <v>8441.5225826385777</v>
      </c>
      <c r="AC6" s="77">
        <f>'中情景（2001-2060, 2020RMB）'!AC6*$B$73</f>
        <v>8908.8001930622595</v>
      </c>
      <c r="AD6" s="77">
        <f>'中情景（2001-2060, 2020RMB）'!AD6*$B$73</f>
        <v>9377.1677114085396</v>
      </c>
      <c r="AE6" s="81">
        <f>'中情景（2001-2060, 2020RMB）'!AE6*$B$73</f>
        <v>9830.7035038167087</v>
      </c>
      <c r="AF6" s="79">
        <f>'中情景（2001-2060, 2020RMB）'!AF6*$B$73</f>
        <v>10268.014350178828</v>
      </c>
      <c r="AG6" s="77">
        <f>'中情景（2001-2060, 2020RMB）'!AG6*$B$73</f>
        <v>10699.175187413417</v>
      </c>
      <c r="AH6" s="77">
        <f>'中情景（2001-2060, 2020RMB）'!AH6*$B$73</f>
        <v>11123.769806145818</v>
      </c>
      <c r="AI6" s="77">
        <f>'中情景（2001-2060, 2020RMB）'!AI6*$B$73</f>
        <v>11541.413628000002</v>
      </c>
      <c r="AJ6" s="236">
        <f>'中情景（2001-2060, 2020RMB）'!AJ6*$B$73</f>
        <v>11951.737973902909</v>
      </c>
      <c r="AK6" s="79">
        <f>'中情景（2001-2060, 2020RMB）'!AK6*$B$73</f>
        <v>12351.862712549113</v>
      </c>
      <c r="AL6" s="77">
        <f>'中情景（2001-2060, 2020RMB）'!AL6*$B$73</f>
        <v>12741.700472953953</v>
      </c>
      <c r="AM6" s="77">
        <f>'中情景（2001-2060, 2020RMB）'!AM6*$B$73</f>
        <v>13125.628280773821</v>
      </c>
      <c r="AN6" s="77">
        <f>'中情景（2001-2060, 2020RMB）'!AN6*$B$73</f>
        <v>13508.767284792726</v>
      </c>
      <c r="AO6" s="81">
        <f>'中情景（2001-2060, 2020RMB）'!AO6*$B$73</f>
        <v>13896.97690756331</v>
      </c>
      <c r="AP6" s="79">
        <f>'中情景（2001-2060, 2020RMB）'!AP6*$B$73</f>
        <v>14291.323401445847</v>
      </c>
      <c r="AQ6" s="77">
        <f>'中情景（2001-2060, 2020RMB）'!AQ6*$B$73</f>
        <v>14689.031258806181</v>
      </c>
      <c r="AR6" s="77">
        <f>'中情景（2001-2060, 2020RMB）'!AR6*$B$73</f>
        <v>15090.856532421893</v>
      </c>
      <c r="AS6" s="77">
        <f>'中情景（2001-2060, 2020RMB）'!AS6*$B$73</f>
        <v>15497.691244669932</v>
      </c>
      <c r="AT6" s="81">
        <f>'中情景（2001-2060, 2020RMB）'!AT6*$B$73</f>
        <v>15910.569172086423</v>
      </c>
      <c r="AU6" s="79">
        <f>'中情景（2001-2060, 2020RMB）'!AU6*$B$73</f>
        <v>16331.020089325053</v>
      </c>
      <c r="AV6" s="77">
        <f>'中情景（2001-2060, 2020RMB）'!AV6*$B$73</f>
        <v>16760.758610366735</v>
      </c>
      <c r="AW6" s="77">
        <f>'中情景（2001-2060, 2020RMB）'!AW6*$B$73</f>
        <v>17201.326789712024</v>
      </c>
      <c r="AX6" s="77">
        <f>'中情景（2001-2060, 2020RMB）'!AX6*$B$73</f>
        <v>17654.433749787793</v>
      </c>
      <c r="AY6" s="236">
        <f>'中情景（2001-2060, 2020RMB）'!AY6*$B$73</f>
        <v>18121.962724876736</v>
      </c>
      <c r="AZ6" s="79">
        <f>'中情景（2001-2060, 2020RMB）'!AZ6*$B$73</f>
        <v>18602.887647009084</v>
      </c>
      <c r="BA6" s="77">
        <f>'中情景（2001-2060, 2020RMB）'!BA6*$B$73</f>
        <v>19094.19660512478</v>
      </c>
      <c r="BB6" s="77">
        <f>'中情景（2001-2060, 2020RMB）'!BB6*$B$73</f>
        <v>19594.832332229336</v>
      </c>
      <c r="BC6" s="77">
        <f>'中情景（2001-2060, 2020RMB）'!BC6*$B$73</f>
        <v>20103.602905030155</v>
      </c>
      <c r="BD6" s="81">
        <f>'中情景（2001-2060, 2020RMB）'!BD6*$B$73</f>
        <v>20619.175361049165</v>
      </c>
      <c r="BE6" s="79">
        <f>'中情景（2001-2060, 2020RMB）'!BE6*$B$73</f>
        <v>21141.994886553883</v>
      </c>
      <c r="BF6" s="77">
        <f>'中情景（2001-2060, 2020RMB）'!BF6*$B$73</f>
        <v>21673.45944410556</v>
      </c>
      <c r="BG6" s="77">
        <f>'中情景（2001-2060, 2020RMB）'!BG6*$B$73</f>
        <v>22213.544816762962</v>
      </c>
      <c r="BH6" s="77">
        <f>'中情景（2001-2060, 2020RMB）'!BH6*$B$73</f>
        <v>22762.211079990557</v>
      </c>
      <c r="BI6" s="236">
        <f>'中情景（2001-2060, 2020RMB）'!BI6*$B$73</f>
        <v>23319.401606780964</v>
      </c>
    </row>
    <row r="7" spans="1:61" x14ac:dyDescent="0.2">
      <c r="A7" s="40" t="s">
        <v>58</v>
      </c>
      <c r="B7" s="37">
        <f>'中情景（2001-2060, 2020RMB）'!B7*$B$73</f>
        <v>2362.7117797094429</v>
      </c>
      <c r="C7" s="38">
        <f>'中情景（2001-2060, 2020RMB）'!C7*$B$73</f>
        <v>2573.3444367700249</v>
      </c>
      <c r="D7" s="38">
        <f>'中情景（2001-2060, 2020RMB）'!D7*$B$73</f>
        <v>2801.7270959215039</v>
      </c>
      <c r="E7" s="38">
        <f>'中情景（2001-2060, 2020RMB）'!E7*$B$73</f>
        <v>2920.4838349826118</v>
      </c>
      <c r="F7" s="39">
        <f>'中情景（2001-2060, 2020RMB）'!F7*$B$73</f>
        <v>3152.2666777508543</v>
      </c>
      <c r="G7" s="37">
        <f>'中情景（2001-2060, 2020RMB）'!G7*$B$73</f>
        <v>3589.4510971490809</v>
      </c>
      <c r="H7" s="38">
        <f>'中情景（2001-2060, 2020RMB）'!H7*$B$73</f>
        <v>4218.2477668630136</v>
      </c>
      <c r="I7" s="38">
        <f>'中情景（2001-2060, 2020RMB）'!I7*$B$73</f>
        <v>4895.5370973890995</v>
      </c>
      <c r="J7" s="38">
        <f>'中情景（2001-2060, 2020RMB）'!J7*$B$73</f>
        <v>5433.8893236138974</v>
      </c>
      <c r="K7" s="39">
        <f>'中情景（2001-2060, 2020RMB）'!K7*$B$73</f>
        <v>6292.0320746686066</v>
      </c>
      <c r="L7" s="37">
        <f>'中情景（2001-2060, 2020RMB）'!L7*$B$73</f>
        <v>7094.0132342074357</v>
      </c>
      <c r="M7" s="38">
        <f>'中情景（2001-2060, 2020RMB）'!M7*$B$73</f>
        <v>7902.1354756587762</v>
      </c>
      <c r="N7" s="38">
        <f>'中情景（2001-2060, 2020RMB）'!N7*$B$73</f>
        <v>8739.1592692995291</v>
      </c>
      <c r="O7" s="38">
        <f>'中情景（2001-2060, 2020RMB）'!O7*$B$73</f>
        <v>9705.1311198647836</v>
      </c>
      <c r="P7" s="39">
        <f>'中情景（2001-2060, 2020RMB）'!P7*$B$73</f>
        <v>10400.3329964403</v>
      </c>
      <c r="Q7" s="37">
        <f>'中情景（2001-2060, 2020RMB）'!Q7*$B$73</f>
        <v>11160.329112181693</v>
      </c>
      <c r="R7" s="38">
        <f>'中情景（2001-2060, 2020RMB）'!R7*$B$73</f>
        <v>11781.305829047558</v>
      </c>
      <c r="S7" s="38">
        <f>'中情景（2001-2060, 2020RMB）'!S7*$B$73</f>
        <v>12463.716870418164</v>
      </c>
      <c r="T7" s="38">
        <f>'中情景（2001-2060, 2020RMB）'!T7*$B$73</f>
        <v>13245.465177376198</v>
      </c>
      <c r="U7" s="39">
        <f>'中情景（2001-2060, 2020RMB）'!U7*$B$73</f>
        <v>13235.517772002033</v>
      </c>
      <c r="V7" s="37">
        <f>'中情景（2001-2060, 2020RMB）'!V7*$B$73</f>
        <v>14550.774153396518</v>
      </c>
      <c r="W7" s="38">
        <f>'中情景（2001-2060, 2020RMB）'!W7*$B$73</f>
        <v>14750.68615862355</v>
      </c>
      <c r="X7" s="77">
        <f>'中情景（2001-2060, 2020RMB）'!X7*$B$73</f>
        <v>15671.017608021926</v>
      </c>
      <c r="Y7" s="82">
        <f>'中情景（2001-2060, 2020RMB）'!Y7*$B$73</f>
        <v>16636.896313222023</v>
      </c>
      <c r="Z7" s="236">
        <f>'中情景（2001-2060, 2020RMB）'!Z7*$B$73</f>
        <v>17648.684128963912</v>
      </c>
      <c r="AA7" s="79">
        <f>'中情景（2001-2060, 2020RMB）'!AA7*$B$73</f>
        <v>18732.543120450577</v>
      </c>
      <c r="AB7" s="77">
        <f>'中情景（2001-2060, 2020RMB）'!AB7*$B$73</f>
        <v>19895.492185318672</v>
      </c>
      <c r="AC7" s="77">
        <f>'中情景（2001-2060, 2020RMB）'!AC7*$B$73</f>
        <v>21103.234763793036</v>
      </c>
      <c r="AD7" s="77">
        <f>'中情景（2001-2060, 2020RMB）'!AD7*$B$73</f>
        <v>22313.132178664138</v>
      </c>
      <c r="AE7" s="81">
        <f>'中情景（2001-2060, 2020RMB）'!AE7*$B$73</f>
        <v>23473.946020612639</v>
      </c>
      <c r="AF7" s="79">
        <f>'中情景（2001-2060, 2020RMB）'!AF7*$B$73</f>
        <v>24573.481005419297</v>
      </c>
      <c r="AG7" s="77">
        <f>'中情景（2001-2060, 2020RMB）'!AG7*$B$73</f>
        <v>25643.476349942714</v>
      </c>
      <c r="AH7" s="77">
        <f>'中情景（2001-2060, 2020RMB）'!AH7*$B$73</f>
        <v>26694.17598018171</v>
      </c>
      <c r="AI7" s="77">
        <f>'中情景（2001-2060, 2020RMB）'!AI7*$B$73</f>
        <v>27738.089586680158</v>
      </c>
      <c r="AJ7" s="236">
        <f>'中情景（2001-2060, 2020RMB）'!AJ7*$B$73</f>
        <v>28789.887897051165</v>
      </c>
      <c r="AK7" s="79">
        <f>'中情景（2001-2060, 2020RMB）'!AK7*$B$73</f>
        <v>29839.797424157088</v>
      </c>
      <c r="AL7" s="77">
        <f>'中情景（2001-2060, 2020RMB）'!AL7*$B$73</f>
        <v>30873.388291568685</v>
      </c>
      <c r="AM7" s="77">
        <f>'中情景（2001-2060, 2020RMB）'!AM7*$B$73</f>
        <v>31901.350276544155</v>
      </c>
      <c r="AN7" s="77">
        <f>'中情景（2001-2060, 2020RMB）'!AN7*$B$73</f>
        <v>32936.299044770101</v>
      </c>
      <c r="AO7" s="81">
        <f>'中情景（2001-2060, 2020RMB）'!AO7*$B$73</f>
        <v>33992.80097909797</v>
      </c>
      <c r="AP7" s="79">
        <f>'中情景（2001-2060, 2020RMB）'!AP7*$B$73</f>
        <v>35073.839294869329</v>
      </c>
      <c r="AQ7" s="77">
        <f>'中情景（2001-2060, 2020RMB）'!AQ7*$B$73</f>
        <v>36172.968994487535</v>
      </c>
      <c r="AR7" s="77">
        <f>'中情景（2001-2060, 2020RMB）'!AR7*$B$73</f>
        <v>37292.373984134145</v>
      </c>
      <c r="AS7" s="77">
        <f>'中情景（2001-2060, 2020RMB）'!AS7*$B$73</f>
        <v>38434.594676052271</v>
      </c>
      <c r="AT7" s="81">
        <f>'中情景（2001-2060, 2020RMB）'!AT7*$B$73</f>
        <v>39602.549276518905</v>
      </c>
      <c r="AU7" s="79">
        <f>'中情景（2001-2060, 2020RMB）'!AU7*$B$73</f>
        <v>40800.42628173581</v>
      </c>
      <c r="AV7" s="77">
        <f>'中情景（2001-2060, 2020RMB）'!AV7*$B$73</f>
        <v>42032.928705365448</v>
      </c>
      <c r="AW7" s="77">
        <f>'中情景（2001-2060, 2020RMB）'!AW7*$B$73</f>
        <v>43304.385158565019</v>
      </c>
      <c r="AX7" s="77">
        <f>'中情景（2001-2060, 2020RMB）'!AX7*$B$73</f>
        <v>44619.601673520156</v>
      </c>
      <c r="AY7" s="236">
        <f>'中情景（2001-2060, 2020RMB）'!AY7*$B$73</f>
        <v>45983.889320211543</v>
      </c>
      <c r="AZ7" s="79">
        <f>'中情景（2001-2060, 2020RMB）'!AZ7*$B$73</f>
        <v>47396.022752770572</v>
      </c>
      <c r="BA7" s="77">
        <f>'中情景（2001-2060, 2020RMB）'!BA7*$B$73</f>
        <v>48849.807778946662</v>
      </c>
      <c r="BB7" s="77">
        <f>'中情景（2001-2060, 2020RMB）'!BB7*$B$73</f>
        <v>50343.229749228187</v>
      </c>
      <c r="BC7" s="77">
        <f>'中情景（2001-2060, 2020RMB）'!BC7*$B$73</f>
        <v>51873.89329175296</v>
      </c>
      <c r="BD7" s="81">
        <f>'中情景（2001-2060, 2020RMB）'!BD7*$B$73</f>
        <v>53438.99503958549</v>
      </c>
      <c r="BE7" s="79">
        <f>'中情景（2001-2060, 2020RMB）'!BE7*$B$73</f>
        <v>55040.308355474714</v>
      </c>
      <c r="BF7" s="77">
        <f>'中情景（2001-2060, 2020RMB）'!BF7*$B$73</f>
        <v>56682.126925222983</v>
      </c>
      <c r="BG7" s="77">
        <f>'中情景（2001-2060, 2020RMB）'!BG7*$B$73</f>
        <v>58365.083611164511</v>
      </c>
      <c r="BH7" s="77">
        <f>'中情景（2001-2060, 2020RMB）'!BH7*$B$73</f>
        <v>60089.77833840395</v>
      </c>
      <c r="BI7" s="236">
        <f>'中情景（2001-2060, 2020RMB）'!BI7*$B$73</f>
        <v>61856.774107233236</v>
      </c>
    </row>
    <row r="8" spans="1:61" x14ac:dyDescent="0.2">
      <c r="A8" s="40" t="s">
        <v>59</v>
      </c>
      <c r="B8" s="37">
        <f>'中情景（2001-2060, 2020RMB）'!B8*$B$73</f>
        <v>621.73762635740661</v>
      </c>
      <c r="C8" s="38">
        <f>'中情景（2001-2060, 2020RMB）'!C8*$B$73</f>
        <v>701.40934312089519</v>
      </c>
      <c r="D8" s="38">
        <f>'中情景（2001-2060, 2020RMB）'!D8*$B$73</f>
        <v>784.023119679194</v>
      </c>
      <c r="E8" s="38">
        <f>'中情景（2001-2060, 2020RMB）'!E8*$B$73</f>
        <v>859.27753805008717</v>
      </c>
      <c r="F8" s="39">
        <f>'中情景（2001-2060, 2020RMB）'!F8*$B$73</f>
        <v>946.84220208606928</v>
      </c>
      <c r="G8" s="37">
        <f>'中情景（2001-2060, 2020RMB）'!G8*$B$73</f>
        <v>1040.4879412701976</v>
      </c>
      <c r="H8" s="38">
        <f>'中情景（2001-2060, 2020RMB）'!H8*$B$73</f>
        <v>1117.5755063168929</v>
      </c>
      <c r="I8" s="38">
        <f>'中情景（2001-2060, 2020RMB）'!I8*$B$73</f>
        <v>1236.8867185783361</v>
      </c>
      <c r="J8" s="38">
        <f>'中情景（2001-2060, 2020RMB）'!J8*$B$73</f>
        <v>1303.3645705985221</v>
      </c>
      <c r="K8" s="39">
        <f>'中情景（2001-2060, 2020RMB）'!K8*$B$73</f>
        <v>1351.3502978409845</v>
      </c>
      <c r="L8" s="37">
        <f>'中情景（2001-2060, 2020RMB）'!L8*$B$73</f>
        <v>1389.3621958929532</v>
      </c>
      <c r="M8" s="38">
        <f>'中情景（2001-2060, 2020RMB）'!M8*$B$73</f>
        <v>1512.2126961264596</v>
      </c>
      <c r="N8" s="38">
        <f>'中情景（2001-2060, 2020RMB）'!N8*$B$73</f>
        <v>1587.9994591149652</v>
      </c>
      <c r="O8" s="38">
        <f>'中情景（2001-2060, 2020RMB）'!O8*$B$73</f>
        <v>1725.1118531088246</v>
      </c>
      <c r="P8" s="39">
        <f>'中情景（2001-2060, 2020RMB）'!P8*$B$73</f>
        <v>1889.9629928040622</v>
      </c>
      <c r="Q8" s="37">
        <f>'中情景（2001-2060, 2020RMB）'!Q8*$B$73</f>
        <v>2059.9329462084656</v>
      </c>
      <c r="R8" s="38">
        <f>'中情景（2001-2060, 2020RMB）'!R8*$B$73</f>
        <v>2185.6428258717096</v>
      </c>
      <c r="S8" s="38">
        <f>'中情景（2001-2060, 2020RMB）'!S8*$B$73</f>
        <v>2316.0799936271524</v>
      </c>
      <c r="T8" s="38">
        <f>'中情景（2001-2060, 2020RMB）'!T8*$B$73</f>
        <v>2479.1704794945354</v>
      </c>
      <c r="U8" s="39">
        <f>'中情景（2001-2060, 2020RMB）'!U8*$B$73</f>
        <v>2105.5093645403431</v>
      </c>
      <c r="V8" s="37">
        <f>'中情景（2001-2060, 2020RMB）'!V8*$B$73</f>
        <v>2351.0073575080228</v>
      </c>
      <c r="W8" s="38">
        <f>'中情景（2001-2060, 2020RMB）'!W8*$B$73</f>
        <v>2299.888371562397</v>
      </c>
      <c r="X8" s="77">
        <f>'中情景（2001-2060, 2020RMB）'!X8*$B$73</f>
        <v>2388.6326574594036</v>
      </c>
      <c r="Y8" s="77">
        <f>'中情景（2001-2060, 2020RMB）'!Y8*$B$73</f>
        <v>2480.6926368973736</v>
      </c>
      <c r="Z8" s="236">
        <f>'中情景（2001-2060, 2020RMB）'!Z8*$B$73</f>
        <v>2576.5065848893</v>
      </c>
      <c r="AA8" s="79">
        <f>'中情景（2001-2060, 2020RMB）'!AA8*$B$73</f>
        <v>2679.6053939575586</v>
      </c>
      <c r="AB8" s="77">
        <f>'中情景（2001-2060, 2020RMB）'!AB8*$B$73</f>
        <v>2790.1746318867577</v>
      </c>
      <c r="AC8" s="77">
        <f>'中情景（2001-2060, 2020RMB）'!AC8*$B$73</f>
        <v>2903.1523781469259</v>
      </c>
      <c r="AD8" s="77">
        <f>'中情景（2001-2060, 2020RMB）'!AD8*$B$73</f>
        <v>3012.7357075869318</v>
      </c>
      <c r="AE8" s="81">
        <f>'中情景（2001-2060, 2020RMB）'!AE8*$B$73</f>
        <v>3112.4040629137676</v>
      </c>
      <c r="AF8" s="79">
        <f>'中情景（2001-2060, 2020RMB）'!AF8*$B$73</f>
        <v>3201.4050454364842</v>
      </c>
      <c r="AG8" s="77">
        <f>'中情景（2001-2060, 2020RMB）'!AG8*$B$73</f>
        <v>3284.5368195739247</v>
      </c>
      <c r="AH8" s="77">
        <f>'中情景（2001-2060, 2020RMB）'!AH8*$B$73</f>
        <v>3363.2535814395778</v>
      </c>
      <c r="AI8" s="77">
        <f>'中情景（2001-2060, 2020RMB）'!AI8*$B$73</f>
        <v>3439.152354520475</v>
      </c>
      <c r="AJ8" s="236">
        <f>'中情景（2001-2060, 2020RMB）'!AJ8*$B$73</f>
        <v>3513.9524552692637</v>
      </c>
      <c r="AK8" s="79">
        <f>'中情景（2001-2060, 2020RMB）'!AK8*$B$73</f>
        <v>3586.5103545790162</v>
      </c>
      <c r="AL8" s="77">
        <f>'中情景（2001-2060, 2020RMB）'!AL8*$B$73</f>
        <v>3655.3124988536943</v>
      </c>
      <c r="AM8" s="77">
        <f>'中情景（2001-2060, 2020RMB）'!AM8*$B$73</f>
        <v>3721.7047790920269</v>
      </c>
      <c r="AN8" s="77">
        <f>'中情景（2001-2060, 2020RMB）'!AN8*$B$73</f>
        <v>3787.1620045176865</v>
      </c>
      <c r="AO8" s="81">
        <f>'中情景（2001-2060, 2020RMB）'!AO8*$B$73</f>
        <v>3853.2822061758429</v>
      </c>
      <c r="AP8" s="79">
        <f>'中情景（2001-2060, 2020RMB）'!AP8*$B$73</f>
        <v>3920.2652525002304</v>
      </c>
      <c r="AQ8" s="77">
        <f>'中情景（2001-2060, 2020RMB）'!AQ8*$B$73</f>
        <v>3987.2460462741956</v>
      </c>
      <c r="AR8" s="77">
        <f>'中情景（2001-2060, 2020RMB）'!AR8*$B$73</f>
        <v>4054.3296117893624</v>
      </c>
      <c r="AS8" s="77">
        <f>'中情景（2001-2060, 2020RMB）'!AS8*$B$73</f>
        <v>4121.6378741345889</v>
      </c>
      <c r="AT8" s="81">
        <f>'中情景（2001-2060, 2020RMB）'!AT8*$B$73</f>
        <v>4189.3099101481885</v>
      </c>
      <c r="AU8" s="79">
        <f>'中情景（2001-2060, 2020RMB）'!AU8*$B$73</f>
        <v>4257.5929183198805</v>
      </c>
      <c r="AV8" s="77">
        <f>'中情景（2001-2060, 2020RMB）'!AV8*$B$73</f>
        <v>4326.7559133316918</v>
      </c>
      <c r="AW8" s="77">
        <f>'中情景（2001-2060, 2020RMB）'!AW8*$B$73</f>
        <v>4396.9963790304255</v>
      </c>
      <c r="AX8" s="77">
        <f>'中情景（2001-2060, 2020RMB）'!AX8*$B$73</f>
        <v>4468.5285396570962</v>
      </c>
      <c r="AY8" s="236">
        <f>'中情景（2001-2060, 2020RMB）'!AY8*$B$73</f>
        <v>4541.5829127229354</v>
      </c>
      <c r="AZ8" s="79">
        <f>'中情景（2001-2060, 2020RMB）'!AZ8*$B$73</f>
        <v>4616.167866692208</v>
      </c>
      <c r="BA8" s="77">
        <f>'中情景（2001-2060, 2020RMB）'!BA8*$B$73</f>
        <v>4691.948008316499</v>
      </c>
      <c r="BB8" s="77">
        <f>'中情景（2001-2060, 2020RMB）'!BB8*$B$73</f>
        <v>4768.6340789244614</v>
      </c>
      <c r="BC8" s="77">
        <f>'中情景（2001-2060, 2020RMB）'!BC8*$B$73</f>
        <v>4845.9148645750274</v>
      </c>
      <c r="BD8" s="81">
        <f>'中情景（2001-2060, 2020RMB）'!BD8*$B$73</f>
        <v>4923.4566000829118</v>
      </c>
      <c r="BE8" s="79">
        <f>'中情景（2001-2060, 2020RMB）'!BE8*$B$73</f>
        <v>5001.3579165256397</v>
      </c>
      <c r="BF8" s="77">
        <f>'中情景（2001-2060, 2020RMB）'!BF8*$B$73</f>
        <v>5079.9364024922315</v>
      </c>
      <c r="BG8" s="77">
        <f>'中情景（2001-2060, 2020RMB）'!BG8*$B$73</f>
        <v>5159.1670262559719</v>
      </c>
      <c r="BH8" s="77">
        <f>'中情景（2001-2060, 2020RMB）'!BH8*$B$73</f>
        <v>5239.0212714552772</v>
      </c>
      <c r="BI8" s="236">
        <f>'中情景（2001-2060, 2020RMB）'!BI8*$B$73</f>
        <v>5319.467012651583</v>
      </c>
    </row>
    <row r="9" spans="1:61" x14ac:dyDescent="0.2">
      <c r="A9" s="40" t="s">
        <v>60</v>
      </c>
      <c r="B9" s="37">
        <f>'中情景（2001-2060, 2020RMB）'!B9*$B$73</f>
        <v>1347.7673940303803</v>
      </c>
      <c r="C9" s="38">
        <f>'中情景（2001-2060, 2020RMB）'!C9*$B$73</f>
        <v>1430.156352213399</v>
      </c>
      <c r="D9" s="38">
        <f>'中情景（2001-2060, 2020RMB）'!D9*$B$73</f>
        <v>1516.2562216962042</v>
      </c>
      <c r="E9" s="38">
        <f>'中情景（2001-2060, 2020RMB）'!E9*$B$73</f>
        <v>1547.534273804351</v>
      </c>
      <c r="F9" s="39">
        <f>'中情景（2001-2060, 2020RMB）'!F9*$B$73</f>
        <v>1689.363091931338</v>
      </c>
      <c r="G9" s="37">
        <f>'中情景（2001-2060, 2020RMB）'!G9*$B$73</f>
        <v>2165.0164621977192</v>
      </c>
      <c r="H9" s="38">
        <f>'中情景（2001-2060, 2020RMB）'!H9*$B$73</f>
        <v>3061.7955148639662</v>
      </c>
      <c r="I9" s="38">
        <f>'中情景（2001-2060, 2020RMB）'!I9*$B$73</f>
        <v>3429.7288409109169</v>
      </c>
      <c r="J9" s="38">
        <f>'中情景（2001-2060, 2020RMB）'!J9*$B$73</f>
        <v>4091.0322632234879</v>
      </c>
      <c r="K9" s="39">
        <f>'中情景（2001-2060, 2020RMB）'!K9*$B$73</f>
        <v>4509.1328253853526</v>
      </c>
      <c r="L9" s="37">
        <f>'中情景（2001-2060, 2020RMB）'!L9*$B$73</f>
        <v>4987.390817657064</v>
      </c>
      <c r="M9" s="38">
        <f>'中情景（2001-2060, 2020RMB）'!M9*$B$73</f>
        <v>5592.9147480115871</v>
      </c>
      <c r="N9" s="38">
        <f>'中情景（2001-2060, 2020RMB）'!N9*$B$73</f>
        <v>6411.0259637493928</v>
      </c>
      <c r="O9" s="38">
        <f>'中情景（2001-2060, 2020RMB）'!O9*$B$73</f>
        <v>7198.2825882291809</v>
      </c>
      <c r="P9" s="39">
        <f>'中情景（2001-2060, 2020RMB）'!P9*$B$73</f>
        <v>8646.4873926158689</v>
      </c>
      <c r="Q9" s="37">
        <f>'中情景（2001-2060, 2020RMB）'!Q9*$B$73</f>
        <v>9077.2806174726575</v>
      </c>
      <c r="R9" s="38">
        <f>'中情景（2001-2060, 2020RMB）'!R9*$B$73</f>
        <v>9413.2889940005916</v>
      </c>
      <c r="S9" s="38">
        <f>'中情景（2001-2060, 2020RMB）'!S9*$B$73</f>
        <v>9899.101919664623</v>
      </c>
      <c r="T9" s="38">
        <f>'中情景（2001-2060, 2020RMB）'!T9*$B$73</f>
        <v>10558.966690894093</v>
      </c>
      <c r="U9" s="39">
        <f>'中情景（2001-2060, 2020RMB）'!U9*$B$73</f>
        <v>11518.040116145148</v>
      </c>
      <c r="V9" s="37">
        <f>'中情景（2001-2060, 2020RMB）'!V9*$B$73</f>
        <v>12010.857614349379</v>
      </c>
      <c r="W9" s="38">
        <f>'中情景（2001-2060, 2020RMB）'!W9*$B$73</f>
        <v>12469.938513456913</v>
      </c>
      <c r="X9" s="77">
        <f>'中情景（2001-2060, 2020RMB）'!X9*$B$73</f>
        <v>13286.824585881755</v>
      </c>
      <c r="Y9" s="77">
        <f>'中情景（2001-2060, 2020RMB）'!Y9*$B$73</f>
        <v>14145.609286997915</v>
      </c>
      <c r="Z9" s="236">
        <f>'中情景（2001-2060, 2020RMB）'!Z9*$B$73</f>
        <v>15047.048060699162</v>
      </c>
      <c r="AA9" s="79">
        <f>'中情景（2001-2060, 2020RMB）'!AA9*$B$73</f>
        <v>16014.776827513193</v>
      </c>
      <c r="AB9" s="77">
        <f>'中情景（2001-2060, 2020RMB）'!AB9*$B$73</f>
        <v>17055.175618477453</v>
      </c>
      <c r="AC9" s="77">
        <f>'中情景（2001-2060, 2020RMB）'!AC9*$B$73</f>
        <v>18137.648140796689</v>
      </c>
      <c r="AD9" s="77">
        <f>'中情景（2001-2060, 2020RMB）'!AD9*$B$73</f>
        <v>19223.705325319184</v>
      </c>
      <c r="AE9" s="81">
        <f>'中情景（2001-2060, 2020RMB）'!AE9*$B$73</f>
        <v>20266.687875103729</v>
      </c>
      <c r="AF9" s="79">
        <f>'中情景（2001-2060, 2020RMB）'!AF9*$B$73</f>
        <v>21248.003099132795</v>
      </c>
      <c r="AG9" s="77">
        <f>'中情景（2001-2060, 2020RMB）'!AG9*$B$73</f>
        <v>22194.799625344236</v>
      </c>
      <c r="AH9" s="77">
        <f>'中情景（2001-2060, 2020RMB）'!AH9*$B$73</f>
        <v>23126.409119588945</v>
      </c>
      <c r="AI9" s="77">
        <f>'中情景（2001-2060, 2020RMB）'!AI9*$B$73</f>
        <v>24066.376747102244</v>
      </c>
      <c r="AJ9" s="236">
        <f>'中情景（2001-2060, 2020RMB）'!AJ9*$B$73</f>
        <v>25042.41658163676</v>
      </c>
      <c r="AK9" s="79">
        <f>'中情景（2001-2060, 2020RMB）'!AK9*$B$73</f>
        <v>26052.069807160162</v>
      </c>
      <c r="AL9" s="77">
        <f>'中情景（2001-2060, 2020RMB）'!AL9*$B$73</f>
        <v>27076.754382578518</v>
      </c>
      <c r="AM9" s="77">
        <f>'中情景（2001-2060, 2020RMB）'!AM9*$B$73</f>
        <v>28124.103614491676</v>
      </c>
      <c r="AN9" s="77">
        <f>'中情景（2001-2060, 2020RMB）'!AN9*$B$73</f>
        <v>29203.02475733386</v>
      </c>
      <c r="AO9" s="81">
        <f>'中情景（2001-2060, 2020RMB）'!AO9*$B$73</f>
        <v>30323.793556676665</v>
      </c>
      <c r="AP9" s="79">
        <f>'中情景（2001-2060, 2020RMB）'!AP9*$B$73</f>
        <v>31485.958418664086</v>
      </c>
      <c r="AQ9" s="77">
        <f>'中情景（2001-2060, 2020RMB）'!AQ9*$B$73</f>
        <v>32679.924502533311</v>
      </c>
      <c r="AR9" s="77">
        <f>'中情景（2001-2060, 2020RMB）'!AR9*$B$73</f>
        <v>33903.039776004051</v>
      </c>
      <c r="AS9" s="77">
        <f>'中情景（2001-2060, 2020RMB）'!AS9*$B$73</f>
        <v>35152.2179317302</v>
      </c>
      <c r="AT9" s="81">
        <f>'中情景（2001-2060, 2020RMB）'!AT9*$B$73</f>
        <v>36423.91532770358</v>
      </c>
      <c r="AU9" s="79">
        <f>'中情景（2001-2060, 2020RMB）'!AU9*$B$73</f>
        <v>37714.913594838399</v>
      </c>
      <c r="AV9" s="77">
        <f>'中情景（2001-2060, 2020RMB）'!AV9*$B$73</f>
        <v>39021.593121022241</v>
      </c>
      <c r="AW9" s="77">
        <f>'中情景（2001-2060, 2020RMB）'!AW9*$B$73</f>
        <v>40339.057213537541</v>
      </c>
      <c r="AX9" s="77">
        <f>'中情景（2001-2060, 2020RMB）'!AX9*$B$73</f>
        <v>41661.865538774291</v>
      </c>
      <c r="AY9" s="236">
        <f>'中情景（2001-2060, 2020RMB）'!AY9*$B$73</f>
        <v>42984.013253599922</v>
      </c>
      <c r="AZ9" s="79">
        <f>'中情景（2001-2060, 2020RMB）'!AZ9*$B$73</f>
        <v>44312.104544952781</v>
      </c>
      <c r="BA9" s="77">
        <f>'中情景（2001-2060, 2020RMB）'!BA9*$B$73</f>
        <v>45654.393821165162</v>
      </c>
      <c r="BB9" s="77">
        <f>'中情景（2001-2060, 2020RMB）'!BB9*$B$73</f>
        <v>47006.584531778113</v>
      </c>
      <c r="BC9" s="77">
        <f>'中情景（2001-2060, 2020RMB）'!BC9*$B$73</f>
        <v>48363.93017652147</v>
      </c>
      <c r="BD9" s="81">
        <f>'中情景（2001-2060, 2020RMB）'!BD9*$B$73</f>
        <v>49721.228550023763</v>
      </c>
      <c r="BE9" s="79">
        <f>'中情景（2001-2060, 2020RMB）'!BE9*$B$73</f>
        <v>51077.471016217256</v>
      </c>
      <c r="BF9" s="77">
        <f>'中情景（2001-2060, 2020RMB）'!BF9*$B$73</f>
        <v>52433.893790856178</v>
      </c>
      <c r="BG9" s="77">
        <f>'中情景（2001-2060, 2020RMB）'!BG9*$B$73</f>
        <v>53788.235423359911</v>
      </c>
      <c r="BH9" s="77">
        <f>'中情景（2001-2060, 2020RMB）'!BH9*$B$73</f>
        <v>55138.123757167967</v>
      </c>
      <c r="BI9" s="236">
        <f>'中情景（2001-2060, 2020RMB）'!BI9*$B$73</f>
        <v>56481.077561645594</v>
      </c>
    </row>
    <row r="10" spans="1:61" x14ac:dyDescent="0.2">
      <c r="A10" s="40" t="s">
        <v>61</v>
      </c>
      <c r="B10" s="37">
        <f>'中情景（2001-2060, 2020RMB）'!B10*$B$73</f>
        <v>1219.0212583278549</v>
      </c>
      <c r="C10" s="38">
        <f>'中情景（2001-2060, 2020RMB）'!C10*$B$73</f>
        <v>1373.1900105983616</v>
      </c>
      <c r="D10" s="38">
        <f>'中情景（2001-2060, 2020RMB）'!D10*$B$73</f>
        <v>1544.1701634192118</v>
      </c>
      <c r="E10" s="38">
        <f>'中情景（2001-2060, 2020RMB）'!E10*$B$73</f>
        <v>1676.9370442829156</v>
      </c>
      <c r="F10" s="39">
        <f>'中情景（2001-2060, 2020RMB）'!F10*$B$73</f>
        <v>1914.2880443395622</v>
      </c>
      <c r="G10" s="37">
        <f>'中情景（2001-2060, 2020RMB）'!G10*$B$73</f>
        <v>2240.6985755238452</v>
      </c>
      <c r="H10" s="38">
        <f>'中情景（2001-2060, 2020RMB）'!H10*$B$73</f>
        <v>2762.4647165029232</v>
      </c>
      <c r="I10" s="38">
        <f>'中情景（2001-2060, 2020RMB）'!I10*$B$73</f>
        <v>2729.5411431597586</v>
      </c>
      <c r="J10" s="38">
        <f>'中情景（2001-2060, 2020RMB）'!J10*$B$73</f>
        <v>3514.7004494341772</v>
      </c>
      <c r="K10" s="39">
        <f>'中情景（2001-2060, 2020RMB）'!K10*$B$73</f>
        <v>4087.449151662021</v>
      </c>
      <c r="L10" s="37">
        <f>'中情景（2001-2060, 2020RMB）'!L10*$B$73</f>
        <v>4506.2057061483838</v>
      </c>
      <c r="M10" s="38">
        <f>'中情景（2001-2060, 2020RMB）'!M10*$B$73</f>
        <v>4876.1561524196823</v>
      </c>
      <c r="N10" s="38">
        <f>'中情景（2001-2060, 2020RMB）'!N10*$B$73</f>
        <v>5486.7901884874836</v>
      </c>
      <c r="O10" s="38">
        <f>'中情景（2001-2060, 2020RMB）'!O10*$B$73</f>
        <v>5851.371938180193</v>
      </c>
      <c r="P10" s="39">
        <f>'中情景（2001-2060, 2020RMB）'!P10*$B$73</f>
        <v>6538.4570630046546</v>
      </c>
      <c r="Q10" s="37">
        <f>'中情景（2001-2060, 2020RMB）'!Q10*$B$73</f>
        <v>7564.3096872579927</v>
      </c>
      <c r="R10" s="38">
        <f>'中情景（2001-2060, 2020RMB）'!R10*$B$73</f>
        <v>8287.0354913464689</v>
      </c>
      <c r="S10" s="38">
        <f>'中情景（2001-2060, 2020RMB）'!S10*$B$73</f>
        <v>9059.7216461973221</v>
      </c>
      <c r="T10" s="38">
        <f>'中情景（2001-2060, 2020RMB）'!T10*$B$73</f>
        <v>9754.9959835948321</v>
      </c>
      <c r="U10" s="39">
        <f>'中情景（2001-2060, 2020RMB）'!U10*$B$73</f>
        <v>10114.073347389278</v>
      </c>
      <c r="V10" s="37">
        <f>'中情景（2001-2060, 2020RMB）'!V10*$B$73</f>
        <v>10213.975076695173</v>
      </c>
      <c r="W10" s="38">
        <f>'中情景（2001-2060, 2020RMB）'!W10*$B$73</f>
        <v>9508.7032670198314</v>
      </c>
      <c r="X10" s="77">
        <f>'中情景（2001-2060, 2020RMB）'!X10*$B$73</f>
        <v>10029.807324183219</v>
      </c>
      <c r="Y10" s="77">
        <f>'中情景（2001-2060, 2020RMB）'!Y10*$B$73</f>
        <v>10574.363017279189</v>
      </c>
      <c r="Z10" s="236">
        <f>'中情景（2001-2060, 2020RMB）'!Z10*$B$73</f>
        <v>11143.752489370081</v>
      </c>
      <c r="AA10" s="79">
        <f>'中情景（2001-2060, 2020RMB）'!AA10*$B$73</f>
        <v>11754.854810442464</v>
      </c>
      <c r="AB10" s="77">
        <f>'中情景（2001-2060, 2020RMB）'!AB10*$B$73</f>
        <v>12410.591780900695</v>
      </c>
      <c r="AC10" s="77">
        <f>'中情景（2001-2060, 2020RMB）'!AC10*$B$73</f>
        <v>13088.195975736193</v>
      </c>
      <c r="AD10" s="77">
        <f>'中情景（2001-2060, 2020RMB）'!AD10*$B$73</f>
        <v>13760.048403962532</v>
      </c>
      <c r="AE10" s="81">
        <f>'中情景（2001-2060, 2020RMB）'!AE10*$B$73</f>
        <v>14393.623029614564</v>
      </c>
      <c r="AF10" s="79">
        <f>'中情景（2001-2060, 2020RMB）'!AF10*$B$73</f>
        <v>14975.802111490651</v>
      </c>
      <c r="AG10" s="77">
        <f>'中情景（2001-2060, 2020RMB）'!AG10*$B$73</f>
        <v>15526.94520528527</v>
      </c>
      <c r="AH10" s="77">
        <f>'中情景（2001-2060, 2020RMB）'!AH10*$B$73</f>
        <v>16063.510133473577</v>
      </c>
      <c r="AI10" s="77">
        <f>'中情景（2001-2060, 2020RMB）'!AI10*$B$73</f>
        <v>16604.717486141421</v>
      </c>
      <c r="AJ10" s="236">
        <f>'中情景（2001-2060, 2020RMB）'!AJ10*$B$73</f>
        <v>17172.481878429142</v>
      </c>
      <c r="AK10" s="79">
        <f>'中情景（2001-2060, 2020RMB）'!AK10*$B$73</f>
        <v>17764.686691748528</v>
      </c>
      <c r="AL10" s="77">
        <f>'中情景（2001-2060, 2020RMB）'!AL10*$B$73</f>
        <v>18366.189365884231</v>
      </c>
      <c r="AM10" s="77">
        <f>'中情景（2001-2060, 2020RMB）'!AM10*$B$73</f>
        <v>18981.926860556912</v>
      </c>
      <c r="AN10" s="77">
        <f>'中情景（2001-2060, 2020RMB）'!AN10*$B$73</f>
        <v>19617.515015176527</v>
      </c>
      <c r="AO10" s="81">
        <f>'中情景（2001-2060, 2020RMB）'!AO10*$B$73</f>
        <v>20279.302410353052</v>
      </c>
      <c r="AP10" s="79">
        <f>'中情景（2001-2060, 2020RMB）'!AP10*$B$73</f>
        <v>20966.303561595265</v>
      </c>
      <c r="AQ10" s="77">
        <f>'中情景（2001-2060, 2020RMB）'!AQ10*$B$73</f>
        <v>21671.401204576505</v>
      </c>
      <c r="AR10" s="77">
        <f>'中情景（2001-2060, 2020RMB）'!AR10*$B$73</f>
        <v>22392.082369367079</v>
      </c>
      <c r="AS10" s="77">
        <f>'中情景（2001-2060, 2020RMB）'!AS10*$B$73</f>
        <v>23125.479580343865</v>
      </c>
      <c r="AT10" s="81">
        <f>'中情景（2001-2060, 2020RMB）'!AT10*$B$73</f>
        <v>23868.353846737733</v>
      </c>
      <c r="AU10" s="79">
        <f>'中情景（2001-2060, 2020RMB）'!AU10*$B$73</f>
        <v>24617.60555066399</v>
      </c>
      <c r="AV10" s="77">
        <f>'中情景（2001-2060, 2020RMB）'!AV10*$B$73</f>
        <v>25369.794136813092</v>
      </c>
      <c r="AW10" s="77">
        <f>'中情景（2001-2060, 2020RMB）'!AW10*$B$73</f>
        <v>26120.574559598626</v>
      </c>
      <c r="AX10" s="77">
        <f>'中情景（2001-2060, 2020RMB）'!AX10*$B$73</f>
        <v>26865.188052018326</v>
      </c>
      <c r="AY10" s="236">
        <f>'中情景（2001-2060, 2020RMB）'!AY10*$B$73</f>
        <v>27598.460373013186</v>
      </c>
      <c r="AZ10" s="79">
        <f>'中情景（2001-2060, 2020RMB）'!AZ10*$B$73</f>
        <v>28326.859866842755</v>
      </c>
      <c r="BA10" s="77">
        <f>'中情景（2001-2060, 2020RMB）'!BA10*$B$73</f>
        <v>29058.720812555232</v>
      </c>
      <c r="BB10" s="77">
        <f>'中情景（2001-2060, 2020RMB）'!BB10*$B$73</f>
        <v>29791.16822133803</v>
      </c>
      <c r="BC10" s="77">
        <f>'中情景（2001-2060, 2020RMB）'!BC10*$B$73</f>
        <v>30521.073163656634</v>
      </c>
      <c r="BD10" s="81">
        <f>'中情景（2001-2060, 2020RMB）'!BD10*$B$73</f>
        <v>31245.053711819437</v>
      </c>
      <c r="BE10" s="79">
        <f>'中情景（2001-2060, 2020RMB）'!BE10*$B$73</f>
        <v>31962.389111388042</v>
      </c>
      <c r="BF10" s="77">
        <f>'中情景（2001-2060, 2020RMB）'!BF10*$B$73</f>
        <v>32673.749593625686</v>
      </c>
      <c r="BG10" s="77">
        <f>'中情景（2001-2060, 2020RMB）'!BG10*$B$73</f>
        <v>33377.603906132041</v>
      </c>
      <c r="BH10" s="77">
        <f>'中情景（2001-2060, 2020RMB）'!BH10*$B$73</f>
        <v>34072.358172992113</v>
      </c>
      <c r="BI10" s="236">
        <f>'中情景（2001-2060, 2020RMB）'!BI10*$B$73</f>
        <v>34756.358500951275</v>
      </c>
    </row>
    <row r="11" spans="1:61" x14ac:dyDescent="0.2">
      <c r="A11" s="41" t="s">
        <v>62</v>
      </c>
      <c r="B11" s="42">
        <f>'中情景（2001-2060, 2020RMB）'!B11*$B$73</f>
        <v>4399.2839520758689</v>
      </c>
      <c r="C11" s="43">
        <f>'中情景（2001-2060, 2020RMB）'!C11*$B$73</f>
        <v>5101.6409305548195</v>
      </c>
      <c r="D11" s="43">
        <f>'中情景（2001-2060, 2020RMB）'!D11*$B$73</f>
        <v>5706.6329485801625</v>
      </c>
      <c r="E11" s="43">
        <f>'中情景（2001-2060, 2020RMB）'!E11*$B$73</f>
        <v>6273.0917975100583</v>
      </c>
      <c r="F11" s="44">
        <f>'中情景（2001-2060, 2020RMB）'!F11*$B$73</f>
        <v>7163.2289874958215</v>
      </c>
      <c r="G11" s="42">
        <f>'中情景（2001-2060, 2020RMB）'!G11*$B$73</f>
        <v>8013.4462092884878</v>
      </c>
      <c r="H11" s="43">
        <f>'中情景（2001-2060, 2020RMB）'!H11*$B$73</f>
        <v>8976.197423395437</v>
      </c>
      <c r="I11" s="43">
        <f>'中情景（2001-2060, 2020RMB）'!I11*$B$73</f>
        <v>9940.0554716686747</v>
      </c>
      <c r="J11" s="43">
        <f>'中情景（2001-2060, 2020RMB）'!J11*$B$73</f>
        <v>11241.233719102325</v>
      </c>
      <c r="K11" s="44">
        <f>'中情景（2001-2060, 2020RMB）'!K11*$B$73</f>
        <v>12030.154213327729</v>
      </c>
      <c r="L11" s="42">
        <f>'中情景（2001-2060, 2020RMB）'!L11*$B$73</f>
        <v>13152.04700770911</v>
      </c>
      <c r="M11" s="43">
        <f>'中情景（2001-2060, 2020RMB）'!M11*$B$73</f>
        <v>14753.084208486993</v>
      </c>
      <c r="N11" s="43">
        <f>'中情景（2001-2060, 2020RMB）'!N11*$B$73</f>
        <v>16433.371640329231</v>
      </c>
      <c r="O11" s="43">
        <f>'中情景（2001-2060, 2020RMB）'!O11*$B$73</f>
        <v>18377.487349479274</v>
      </c>
      <c r="P11" s="44">
        <f>'中情景（2001-2060, 2020RMB）'!P11*$B$73</f>
        <v>21018.334023345262</v>
      </c>
      <c r="Q11" s="42">
        <f>'中情景（2001-2060, 2020RMB）'!Q11*$B$73</f>
        <v>23727.769933448726</v>
      </c>
      <c r="R11" s="43">
        <f>'中情景（2001-2060, 2020RMB）'!R11*$B$73</f>
        <v>25997.521706091175</v>
      </c>
      <c r="S11" s="43">
        <f>'中情景（2001-2060, 2020RMB）'!S11*$B$73</f>
        <v>28619.820921456478</v>
      </c>
      <c r="T11" s="43">
        <f>'中情景（2001-2060, 2020RMB）'!T11*$B$73</f>
        <v>31533.437732821782</v>
      </c>
      <c r="U11" s="44">
        <f>'中情景（2001-2060, 2020RMB）'!U11*$B$73</f>
        <v>32759.587336583696</v>
      </c>
      <c r="V11" s="42">
        <f>'中情景（2001-2060, 2020RMB）'!V11*$B$73</f>
        <v>34240.431142295572</v>
      </c>
      <c r="W11" s="43">
        <f>'中情景（2001-2060, 2020RMB）'!W11*$B$73</f>
        <v>36055.461019772934</v>
      </c>
      <c r="X11" s="83">
        <f>'中情景（2001-2060, 2020RMB）'!X11*$B$73</f>
        <v>38940.005700458052</v>
      </c>
      <c r="Y11" s="83">
        <f>'中情景（2001-2060, 2020RMB）'!Y11*$B$73</f>
        <v>42009.149912300687</v>
      </c>
      <c r="Z11" s="237">
        <f>'中情景（2001-2060, 2020RMB）'!Z11*$B$73</f>
        <v>45262.277536163907</v>
      </c>
      <c r="AA11" s="85">
        <f>'中情景（2001-2060, 2020RMB）'!AA11*$B$73</f>
        <v>48775.841102940241</v>
      </c>
      <c r="AB11" s="83">
        <f>'中情景（2001-2060, 2020RMB）'!AB11*$B$73</f>
        <v>52581.672095886337</v>
      </c>
      <c r="AC11" s="83">
        <f>'中情景（2001-2060, 2020RMB）'!AC11*$B$73</f>
        <v>56590.262007925863</v>
      </c>
      <c r="AD11" s="83">
        <f>'中情景（2001-2060, 2020RMB）'!AD11*$B$73</f>
        <v>60682.177425096968</v>
      </c>
      <c r="AE11" s="86">
        <f>'中情景（2001-2060, 2020RMB）'!AE11*$B$73</f>
        <v>64705.833074467715</v>
      </c>
      <c r="AF11" s="85">
        <f>'中情景（2001-2060, 2020RMB）'!AF11*$B$73</f>
        <v>68604.93492993532</v>
      </c>
      <c r="AG11" s="83">
        <f>'中情景（2001-2060, 2020RMB）'!AG11*$B$73</f>
        <v>72462.248768365622</v>
      </c>
      <c r="AH11" s="83">
        <f>'中情景（2001-2060, 2020RMB）'!AH11*$B$73</f>
        <v>76320.03025677352</v>
      </c>
      <c r="AI11" s="83">
        <f>'中情景（2001-2060, 2020RMB）'!AI11*$B$73</f>
        <v>80233.027040166373</v>
      </c>
      <c r="AJ11" s="237">
        <f>'中情景（2001-2060, 2020RMB）'!AJ11*$B$73</f>
        <v>84268.637126609508</v>
      </c>
      <c r="AK11" s="85">
        <f>'中情景（2001-2060, 2020RMB）'!AK11*$B$73</f>
        <v>88421.813969539595</v>
      </c>
      <c r="AL11" s="83">
        <f>'中情景（2001-2060, 2020RMB）'!AL11*$B$73</f>
        <v>92651.437595575961</v>
      </c>
      <c r="AM11" s="83">
        <f>'中情景（2001-2060, 2020RMB）'!AM11*$B$73</f>
        <v>96984.732628529542</v>
      </c>
      <c r="AN11" s="83">
        <f>'中情景（2001-2060, 2020RMB）'!AN11*$B$73</f>
        <v>101454.89915870577</v>
      </c>
      <c r="AO11" s="86">
        <f>'中情景（2001-2060, 2020RMB）'!AO11*$B$73</f>
        <v>106101.60000269827</v>
      </c>
      <c r="AP11" s="85">
        <f>'中情景（2001-2060, 2020RMB）'!AP11*$B$73</f>
        <v>110928.52495109546</v>
      </c>
      <c r="AQ11" s="83">
        <f>'中情景（2001-2060, 2020RMB）'!AQ11*$B$73</f>
        <v>115907.78016198945</v>
      </c>
      <c r="AR11" s="83">
        <f>'中情景（2001-2060, 2020RMB）'!AR11*$B$73</f>
        <v>121036.36700298639</v>
      </c>
      <c r="AS11" s="83">
        <f>'中情景（2001-2060, 2020RMB）'!AS11*$B$73</f>
        <v>126310.61438182891</v>
      </c>
      <c r="AT11" s="86">
        <f>'中情景（2001-2060, 2020RMB）'!AT11*$B$73</f>
        <v>131726.15585193731</v>
      </c>
      <c r="AU11" s="85">
        <f>'中情景（2001-2060, 2020RMB）'!AU11*$B$73</f>
        <v>137280.83348821502</v>
      </c>
      <c r="AV11" s="83">
        <f>'中情景（2001-2060, 2020RMB）'!AV11*$B$73</f>
        <v>142972.18042499208</v>
      </c>
      <c r="AW11" s="83">
        <f>'中情景（2001-2060, 2020RMB）'!AW11*$B$73</f>
        <v>148794.24683153629</v>
      </c>
      <c r="AX11" s="83">
        <f>'中情景（2001-2060, 2020RMB）'!AX11*$B$73</f>
        <v>154740.26453086548</v>
      </c>
      <c r="AY11" s="237">
        <f>'中情景（2001-2060, 2020RMB）'!AY11*$B$73</f>
        <v>160802.58686055467</v>
      </c>
      <c r="AZ11" s="85">
        <f>'中情景（2001-2060, 2020RMB）'!AZ11*$B$73</f>
        <v>166991.02258886758</v>
      </c>
      <c r="BA11" s="83">
        <f>'中情景（2001-2060, 2020RMB）'!BA11*$B$73</f>
        <v>173312.87583209507</v>
      </c>
      <c r="BB11" s="83">
        <f>'中情景（2001-2060, 2020RMB）'!BB11*$B$73</f>
        <v>179754.58776360881</v>
      </c>
      <c r="BC11" s="83">
        <f>'中情景（2001-2060, 2020RMB）'!BC11*$B$73</f>
        <v>186300.58663457163</v>
      </c>
      <c r="BD11" s="86">
        <f>'中情景（2001-2060, 2020RMB）'!BD11*$B$73</f>
        <v>192933.20576367725</v>
      </c>
      <c r="BE11" s="85">
        <f>'中情景（2001-2060, 2020RMB）'!BE11*$B$73</f>
        <v>199650.79265821952</v>
      </c>
      <c r="BF11" s="83">
        <f>'中情景（2001-2060, 2020RMB）'!BF11*$B$73</f>
        <v>206460.63646953454</v>
      </c>
      <c r="BG11" s="83">
        <f>'中情景（2001-2060, 2020RMB）'!BG11*$B$73</f>
        <v>213356.52361142199</v>
      </c>
      <c r="BH11" s="83">
        <f>'中情景（2001-2060, 2020RMB）'!BH11*$B$73</f>
        <v>220331.77307103286</v>
      </c>
      <c r="BI11" s="237">
        <f>'中情景（2001-2060, 2020RMB）'!BI11*$B$73</f>
        <v>227379.23010163134</v>
      </c>
    </row>
    <row r="12" spans="1:61" x14ac:dyDescent="0.2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37"/>
      <c r="R12" s="38"/>
      <c r="S12" s="38"/>
      <c r="T12" s="38"/>
      <c r="U12" s="39"/>
      <c r="V12" s="37"/>
      <c r="W12" s="38"/>
      <c r="X12" s="90"/>
      <c r="Y12" s="90"/>
      <c r="Z12" s="238"/>
      <c r="AA12" s="239"/>
      <c r="AB12" s="90"/>
      <c r="AC12" s="90"/>
      <c r="AD12" s="90"/>
      <c r="AE12" s="238"/>
      <c r="AF12" s="239"/>
      <c r="AG12" s="90"/>
      <c r="AH12" s="90"/>
      <c r="AI12" s="90"/>
      <c r="AJ12" s="238"/>
      <c r="AK12" s="239"/>
      <c r="AL12" s="90"/>
      <c r="AM12" s="90"/>
      <c r="AN12" s="90"/>
      <c r="AO12" s="238"/>
      <c r="AP12" s="239"/>
      <c r="AQ12" s="90"/>
      <c r="AR12" s="90"/>
      <c r="AS12" s="90"/>
      <c r="AT12" s="238"/>
      <c r="AU12" s="239"/>
      <c r="AV12" s="90"/>
      <c r="AW12" s="90"/>
      <c r="AX12" s="90"/>
      <c r="AY12" s="238"/>
      <c r="AZ12" s="239"/>
      <c r="BA12" s="90"/>
      <c r="BB12" s="90"/>
      <c r="BC12" s="90"/>
      <c r="BD12" s="238"/>
      <c r="BE12" s="239"/>
      <c r="BF12" s="90"/>
      <c r="BG12" s="90"/>
      <c r="BH12" s="90"/>
      <c r="BI12" s="238"/>
    </row>
    <row r="13" spans="1:61" x14ac:dyDescent="0.2">
      <c r="A13" s="33" t="s">
        <v>10</v>
      </c>
      <c r="B13" s="34">
        <f>'中情景（2001-2060, 2020RMB）'!B13*$B$73</f>
        <v>11360.305148771144</v>
      </c>
      <c r="C13" s="35">
        <f>'中情景（2001-2060, 2020RMB）'!C13*$B$73</f>
        <v>12298.062693286282</v>
      </c>
      <c r="D13" s="35">
        <f>'中情景（2001-2060, 2020RMB）'!D13*$B$73</f>
        <v>13884.790875628891</v>
      </c>
      <c r="E13" s="35">
        <f>'中情景（2001-2060, 2020RMB）'!E13*$B$73</f>
        <v>15422.095104095906</v>
      </c>
      <c r="F13" s="5">
        <f>'中情景（2001-2060, 2020RMB）'!F13*$B$73</f>
        <v>17592.823233998242</v>
      </c>
      <c r="G13" s="34">
        <f>'中情景（2001-2060, 2020RMB）'!G13*$B$73</f>
        <v>20024.670878731729</v>
      </c>
      <c r="H13" s="35">
        <f>'中情景（2001-2060, 2020RMB）'!H13*$B$73</f>
        <v>22498.315163918967</v>
      </c>
      <c r="I13" s="35">
        <f>'中情景（2001-2060, 2020RMB）'!I13*$B$73</f>
        <v>24625.937654813672</v>
      </c>
      <c r="J13" s="35">
        <f>'中情景（2001-2060, 2020RMB）'!J13*$B$73</f>
        <v>25871.065445139207</v>
      </c>
      <c r="K13" s="5">
        <f>'中情景（2001-2060, 2020RMB）'!K13*$B$73</f>
        <v>28934.018460247236</v>
      </c>
      <c r="L13" s="34">
        <f>'中情景（2001-2060, 2020RMB）'!L13*$B$73</f>
        <v>31652.799458352747</v>
      </c>
      <c r="M13" s="46">
        <f>'中情景（2001-2060, 2020RMB）'!M13*$B$73</f>
        <v>33124.32229745431</v>
      </c>
      <c r="N13" s="46">
        <f>'中情景（2001-2060, 2020RMB）'!N13*$B$73</f>
        <v>34518.444056519606</v>
      </c>
      <c r="O13" s="46">
        <f>'中情景（2001-2060, 2020RMB）'!O13*$B$73</f>
        <v>35827.085847351853</v>
      </c>
      <c r="P13" s="47">
        <f>'中情景（2001-2060, 2020RMB）'!P13*$B$73</f>
        <v>36086.373868234325</v>
      </c>
      <c r="Q13" s="48">
        <f>'中情景（2001-2060, 2020RMB）'!Q13*$B$73</f>
        <v>37149.335570071082</v>
      </c>
      <c r="R13" s="46">
        <f>'中情景（2001-2060, 2020RMB）'!R13*$B$73</f>
        <v>39938.398266727323</v>
      </c>
      <c r="S13" s="46">
        <f>'中情景（2001-2060, 2020RMB）'!S13*$B$73</f>
        <v>42210.749247921012</v>
      </c>
      <c r="T13" s="46">
        <f>'中情景（2001-2060, 2020RMB）'!T13*$B$73</f>
        <v>43185.307729585511</v>
      </c>
      <c r="U13" s="47">
        <f>'中情景（2001-2060, 2020RMB）'!U13*$B$73</f>
        <v>43101.259119279217</v>
      </c>
      <c r="V13" s="48">
        <f>'中情景（2001-2060, 2020RMB）'!V13*$B$73</f>
        <v>49064.409191140723</v>
      </c>
      <c r="W13" s="46">
        <f>'中情景（2001-2060, 2020RMB）'!W13*$B$73</f>
        <v>51734.614096336591</v>
      </c>
      <c r="X13" s="91">
        <f>'中情景（2001-2060, 2020RMB）'!X13*$B$73</f>
        <v>53516.345460710749</v>
      </c>
      <c r="Y13" s="91">
        <f>'中情景（2001-2060, 2020RMB）'!Y13*$B$73</f>
        <v>55339.366533615837</v>
      </c>
      <c r="Z13" s="240">
        <f>'中情景（2001-2060, 2020RMB）'!Z13*$B$73</f>
        <v>57203.587801708192</v>
      </c>
      <c r="AA13" s="93">
        <f>'中情景（2001-2060, 2020RMB）'!AA13*$B$73</f>
        <v>59135.054277283605</v>
      </c>
      <c r="AB13" s="91">
        <f>'中情景（2001-2060, 2020RMB）'!AB13*$B$73</f>
        <v>61135.72349203701</v>
      </c>
      <c r="AC13" s="91">
        <f>'中情景（2001-2060, 2020RMB）'!AC13*$B$73</f>
        <v>63167.128579565731</v>
      </c>
      <c r="AD13" s="91">
        <f>'中情景（2001-2060, 2020RMB）'!AD13*$B$73</f>
        <v>65188.038284169925</v>
      </c>
      <c r="AE13" s="94">
        <f>'中情景（2001-2060, 2020RMB）'!AE13*$B$73</f>
        <v>67154.536794061438</v>
      </c>
      <c r="AF13" s="93">
        <f>'中情景（2001-2060, 2020RMB）'!AF13*$B$73</f>
        <v>69075.547385220751</v>
      </c>
      <c r="AG13" s="91">
        <f>'中情景（2001-2060, 2020RMB）'!AG13*$B$73</f>
        <v>70981.526339931996</v>
      </c>
      <c r="AH13" s="91">
        <f>'中情景（2001-2060, 2020RMB）'!AH13*$B$73</f>
        <v>72856.999333576547</v>
      </c>
      <c r="AI13" s="91">
        <f>'中情景（2001-2060, 2020RMB）'!AI13*$B$73</f>
        <v>74684.123583979221</v>
      </c>
      <c r="AJ13" s="241">
        <f>'中情景（2001-2060, 2020RMB）'!AJ13*$B$73</f>
        <v>76442.760133736607</v>
      </c>
      <c r="AK13" s="93">
        <f>'中情景（2001-2060, 2020RMB）'!AK13*$B$73</f>
        <v>78106.550471338298</v>
      </c>
      <c r="AL13" s="91">
        <f>'中情景（2001-2060, 2020RMB）'!AL13*$B$73</f>
        <v>79682.501947375975</v>
      </c>
      <c r="AM13" s="91">
        <f>'中情景（2001-2060, 2020RMB）'!AM13*$B$73</f>
        <v>81201.243212671048</v>
      </c>
      <c r="AN13" s="91">
        <f>'中情景（2001-2060, 2020RMB）'!AN13*$B$73</f>
        <v>82696.454431562845</v>
      </c>
      <c r="AO13" s="94">
        <f>'中情景（2001-2060, 2020RMB）'!AO13*$B$73</f>
        <v>84204.70593133643</v>
      </c>
      <c r="AP13" s="93">
        <f>'中情景（2001-2060, 2020RMB）'!AP13*$B$73</f>
        <v>85732.165569204066</v>
      </c>
      <c r="AQ13" s="91">
        <f>'中情景（2001-2060, 2020RMB）'!AQ13*$B$73</f>
        <v>87261.763146868005</v>
      </c>
      <c r="AR13" s="91">
        <f>'中情景（2001-2060, 2020RMB）'!AR13*$B$73</f>
        <v>88797.671067598087</v>
      </c>
      <c r="AS13" s="91">
        <f>'中情景（2001-2060, 2020RMB）'!AS13*$B$73</f>
        <v>90344.487925046633</v>
      </c>
      <c r="AT13" s="94">
        <f>'中情景（2001-2060, 2020RMB）'!AT13*$B$73</f>
        <v>91907.246473268475</v>
      </c>
      <c r="AU13" s="93">
        <f>'中情景（2001-2060, 2020RMB）'!AU13*$B$73</f>
        <v>93493.418469383367</v>
      </c>
      <c r="AV13" s="91">
        <f>'中情景（2001-2060, 2020RMB）'!AV13*$B$73</f>
        <v>95111.040212220978</v>
      </c>
      <c r="AW13" s="91">
        <f>'中情景（2001-2060, 2020RMB）'!AW13*$B$73</f>
        <v>96766.678932378491</v>
      </c>
      <c r="AX13" s="91">
        <f>'中情景（2001-2060, 2020RMB）'!AX13*$B$73</f>
        <v>98467.392282010522</v>
      </c>
      <c r="AY13" s="94">
        <f>'中情景（2001-2060, 2020RMB）'!AY13*$B$73</f>
        <v>100220.74960291054</v>
      </c>
      <c r="AZ13" s="93">
        <f>'中情景（2001-2060, 2020RMB）'!AZ13*$B$73</f>
        <v>102025.9570091458</v>
      </c>
      <c r="BA13" s="91">
        <f>'中情景（2001-2060, 2020RMB）'!BA13*$B$73</f>
        <v>103872.87220697549</v>
      </c>
      <c r="BB13" s="91">
        <f>'中情景（2001-2060, 2020RMB）'!BB13*$B$73</f>
        <v>105755.04725268755</v>
      </c>
      <c r="BC13" s="91">
        <f>'中情景（2001-2060, 2020RMB）'!BC13*$B$73</f>
        <v>107665.48798715312</v>
      </c>
      <c r="BD13" s="94">
        <f>'中情景（2001-2060, 2020RMB）'!BD13*$B$73</f>
        <v>109596.63000940208</v>
      </c>
      <c r="BE13" s="93">
        <f>'中情景（2001-2060, 2020RMB）'!BE13*$B$73</f>
        <v>111550.47523027599</v>
      </c>
      <c r="BF13" s="91">
        <f>'中情景（2001-2060, 2020RMB）'!BF13*$B$73</f>
        <v>113533.91470863437</v>
      </c>
      <c r="BG13" s="91">
        <f>'中情景（2001-2060, 2020RMB）'!BG13*$B$73</f>
        <v>115546.20431082274</v>
      </c>
      <c r="BH13" s="91">
        <f>'中情景（2001-2060, 2020RMB）'!BH13*$B$73</f>
        <v>117586.49827212376</v>
      </c>
      <c r="BI13" s="241">
        <f>'中情景（2001-2060, 2020RMB）'!BI13*$B$73</f>
        <v>119653.84517316603</v>
      </c>
    </row>
    <row r="14" spans="1:61" x14ac:dyDescent="0.2">
      <c r="A14" s="49" t="s">
        <v>63</v>
      </c>
      <c r="B14" s="50"/>
      <c r="C14" s="51"/>
      <c r="D14" s="51"/>
      <c r="E14" s="51"/>
      <c r="F14" s="52"/>
      <c r="G14" s="50"/>
      <c r="H14" s="51"/>
      <c r="I14" s="51">
        <f>'中情景（2001-2060, 2020RMB）'!I14*$B$73</f>
        <v>1608.2848584278597</v>
      </c>
      <c r="J14" s="51">
        <f>'中情景（2001-2060, 2020RMB）'!J14*$B$73</f>
        <v>1651.0989121675054</v>
      </c>
      <c r="K14" s="52">
        <f>'中情景（2001-2060, 2020RMB）'!K14*$B$73</f>
        <v>1879.1923219537205</v>
      </c>
      <c r="L14" s="50">
        <f>'中情景（2001-2060, 2020RMB）'!L14*$B$73</f>
        <v>2105.4222125807664</v>
      </c>
      <c r="M14" s="51">
        <f>'中情景（2001-2060, 2020RMB）'!M14*$B$73</f>
        <v>2200.7748797618237</v>
      </c>
      <c r="N14" s="51">
        <f>'中情景（2001-2060, 2020RMB）'!N14*$B$73</f>
        <v>2209.8174876911885</v>
      </c>
      <c r="O14" s="51">
        <f>'中情景（2001-2060, 2020RMB）'!O14*$B$73</f>
        <v>2171.579848017881</v>
      </c>
      <c r="P14" s="51">
        <f>'中情景（2001-2060, 2020RMB）'!P14*$B$73</f>
        <v>2099.3377117375903</v>
      </c>
      <c r="Q14" s="50">
        <f>'中情景（2001-2060, 2020RMB）'!Q14*$B$73</f>
        <v>2017.9816653801363</v>
      </c>
      <c r="R14" s="51">
        <f>'中情景（2001-2060, 2020RMB）'!R14*$B$73</f>
        <v>1999.7266103568845</v>
      </c>
      <c r="S14" s="51">
        <f>'中情景（2001-2060, 2020RMB）'!S14*$B$73</f>
        <v>2034.9296418416018</v>
      </c>
      <c r="T14" s="51">
        <f>'中情景（2001-2060, 2020RMB）'!T14*$B$73</f>
        <v>2069.922408755594</v>
      </c>
      <c r="U14" s="52">
        <f>'中情景（2001-2060, 2020RMB）'!U14*$B$73</f>
        <v>2036.4097192215513</v>
      </c>
      <c r="V14" s="51">
        <f>'中情景（2001-2060, 2020RMB）'!V14*$B$73</f>
        <v>2262.3473207375118</v>
      </c>
      <c r="W14" s="51">
        <f>'中情景（2001-2060, 2020RMB）'!W14*$B$73</f>
        <v>2479.7197729678542</v>
      </c>
      <c r="X14" s="95">
        <f>'中情景（2001-2060, 2020RMB）'!X14*$B$73</f>
        <v>2544.2902485120553</v>
      </c>
      <c r="Y14" s="95">
        <f>'中情景（2001-2060, 2020RMB）'!Y14*$B$73</f>
        <v>2601.5821388809595</v>
      </c>
      <c r="Z14" s="95">
        <f>'中情景（2001-2060, 2020RMB）'!Z14*$B$73</f>
        <v>2645.1629947510601</v>
      </c>
      <c r="AA14" s="97">
        <f>'中情景（2001-2060, 2020RMB）'!AA14*$B$73</f>
        <v>2684.7072910740767</v>
      </c>
      <c r="AB14" s="95">
        <f>'中情景（2001-2060, 2020RMB）'!AB14*$B$73</f>
        <v>2721.0908289140179</v>
      </c>
      <c r="AC14" s="95">
        <f>'中情景（2001-2060, 2020RMB）'!AC14*$B$73</f>
        <v>2753.1543859996268</v>
      </c>
      <c r="AD14" s="95">
        <f>'中情景（2001-2060, 2020RMB）'!AD14*$B$73</f>
        <v>2779.0831078765027</v>
      </c>
      <c r="AE14" s="99">
        <f>'中情景（2001-2060, 2020RMB）'!AE14*$B$73</f>
        <v>2796.4337442277647</v>
      </c>
      <c r="AF14" s="95">
        <f>'中情景（2001-2060, 2020RMB）'!AF14*$B$73</f>
        <v>2808.0512299772663</v>
      </c>
      <c r="AG14" s="95">
        <f>'中情景（2001-2060, 2020RMB）'!AG14*$B$73</f>
        <v>2817.7794805076187</v>
      </c>
      <c r="AH14" s="95">
        <f>'中情景（2001-2060, 2020RMB）'!AH14*$B$73</f>
        <v>2824.7292605245148</v>
      </c>
      <c r="AI14" s="95">
        <f>'中情景（2001-2060, 2020RMB）'!AI14*$B$73</f>
        <v>2829.433555921431</v>
      </c>
      <c r="AJ14" s="242">
        <f>'中情景（2001-2060, 2020RMB）'!AJ14*$B$73</f>
        <v>2833.9410990247352</v>
      </c>
      <c r="AK14" s="97">
        <f>'中情景（2001-2060, 2020RMB）'!AK14*$B$73</f>
        <v>2836.3389347463094</v>
      </c>
      <c r="AL14" s="95">
        <f>'中情景（2001-2060, 2020RMB）'!AL14*$B$73</f>
        <v>2833.8503038228828</v>
      </c>
      <c r="AM14" s="95">
        <f>'中情景（2001-2060, 2020RMB）'!AM14*$B$73</f>
        <v>2827.8351454316057</v>
      </c>
      <c r="AN14" s="95">
        <f>'中情景（2001-2060, 2020RMB）'!AN14*$B$73</f>
        <v>2819.6364339959505</v>
      </c>
      <c r="AO14" s="99">
        <f>'中情景（2001-2060, 2020RMB）'!AO14*$B$73</f>
        <v>2810.5700548478544</v>
      </c>
      <c r="AP14" s="95">
        <f>'中情景（2001-2060, 2020RMB）'!AP14*$B$73</f>
        <v>2800.8337951574808</v>
      </c>
      <c r="AQ14" s="95">
        <f>'中情景（2001-2060, 2020RMB）'!AQ14*$B$73</f>
        <v>2789.8495767346853</v>
      </c>
      <c r="AR14" s="95">
        <f>'中情景（2001-2060, 2020RMB）'!AR14*$B$73</f>
        <v>2777.7386201502363</v>
      </c>
      <c r="AS14" s="95">
        <f>'中情景（2001-2060, 2020RMB）'!AS14*$B$73</f>
        <v>2764.6133436352984</v>
      </c>
      <c r="AT14" s="95">
        <f>'中情景（2001-2060, 2020RMB）'!AT14*$B$73</f>
        <v>2750.5788241532209</v>
      </c>
      <c r="AU14" s="97">
        <f>'中情景（2001-2060, 2020RMB）'!AU14*$B$73</f>
        <v>2735.7921420257935</v>
      </c>
      <c r="AV14" s="95">
        <f>'中情景（2001-2060, 2020RMB）'!AV14*$B$73</f>
        <v>2720.4022722243303</v>
      </c>
      <c r="AW14" s="95">
        <f>'中情景（2001-2060, 2020RMB）'!AW14*$B$73</f>
        <v>2704.4924675887646</v>
      </c>
      <c r="AX14" s="95">
        <f>'中情景（2001-2060, 2020RMB）'!AX14*$B$73</f>
        <v>2688.1389624035919</v>
      </c>
      <c r="AY14" s="99">
        <f>'中情景（2001-2060, 2020RMB）'!AY14*$B$73</f>
        <v>2671.4097000416955</v>
      </c>
      <c r="AZ14" s="97">
        <f>'中情景（2001-2060, 2020RMB）'!AZ14*$B$73</f>
        <v>2654.4271705028136</v>
      </c>
      <c r="BA14" s="95">
        <f>'中情景（2001-2060, 2020RMB）'!BA14*$B$73</f>
        <v>2637.1350238312339</v>
      </c>
      <c r="BB14" s="95">
        <f>'中情景（2001-2060, 2020RMB）'!BB14*$B$73</f>
        <v>2619.3313691479984</v>
      </c>
      <c r="BC14" s="95">
        <f>'中情景（2001-2060, 2020RMB）'!BC14*$B$73</f>
        <v>2600.82242995154</v>
      </c>
      <c r="BD14" s="99">
        <f>'中情景（2001-2060, 2020RMB）'!BD14*$B$73</f>
        <v>2581.4232875379535</v>
      </c>
      <c r="BE14" s="95">
        <f>'中情景（2001-2060, 2020RMB）'!BE14*$B$73</f>
        <v>2561.1918732007821</v>
      </c>
      <c r="BF14" s="95">
        <f>'中情景（2001-2060, 2020RMB）'!BF14*$B$73</f>
        <v>2540.2957789118832</v>
      </c>
      <c r="BG14" s="95">
        <f>'中情景（2001-2060, 2020RMB）'!BG14*$B$73</f>
        <v>2518.7253750780474</v>
      </c>
      <c r="BH14" s="95">
        <f>'中情景（2001-2060, 2020RMB）'!BH14*$B$73</f>
        <v>2496.4760025434603</v>
      </c>
      <c r="BI14" s="243">
        <f>'中情景（2001-2060, 2020RMB）'!BI14*$B$73</f>
        <v>2473.548013164132</v>
      </c>
    </row>
    <row r="15" spans="1:61" x14ac:dyDescent="0.2">
      <c r="A15" s="23" t="s">
        <v>64</v>
      </c>
      <c r="B15" s="53"/>
      <c r="C15" s="54"/>
      <c r="D15" s="54"/>
      <c r="E15" s="54"/>
      <c r="F15" s="55"/>
      <c r="G15" s="53"/>
      <c r="H15" s="54"/>
      <c r="I15" s="54">
        <f>'中情景（2001-2060, 2020RMB）'!I15*$B$73</f>
        <v>1691.9642035906934</v>
      </c>
      <c r="J15" s="54">
        <f>'中情景（2001-2060, 2020RMB）'!J15*$B$73</f>
        <v>1680.8699560030407</v>
      </c>
      <c r="K15" s="55">
        <f>'中情景（2001-2060, 2020RMB）'!K15*$B$73</f>
        <v>1629.0528811988204</v>
      </c>
      <c r="L15" s="53">
        <f>'中情景（2001-2060, 2020RMB）'!L15*$B$73</f>
        <v>1645.1568841099402</v>
      </c>
      <c r="M15" s="54">
        <f>'中情景（2001-2060, 2020RMB）'!M15*$B$73</f>
        <v>1616.2967364381511</v>
      </c>
      <c r="N15" s="54">
        <f>'中情景（2001-2060, 2020RMB）'!N15*$B$73</f>
        <v>1570.7335794601238</v>
      </c>
      <c r="O15" s="54">
        <f>'中情景（2001-2060, 2020RMB）'!O15*$B$73</f>
        <v>1558.6134131412034</v>
      </c>
      <c r="P15" s="54">
        <f>'中情景（2001-2060, 2020RMB）'!P15*$B$73</f>
        <v>1540.772253083157</v>
      </c>
      <c r="Q15" s="53">
        <f>'中情景（2001-2060, 2020RMB）'!Q15*$B$73</f>
        <v>1502.1130367157548</v>
      </c>
      <c r="R15" s="54">
        <f>'中情景（2001-2060, 2020RMB）'!R15*$B$73</f>
        <v>1479.4019047376719</v>
      </c>
      <c r="S15" s="54">
        <f>'中情景（2001-2060, 2020RMB）'!S15*$B$73</f>
        <v>1502.499103959708</v>
      </c>
      <c r="T15" s="54">
        <f>'中情景（2001-2060, 2020RMB）'!T15*$B$73</f>
        <v>1502.2602870929002</v>
      </c>
      <c r="U15" s="55">
        <f>'中情景（2001-2060, 2020RMB）'!U15*$B$73</f>
        <v>1460.4994252894223</v>
      </c>
      <c r="V15" s="54">
        <f>'中情景（2001-2060, 2020RMB）'!V15*$B$73</f>
        <v>1579.9619826365199</v>
      </c>
      <c r="W15" s="54">
        <f>'中情景（2001-2060, 2020RMB）'!W15*$B$73</f>
        <v>1694.8545592328228</v>
      </c>
      <c r="X15" s="100">
        <f>'中情景（2001-2060, 2020RMB）'!X15*$B$73</f>
        <v>1716.8608574402026</v>
      </c>
      <c r="Y15" s="100">
        <f>'中情景（2001-2060, 2020RMB）'!Y15*$B$73</f>
        <v>1735.2929308987484</v>
      </c>
      <c r="Z15" s="100">
        <f>'中情景（2001-2060, 2020RMB）'!Z15*$B$73</f>
        <v>1746.3849844020283</v>
      </c>
      <c r="AA15" s="65">
        <f>'中情景（2001-2060, 2020RMB）'!AA15*$B$73</f>
        <v>1756.0970090463163</v>
      </c>
      <c r="AB15" s="100">
        <f>'中情景（2001-2060, 2020RMB）'!AB15*$B$73</f>
        <v>1764.8402350607116</v>
      </c>
      <c r="AC15" s="100">
        <f>'中情景（2001-2060, 2020RMB）'!AC15*$B$73</f>
        <v>1772.8461836839026</v>
      </c>
      <c r="AD15" s="100">
        <f>'中情景（2001-2060, 2020RMB）'!AD15*$B$73</f>
        <v>1779.9509994850532</v>
      </c>
      <c r="AE15" s="66">
        <f>'中情景（2001-2060, 2020RMB）'!AE15*$B$73</f>
        <v>1785.6054617024881</v>
      </c>
      <c r="AF15" s="100">
        <f>'中情景（2001-2060, 2020RMB）'!AF15*$B$73</f>
        <v>1786.5784858851171</v>
      </c>
      <c r="AG15" s="100">
        <f>'中情景（2001-2060, 2020RMB）'!AG15*$B$73</f>
        <v>1781.7142133522711</v>
      </c>
      <c r="AH15" s="100">
        <f>'中情景（2001-2060, 2020RMB）'!AH15*$B$73</f>
        <v>1773.6372086092856</v>
      </c>
      <c r="AI15" s="100">
        <f>'中情景（2001-2060, 2020RMB）'!AI15*$B$73</f>
        <v>1765.8443349963934</v>
      </c>
      <c r="AJ15" s="244">
        <f>'中情景（2001-2060, 2020RMB）'!AJ15*$B$73</f>
        <v>1762.7138128511533</v>
      </c>
      <c r="AK15" s="65">
        <f>'中情景（2001-2060, 2020RMB）'!AK15*$B$73</f>
        <v>1762.923925205451</v>
      </c>
      <c r="AL15" s="100">
        <f>'中情景（2001-2060, 2020RMB）'!AL15*$B$73</f>
        <v>1762.4160191627145</v>
      </c>
      <c r="AM15" s="100">
        <f>'中情景（2001-2060, 2020RMB）'!AM15*$B$73</f>
        <v>1761.7989973371969</v>
      </c>
      <c r="AN15" s="100">
        <f>'中情景（2001-2060, 2020RMB）'!AN15*$B$73</f>
        <v>1761.6670470405461</v>
      </c>
      <c r="AO15" s="66">
        <f>'中情景（2001-2060, 2020RMB）'!AO15*$B$73</f>
        <v>1762.602244714632</v>
      </c>
      <c r="AP15" s="100">
        <f>'中情景（2001-2060, 2020RMB）'!AP15*$B$73</f>
        <v>1764.4940932390818</v>
      </c>
      <c r="AQ15" s="100">
        <f>'中情景（2001-2060, 2020RMB）'!AQ15*$B$73</f>
        <v>1766.7432619446681</v>
      </c>
      <c r="AR15" s="100">
        <f>'中情景（2001-2060, 2020RMB）'!AR15*$B$73</f>
        <v>1769.1867401294128</v>
      </c>
      <c r="AS15" s="100">
        <f>'中情景（2001-2060, 2020RMB）'!AS15*$B$73</f>
        <v>1771.6553388862083</v>
      </c>
      <c r="AT15" s="100">
        <f>'中情景（2001-2060, 2020RMB）'!AT15*$B$73</f>
        <v>1773.9746377475676</v>
      </c>
      <c r="AU15" s="65">
        <f>'中情景（2001-2060, 2020RMB）'!AU15*$B$73</f>
        <v>1776.003661866991</v>
      </c>
      <c r="AV15" s="100">
        <f>'中情景（2001-2060, 2020RMB）'!AV15*$B$73</f>
        <v>1777.5971633221654</v>
      </c>
      <c r="AW15" s="100">
        <f>'中情景（2001-2060, 2020RMB）'!AW15*$B$73</f>
        <v>1778.5681382894984</v>
      </c>
      <c r="AX15" s="100">
        <f>'中情景（2001-2060, 2020RMB）'!AX15*$B$73</f>
        <v>1778.7259868413539</v>
      </c>
      <c r="AY15" s="66">
        <f>'中情景（2001-2060, 2020RMB）'!AY15*$B$73</f>
        <v>1777.876399591868</v>
      </c>
      <c r="AZ15" s="65">
        <f>'中情景（2001-2060, 2020RMB）'!AZ15*$B$73</f>
        <v>1776.0616869803694</v>
      </c>
      <c r="BA15" s="100">
        <f>'中情景（2001-2060, 2020RMB）'!BA15*$B$73</f>
        <v>1773.4282636338726</v>
      </c>
      <c r="BB15" s="100">
        <f>'中情景（2001-2060, 2020RMB）'!BB15*$B$73</f>
        <v>1769.9370392453027</v>
      </c>
      <c r="BC15" s="100">
        <f>'中情景（2001-2060, 2020RMB）'!BC15*$B$73</f>
        <v>1765.5519593514873</v>
      </c>
      <c r="BD15" s="66">
        <f>'中情景（2001-2060, 2020RMB）'!BD15*$B$73</f>
        <v>1760.2404252932054</v>
      </c>
      <c r="BE15" s="100">
        <f>'中情景（2001-2060, 2020RMB）'!BE15*$B$73</f>
        <v>1754.1333754207635</v>
      </c>
      <c r="BF15" s="100">
        <f>'中情景（2001-2060, 2020RMB）'!BF15*$B$73</f>
        <v>1747.4368994327795</v>
      </c>
      <c r="BG15" s="100">
        <f>'中情景（2001-2060, 2020RMB）'!BG15*$B$73</f>
        <v>1740.2352711697747</v>
      </c>
      <c r="BH15" s="100">
        <f>'中情景（2001-2060, 2020RMB）'!BH15*$B$73</f>
        <v>1732.6143964932594</v>
      </c>
      <c r="BI15" s="245">
        <f>'中情景（2001-2060, 2020RMB）'!BI15*$B$73</f>
        <v>1724.6616525623274</v>
      </c>
    </row>
    <row r="16" spans="1:61" x14ac:dyDescent="0.2">
      <c r="A16" s="23" t="s">
        <v>65</v>
      </c>
      <c r="B16" s="53"/>
      <c r="C16" s="54"/>
      <c r="D16" s="54"/>
      <c r="E16" s="54"/>
      <c r="F16" s="55"/>
      <c r="G16" s="53"/>
      <c r="H16" s="54"/>
      <c r="I16" s="54">
        <f>'中情景（2001-2060, 2020RMB）'!I16*$B$73</f>
        <v>281.41760114748359</v>
      </c>
      <c r="J16" s="54">
        <f>'中情景（2001-2060, 2020RMB）'!J16*$B$73</f>
        <v>334.25967698073606</v>
      </c>
      <c r="K16" s="55">
        <f>'中情景（2001-2060, 2020RMB）'!K16*$B$73</f>
        <v>391.47300839708839</v>
      </c>
      <c r="L16" s="53">
        <f>'中情景（2001-2060, 2020RMB）'!L16*$B$73</f>
        <v>451.39057847242503</v>
      </c>
      <c r="M16" s="54">
        <f>'中情景（2001-2060, 2020RMB）'!M16*$B$73</f>
        <v>518.24351654025588</v>
      </c>
      <c r="N16" s="54">
        <f>'中情景（2001-2060, 2020RMB）'!N16*$B$73</f>
        <v>566.15782799022406</v>
      </c>
      <c r="O16" s="54">
        <f>'中情景（2001-2060, 2020RMB）'!O16*$B$73</f>
        <v>600.32741241287295</v>
      </c>
      <c r="P16" s="54">
        <f>'中情景（2001-2060, 2020RMB）'!P16*$B$73</f>
        <v>583.77347861042574</v>
      </c>
      <c r="Q16" s="53">
        <f>'中情景（2001-2060, 2020RMB）'!Q16*$B$73</f>
        <v>554.88373631663364</v>
      </c>
      <c r="R16" s="54">
        <f>'中情景（2001-2060, 2020RMB）'!R16*$B$73</f>
        <v>545.93253708691338</v>
      </c>
      <c r="S16" s="54">
        <f>'中情景（2001-2060, 2020RMB）'!S16*$B$73</f>
        <v>518.03577854326159</v>
      </c>
      <c r="T16" s="54">
        <f>'中情景（2001-2060, 2020RMB）'!T16*$B$73</f>
        <v>534.93551856059025</v>
      </c>
      <c r="U16" s="55">
        <f>'中情景（2001-2060, 2020RMB）'!U16*$B$73</f>
        <v>509.19798397796114</v>
      </c>
      <c r="V16" s="103">
        <f>'中情景（2001-2060, 2020RMB）'!V16*$B$73</f>
        <v>548.19732663518835</v>
      </c>
      <c r="W16" s="103">
        <f>'中情景（2001-2060, 2020RMB）'!W16*$B$73</f>
        <v>629.2703042869897</v>
      </c>
      <c r="X16" s="100">
        <f>'中情景（2001-2060, 2020RMB）'!X16*$B$73</f>
        <v>632.24047114605071</v>
      </c>
      <c r="Y16" s="100">
        <f>'中情景（2001-2060, 2020RMB）'!Y16*$B$73</f>
        <v>634.64383296847018</v>
      </c>
      <c r="Z16" s="100">
        <f>'中情景（2001-2060, 2020RMB）'!Z16*$B$73</f>
        <v>635.94218637184213</v>
      </c>
      <c r="AA16" s="65">
        <f>'中情景（2001-2060, 2020RMB）'!AA16*$B$73</f>
        <v>637.99994326110061</v>
      </c>
      <c r="AB16" s="100">
        <f>'中情景（2001-2060, 2020RMB）'!AB16*$B$73</f>
        <v>640.08172407369352</v>
      </c>
      <c r="AC16" s="100">
        <f>'中情景（2001-2060, 2020RMB）'!AC16*$B$73</f>
        <v>642.25543971391335</v>
      </c>
      <c r="AD16" s="100">
        <f>'中情景（2001-2060, 2020RMB）'!AD16*$B$73</f>
        <v>644.44463384278197</v>
      </c>
      <c r="AE16" s="66">
        <f>'中情景（2001-2060, 2020RMB）'!AE16*$B$73</f>
        <v>646.43197549520994</v>
      </c>
      <c r="AF16" s="100">
        <f>'中情景（2001-2060, 2020RMB）'!AF16*$B$73</f>
        <v>646.47691012320252</v>
      </c>
      <c r="AG16" s="100">
        <f>'中情景（2001-2060, 2020RMB）'!AG16*$B$73</f>
        <v>643.63067097159717</v>
      </c>
      <c r="AH16" s="100">
        <f>'中情景（2001-2060, 2020RMB）'!AH16*$B$73</f>
        <v>638.88414927240797</v>
      </c>
      <c r="AI16" s="100">
        <f>'中情景（2001-2060, 2020RMB）'!AI16*$B$73</f>
        <v>633.53065738671057</v>
      </c>
      <c r="AJ16" s="244">
        <f>'中情景（2001-2060, 2020RMB）'!AJ16*$B$73</f>
        <v>629.15077050612854</v>
      </c>
      <c r="AK16" s="65">
        <f>'中情景（2001-2060, 2020RMB）'!AK16*$B$73</f>
        <v>625.28901716640758</v>
      </c>
      <c r="AL16" s="100">
        <f>'中情景（2001-2060, 2020RMB）'!AL16*$B$73</f>
        <v>620.58081655133446</v>
      </c>
      <c r="AM16" s="100">
        <f>'中情景（2001-2060, 2020RMB）'!AM16*$B$73</f>
        <v>615.32713745972001</v>
      </c>
      <c r="AN16" s="100">
        <f>'中情景（2001-2060, 2020RMB）'!AN16*$B$73</f>
        <v>609.81686404834613</v>
      </c>
      <c r="AO16" s="66">
        <f>'中情景（2001-2060, 2020RMB）'!AO16*$B$73</f>
        <v>604.32557770983044</v>
      </c>
      <c r="AP16" s="100">
        <f>'中情景（2001-2060, 2020RMB）'!AP16*$B$73</f>
        <v>598.88318138419288</v>
      </c>
      <c r="AQ16" s="100">
        <f>'中情景（2001-2060, 2020RMB）'!AQ16*$B$73</f>
        <v>593.35370056508862</v>
      </c>
      <c r="AR16" s="100">
        <f>'中情景（2001-2060, 2020RMB）'!AR16*$B$73</f>
        <v>587.7516300928379</v>
      </c>
      <c r="AS16" s="100">
        <f>'中情景（2001-2060, 2020RMB）'!AS16*$B$73</f>
        <v>582.08884188591526</v>
      </c>
      <c r="AT16" s="100">
        <f>'中情景（2001-2060, 2020RMB）'!AT16*$B$73</f>
        <v>576.37495874312458</v>
      </c>
      <c r="AU16" s="65">
        <f>'中情景（2001-2060, 2020RMB）'!AU16*$B$73</f>
        <v>570.62980644985259</v>
      </c>
      <c r="AV16" s="100">
        <f>'中情景（2001-2060, 2020RMB）'!AV16*$B$73</f>
        <v>564.87074096307299</v>
      </c>
      <c r="AW16" s="100">
        <f>'中情景（2001-2060, 2020RMB）'!AW16*$B$73</f>
        <v>559.10085220017777</v>
      </c>
      <c r="AX16" s="100">
        <f>'中情景（2001-2060, 2020RMB）'!AX16*$B$73</f>
        <v>553.32142100324018</v>
      </c>
      <c r="AY16" s="66">
        <f>'中情景（2001-2060, 2020RMB）'!AY16*$B$73</f>
        <v>547.53176144385986</v>
      </c>
      <c r="AZ16" s="65">
        <f>'中情景（2001-2060, 2020RMB）'!AZ16*$B$73</f>
        <v>541.75115673228845</v>
      </c>
      <c r="BA16" s="100">
        <f>'中情景（2001-2060, 2020RMB）'!BA16*$B$73</f>
        <v>535.97733983631394</v>
      </c>
      <c r="BB16" s="100">
        <f>'中情景（2001-2060, 2020RMB）'!BB16*$B$73</f>
        <v>530.17678419826723</v>
      </c>
      <c r="BC16" s="100">
        <f>'中情景（2001-2060, 2020RMB）'!BC16*$B$73</f>
        <v>524.31745961382148</v>
      </c>
      <c r="BD16" s="66">
        <f>'中情景（2001-2060, 2020RMB）'!BD16*$B$73</f>
        <v>518.36887123781594</v>
      </c>
      <c r="BE16" s="100">
        <f>'中情景（2001-2060, 2020RMB）'!BE16*$B$73</f>
        <v>512.34875628042266</v>
      </c>
      <c r="BF16" s="100">
        <f>'中情景（2001-2060, 2020RMB）'!BF16*$B$73</f>
        <v>506.29556833499987</v>
      </c>
      <c r="BG16" s="100">
        <f>'中情景（2001-2060, 2020RMB）'!BG16*$B$73</f>
        <v>500.21111209652156</v>
      </c>
      <c r="BH16" s="100">
        <f>'中情景（2001-2060, 2020RMB）'!BH16*$B$73</f>
        <v>494.0972453857089</v>
      </c>
      <c r="BI16" s="245">
        <f>'中情景（2001-2060, 2020RMB）'!BI16*$B$73</f>
        <v>487.95587081361055</v>
      </c>
    </row>
    <row r="17" spans="1:61" x14ac:dyDescent="0.2">
      <c r="A17" s="23" t="s">
        <v>66</v>
      </c>
      <c r="B17" s="53"/>
      <c r="C17" s="54"/>
      <c r="D17" s="54"/>
      <c r="E17" s="54"/>
      <c r="F17" s="55"/>
      <c r="G17" s="53"/>
      <c r="H17" s="54"/>
      <c r="I17" s="54">
        <f>'中情景（2001-2060, 2020RMB）'!I17*$B$73</f>
        <v>180.55744315966231</v>
      </c>
      <c r="J17" s="54">
        <f>'中情景（2001-2060, 2020RMB）'!J17*$B$73</f>
        <v>205.04721531755015</v>
      </c>
      <c r="K17" s="55">
        <f>'中情景（2001-2060, 2020RMB）'!K17*$B$73</f>
        <v>221.42629294097941</v>
      </c>
      <c r="L17" s="53">
        <f>'中情景（2001-2060, 2020RMB）'!L17*$B$73</f>
        <v>245.74268226384467</v>
      </c>
      <c r="M17" s="54">
        <f>'中情景（2001-2060, 2020RMB）'!M17*$B$73</f>
        <v>269.73914786371449</v>
      </c>
      <c r="N17" s="54">
        <f>'中情景（2001-2060, 2020RMB）'!N17*$B$73</f>
        <v>280.58464392128678</v>
      </c>
      <c r="O17" s="54">
        <f>'中情景（2001-2060, 2020RMB）'!O17*$B$73</f>
        <v>288.91075657785944</v>
      </c>
      <c r="P17" s="54">
        <f>'中情景（2001-2060, 2020RMB）'!P17*$B$73</f>
        <v>285.87774026638181</v>
      </c>
      <c r="Q17" s="53">
        <f>'中情景（2001-2060, 2020RMB）'!Q17*$B$73</f>
        <v>285.95841694819694</v>
      </c>
      <c r="R17" s="54">
        <f>'中情景（2001-2060, 2020RMB）'!R17*$B$73</f>
        <v>279.02983095396297</v>
      </c>
      <c r="S17" s="54">
        <f>'中情景（2001-2060, 2020RMB）'!S17*$B$73</f>
        <v>281.99704316943155</v>
      </c>
      <c r="T17" s="54">
        <f>'中情景（2001-2060, 2020RMB）'!T17*$B$73</f>
        <v>280.04897528340433</v>
      </c>
      <c r="U17" s="55">
        <f>'中情景（2001-2060, 2020RMB）'!U17*$B$73</f>
        <v>270.36761575125257</v>
      </c>
      <c r="V17" s="103">
        <f>'中情景（2001-2060, 2020RMB）'!V17*$B$73</f>
        <v>276.71830453233645</v>
      </c>
      <c r="W17" s="103">
        <f>'中情景（2001-2060, 2020RMB）'!W17*$B$73</f>
        <v>295.71646681740617</v>
      </c>
      <c r="X17" s="100">
        <f>'中情景（2001-2060, 2020RMB）'!X17*$B$73</f>
        <v>293.01928131822558</v>
      </c>
      <c r="Y17" s="100">
        <f>'中情景（2001-2060, 2020RMB）'!Y17*$B$73</f>
        <v>290.35100739292443</v>
      </c>
      <c r="Z17" s="100">
        <f>'中情景（2001-2060, 2020RMB）'!Z17*$B$73</f>
        <v>287.67024664920569</v>
      </c>
      <c r="AA17" s="65">
        <f>'中情景（2001-2060, 2020RMB）'!AA17*$B$73</f>
        <v>285.74833676603993</v>
      </c>
      <c r="AB17" s="100">
        <f>'中情景（2001-2060, 2020RMB）'!AB17*$B$73</f>
        <v>284.01738153447207</v>
      </c>
      <c r="AC17" s="100">
        <f>'中情景（2001-2060, 2020RMB）'!AC17*$B$73</f>
        <v>282.46726606195983</v>
      </c>
      <c r="AD17" s="100">
        <f>'中情景（2001-2060, 2020RMB）'!AD17*$B$73</f>
        <v>281.02501200983147</v>
      </c>
      <c r="AE17" s="66">
        <f>'中情景（2001-2060, 2020RMB）'!AE17*$B$73</f>
        <v>279.55880102208317</v>
      </c>
      <c r="AF17" s="100">
        <f>'中情景（2001-2060, 2020RMB）'!AF17*$B$73</f>
        <v>277.5455061750892</v>
      </c>
      <c r="AG17" s="100">
        <f>'中情景（2001-2060, 2020RMB）'!AG17*$B$73</f>
        <v>274.73958370672443</v>
      </c>
      <c r="AH17" s="100">
        <f>'中情景（2001-2060, 2020RMB）'!AH17*$B$73</f>
        <v>271.42710774640506</v>
      </c>
      <c r="AI17" s="100">
        <f>'中情景（2001-2060, 2020RMB）'!AI17*$B$73</f>
        <v>268.01519706983663</v>
      </c>
      <c r="AJ17" s="244">
        <f>'中情景（2001-2060, 2020RMB）'!AJ17*$B$73</f>
        <v>265.02819141784249</v>
      </c>
      <c r="AK17" s="65">
        <f>'中情景（2001-2060, 2020RMB）'!AK17*$B$73</f>
        <v>262.28406989013564</v>
      </c>
      <c r="AL17" s="100">
        <f>'中情景（2001-2060, 2020RMB）'!AL17*$B$73</f>
        <v>259.30748379120922</v>
      </c>
      <c r="AM17" s="100">
        <f>'中情景（2001-2060, 2020RMB）'!AM17*$B$73</f>
        <v>256.21312317830109</v>
      </c>
      <c r="AN17" s="100">
        <f>'中情景（2001-2060, 2020RMB）'!AN17*$B$73</f>
        <v>253.10896204702112</v>
      </c>
      <c r="AO17" s="66">
        <f>'中情景（2001-2060, 2020RMB）'!AO17*$B$73</f>
        <v>250.09628570957258</v>
      </c>
      <c r="AP17" s="100">
        <f>'中情景（2001-2060, 2020RMB）'!AP17*$B$73</f>
        <v>247.17419405871755</v>
      </c>
      <c r="AQ17" s="100">
        <f>'中情景（2001-2060, 2020RMB）'!AQ17*$B$73</f>
        <v>244.27395712739019</v>
      </c>
      <c r="AR17" s="100">
        <f>'中情景（2001-2060, 2020RMB）'!AR17*$B$73</f>
        <v>241.38973857759319</v>
      </c>
      <c r="AS17" s="100">
        <f>'中情景（2001-2060, 2020RMB）'!AS17*$B$73</f>
        <v>238.51506834363121</v>
      </c>
      <c r="AT17" s="100">
        <f>'中情景（2001-2060, 2020RMB）'!AT17*$B$73</f>
        <v>235.64300849419274</v>
      </c>
      <c r="AU17" s="65">
        <f>'中情景（2001-2060, 2020RMB）'!AU17*$B$73</f>
        <v>232.77124371565066</v>
      </c>
      <c r="AV17" s="100">
        <f>'中情景（2001-2060, 2020RMB）'!AV17*$B$73</f>
        <v>229.89687769495814</v>
      </c>
      <c r="AW17" s="100">
        <f>'中情景（2001-2060, 2020RMB）'!AW17*$B$73</f>
        <v>227.01165473790894</v>
      </c>
      <c r="AX17" s="100">
        <f>'中情景（2001-2060, 2020RMB）'!AX17*$B$73</f>
        <v>224.10707472257482</v>
      </c>
      <c r="AY17" s="66">
        <f>'中情景（2001-2060, 2020RMB）'!AY17*$B$73</f>
        <v>221.17434380664844</v>
      </c>
      <c r="AZ17" s="65">
        <f>'中情景（2001-2060, 2020RMB）'!AZ17*$B$73</f>
        <v>218.24137683384919</v>
      </c>
      <c r="BA17" s="100">
        <f>'中情景（2001-2060, 2020RMB）'!BA17*$B$73</f>
        <v>215.33210715412369</v>
      </c>
      <c r="BB17" s="100">
        <f>'中情景（2001-2060, 2020RMB）'!BB17*$B$73</f>
        <v>212.4320875151999</v>
      </c>
      <c r="BC17" s="100">
        <f>'中情景（2001-2060, 2020RMB）'!BC17*$B$73</f>
        <v>209.52765109994172</v>
      </c>
      <c r="BD17" s="66">
        <f>'中情景（2001-2060, 2020RMB）'!BD17*$B$73</f>
        <v>206.60591469065227</v>
      </c>
      <c r="BE17" s="100">
        <f>'中情景（2001-2060, 2020RMB）'!BE17*$B$73</f>
        <v>203.67333051196252</v>
      </c>
      <c r="BF17" s="100">
        <f>'中情景（2001-2060, 2020RMB）'!BF17*$B$73</f>
        <v>200.74452504158361</v>
      </c>
      <c r="BG17" s="100">
        <f>'中情景（2001-2060, 2020RMB）'!BG17*$B$73</f>
        <v>197.8195084099477</v>
      </c>
      <c r="BH17" s="100">
        <f>'中情景（2001-2060, 2020RMB）'!BH17*$B$73</f>
        <v>194.89834100690072</v>
      </c>
      <c r="BI17" s="245">
        <f>'中情景（2001-2060, 2020RMB）'!BI17*$B$73</f>
        <v>191.9811299345516</v>
      </c>
    </row>
    <row r="18" spans="1:61" x14ac:dyDescent="0.2">
      <c r="A18" s="23" t="s">
        <v>67</v>
      </c>
      <c r="B18" s="53"/>
      <c r="C18" s="54"/>
      <c r="D18" s="54"/>
      <c r="E18" s="54"/>
      <c r="F18" s="55"/>
      <c r="G18" s="53"/>
      <c r="H18" s="54"/>
      <c r="I18" s="54">
        <f>'中情景（2001-2060, 2020RMB）'!I18*$B$73</f>
        <v>102.03795037952338</v>
      </c>
      <c r="J18" s="54">
        <f>'中情景（2001-2060, 2020RMB）'!J18*$B$73</f>
        <v>116.26469469947607</v>
      </c>
      <c r="K18" s="55">
        <f>'中情景（2001-2060, 2020RMB）'!K18*$B$73</f>
        <v>140.90712934413563</v>
      </c>
      <c r="L18" s="53">
        <f>'中情景（2001-2060, 2020RMB）'!L18*$B$73</f>
        <v>167.34812806775255</v>
      </c>
      <c r="M18" s="54">
        <f>'中情景（2001-2060, 2020RMB）'!M18*$B$73</f>
        <v>175.564430846253</v>
      </c>
      <c r="N18" s="54">
        <f>'中情景（2001-2060, 2020RMB）'!N18*$B$73</f>
        <v>186.79289546330421</v>
      </c>
      <c r="O18" s="54">
        <f>'中情景（2001-2060, 2020RMB）'!O18*$B$73</f>
        <v>193.05215160489129</v>
      </c>
      <c r="P18" s="54">
        <f>'中情景（2001-2060, 2020RMB）'!P18*$B$73</f>
        <v>195.23791970177572</v>
      </c>
      <c r="Q18" s="53">
        <f>'中情景（2001-2060, 2020RMB）'!Q18*$B$73</f>
        <v>198.72255310909739</v>
      </c>
      <c r="R18" s="54">
        <f>'中情景（2001-2060, 2020RMB）'!R18*$B$73</f>
        <v>200.34440319082623</v>
      </c>
      <c r="S18" s="54">
        <f>'中情景（2001-2060, 2020RMB）'!S18*$B$73</f>
        <v>202.27538939889473</v>
      </c>
      <c r="T18" s="54">
        <f>'中情景（2001-2060, 2020RMB）'!T18*$B$73</f>
        <v>195.41728536645851</v>
      </c>
      <c r="U18" s="55">
        <f>'中情景（2001-2060, 2020RMB）'!U18*$B$73</f>
        <v>187.90550446643661</v>
      </c>
      <c r="V18" s="54">
        <f>'中情景（2001-2060, 2020RMB）'!V18*$B$73</f>
        <v>210.31859201206336</v>
      </c>
      <c r="W18" s="54">
        <f>'中情景（2001-2060, 2020RMB）'!W18*$B$73</f>
        <v>211.08457143053002</v>
      </c>
      <c r="X18" s="100">
        <f>'中情景（2001-2060, 2020RMB）'!X18*$B$73</f>
        <v>209.55272979504858</v>
      </c>
      <c r="Y18" s="100">
        <f>'中情景（2001-2060, 2020RMB）'!Y18*$B$73</f>
        <v>207.98515155060608</v>
      </c>
      <c r="Z18" s="100">
        <f>'中情景（2001-2060, 2020RMB）'!Z18*$B$73</f>
        <v>206.31752421631049</v>
      </c>
      <c r="AA18" s="65">
        <f>'中情景（2001-2060, 2020RMB）'!AA18*$B$73</f>
        <v>205.11957283433358</v>
      </c>
      <c r="AB18" s="100">
        <f>'中情景（2001-2060, 2020RMB）'!AB18*$B$73</f>
        <v>204.02625127110451</v>
      </c>
      <c r="AC18" s="100">
        <f>'中情景（2001-2060, 2020RMB）'!AC18*$B$73</f>
        <v>203.03490559146391</v>
      </c>
      <c r="AD18" s="100">
        <f>'中情景（2001-2060, 2020RMB）'!AD18*$B$73</f>
        <v>202.09748654186149</v>
      </c>
      <c r="AE18" s="66">
        <f>'中情景（2001-2060, 2020RMB）'!AE18*$B$73</f>
        <v>201.12338101305932</v>
      </c>
      <c r="AF18" s="100">
        <f>'中情景（2001-2060, 2020RMB）'!AF18*$B$73</f>
        <v>199.59912150028248</v>
      </c>
      <c r="AG18" s="100">
        <f>'中情景（2001-2060, 2020RMB）'!AG18*$B$73</f>
        <v>197.29220656911644</v>
      </c>
      <c r="AH18" s="100">
        <f>'中情景（2001-2060, 2020RMB）'!AH18*$B$73</f>
        <v>194.53281661225819</v>
      </c>
      <c r="AI18" s="100">
        <f>'中情景（2001-2060, 2020RMB）'!AI18*$B$73</f>
        <v>191.73181730899339</v>
      </c>
      <c r="AJ18" s="244">
        <f>'中情景（2001-2060, 2020RMB）'!AJ18*$B$73</f>
        <v>189.37539980313412</v>
      </c>
      <c r="AK18" s="65">
        <f>'中情景（2001-2060, 2020RMB）'!AK18*$B$73</f>
        <v>187.32387847525214</v>
      </c>
      <c r="AL18" s="100">
        <f>'中情景（2001-2060, 2020RMB）'!AL18*$B$73</f>
        <v>185.15308471612053</v>
      </c>
      <c r="AM18" s="100">
        <f>'中情景（2001-2060, 2020RMB）'!AM18*$B$73</f>
        <v>182.93849842259732</v>
      </c>
      <c r="AN18" s="100">
        <f>'中情景（2001-2060, 2020RMB）'!AN18*$B$73</f>
        <v>180.75091062613248</v>
      </c>
      <c r="AO18" s="66">
        <f>'中情景（2001-2060, 2020RMB）'!AO18*$B$73</f>
        <v>178.65660030971736</v>
      </c>
      <c r="AP18" s="100">
        <f>'中情景（2001-2060, 2020RMB）'!AP18*$B$73</f>
        <v>176.64919064231262</v>
      </c>
      <c r="AQ18" s="100">
        <f>'中情景（2001-2060, 2020RMB）'!AQ18*$B$73</f>
        <v>174.67408296704176</v>
      </c>
      <c r="AR18" s="100">
        <f>'中情景（2001-2060, 2020RMB）'!AR18*$B$73</f>
        <v>172.72181487400752</v>
      </c>
      <c r="AS18" s="100">
        <f>'中情景（2001-2060, 2020RMB）'!AS18*$B$73</f>
        <v>170.78268106165692</v>
      </c>
      <c r="AT18" s="100">
        <f>'中情景（2001-2060, 2020RMB）'!AT18*$B$73</f>
        <v>168.8468427512513</v>
      </c>
      <c r="AU18" s="65">
        <f>'中情景（2001-2060, 2020RMB）'!AU18*$B$73</f>
        <v>166.9079724920893</v>
      </c>
      <c r="AV18" s="100">
        <f>'中情景（2001-2060, 2020RMB）'!AV18*$B$73</f>
        <v>164.95953151435663</v>
      </c>
      <c r="AW18" s="100">
        <f>'中情景（2001-2060, 2020RMB）'!AW18*$B$73</f>
        <v>162.99133950035781</v>
      </c>
      <c r="AX18" s="100">
        <f>'中情景（2001-2060, 2020RMB）'!AX18*$B$73</f>
        <v>160.99324287850405</v>
      </c>
      <c r="AY18" s="66">
        <f>'中情景（2001-2060, 2020RMB）'!AY18*$B$73</f>
        <v>158.95508971605108</v>
      </c>
      <c r="AZ18" s="65">
        <f>'中情景（2001-2060, 2020RMB）'!AZ18*$B$73</f>
        <v>156.90429355475501</v>
      </c>
      <c r="BA18" s="100">
        <f>'中情景（2001-2060, 2020RMB）'!BA18*$B$73</f>
        <v>154.86795137965137</v>
      </c>
      <c r="BB18" s="100">
        <f>'中情景（2001-2060, 2020RMB）'!BB18*$B$73</f>
        <v>152.8358183557097</v>
      </c>
      <c r="BC18" s="100">
        <f>'中情景（2001-2060, 2020RMB）'!BC18*$B$73</f>
        <v>150.79819167755136</v>
      </c>
      <c r="BD18" s="66">
        <f>'中情景（2001-2060, 2020RMB）'!BD18*$B$73</f>
        <v>148.74591441261791</v>
      </c>
      <c r="BE18" s="100">
        <f>'中情景（2001-2060, 2020RMB）'!BE18*$B$73</f>
        <v>146.68373778637587</v>
      </c>
      <c r="BF18" s="100">
        <f>'中情景（2001-2060, 2020RMB）'!BF18*$B$73</f>
        <v>144.62230371350844</v>
      </c>
      <c r="BG18" s="100">
        <f>'中情景（2001-2060, 2020RMB）'!BG18*$B$73</f>
        <v>142.56172980268789</v>
      </c>
      <c r="BH18" s="100">
        <f>'中情景（2001-2060, 2020RMB）'!BH18*$B$73</f>
        <v>140.50216505723719</v>
      </c>
      <c r="BI18" s="245">
        <f>'中情景（2001-2060, 2020RMB）'!BI18*$B$73</f>
        <v>138.44378738036934</v>
      </c>
    </row>
    <row r="19" spans="1:61" x14ac:dyDescent="0.2">
      <c r="A19" s="23" t="s">
        <v>68</v>
      </c>
      <c r="B19" s="53"/>
      <c r="C19" s="54"/>
      <c r="D19" s="54"/>
      <c r="E19" s="54"/>
      <c r="F19" s="55"/>
      <c r="G19" s="53"/>
      <c r="H19" s="54"/>
      <c r="I19" s="54">
        <f>'中情景（2001-2060, 2020RMB）'!I19*$B$73</f>
        <v>85.717112951651657</v>
      </c>
      <c r="J19" s="54">
        <f>'中情景（2001-2060, 2020RMB）'!J19*$B$73</f>
        <v>97.654765552391325</v>
      </c>
      <c r="K19" s="55">
        <f>'中情景（2001-2060, 2020RMB）'!K19*$B$73</f>
        <v>109.73871815817594</v>
      </c>
      <c r="L19" s="53">
        <f>'中情景（2001-2060, 2020RMB）'!L19*$B$73</f>
        <v>123.65277982158658</v>
      </c>
      <c r="M19" s="54">
        <f>'中情景（2001-2060, 2020RMB）'!M19*$B$73</f>
        <v>134.43243577545192</v>
      </c>
      <c r="N19" s="54">
        <f>'中情景（2001-2060, 2020RMB）'!N19*$B$73</f>
        <v>134.21856221675833</v>
      </c>
      <c r="O19" s="54">
        <f>'中情景（2001-2060, 2020RMB）'!O19*$B$73</f>
        <v>124.43271801437129</v>
      </c>
      <c r="P19" s="54">
        <f>'中情景（2001-2060, 2020RMB）'!P19*$B$73</f>
        <v>104.00226953853614</v>
      </c>
      <c r="Q19" s="53">
        <f>'中情景（2001-2060, 2020RMB）'!Q19*$B$73</f>
        <v>86.777594969769794</v>
      </c>
      <c r="R19" s="54">
        <f>'中情景（2001-2060, 2020RMB）'!R19*$B$73</f>
        <v>105.31676501870939</v>
      </c>
      <c r="S19" s="54">
        <f>'中情景（2001-2060, 2020RMB）'!S19*$B$73</f>
        <v>129.92618703400919</v>
      </c>
      <c r="T19" s="54">
        <f>'中情景（2001-2060, 2020RMB）'!T19*$B$73</f>
        <v>152.45423045719491</v>
      </c>
      <c r="U19" s="55">
        <f>'中情景（2001-2060, 2020RMB）'!U19*$B$73</f>
        <v>128.89647919768316</v>
      </c>
      <c r="V19" s="54">
        <f>'中情景（2001-2060, 2020RMB）'!V19*$B$73</f>
        <v>141.72115138199769</v>
      </c>
      <c r="W19" s="54">
        <f>'中情景（2001-2060, 2020RMB）'!W19*$B$73</f>
        <v>157.64154113199345</v>
      </c>
      <c r="X19" s="100">
        <f>'中情景（2001-2060, 2020RMB）'!X19*$B$73</f>
        <v>169.50614567881348</v>
      </c>
      <c r="Y19" s="100">
        <f>'中情景（2001-2060, 2020RMB）'!Y19*$B$73</f>
        <v>181.83388216669098</v>
      </c>
      <c r="Z19" s="100">
        <f>'中情景（2001-2060, 2020RMB）'!Z19*$B$73</f>
        <v>194.37217595498018</v>
      </c>
      <c r="AA19" s="65">
        <f>'中情景（2001-2060, 2020RMB）'!AA19*$B$73</f>
        <v>207.79490631408618</v>
      </c>
      <c r="AB19" s="100">
        <f>'中情景（2001-2060, 2020RMB）'!AB19*$B$73</f>
        <v>221.99040739552711</v>
      </c>
      <c r="AC19" s="100">
        <f>'中情景（2001-2060, 2020RMB）'!AC19*$B$73</f>
        <v>236.82803218136416</v>
      </c>
      <c r="AD19" s="100">
        <f>'中情景（2001-2060, 2020RMB）'!AD19*$B$73</f>
        <v>252.07788984499118</v>
      </c>
      <c r="AE19" s="66">
        <f>'中情景（2001-2060, 2020RMB）'!AE19*$B$73</f>
        <v>267.39198066193586</v>
      </c>
      <c r="AF19" s="100">
        <f>'中情景（2001-2060, 2020RMB）'!AF19*$B$73</f>
        <v>282.73511383095399</v>
      </c>
      <c r="AG19" s="100">
        <f>'中情景（2001-2060, 2020RMB）'!AG19*$B$73</f>
        <v>298.14466596266766</v>
      </c>
      <c r="AH19" s="100">
        <f>'中情景（2001-2060, 2020RMB）'!AH19*$B$73</f>
        <v>313.28660215963117</v>
      </c>
      <c r="AI19" s="100">
        <f>'中情景（2001-2060, 2020RMB）'!AI19*$B$73</f>
        <v>327.93364072549718</v>
      </c>
      <c r="AJ19" s="244">
        <f>'中情景（2001-2060, 2020RMB）'!AJ19*$B$73</f>
        <v>342.01435705679017</v>
      </c>
      <c r="AK19" s="65">
        <f>'中情景（2001-2060, 2020RMB）'!AK19*$B$73</f>
        <v>355.50851278131415</v>
      </c>
      <c r="AL19" s="100">
        <f>'中情景（2001-2060, 2020RMB）'!AL19*$B$73</f>
        <v>368.46857889625102</v>
      </c>
      <c r="AM19" s="100">
        <f>'中情景（2001-2060, 2020RMB）'!AM19*$B$73</f>
        <v>381.03226778718403</v>
      </c>
      <c r="AN19" s="100">
        <f>'中情景（2001-2060, 2020RMB）'!AN19*$B$73</f>
        <v>393.3659012155872</v>
      </c>
      <c r="AO19" s="66">
        <f>'中情景（2001-2060, 2020RMB）'!AO19*$B$73</f>
        <v>405.66283842980715</v>
      </c>
      <c r="AP19" s="100">
        <f>'中情景（2001-2060, 2020RMB）'!AP19*$B$73</f>
        <v>417.98054271630252</v>
      </c>
      <c r="AQ19" s="100">
        <f>'中情景（2001-2060, 2020RMB）'!AQ19*$B$73</f>
        <v>430.26635682331374</v>
      </c>
      <c r="AR19" s="100">
        <f>'中情景（2001-2060, 2020RMB）'!AR19*$B$73</f>
        <v>442.57288505141554</v>
      </c>
      <c r="AS19" s="100">
        <f>'中情景（2001-2060, 2020RMB）'!AS19*$B$73</f>
        <v>454.95899657178069</v>
      </c>
      <c r="AT19" s="100">
        <f>'中情景（2001-2060, 2020RMB）'!AT19*$B$73</f>
        <v>467.48993123191383</v>
      </c>
      <c r="AU19" s="65">
        <f>'中情景（2001-2060, 2020RMB）'!AU19*$B$73</f>
        <v>480.24769767890183</v>
      </c>
      <c r="AV19" s="100">
        <f>'中情景（2001-2060, 2020RMB）'!AV19*$B$73</f>
        <v>493.32197519392474</v>
      </c>
      <c r="AW19" s="100">
        <f>'中情景（2001-2060, 2020RMB）'!AW19*$B$73</f>
        <v>506.79963892261793</v>
      </c>
      <c r="AX19" s="100">
        <f>'中情景（2001-2060, 2020RMB）'!AX19*$B$73</f>
        <v>520.77479850064071</v>
      </c>
      <c r="AY19" s="66">
        <f>'中情景（2001-2060, 2020RMB）'!AY19*$B$73</f>
        <v>535.34907209536743</v>
      </c>
      <c r="AZ19" s="65">
        <f>'中情景（2001-2060, 2020RMB）'!AZ19*$B$73</f>
        <v>550.45544594737339</v>
      </c>
      <c r="BA19" s="100">
        <f>'中情景（2001-2060, 2020RMB）'!BA19*$B$73</f>
        <v>565.93249843287492</v>
      </c>
      <c r="BB19" s="100">
        <f>'中情景（2001-2060, 2020RMB）'!BB19*$B$73</f>
        <v>581.742490150251</v>
      </c>
      <c r="BC19" s="100">
        <f>'中情景（2001-2060, 2020RMB）'!BC19*$B$73</f>
        <v>597.84275545008438</v>
      </c>
      <c r="BD19" s="66">
        <f>'中情景（2001-2060, 2020RMB）'!BD19*$B$73</f>
        <v>614.18547036015048</v>
      </c>
      <c r="BE19" s="100">
        <f>'中情景（2001-2060, 2020RMB）'!BE19*$B$73</f>
        <v>630.77487926478705</v>
      </c>
      <c r="BF19" s="100">
        <f>'中情景（2001-2060, 2020RMB）'!BF19*$B$73</f>
        <v>647.64305878976381</v>
      </c>
      <c r="BG19" s="100">
        <f>'中情景（2001-2060, 2020RMB）'!BG19*$B$73</f>
        <v>664.77904705332776</v>
      </c>
      <c r="BH19" s="100">
        <f>'中情景（2001-2060, 2020RMB）'!BH19*$B$73</f>
        <v>682.17065444019602</v>
      </c>
      <c r="BI19" s="245">
        <f>'中情景（2001-2060, 2020RMB）'!BI19*$B$73</f>
        <v>699.80441691877922</v>
      </c>
    </row>
    <row r="20" spans="1:61" x14ac:dyDescent="0.2">
      <c r="A20" s="23" t="s">
        <v>69</v>
      </c>
      <c r="B20" s="53"/>
      <c r="C20" s="54"/>
      <c r="D20" s="54"/>
      <c r="E20" s="54"/>
      <c r="F20" s="55"/>
      <c r="G20" s="53"/>
      <c r="H20" s="54"/>
      <c r="I20" s="54">
        <f>'中情景（2001-2060, 2020RMB）'!I20*$B$73</f>
        <v>0.57954863718673966</v>
      </c>
      <c r="J20" s="54">
        <f>'中情景（2001-2060, 2020RMB）'!J20*$B$73</f>
        <v>0.78396292295007353</v>
      </c>
      <c r="K20" s="55">
        <f>'中情景（2001-2060, 2020RMB）'!K20*$B$73</f>
        <v>0.91891072406341079</v>
      </c>
      <c r="L20" s="53">
        <f>'中情景（2001-2060, 2020RMB）'!L20*$B$73</f>
        <v>1.0842791521723463</v>
      </c>
      <c r="M20" s="54">
        <f>'中情景（2001-2060, 2020RMB）'!M20*$B$73</f>
        <v>1.0889994158201428</v>
      </c>
      <c r="N20" s="54">
        <f>'中情景（2001-2060, 2020RMB）'!N20*$B$73</f>
        <v>1.1648549132551371</v>
      </c>
      <c r="O20" s="54">
        <f>'中情景（2001-2060, 2020RMB）'!O20*$B$73</f>
        <v>1.0832759500273152</v>
      </c>
      <c r="P20" s="54">
        <f>'中情景（2001-2060, 2020RMB）'!P20*$B$73</f>
        <v>1.0523770744126235</v>
      </c>
      <c r="Q20" s="53">
        <f>'中情景（2001-2060, 2020RMB）'!Q20*$B$73</f>
        <v>0.91094818874093397</v>
      </c>
      <c r="R20" s="54">
        <f>'中情景（2001-2060, 2020RMB）'!R20*$B$73</f>
        <v>1.0539272289753696</v>
      </c>
      <c r="S20" s="54">
        <f>'中情景（2001-2060, 2020RMB）'!S20*$B$73</f>
        <v>1.0808756323636981</v>
      </c>
      <c r="T20" s="54">
        <f>'中情景（2001-2060, 2020RMB）'!T20*$B$73</f>
        <v>1.0817459755270802</v>
      </c>
      <c r="U20" s="55">
        <f>'中情景（2001-2060, 2020RMB）'!U20*$B$73</f>
        <v>1.0579535148456456</v>
      </c>
      <c r="V20" s="54">
        <f>'中情景（2001-2060, 2020RMB）'!V20*$B$73</f>
        <v>0.98256465864026232</v>
      </c>
      <c r="W20" s="103">
        <f>'中情景（2001-2060, 2020RMB）'!W20*$B$73</f>
        <v>1.2755981295838204</v>
      </c>
      <c r="X20" s="100">
        <f>'中情景（2001-2060, 2020RMB）'!X20*$B$73</f>
        <v>1.3182845560870933</v>
      </c>
      <c r="Y20" s="100">
        <f>'中情景（2001-2060, 2020RMB）'!Y20*$B$73</f>
        <v>1.3607292326073044</v>
      </c>
      <c r="Z20" s="100">
        <f>'中情景（2001-2060, 2020RMB）'!Z20*$B$73</f>
        <v>1.401625886247458</v>
      </c>
      <c r="AA20" s="65">
        <f>'中情景（2001-2060, 2020RMB）'!AA20*$B$73</f>
        <v>1.4458383183445647</v>
      </c>
      <c r="AB20" s="100">
        <f>'中情景（2001-2060, 2020RMB）'!AB20*$B$73</f>
        <v>1.4918951147744772</v>
      </c>
      <c r="AC20" s="100">
        <f>'中情景（2001-2060, 2020RMB）'!AC20*$B$73</f>
        <v>1.5387126183539688</v>
      </c>
      <c r="AD20" s="100">
        <f>'中情景（2001-2060, 2020RMB）'!AD20*$B$73</f>
        <v>1.5847078416350953</v>
      </c>
      <c r="AE20" s="66">
        <f>'中情景（2001-2060, 2020RMB）'!AE20*$B$73</f>
        <v>1.6277632371644419</v>
      </c>
      <c r="AF20" s="100">
        <f>'中情景（2001-2060, 2020RMB）'!AF20*$B$73</f>
        <v>1.6676836002245035</v>
      </c>
      <c r="AG20" s="100">
        <f>'中情景（2001-2060, 2020RMB）'!AG20*$B$73</f>
        <v>1.7052052250827321</v>
      </c>
      <c r="AH20" s="100">
        <f>'中情景（2001-2060, 2020RMB）'!AH20*$B$73</f>
        <v>1.7394301889963839</v>
      </c>
      <c r="AI20" s="100">
        <f>'中情景（2001-2060, 2020RMB）'!AI20*$B$73</f>
        <v>1.7702793756389501</v>
      </c>
      <c r="AJ20" s="244">
        <f>'中情景（2001-2060, 2020RMB）'!AJ20*$B$73</f>
        <v>1.7986271413844441</v>
      </c>
      <c r="AK20" s="65">
        <f>'中情景（2001-2060, 2020RMB）'!AK20*$B$73</f>
        <v>1.8244643761922781</v>
      </c>
      <c r="AL20" s="100">
        <f>'中情景（2001-2060, 2020RMB）'!AL20*$B$73</f>
        <v>1.8474227354590365</v>
      </c>
      <c r="AM20" s="100">
        <f>'中情景（2001-2060, 2020RMB）'!AM20*$B$73</f>
        <v>1.8682953219102592</v>
      </c>
      <c r="AN20" s="100">
        <f>'中情景（2001-2060, 2020RMB）'!AN20*$B$73</f>
        <v>1.8879112489189582</v>
      </c>
      <c r="AO20" s="66">
        <f>'中情景（2001-2060, 2020RMB）'!AO20*$B$73</f>
        <v>1.9071285593980671</v>
      </c>
      <c r="AP20" s="100">
        <f>'中情景（2001-2060, 2020RMB）'!AP20*$B$73</f>
        <v>1.9260835461683461</v>
      </c>
      <c r="AQ20" s="100">
        <f>'中情景（2001-2060, 2020RMB）'!AQ20*$B$73</f>
        <v>1.9443785776958842</v>
      </c>
      <c r="AR20" s="100">
        <f>'中情景（2001-2060, 2020RMB）'!AR20*$B$73</f>
        <v>1.9620873454595489</v>
      </c>
      <c r="AS20" s="100">
        <f>'中情景（2001-2060, 2020RMB）'!AS20*$B$73</f>
        <v>1.979280027409601</v>
      </c>
      <c r="AT20" s="100">
        <f>'中情景（2001-2060, 2020RMB）'!AT20*$B$73</f>
        <v>1.9960237004550756</v>
      </c>
      <c r="AU20" s="65">
        <f>'中情景（2001-2060, 2020RMB）'!AU20*$B$73</f>
        <v>2.0124254885946073</v>
      </c>
      <c r="AV20" s="100">
        <f>'中情景（2001-2060, 2020RMB）'!AV20*$B$73</f>
        <v>2.0285903018335962</v>
      </c>
      <c r="AW20" s="100">
        <f>'中情景（2001-2060, 2020RMB）'!AW20*$B$73</f>
        <v>2.0445769812220558</v>
      </c>
      <c r="AX20" s="100">
        <f>'中情景（2001-2060, 2020RMB）'!AX20*$B$73</f>
        <v>2.060440035919239</v>
      </c>
      <c r="AY20" s="66">
        <f>'中情景（2001-2060, 2020RMB）'!AY20*$B$73</f>
        <v>2.07622841163669</v>
      </c>
      <c r="AZ20" s="65">
        <f>'中情景（2001-2060, 2020RMB）'!AZ20*$B$73</f>
        <v>2.0921416200741985</v>
      </c>
      <c r="BA20" s="100">
        <f>'中情景（2001-2060, 2020RMB）'!BA20*$B$73</f>
        <v>2.1082240010945745</v>
      </c>
      <c r="BB20" s="100">
        <f>'中情景（2001-2060, 2020RMB）'!BB20*$B$73</f>
        <v>2.1242821241127277</v>
      </c>
      <c r="BC20" s="100">
        <f>'中情景（2001-2060, 2020RMB）'!BC20*$B$73</f>
        <v>2.1401166228780593</v>
      </c>
      <c r="BD20" s="66">
        <f>'中情景（2001-2060, 2020RMB）'!BD20*$B$73</f>
        <v>2.1555223658301461</v>
      </c>
      <c r="BE20" s="100">
        <f>'中情景（2001-2060, 2020RMB）'!BE20*$B$73</f>
        <v>2.1704864056635533</v>
      </c>
      <c r="BF20" s="100">
        <f>'中情景（2001-2060, 2020RMB）'!BF20*$B$73</f>
        <v>2.1850880211202943</v>
      </c>
      <c r="BG20" s="100">
        <f>'中情景（2001-2060, 2020RMB）'!BG20*$B$73</f>
        <v>2.1992552238975502</v>
      </c>
      <c r="BH20" s="100">
        <f>'中情景（2001-2060, 2020RMB）'!BH20*$B$73</f>
        <v>2.2129147039239183</v>
      </c>
      <c r="BI20" s="245">
        <f>'中情景（2001-2060, 2020RMB）'!BI20*$B$73</f>
        <v>2.2259919540715005</v>
      </c>
    </row>
    <row r="21" spans="1:61" x14ac:dyDescent="0.2">
      <c r="A21" s="23" t="s">
        <v>70</v>
      </c>
      <c r="B21" s="53"/>
      <c r="C21" s="54"/>
      <c r="D21" s="54"/>
      <c r="E21" s="54"/>
      <c r="F21" s="55"/>
      <c r="G21" s="53"/>
      <c r="H21" s="54"/>
      <c r="I21" s="54">
        <f>'中情景（2001-2060, 2020RMB）'!I21*$B$73</f>
        <v>833.39094027453166</v>
      </c>
      <c r="J21" s="54">
        <f>'中情景（2001-2060, 2020RMB）'!J21*$B$73</f>
        <v>915.6170524396332</v>
      </c>
      <c r="K21" s="55">
        <f>'中情景（2001-2060, 2020RMB）'!K21*$B$73</f>
        <v>1022.5445517944347</v>
      </c>
      <c r="L21" s="53">
        <f>'中情景（2001-2060, 2020RMB）'!L21*$B$73</f>
        <v>1121.0818054996585</v>
      </c>
      <c r="M21" s="54">
        <f>'中情景（2001-2060, 2020RMB）'!M21*$B$73</f>
        <v>1212.4105737013122</v>
      </c>
      <c r="N21" s="54">
        <f>'中情景（2001-2060, 2020RMB）'!N21*$B$73</f>
        <v>1260.0066459506525</v>
      </c>
      <c r="O21" s="54">
        <f>'中情景（2001-2060, 2020RMB）'!O21*$B$73</f>
        <v>1301.0202924060955</v>
      </c>
      <c r="P21" s="54">
        <f>'中情景（2001-2060, 2020RMB）'!P21*$B$73</f>
        <v>1302.1734929795896</v>
      </c>
      <c r="Q21" s="53">
        <f>'中情景（2001-2060, 2020RMB）'!Q21*$B$73</f>
        <v>1348.2887559727169</v>
      </c>
      <c r="R21" s="54">
        <f>'中情景（2001-2060, 2020RMB）'!R21*$B$73</f>
        <v>1457.5547709704783</v>
      </c>
      <c r="S21" s="54">
        <f>'中情景（2001-2060, 2020RMB）'!S21*$B$73</f>
        <v>1536.9110032013343</v>
      </c>
      <c r="T21" s="54">
        <f>'中情景（2001-2060, 2020RMB）'!T21*$B$73</f>
        <v>1509.993620350115</v>
      </c>
      <c r="U21" s="55">
        <f>'中情景（2001-2060, 2020RMB）'!U21*$B$73</f>
        <v>1438.8034978249595</v>
      </c>
      <c r="V21" s="54">
        <f>'中情景（2001-2060, 2020RMB）'!V21*$B$73</f>
        <v>1613.4179608362692</v>
      </c>
      <c r="W21" s="54">
        <f>'中情景（2001-2060, 2020RMB）'!W21*$B$73</f>
        <v>1650.4342918518221</v>
      </c>
      <c r="X21" s="100">
        <f>'中情景（2001-2060, 2020RMB）'!X21*$B$73</f>
        <v>1668.5633116406877</v>
      </c>
      <c r="Y21" s="100">
        <f>'中情景（2001-2060, 2020RMB）'!Y21*$B$73</f>
        <v>1685.7414506480836</v>
      </c>
      <c r="Z21" s="100">
        <f>'中情景（2001-2060, 2020RMB）'!Z21*$B$73</f>
        <v>1700.5944780977463</v>
      </c>
      <c r="AA21" s="65">
        <f>'中情景（2001-2060, 2020RMB）'!AA21*$B$73</f>
        <v>1719.8104198801225</v>
      </c>
      <c r="AB21" s="100">
        <f>'中情景（2001-2060, 2020RMB）'!AB21*$B$73</f>
        <v>1741.4194261688622</v>
      </c>
      <c r="AC21" s="100">
        <f>'中情景（2001-2060, 2020RMB）'!AC21*$B$73</f>
        <v>1762.9957709650218</v>
      </c>
      <c r="AD21" s="100">
        <f>'中情景（2001-2060, 2020RMB）'!AD21*$B$73</f>
        <v>1781.5925864832564</v>
      </c>
      <c r="AE21" s="66">
        <f>'中情景（2001-2060, 2020RMB）'!AE21*$B$73</f>
        <v>1793.7627062571498</v>
      </c>
      <c r="AF21" s="100">
        <f>'中情景（2001-2060, 2020RMB）'!AF21*$B$73</f>
        <v>1800.9965016607357</v>
      </c>
      <c r="AG21" s="100">
        <f>'中情景（2001-2060, 2020RMB）'!AG21*$B$73</f>
        <v>1806.9828416965518</v>
      </c>
      <c r="AH21" s="100">
        <f>'中情景（2001-2060, 2020RMB）'!AH21*$B$73</f>
        <v>1811.5389781835756</v>
      </c>
      <c r="AI21" s="100">
        <f>'中情景（2001-2060, 2020RMB）'!AI21*$B$73</f>
        <v>1815.3625632503836</v>
      </c>
      <c r="AJ21" s="244">
        <f>'中情景（2001-2060, 2020RMB）'!AJ21*$B$73</f>
        <v>1820.0931301659018</v>
      </c>
      <c r="AK21" s="65">
        <f>'中情景（2001-2060, 2020RMB）'!AK21*$B$73</f>
        <v>1824.5400589710146</v>
      </c>
      <c r="AL21" s="100">
        <f>'中情景（2001-2060, 2020RMB）'!AL21*$B$73</f>
        <v>1826.71087676912</v>
      </c>
      <c r="AM21" s="100">
        <f>'中情景（2001-2060, 2020RMB）'!AM21*$B$73</f>
        <v>1827.4185139930369</v>
      </c>
      <c r="AN21" s="100">
        <f>'中情景（2001-2060, 2020RMB）'!AN21*$B$73</f>
        <v>1827.4687506743337</v>
      </c>
      <c r="AO21" s="66">
        <f>'中情景（2001-2060, 2020RMB）'!AO21*$B$73</f>
        <v>1827.656827384337</v>
      </c>
      <c r="AP21" s="100">
        <f>'中情景（2001-2060, 2020RMB）'!AP21*$B$73</f>
        <v>1828.0580788830609</v>
      </c>
      <c r="AQ21" s="100">
        <f>'中情景（2001-2060, 2020RMB）'!AQ21*$B$73</f>
        <v>1828.2401707049323</v>
      </c>
      <c r="AR21" s="100">
        <f>'中情景（2001-2060, 2020RMB）'!AR21*$B$73</f>
        <v>1828.2229389207835</v>
      </c>
      <c r="AS21" s="100">
        <f>'中情景（2001-2060, 2020RMB）'!AS21*$B$73</f>
        <v>1828.0193239316256</v>
      </c>
      <c r="AT21" s="100">
        <f>'中情景（2001-2060, 2020RMB）'!AT21*$B$73</f>
        <v>1827.636244502057</v>
      </c>
      <c r="AU21" s="65">
        <f>'中情景（2001-2060, 2020RMB）'!AU21*$B$73</f>
        <v>1827.1141919244535</v>
      </c>
      <c r="AV21" s="100">
        <f>'中情景（2001-2060, 2020RMB）'!AV21*$B$73</f>
        <v>1826.4879207386091</v>
      </c>
      <c r="AW21" s="100">
        <f>'中情景（2001-2060, 2020RMB）'!AW21*$B$73</f>
        <v>1825.7476424238016</v>
      </c>
      <c r="AX21" s="100">
        <f>'中情景（2001-2060, 2020RMB）'!AX21*$B$73</f>
        <v>1824.877881366386</v>
      </c>
      <c r="AY21" s="66">
        <f>'中情景（2001-2060, 2020RMB）'!AY21*$B$73</f>
        <v>1823.8566724214354</v>
      </c>
      <c r="AZ21" s="65">
        <f>'中情景（2001-2060, 2020RMB）'!AZ21*$B$73</f>
        <v>1822.4642819784303</v>
      </c>
      <c r="BA21" s="100">
        <f>'中情景（2001-2060, 2020RMB）'!BA21*$B$73</f>
        <v>1820.4684269644636</v>
      </c>
      <c r="BB21" s="100">
        <f>'中情景（2001-2060, 2020RMB）'!BB21*$B$73</f>
        <v>1817.8233310780872</v>
      </c>
      <c r="BC21" s="100">
        <f>'中情景（2001-2060, 2020RMB）'!BC21*$B$73</f>
        <v>1814.4841351860728</v>
      </c>
      <c r="BD21" s="66">
        <f>'中情景（2001-2060, 2020RMB）'!BD21*$B$73</f>
        <v>1810.4071140416831</v>
      </c>
      <c r="BE21" s="100">
        <f>'中情景（2001-2060, 2020RMB）'!BE21*$B$73</f>
        <v>1805.7142801224891</v>
      </c>
      <c r="BF21" s="100">
        <f>'中情景（2001-2060, 2020RMB）'!BF21*$B$73</f>
        <v>1800.6029753293565</v>
      </c>
      <c r="BG21" s="100">
        <f>'中情景（2001-2060, 2020RMB）'!BG21*$B$73</f>
        <v>1795.1431546590056</v>
      </c>
      <c r="BH21" s="100">
        <f>'中情景（2001-2060, 2020RMB）'!BH21*$B$73</f>
        <v>1789.4042621753431</v>
      </c>
      <c r="BI21" s="245">
        <f>'中情景（2001-2060, 2020RMB）'!BI21*$B$73</f>
        <v>1783.4550906089887</v>
      </c>
    </row>
    <row r="22" spans="1:61" x14ac:dyDescent="0.2">
      <c r="A22" s="23" t="s">
        <v>71</v>
      </c>
      <c r="B22" s="53"/>
      <c r="C22" s="54"/>
      <c r="D22" s="54"/>
      <c r="E22" s="54"/>
      <c r="F22" s="55"/>
      <c r="G22" s="53"/>
      <c r="H22" s="54"/>
      <c r="I22" s="54">
        <f>'中情景（2001-2060, 2020RMB）'!I22*$B$73</f>
        <v>391.28880568769222</v>
      </c>
      <c r="J22" s="54">
        <f>'中情景（2001-2060, 2020RMB）'!J22*$B$73</f>
        <v>423.21858349686204</v>
      </c>
      <c r="K22" s="55">
        <f>'中情景（2001-2060, 2020RMB）'!K22*$B$73</f>
        <v>473.46484150296209</v>
      </c>
      <c r="L22" s="53">
        <f>'中情景（2001-2060, 2020RMB）'!L22*$B$73</f>
        <v>532.73845955027809</v>
      </c>
      <c r="M22" s="54">
        <f>'中情景（2001-2060, 2020RMB）'!M22*$B$73</f>
        <v>567.00897566965182</v>
      </c>
      <c r="N22" s="54">
        <f>'中情景（2001-2060, 2020RMB）'!N22*$B$73</f>
        <v>592.50008564898212</v>
      </c>
      <c r="O22" s="54">
        <f>'中情景（2001-2060, 2020RMB）'!O22*$B$73</f>
        <v>616.898584911184</v>
      </c>
      <c r="P22" s="54">
        <f>'中情景（2001-2060, 2020RMB）'!P22*$B$73</f>
        <v>629.15051844987215</v>
      </c>
      <c r="Q22" s="53">
        <f>'中情景（2001-2060, 2020RMB）'!Q22*$B$73</f>
        <v>668.00872114290121</v>
      </c>
      <c r="R22" s="54">
        <f>'中情景（2001-2060, 2020RMB）'!R22*$B$73</f>
        <v>737.69629270652126</v>
      </c>
      <c r="S22" s="54">
        <f>'中情景（2001-2060, 2020RMB）'!S22*$B$73</f>
        <v>783.73618171684529</v>
      </c>
      <c r="T22" s="54">
        <f>'中情景（2001-2060, 2020RMB）'!T22*$B$73</f>
        <v>795.70204914280976</v>
      </c>
      <c r="U22" s="55">
        <f>'中情景（2001-2060, 2020RMB）'!U22*$B$73</f>
        <v>781.27991692211458</v>
      </c>
      <c r="V22" s="54">
        <f>'中情景（2001-2060, 2020RMB）'!V22*$B$73</f>
        <v>878.53711842257519</v>
      </c>
      <c r="W22" s="103">
        <f>'中情景（2001-2060, 2020RMB）'!W22*$B$73</f>
        <v>912.97236037763207</v>
      </c>
      <c r="X22" s="100">
        <f>'中情景（2001-2060, 2020RMB）'!X22*$B$73</f>
        <v>935.54217597370791</v>
      </c>
      <c r="Y22" s="100">
        <f>'中情景（2001-2060, 2020RMB）'!Y22*$B$73</f>
        <v>957.5821254051142</v>
      </c>
      <c r="Z22" s="100">
        <f>'中情景（2001-2060, 2020RMB）'!Z22*$B$73</f>
        <v>978.21717232742958</v>
      </c>
      <c r="AA22" s="65">
        <f>'中情景（2001-2060, 2020RMB）'!AA22*$B$73</f>
        <v>1000.9378846535176</v>
      </c>
      <c r="AB22" s="100">
        <f>'中情景（2001-2060, 2020RMB）'!AB22*$B$73</f>
        <v>1024.6722590595105</v>
      </c>
      <c r="AC22" s="100">
        <f>'中情景（2001-2060, 2020RMB）'!AC22*$B$73</f>
        <v>1048.5213216460936</v>
      </c>
      <c r="AD22" s="100">
        <f>'中情景（2001-2060, 2020RMB）'!AD22*$B$73</f>
        <v>1071.2590506601921</v>
      </c>
      <c r="AE22" s="66">
        <f>'中情景（2001-2060, 2020RMB）'!AE22*$B$73</f>
        <v>1091.3229021302689</v>
      </c>
      <c r="AF22" s="100">
        <f>'中情景（2001-2060, 2020RMB）'!AF22*$B$73</f>
        <v>1108.3206906073262</v>
      </c>
      <c r="AG22" s="100">
        <f>'中情景（2001-2060, 2020RMB）'!AG22*$B$73</f>
        <v>1123.1353043640713</v>
      </c>
      <c r="AH22" s="100">
        <f>'中情景（2001-2060, 2020RMB）'!AH22*$B$73</f>
        <v>1136.0756521039507</v>
      </c>
      <c r="AI22" s="100">
        <f>'中情景（2001-2060, 2020RMB）'!AI22*$B$73</f>
        <v>1148.0356084348309</v>
      </c>
      <c r="AJ22" s="244">
        <f>'中情景（2001-2060, 2020RMB）'!AJ22*$B$73</f>
        <v>1160.5497394262052</v>
      </c>
      <c r="AK22" s="65">
        <f>'中情景（2001-2060, 2020RMB）'!AK22*$B$73</f>
        <v>1173.1164868787878</v>
      </c>
      <c r="AL22" s="100">
        <f>'中情景（2001-2060, 2020RMB）'!AL22*$B$73</f>
        <v>1184.3305007667013</v>
      </c>
      <c r="AM22" s="100">
        <f>'中情景（2001-2060, 2020RMB）'!AM22*$B$73</f>
        <v>1194.6649884521598</v>
      </c>
      <c r="AN22" s="100">
        <f>'中情景（2001-2060, 2020RMB）'!AN22*$B$73</f>
        <v>1204.6048827014627</v>
      </c>
      <c r="AO22" s="66">
        <f>'中情景（2001-2060, 2020RMB）'!AO22*$B$73</f>
        <v>1214.6447032750852</v>
      </c>
      <c r="AP22" s="100">
        <f>'中情景（2001-2060, 2020RMB）'!AP22*$B$73</f>
        <v>1224.8131033850211</v>
      </c>
      <c r="AQ22" s="100">
        <f>'中情景（2001-2060, 2020RMB）'!AQ22*$B$73</f>
        <v>1234.7967087527334</v>
      </c>
      <c r="AR22" s="100">
        <f>'中情景（2001-2060, 2020RMB）'!AR22*$B$73</f>
        <v>1244.5798973398325</v>
      </c>
      <c r="AS22" s="100">
        <f>'中情景（2001-2060, 2020RMB）'!AS22*$B$73</f>
        <v>1254.1420473013407</v>
      </c>
      <c r="AT22" s="100">
        <f>'中情景（2001-2060, 2020RMB）'!AT22*$B$73</f>
        <v>1263.4579956615109</v>
      </c>
      <c r="AU22" s="65">
        <f>'中情景（2001-2060, 2020RMB）'!AU22*$B$73</f>
        <v>1272.5255006070968</v>
      </c>
      <c r="AV22" s="100">
        <f>'中情景（2001-2060, 2020RMB）'!AV22*$B$73</f>
        <v>1281.3385651946212</v>
      </c>
      <c r="AW22" s="100">
        <f>'中情景（2001-2060, 2020RMB）'!AW22*$B$73</f>
        <v>1289.8598968277295</v>
      </c>
      <c r="AX22" s="100">
        <f>'中情景（2001-2060, 2020RMB）'!AX22*$B$73</f>
        <v>1298.0474903780153</v>
      </c>
      <c r="AY22" s="66">
        <f>'中情景（2001-2060, 2020RMB）'!AY22*$B$73</f>
        <v>1305.853999521484</v>
      </c>
      <c r="AZ22" s="65">
        <f>'中情景（2001-2060, 2020RMB）'!AZ22*$B$73</f>
        <v>1313.5555197935867</v>
      </c>
      <c r="BA22" s="100">
        <f>'中情景（2001-2060, 2020RMB）'!BA22*$B$73</f>
        <v>1321.3787903794632</v>
      </c>
      <c r="BB22" s="100">
        <f>'中情景（2001-2060, 2020RMB）'!BB22*$B$73</f>
        <v>1329.1956091585362</v>
      </c>
      <c r="BC22" s="100">
        <f>'中情景（2001-2060, 2020RMB）'!BC22*$B$73</f>
        <v>1336.8747118741167</v>
      </c>
      <c r="BD22" s="66">
        <f>'中情景（2001-2060, 2020RMB）'!BD22*$B$73</f>
        <v>1344.2818770520983</v>
      </c>
      <c r="BE22" s="100">
        <f>'中情景（2001-2060, 2020RMB）'!BE22*$B$73</f>
        <v>1351.403185976196</v>
      </c>
      <c r="BF22" s="100">
        <f>'中情景（2001-2060, 2020RMB）'!BF22*$B$73</f>
        <v>1358.2819103253144</v>
      </c>
      <c r="BG22" s="100">
        <f>'中情景（2001-2060, 2020RMB）'!BG22*$B$73</f>
        <v>1364.8669493088437</v>
      </c>
      <c r="BH22" s="100">
        <f>'中情景（2001-2060, 2020RMB）'!BH22*$B$73</f>
        <v>1371.1065154551043</v>
      </c>
      <c r="BI22" s="245">
        <f>'中情景（2001-2060, 2020RMB）'!BI22*$B$73</f>
        <v>1376.9482360190416</v>
      </c>
    </row>
    <row r="23" spans="1:61" x14ac:dyDescent="0.2">
      <c r="A23" s="23" t="s">
        <v>112</v>
      </c>
      <c r="B23" s="53"/>
      <c r="C23" s="54"/>
      <c r="D23" s="54"/>
      <c r="E23" s="54"/>
      <c r="F23" s="55"/>
      <c r="G23" s="53"/>
      <c r="H23" s="54"/>
      <c r="I23" s="54">
        <f>'中情景（2001-2060, 2020RMB）'!I23*$B$73</f>
        <v>416.04114103076466</v>
      </c>
      <c r="J23" s="54">
        <f>'中情景（2001-2060, 2020RMB）'!J23*$B$73</f>
        <v>451.96266195450079</v>
      </c>
      <c r="K23" s="55">
        <f>'中情景（2001-2060, 2020RMB）'!K23*$B$73</f>
        <v>502.98809016179717</v>
      </c>
      <c r="L23" s="53">
        <f>'中情景（2001-2060, 2020RMB）'!L23*$B$73</f>
        <v>574.6573651611958</v>
      </c>
      <c r="M23" s="54">
        <f>'中情景（2001-2060, 2020RMB）'!M23*$B$73</f>
        <v>615.45397266684449</v>
      </c>
      <c r="N23" s="54">
        <f>'中情景（2001-2060, 2020RMB）'!N23*$B$73</f>
        <v>644.29234645209567</v>
      </c>
      <c r="O23" s="54">
        <f>'中情景（2001-2060, 2020RMB）'!O23*$B$73</f>
        <v>657.85186687048679</v>
      </c>
      <c r="P23" s="54">
        <f>'中情景（2001-2060, 2020RMB）'!P23*$B$73</f>
        <v>672.16537230123561</v>
      </c>
      <c r="Q23" s="53">
        <f>'中情景（2001-2060, 2020RMB）'!Q23*$B$73</f>
        <v>708.43265072745317</v>
      </c>
      <c r="R23" s="54">
        <f>'中情景（2001-2060, 2020RMB）'!R23*$B$73</f>
        <v>782.33730119535221</v>
      </c>
      <c r="S23" s="54">
        <f>'中情景（2001-2060, 2020RMB）'!S23*$B$73</f>
        <v>835.83708420068547</v>
      </c>
      <c r="T23" s="54">
        <f>'中情景（2001-2060, 2020RMB）'!T23*$B$73</f>
        <v>855.85139170274385</v>
      </c>
      <c r="U23" s="55">
        <f>'中情景（2001-2060, 2020RMB）'!U23*$B$73</f>
        <v>805.56639983284151</v>
      </c>
      <c r="V23" s="54">
        <f>'中情景（2001-2060, 2020RMB）'!V23*$B$73</f>
        <v>927.65431597354814</v>
      </c>
      <c r="W23" s="54">
        <f>'中情景（2001-2060, 2020RMB）'!W23*$B$73</f>
        <v>1001.7083980576186</v>
      </c>
      <c r="X23" s="100">
        <f>'中情景（2001-2060, 2020RMB）'!X23*$B$73</f>
        <v>1036.6428934573166</v>
      </c>
      <c r="Y23" s="100">
        <f>'中情景（2001-2060, 2020RMB）'!Y23*$B$73</f>
        <v>1071.4380490703597</v>
      </c>
      <c r="Z23" s="100">
        <f>'中情景（2001-2060, 2020RMB）'!Z23*$B$73</f>
        <v>1105.0487644510886</v>
      </c>
      <c r="AA23" s="65">
        <f>'中情景（2001-2060, 2020RMB）'!AA23*$B$73</f>
        <v>1141.304635080932</v>
      </c>
      <c r="AB23" s="100">
        <f>'中情景（2001-2060, 2020RMB）'!AB23*$B$73</f>
        <v>1179.0599014862908</v>
      </c>
      <c r="AC23" s="100">
        <f>'中情景（2001-2060, 2020RMB）'!AC23*$B$73</f>
        <v>1217.4666808276638</v>
      </c>
      <c r="AD23" s="100">
        <f>'中情景（2001-2060, 2020RMB）'!AD23*$B$73</f>
        <v>1255.2784842991227</v>
      </c>
      <c r="AE23" s="66">
        <f>'中情景（2001-2060, 2020RMB）'!AE23*$B$73</f>
        <v>1290.820321548367</v>
      </c>
      <c r="AF23" s="100">
        <f>'中情景（2001-2060, 2020RMB）'!AF23*$B$73</f>
        <v>1323.0786766943258</v>
      </c>
      <c r="AG23" s="100">
        <f>'中情景（2001-2060, 2020RMB）'!AG23*$B$73</f>
        <v>1352.5507945411712</v>
      </c>
      <c r="AH23" s="100">
        <f>'中情景（2001-2060, 2020RMB）'!AH23*$B$73</f>
        <v>1379.7734854656042</v>
      </c>
      <c r="AI23" s="100">
        <f>'中情景（2001-2060, 2020RMB）'!AI23*$B$73</f>
        <v>1406.0374644925171</v>
      </c>
      <c r="AJ23" s="244">
        <f>'中情景（2001-2060, 2020RMB）'!AJ23*$B$73</f>
        <v>1433.482609952149</v>
      </c>
      <c r="AK23" s="65">
        <f>'中情景（2001-2060, 2020RMB）'!AK23*$B$73</f>
        <v>1461.4315558009932</v>
      </c>
      <c r="AL23" s="100">
        <f>'中情景（2001-2060, 2020RMB）'!AL23*$B$73</f>
        <v>1487.868929817145</v>
      </c>
      <c r="AM23" s="100">
        <f>'中情景（2001-2060, 2020RMB）'!AM23*$B$73</f>
        <v>1513.3712660162864</v>
      </c>
      <c r="AN23" s="100">
        <f>'中情景（2001-2060, 2020RMB）'!AN23*$B$73</f>
        <v>1538.5518758334968</v>
      </c>
      <c r="AO23" s="66">
        <f>'中情景（2001-2060, 2020RMB）'!AO23*$B$73</f>
        <v>1564.0584350271915</v>
      </c>
      <c r="AP23" s="100">
        <f>'中情景（2001-2060, 2020RMB）'!AP23*$B$73</f>
        <v>1589.9562016693301</v>
      </c>
      <c r="AQ23" s="100">
        <f>'中情景（2001-2060, 2020RMB）'!AQ23*$B$73</f>
        <v>1615.8657620373517</v>
      </c>
      <c r="AR23" s="100">
        <f>'中情景（2001-2060, 2020RMB）'!AR23*$B$73</f>
        <v>1641.7890454432575</v>
      </c>
      <c r="AS23" s="100">
        <f>'中情景（2001-2060, 2020RMB）'!AS23*$B$73</f>
        <v>1667.7223744353544</v>
      </c>
      <c r="AT23" s="100">
        <f>'中情景（2001-2060, 2020RMB）'!AT23*$B$73</f>
        <v>1693.6568032625098</v>
      </c>
      <c r="AU23" s="65">
        <f>'中情景（2001-2060, 2020RMB）'!AU23*$B$73</f>
        <v>1719.6149640830149</v>
      </c>
      <c r="AV23" s="100">
        <f>'中情景（2001-2060, 2020RMB）'!AV23*$B$73</f>
        <v>1745.6159538028326</v>
      </c>
      <c r="AW23" s="100">
        <f>'中情景（2001-2060, 2020RMB）'!AW23*$B$73</f>
        <v>1771.6372974140863</v>
      </c>
      <c r="AX23" s="100">
        <f>'中情景（2001-2060, 2020RMB）'!AX23*$B$73</f>
        <v>1797.6499785730891</v>
      </c>
      <c r="AY23" s="66">
        <f>'中情景（2001-2060, 2020RMB）'!AY23*$B$73</f>
        <v>1823.617213984247</v>
      </c>
      <c r="AZ23" s="65">
        <f>'中情景（2001-2060, 2020RMB）'!AZ23*$B$73</f>
        <v>1849.754603508628</v>
      </c>
      <c r="BA23" s="100">
        <f>'中情景（2001-2060, 2020RMB）'!BA23*$B$73</f>
        <v>1876.2081426967729</v>
      </c>
      <c r="BB23" s="100">
        <f>'中情景（2001-2060, 2020RMB）'!BB23*$B$73</f>
        <v>1902.8232462609144</v>
      </c>
      <c r="BC23" s="100">
        <f>'中情景（2001-2060, 2020RMB）'!BC23*$B$73</f>
        <v>1929.4364284377118</v>
      </c>
      <c r="BD23" s="66">
        <f>'中情景（2001-2060, 2020RMB）'!BD23*$B$73</f>
        <v>1955.8752881874241</v>
      </c>
      <c r="BE23" s="100">
        <f>'中情景（2001-2060, 2020RMB）'!BE23*$B$73</f>
        <v>1982.1390851375127</v>
      </c>
      <c r="BF23" s="100">
        <f>'中情景（2001-2060, 2020RMB）'!BF23*$B$73</f>
        <v>2008.3124524446482</v>
      </c>
      <c r="BG23" s="100">
        <f>'中情景（2001-2060, 2020RMB）'!BG23*$B$73</f>
        <v>2034.3428700029096</v>
      </c>
      <c r="BH23" s="100">
        <f>'中情景（2001-2060, 2020RMB）'!BH23*$B$73</f>
        <v>2060.1757727257004</v>
      </c>
      <c r="BI23" s="245">
        <f>'中情景（2001-2060, 2020RMB）'!BI23*$B$73</f>
        <v>2085.7545786636801</v>
      </c>
    </row>
    <row r="24" spans="1:61" x14ac:dyDescent="0.2">
      <c r="A24" s="23" t="s">
        <v>113</v>
      </c>
      <c r="B24" s="53"/>
      <c r="C24" s="54"/>
      <c r="D24" s="54"/>
      <c r="E24" s="54"/>
      <c r="F24" s="55"/>
      <c r="G24" s="53"/>
      <c r="H24" s="54"/>
      <c r="I24" s="54">
        <f>'中情景（2001-2060, 2020RMB）'!I24*$B$73</f>
        <v>814.11627430874023</v>
      </c>
      <c r="J24" s="54">
        <f>'中情景（2001-2060, 2020RMB）'!J24*$B$73</f>
        <v>835.01707948040792</v>
      </c>
      <c r="K24" s="55">
        <f>'中情景（2001-2060, 2020RMB）'!K24*$B$73</f>
        <v>907.39414275234458</v>
      </c>
      <c r="L24" s="53">
        <f>'中情景（2001-2060, 2020RMB）'!L24*$B$73</f>
        <v>981.75649437877132</v>
      </c>
      <c r="M24" s="54">
        <f>'中情景（2001-2060, 2020RMB）'!M24*$B$73</f>
        <v>1021.5462277456062</v>
      </c>
      <c r="N24" s="54">
        <f>'中情景（2001-2060, 2020RMB）'!N24*$B$73</f>
        <v>1040.3000235379272</v>
      </c>
      <c r="O24" s="54">
        <f>'中情景（2001-2060, 2020RMB）'!O24*$B$73</f>
        <v>1079.148969615429</v>
      </c>
      <c r="P24" s="54">
        <f>'中情景（2001-2060, 2020RMB）'!P24*$B$73</f>
        <v>1058.6057770282716</v>
      </c>
      <c r="Q24" s="53">
        <f>'中情景（2001-2060, 2020RMB）'!Q24*$B$73</f>
        <v>947.33214392277785</v>
      </c>
      <c r="R24" s="54">
        <f>'中情景（2001-2060, 2020RMB）'!R24*$B$73</f>
        <v>992.46075246780401</v>
      </c>
      <c r="S24" s="54">
        <f>'中情景（2001-2060, 2020RMB）'!S24*$B$73</f>
        <v>1047.4832402189634</v>
      </c>
      <c r="T24" s="54">
        <f>'中情景（2001-2060, 2020RMB）'!T24*$B$73</f>
        <v>1062.4659761973628</v>
      </c>
      <c r="U24" s="55">
        <f>'中情景（2001-2060, 2020RMB）'!U24*$B$73</f>
        <v>1060.6811984790204</v>
      </c>
      <c r="V24" s="54">
        <f>'中情景（2001-2060, 2020RMB）'!V24*$B$73</f>
        <v>1143.0228686473731</v>
      </c>
      <c r="W24" s="54">
        <f>'中情景（2001-2060, 2020RMB）'!W24*$B$73</f>
        <v>1242.3975261070618</v>
      </c>
      <c r="X24" s="100">
        <f>'中情景（2001-2060, 2020RMB）'!X24*$B$73</f>
        <v>1272.3540152799699</v>
      </c>
      <c r="Y24" s="100">
        <f>'中情景（2001-2060, 2020RMB）'!Y24*$B$73</f>
        <v>1301.7810126025779</v>
      </c>
      <c r="Z24" s="100">
        <f>'中情景（2001-2060, 2020RMB）'!Z24*$B$73</f>
        <v>1329.5516780843541</v>
      </c>
      <c r="AA24" s="65">
        <f>'中情景（2001-2060, 2020RMB）'!AA24*$B$73</f>
        <v>1360.3460089665532</v>
      </c>
      <c r="AB24" s="100">
        <f>'中情景（2001-2060, 2020RMB）'!AB24*$B$73</f>
        <v>1392.6653287759702</v>
      </c>
      <c r="AC24" s="100">
        <f>'中情景（2001-2060, 2020RMB）'!AC24*$B$73</f>
        <v>1425.3939401793175</v>
      </c>
      <c r="AD24" s="100">
        <f>'中情景（2001-2060, 2020RMB）'!AD24*$B$73</f>
        <v>1456.9795627798267</v>
      </c>
      <c r="AE24" s="66">
        <f>'中情景（2001-2060, 2020RMB）'!AE24*$B$73</f>
        <v>1485.4160818803946</v>
      </c>
      <c r="AF24" s="100">
        <f>'中情景（2001-2060, 2020RMB）'!AF24*$B$73</f>
        <v>1509.9051648742932</v>
      </c>
      <c r="AG24" s="100">
        <f>'中情景（2001-2060, 2020RMB）'!AG24*$B$73</f>
        <v>1531.3896331257286</v>
      </c>
      <c r="AH24" s="100">
        <f>'中情景（2001-2060, 2020RMB）'!AH24*$B$73</f>
        <v>1550.4253746627421</v>
      </c>
      <c r="AI24" s="100">
        <f>'中情景（2001-2060, 2020RMB）'!AI24*$B$73</f>
        <v>1568.3758401546022</v>
      </c>
      <c r="AJ24" s="244">
        <f>'中情景（2001-2060, 2020RMB）'!AJ24*$B$73</f>
        <v>1587.4917327289588</v>
      </c>
      <c r="AK24" s="65">
        <f>'中情景（2001-2060, 2020RMB）'!AK24*$B$73</f>
        <v>1606.9922106135164</v>
      </c>
      <c r="AL24" s="100">
        <f>'中情景（2001-2060, 2020RMB）'!AL24*$B$73</f>
        <v>1624.7449568040383</v>
      </c>
      <c r="AM24" s="100">
        <f>'中情景（2001-2060, 2020RMB）'!AM24*$B$73</f>
        <v>1641.3913682931727</v>
      </c>
      <c r="AN24" s="100">
        <f>'中情景（2001-2060, 2020RMB）'!AN24*$B$73</f>
        <v>1657.5925017771601</v>
      </c>
      <c r="AO24" s="66">
        <f>'中情景（2001-2060, 2020RMB）'!AO24*$B$73</f>
        <v>1674.0264840718869</v>
      </c>
      <c r="AP24" s="100">
        <f>'中情景（2001-2060, 2020RMB）'!AP24*$B$73</f>
        <v>1690.7325195746123</v>
      </c>
      <c r="AQ24" s="100">
        <f>'中情景（2001-2060, 2020RMB）'!AQ24*$B$73</f>
        <v>1707.2771062419645</v>
      </c>
      <c r="AR24" s="100">
        <f>'中情景（2001-2060, 2020RMB）'!AR24*$B$73</f>
        <v>1723.6361913159012</v>
      </c>
      <c r="AS24" s="100">
        <f>'中情景（2001-2060, 2020RMB）'!AS24*$B$73</f>
        <v>1739.778510867304</v>
      </c>
      <c r="AT24" s="100">
        <f>'中情景（2001-2060, 2020RMB）'!AT24*$B$73</f>
        <v>1755.6661655107719</v>
      </c>
      <c r="AU24" s="65">
        <f>'中情景（2001-2060, 2020RMB）'!AU24*$B$73</f>
        <v>1771.2927885894978</v>
      </c>
      <c r="AV24" s="100">
        <f>'中情景（2001-2060, 2020RMB）'!AV24*$B$73</f>
        <v>1786.6466213939925</v>
      </c>
      <c r="AW24" s="100">
        <f>'中情景（2001-2060, 2020RMB）'!AW24*$B$73</f>
        <v>1801.6720019288257</v>
      </c>
      <c r="AX24" s="100">
        <f>'中情景（2001-2060, 2020RMB）'!AX24*$B$73</f>
        <v>1816.3061783189155</v>
      </c>
      <c r="AY24" s="66">
        <f>'中情景（2001-2060, 2020RMB）'!AY24*$B$73</f>
        <v>1830.4783638209994</v>
      </c>
      <c r="AZ24" s="65">
        <f>'中情景（2001-2060, 2020RMB）'!AZ24*$B$73</f>
        <v>1844.526855076557</v>
      </c>
      <c r="BA24" s="100">
        <f>'中情景（2001-2060, 2020RMB）'!BA24*$B$73</f>
        <v>1858.7318279461197</v>
      </c>
      <c r="BB24" s="100">
        <f>'中情景（2001-2060, 2020RMB）'!BB24*$B$73</f>
        <v>1872.9246173657982</v>
      </c>
      <c r="BC24" s="100">
        <f>'中情景（2001-2060, 2020RMB）'!BC24*$B$73</f>
        <v>1886.9313647409335</v>
      </c>
      <c r="BD24" s="66">
        <f>'中情景（2001-2060, 2020RMB）'!BD24*$B$73</f>
        <v>1900.573157671718</v>
      </c>
      <c r="BE24" s="100">
        <f>'中情景（2001-2060, 2020RMB）'!BE24*$B$73</f>
        <v>1913.8405591423673</v>
      </c>
      <c r="BF24" s="100">
        <f>'中情景（2001-2060, 2020RMB）'!BF24*$B$73</f>
        <v>1926.8054873491203</v>
      </c>
      <c r="BG24" s="100">
        <f>'中情景（2001-2060, 2020RMB）'!BG24*$B$73</f>
        <v>1939.4065104383062</v>
      </c>
      <c r="BH24" s="100">
        <f>'中情景（2001-2060, 2020RMB）'!BH24*$B$73</f>
        <v>1951.5810436914774</v>
      </c>
      <c r="BI24" s="245">
        <f>'中情景（2001-2060, 2020RMB）'!BI24*$B$73</f>
        <v>1963.2654493025072</v>
      </c>
    </row>
    <row r="25" spans="1:61" x14ac:dyDescent="0.2">
      <c r="A25" s="23" t="s">
        <v>74</v>
      </c>
      <c r="B25" s="53"/>
      <c r="C25" s="54"/>
      <c r="D25" s="54"/>
      <c r="E25" s="54"/>
      <c r="F25" s="55"/>
      <c r="G25" s="53"/>
      <c r="H25" s="54"/>
      <c r="I25" s="54">
        <f>'中情景（2001-2060, 2020RMB）'!I25*$B$73</f>
        <v>777.95991739521935</v>
      </c>
      <c r="J25" s="54">
        <f>'中情景（2001-2060, 2020RMB）'!J25*$B$73</f>
        <v>800.14486261054606</v>
      </c>
      <c r="K25" s="55">
        <f>'中情景（2001-2060, 2020RMB）'!K25*$B$73</f>
        <v>867.16819741371125</v>
      </c>
      <c r="L25" s="53">
        <f>'中情景（2001-2060, 2020RMB）'!L25*$B$73</f>
        <v>902.40443183874095</v>
      </c>
      <c r="M25" s="54">
        <f>'中情景（2001-2060, 2020RMB）'!M25*$B$73</f>
        <v>963.89151239458693</v>
      </c>
      <c r="N25" s="54">
        <f>'中情景（2001-2060, 2020RMB）'!N25*$B$73</f>
        <v>995.32175969285993</v>
      </c>
      <c r="O25" s="54">
        <f>'中情景（2001-2060, 2020RMB）'!O25*$B$73</f>
        <v>1018.1773917073065</v>
      </c>
      <c r="P25" s="54">
        <f>'中情景（2001-2060, 2020RMB）'!P25*$B$73</f>
        <v>1033.569172982455</v>
      </c>
      <c r="Q25" s="53">
        <f>'中情景（2001-2060, 2020RMB）'!Q25*$B$73</f>
        <v>1064.120195424287</v>
      </c>
      <c r="R25" s="54">
        <f>'中情景（2001-2060, 2020RMB）'!R25*$B$73</f>
        <v>1120.1978705238769</v>
      </c>
      <c r="S25" s="54">
        <f>'中情景（2001-2060, 2020RMB）'!S25*$B$73</f>
        <v>1126.5331937839655</v>
      </c>
      <c r="T25" s="54">
        <f>'中情景（2001-2060, 2020RMB）'!T25*$B$73</f>
        <v>1100.2861515096881</v>
      </c>
      <c r="U25" s="55">
        <f>'中情景（2001-2060, 2020RMB）'!U25*$B$73</f>
        <v>1071.8283979331518</v>
      </c>
      <c r="V25" s="54">
        <f>'中情景（2001-2060, 2020RMB）'!V25*$B$73</f>
        <v>1131.5999339945606</v>
      </c>
      <c r="W25" s="54">
        <f>'中情景（2001-2060, 2020RMB）'!W25*$B$73</f>
        <v>1118.4784851316513</v>
      </c>
      <c r="X25" s="100">
        <f>'中情景（2001-2060, 2020RMB）'!X25*$B$73</f>
        <v>1126.392196273481</v>
      </c>
      <c r="Y25" s="100">
        <f>'中情景（2001-2060, 2020RMB）'!Y25*$B$73</f>
        <v>1134.2941254579653</v>
      </c>
      <c r="Z25" s="100">
        <f>'中情景（2001-2060, 2020RMB）'!Z25*$B$73</f>
        <v>1141.6026229940242</v>
      </c>
      <c r="AA25" s="65">
        <f>'中情景（2001-2060, 2020RMB）'!AA25*$B$73</f>
        <v>1152.6874379279561</v>
      </c>
      <c r="AB25" s="100">
        <f>'中情景（2001-2060, 2020RMB）'!AB25*$B$73</f>
        <v>1165.8301870851458</v>
      </c>
      <c r="AC25" s="100">
        <f>'中情景（2001-2060, 2020RMB）'!AC25*$B$73</f>
        <v>1179.3354818415771</v>
      </c>
      <c r="AD25" s="100">
        <f>'中情景（2001-2060, 2020RMB）'!AD25*$B$73</f>
        <v>1191.1741396373329</v>
      </c>
      <c r="AE25" s="66">
        <f>'中情景（2001-2060, 2020RMB）'!AE25*$B$73</f>
        <v>1198.9964057584118</v>
      </c>
      <c r="AF25" s="100">
        <f>'中情景（2001-2060, 2020RMB）'!AF25*$B$73</f>
        <v>1203.7080933643344</v>
      </c>
      <c r="AG25" s="100">
        <f>'中情景（2001-2060, 2020RMB）'!AG25*$B$73</f>
        <v>1207.750528829938</v>
      </c>
      <c r="AH25" s="100">
        <f>'中情景（2001-2060, 2020RMB）'!AH25*$B$73</f>
        <v>1211.0829352469507</v>
      </c>
      <c r="AI25" s="100">
        <f>'中情景（2001-2060, 2020RMB）'!AI25*$B$73</f>
        <v>1214.2799583518047</v>
      </c>
      <c r="AJ25" s="244">
        <f>'中情景（2001-2060, 2020RMB）'!AJ25*$B$73</f>
        <v>1218.5755895689408</v>
      </c>
      <c r="AK25" s="65">
        <f>'中情景（2001-2060, 2020RMB）'!AK25*$B$73</f>
        <v>1223.5144236041197</v>
      </c>
      <c r="AL25" s="100">
        <f>'中情景（2001-2060, 2020RMB）'!AL25*$B$73</f>
        <v>1227.9317555058435</v>
      </c>
      <c r="AM25" s="100">
        <f>'中情景（2001-2060, 2020RMB）'!AM25*$B$73</f>
        <v>1232.2713262253258</v>
      </c>
      <c r="AN25" s="100">
        <f>'中情景（2001-2060, 2020RMB）'!AN25*$B$73</f>
        <v>1236.9729113401108</v>
      </c>
      <c r="AO25" s="66">
        <f>'中情景（2001-2060, 2020RMB）'!AO25*$B$73</f>
        <v>1242.4737806088879</v>
      </c>
      <c r="AP25" s="100">
        <f>'中情景（2001-2060, 2020RMB）'!AP25*$B$73</f>
        <v>1248.7269869870961</v>
      </c>
      <c r="AQ25" s="100">
        <f>'中情景（2001-2060, 2020RMB）'!AQ25*$B$73</f>
        <v>1255.3364949603708</v>
      </c>
      <c r="AR25" s="100">
        <f>'中情景（2001-2060, 2020RMB）'!AR25*$B$73</f>
        <v>1262.210053247346</v>
      </c>
      <c r="AS25" s="100">
        <f>'中情景（2001-2060, 2020RMB）'!AS25*$B$73</f>
        <v>1269.2482439038818</v>
      </c>
      <c r="AT25" s="100">
        <f>'中情景（2001-2060, 2020RMB）'!AT25*$B$73</f>
        <v>1276.3449073172505</v>
      </c>
      <c r="AU25" s="65">
        <f>'中情景（2001-2060, 2020RMB）'!AU25*$B$73</f>
        <v>1283.4148414399338</v>
      </c>
      <c r="AV25" s="100">
        <f>'中情景（2001-2060, 2020RMB）'!AV25*$B$73</f>
        <v>1290.3667954062819</v>
      </c>
      <c r="AW25" s="100">
        <f>'中情景（2001-2060, 2020RMB）'!AW25*$B$73</f>
        <v>1297.0759317766624</v>
      </c>
      <c r="AX25" s="100">
        <f>'中情景（2001-2060, 2020RMB）'!AX25*$B$73</f>
        <v>1303.4109366058333</v>
      </c>
      <c r="AY25" s="66">
        <f>'中情景（2001-2060, 2020RMB）'!AY25*$B$73</f>
        <v>1309.233709079456</v>
      </c>
      <c r="AZ25" s="65">
        <f>'中情景（2001-2060, 2020RMB）'!AZ25*$B$73</f>
        <v>1314.9167410697144</v>
      </c>
      <c r="BA25" s="100">
        <f>'中情景（2001-2060, 2020RMB）'!BA25*$B$73</f>
        <v>1320.8527051691681</v>
      </c>
      <c r="BB25" s="100">
        <f>'中情景（2001-2060, 2020RMB）'!BB25*$B$73</f>
        <v>1326.9273503528937</v>
      </c>
      <c r="BC25" s="100">
        <f>'中情景（2001-2060, 2020RMB）'!BC25*$B$73</f>
        <v>1333.0249405803622</v>
      </c>
      <c r="BD25" s="66">
        <f>'中情景（2001-2060, 2020RMB）'!BD25*$B$73</f>
        <v>1339.0282598978154</v>
      </c>
      <c r="BE25" s="100">
        <f>'中情景（2001-2060, 2020RMB）'!BE25*$B$73</f>
        <v>1344.9411491744745</v>
      </c>
      <c r="BF25" s="100">
        <f>'中情景（2001-2060, 2020RMB）'!BF25*$B$73</f>
        <v>1350.8251334579488</v>
      </c>
      <c r="BG25" s="100">
        <f>'中情景（2001-2060, 2020RMB）'!BG25*$B$73</f>
        <v>1356.6486198831926</v>
      </c>
      <c r="BH25" s="100">
        <f>'中情景（2001-2060, 2020RMB）'!BH25*$B$73</f>
        <v>1362.3802518422551</v>
      </c>
      <c r="BI25" s="245">
        <f>'中情景（2001-2060, 2020RMB）'!BI25*$B$73</f>
        <v>1367.9889330681967</v>
      </c>
    </row>
    <row r="26" spans="1:61" x14ac:dyDescent="0.2">
      <c r="A26" s="23" t="s">
        <v>75</v>
      </c>
      <c r="B26" s="53"/>
      <c r="C26" s="54"/>
      <c r="D26" s="54"/>
      <c r="E26" s="54"/>
      <c r="F26" s="55"/>
      <c r="G26" s="53"/>
      <c r="H26" s="54"/>
      <c r="I26" s="54">
        <f>'中情景（2001-2060, 2020RMB）'!I26*$B$73</f>
        <v>476.7254918794149</v>
      </c>
      <c r="J26" s="54">
        <f>'中情景（2001-2060, 2020RMB）'!J26*$B$73</f>
        <v>496.64690042756814</v>
      </c>
      <c r="K26" s="55">
        <f>'中情景（2001-2060, 2020RMB）'!K26*$B$73</f>
        <v>554.64626925052289</v>
      </c>
      <c r="L26" s="53">
        <f>'中情景（2001-2060, 2020RMB）'!L26*$B$73</f>
        <v>616.08885280120433</v>
      </c>
      <c r="M26" s="54">
        <f>'中情景（2001-2060, 2020RMB）'!M26*$B$73</f>
        <v>628.74162899988778</v>
      </c>
      <c r="N26" s="54">
        <f>'中情景（2001-2060, 2020RMB）'!N26*$B$73</f>
        <v>640.28422178339451</v>
      </c>
      <c r="O26" s="54">
        <f>'中情景（2001-2060, 2020RMB）'!O26*$B$73</f>
        <v>658.05639887173447</v>
      </c>
      <c r="P26" s="54">
        <f>'中情景（2001-2060, 2020RMB）'!P26*$B$73</f>
        <v>651.77235477871579</v>
      </c>
      <c r="Q26" s="53">
        <f>'中情景（2001-2060, 2020RMB）'!Q26*$B$73</f>
        <v>660.22500337453687</v>
      </c>
      <c r="R26" s="54">
        <f>'中情景（2001-2060, 2020RMB）'!R26*$B$73</f>
        <v>707.04711262930834</v>
      </c>
      <c r="S26" s="54">
        <f>'中情景（2001-2060, 2020RMB）'!S26*$B$73</f>
        <v>734.98204225344136</v>
      </c>
      <c r="T26" s="54">
        <f>'中情景（2001-2060, 2020RMB）'!T26*$B$73</f>
        <v>715.02314991124069</v>
      </c>
      <c r="U26" s="55">
        <f>'中情景（2001-2060, 2020RMB）'!U26*$B$73</f>
        <v>629.43608541742412</v>
      </c>
      <c r="V26" s="54">
        <f>'中情景（2001-2060, 2020RMB）'!V26*$B$73</f>
        <v>711.06790152819349</v>
      </c>
      <c r="W26" s="54">
        <f>'中情景（2001-2060, 2020RMB）'!W26*$B$73</f>
        <v>708.60132920643639</v>
      </c>
      <c r="X26" s="100">
        <f>'中情景（2001-2060, 2020RMB）'!X26*$B$73</f>
        <v>715.20685773084915</v>
      </c>
      <c r="Y26" s="100">
        <f>'中情景（2001-2060, 2020RMB）'!Y26*$B$73</f>
        <v>721.76616704066043</v>
      </c>
      <c r="Z26" s="100">
        <f>'中情景（2001-2060, 2020RMB）'!Z26*$B$73</f>
        <v>727.95561459673672</v>
      </c>
      <c r="AA26" s="65">
        <f>'中情景（2001-2060, 2020RMB）'!AA26*$B$73</f>
        <v>736.51139774777073</v>
      </c>
      <c r="AB26" s="100">
        <f>'中情景（2001-2060, 2020RMB）'!AB26*$B$73</f>
        <v>746.28882170793452</v>
      </c>
      <c r="AC26" s="100">
        <f>'中情景（2001-2060, 2020RMB）'!AC26*$B$73</f>
        <v>756.24967523868827</v>
      </c>
      <c r="AD26" s="100">
        <f>'中情景（2001-2060, 2020RMB）'!AD26*$B$73</f>
        <v>765.13569850556951</v>
      </c>
      <c r="AE26" s="66">
        <f>'中情景（2001-2060, 2020RMB）'!AE26*$B$73</f>
        <v>771.47587271854422</v>
      </c>
      <c r="AF26" s="100">
        <f>'中情景（2001-2060, 2020RMB）'!AF26*$B$73</f>
        <v>775.69158092852683</v>
      </c>
      <c r="AG26" s="100">
        <f>'中情景（2001-2060, 2020RMB）'!AG26*$B$73</f>
        <v>779.2522076261115</v>
      </c>
      <c r="AH26" s="100">
        <f>'中情景（2001-2060, 2020RMB）'!AH26*$B$73</f>
        <v>782.25854367972136</v>
      </c>
      <c r="AI26" s="100">
        <f>'中情景（2001-2060, 2020RMB）'!AI26*$B$73</f>
        <v>785.21184115138863</v>
      </c>
      <c r="AJ26" s="244">
        <f>'中情景（2001-2060, 2020RMB）'!AJ26*$B$73</f>
        <v>789.04408272602006</v>
      </c>
      <c r="AK26" s="65">
        <f>'中情景（2001-2060, 2020RMB）'!AK26*$B$73</f>
        <v>793.35363251054264</v>
      </c>
      <c r="AL26" s="100">
        <f>'中情景（2001-2060, 2020RMB）'!AL26*$B$73</f>
        <v>797.19530449692013</v>
      </c>
      <c r="AM26" s="100">
        <f>'中情景（2001-2060, 2020RMB）'!AM26*$B$73</f>
        <v>800.86966999018125</v>
      </c>
      <c r="AN26" s="100">
        <f>'中情景（2001-2060, 2020RMB）'!AN26*$B$73</f>
        <v>804.67644312155642</v>
      </c>
      <c r="AO26" s="66">
        <f>'中情景（2001-2060, 2020RMB）'!AO26*$B$73</f>
        <v>808.91499966329332</v>
      </c>
      <c r="AP26" s="100">
        <f>'中情景（2001-2060, 2020RMB）'!AP26*$B$73</f>
        <v>813.57022014548249</v>
      </c>
      <c r="AQ26" s="100">
        <f>'中情景（2001-2060, 2020RMB）'!AQ26*$B$73</f>
        <v>818.39938253307571</v>
      </c>
      <c r="AR26" s="100">
        <f>'中情景（2001-2060, 2020RMB）'!AR26*$B$73</f>
        <v>823.35748613237888</v>
      </c>
      <c r="AS26" s="100">
        <f>'中情景（2001-2060, 2020RMB）'!AS26*$B$73</f>
        <v>828.39502692066924</v>
      </c>
      <c r="AT26" s="100">
        <f>'中情景（2001-2060, 2020RMB）'!AT26*$B$73</f>
        <v>833.45831345223894</v>
      </c>
      <c r="AU26" s="65">
        <f>'中情景（2001-2060, 2020RMB）'!AU26*$B$73</f>
        <v>838.50758291691625</v>
      </c>
      <c r="AV26" s="100">
        <f>'中情景（2001-2060, 2020RMB）'!AV26*$B$73</f>
        <v>843.49939148904366</v>
      </c>
      <c r="AW26" s="100">
        <f>'中情景（2001-2060, 2020RMB）'!AW26*$B$73</f>
        <v>848.36858067186506</v>
      </c>
      <c r="AX26" s="100">
        <f>'中情景（2001-2060, 2020RMB）'!AX26*$B$73</f>
        <v>853.04591977748453</v>
      </c>
      <c r="AY26" s="66">
        <f>'中情景（2001-2060, 2020RMB）'!AY26*$B$73</f>
        <v>857.45781982340031</v>
      </c>
      <c r="AZ26" s="65">
        <f>'中情景（2001-2060, 2020RMB）'!AZ26*$B$73</f>
        <v>861.81937056952404</v>
      </c>
      <c r="BA26" s="100">
        <f>'中情景（2001-2060, 2020RMB）'!BA26*$B$73</f>
        <v>866.34810259870096</v>
      </c>
      <c r="BB26" s="100">
        <f>'中情景（2001-2060, 2020RMB）'!BB26*$B$73</f>
        <v>870.96971723701017</v>
      </c>
      <c r="BC26" s="100">
        <f>'中情景（2001-2060, 2020RMB）'!BC26*$B$73</f>
        <v>875.60872589032135</v>
      </c>
      <c r="BD26" s="66">
        <f>'中情景（2001-2060, 2020RMB）'!BD26*$B$73</f>
        <v>880.18845329292253</v>
      </c>
      <c r="BE26" s="100">
        <f>'中情景（2001-2060, 2020RMB）'!BE26*$B$73</f>
        <v>884.71164231437649</v>
      </c>
      <c r="BF26" s="100">
        <f>'中情景（2001-2060, 2020RMB）'!BF26*$B$73</f>
        <v>889.21902462331332</v>
      </c>
      <c r="BG26" s="100">
        <f>'中情景（2001-2060, 2020RMB）'!BG26*$B$73</f>
        <v>893.6901152880082</v>
      </c>
      <c r="BH26" s="100">
        <f>'中情景（2001-2060, 2020RMB）'!BH26*$B$73</f>
        <v>898.10453420426427</v>
      </c>
      <c r="BI26" s="245">
        <f>'中情景（2001-2060, 2020RMB）'!BI26*$B$73</f>
        <v>902.44202274406894</v>
      </c>
    </row>
    <row r="27" spans="1:61" x14ac:dyDescent="0.2">
      <c r="A27" s="23" t="s">
        <v>114</v>
      </c>
      <c r="B27" s="53"/>
      <c r="C27" s="54"/>
      <c r="D27" s="54"/>
      <c r="E27" s="54"/>
      <c r="F27" s="55"/>
      <c r="G27" s="53"/>
      <c r="H27" s="54"/>
      <c r="I27" s="54">
        <f>'中情景（2001-2060, 2020RMB）'!I27*$B$73</f>
        <v>317.40570200504726</v>
      </c>
      <c r="J27" s="54">
        <f>'中情景（2001-2060, 2020RMB）'!J27*$B$73</f>
        <v>328.86416119741517</v>
      </c>
      <c r="K27" s="55">
        <f>'中情景（2001-2060, 2020RMB）'!K27*$B$73</f>
        <v>372.06001518974961</v>
      </c>
      <c r="L27" s="53">
        <f>'中情景（2001-2060, 2020RMB）'!L27*$B$73</f>
        <v>404.33843438097756</v>
      </c>
      <c r="M27" s="54">
        <f>'中情景（2001-2060, 2020RMB）'!M27*$B$73</f>
        <v>414.56707567507476</v>
      </c>
      <c r="N27" s="54">
        <f>'中情景（2001-2060, 2020RMB）'!N27*$B$73</f>
        <v>425.72220273226264</v>
      </c>
      <c r="O27" s="54">
        <f>'中情景（2001-2060, 2020RMB）'!O27*$B$73</f>
        <v>433.45732712865822</v>
      </c>
      <c r="P27" s="54">
        <f>'中情景（2001-2060, 2020RMB）'!P27*$B$73</f>
        <v>431.37419054235727</v>
      </c>
      <c r="Q27" s="53">
        <f>'中情景（2001-2060, 2020RMB）'!Q27*$B$73</f>
        <v>435.28467205973448</v>
      </c>
      <c r="R27" s="54">
        <f>'中情景（2001-2060, 2020RMB）'!R27*$B$73</f>
        <v>460.86717494499976</v>
      </c>
      <c r="S27" s="54">
        <f>'中情景（2001-2060, 2020RMB）'!S27*$B$73</f>
        <v>480.45236428562674</v>
      </c>
      <c r="T27" s="54">
        <f>'中情景（2001-2060, 2020RMB）'!T27*$B$73</f>
        <v>472.96421799246747</v>
      </c>
      <c r="U27" s="55">
        <f>'中情景（2001-2060, 2020RMB）'!U27*$B$73</f>
        <v>403.99792185347974</v>
      </c>
      <c r="V27" s="54">
        <f>'中情景（2001-2060, 2020RMB）'!V27*$B$73</f>
        <v>456.8132112388443</v>
      </c>
      <c r="W27" s="54">
        <f>'中情景（2001-2060, 2020RMB）'!W27*$B$73</f>
        <v>462.18928676227665</v>
      </c>
      <c r="X27" s="100">
        <f>'中情景（2001-2060, 2020RMB）'!X27*$B$73</f>
        <v>459.20162936368365</v>
      </c>
      <c r="Y27" s="100">
        <f>'中情景（2001-2060, 2020RMB）'!Y27*$B$73</f>
        <v>456.1890397008209</v>
      </c>
      <c r="Z27" s="100">
        <f>'中情景（2001-2060, 2020RMB）'!Z27*$B$73</f>
        <v>453.1037319622605</v>
      </c>
      <c r="AA27" s="65">
        <f>'中情景（2001-2060, 2020RMB）'!AA27*$B$73</f>
        <v>451.11230907766566</v>
      </c>
      <c r="AB27" s="100">
        <f>'中情景（2001-2060, 2020RMB）'!AB27*$B$73</f>
        <v>449.3075555832412</v>
      </c>
      <c r="AC27" s="100">
        <f>'中情景（2001-2060, 2020RMB）'!AC27*$B$73</f>
        <v>447.74239223564666</v>
      </c>
      <c r="AD27" s="100">
        <f>'中情景（2001-2060, 2020RMB）'!AD27*$B$73</f>
        <v>446.36865109460047</v>
      </c>
      <c r="AE27" s="66">
        <f>'中情景（2001-2060, 2020RMB）'!AE27*$B$73</f>
        <v>445.04274400523263</v>
      </c>
      <c r="AF27" s="100">
        <f>'中情景（2001-2060, 2020RMB）'!AF27*$B$73</f>
        <v>442.7666187224508</v>
      </c>
      <c r="AG27" s="100">
        <f>'中情景（2001-2060, 2020RMB）'!AG27*$B$73</f>
        <v>439.01176162594413</v>
      </c>
      <c r="AH27" s="100">
        <f>'中情景（2001-2060, 2020RMB）'!AH27*$B$73</f>
        <v>434.3418005041213</v>
      </c>
      <c r="AI27" s="100">
        <f>'中情景（2001-2060, 2020RMB）'!AI27*$B$73</f>
        <v>429.5143352627785</v>
      </c>
      <c r="AJ27" s="244">
        <f>'中情景（2001-2060, 2020RMB）'!AJ27*$B$73</f>
        <v>425.4745651623366</v>
      </c>
      <c r="AK27" s="65">
        <f>'中情景（2001-2060, 2020RMB）'!AK27*$B$73</f>
        <v>421.92791678060598</v>
      </c>
      <c r="AL27" s="100">
        <f>'中情景（2001-2060, 2020RMB）'!AL27*$B$73</f>
        <v>418.03351389703494</v>
      </c>
      <c r="AM27" s="100">
        <f>'中情景（2001-2060, 2020RMB）'!AM27*$B$73</f>
        <v>413.96824804995464</v>
      </c>
      <c r="AN27" s="100">
        <f>'中情景（2001-2060, 2020RMB）'!AN27*$B$73</f>
        <v>409.89981973072003</v>
      </c>
      <c r="AO27" s="66">
        <f>'中情景（2001-2060, 2020RMB）'!AO27*$B$73</f>
        <v>405.98683004604942</v>
      </c>
      <c r="AP27" s="100">
        <f>'中情景（2001-2060, 2020RMB）'!AP27*$B$73</f>
        <v>402.22337789080126</v>
      </c>
      <c r="AQ27" s="100">
        <f>'中情景（2001-2060, 2020RMB）'!AQ27*$B$73</f>
        <v>398.49312317032667</v>
      </c>
      <c r="AR27" s="100">
        <f>'中情景（2001-2060, 2020RMB）'!AR27*$B$73</f>
        <v>394.78166559806965</v>
      </c>
      <c r="AS27" s="100">
        <f>'中情景（2001-2060, 2020RMB）'!AS27*$B$73</f>
        <v>391.0736444855637</v>
      </c>
      <c r="AT27" s="100">
        <f>'中情景（2001-2060, 2020RMB）'!AT27*$B$73</f>
        <v>387.35299338727469</v>
      </c>
      <c r="AU27" s="65">
        <f>'中情景（2001-2060, 2020RMB）'!AU27*$B$73</f>
        <v>383.61131741132436</v>
      </c>
      <c r="AV27" s="100">
        <f>'中情景（2001-2060, 2020RMB）'!AV27*$B$73</f>
        <v>379.83939368235076</v>
      </c>
      <c r="AW27" s="100">
        <f>'中情景（2001-2060, 2020RMB）'!AW27*$B$73</f>
        <v>376.01924721863958</v>
      </c>
      <c r="AX27" s="100">
        <f>'中情景（2001-2060, 2020RMB）'!AX27*$B$73</f>
        <v>372.13253833573719</v>
      </c>
      <c r="AY27" s="66">
        <f>'中情景（2001-2060, 2020RMB）'!AY27*$B$73</f>
        <v>368.16048523204302</v>
      </c>
      <c r="AZ27" s="65">
        <f>'中情景（2001-2060, 2020RMB）'!AZ27*$B$73</f>
        <v>364.15406857340332</v>
      </c>
      <c r="BA27" s="100">
        <f>'中情景（2001-2060, 2020RMB）'!BA27*$B$73</f>
        <v>360.1610421669921</v>
      </c>
      <c r="BB27" s="100">
        <f>'中情景（2001-2060, 2020RMB）'!BB27*$B$73</f>
        <v>356.15815984615034</v>
      </c>
      <c r="BC27" s="100">
        <f>'中情景（2001-2060, 2020RMB）'!BC27*$B$73</f>
        <v>352.12322945964962</v>
      </c>
      <c r="BD27" s="66">
        <f>'中情景（2001-2060, 2020RMB）'!BD27*$B$73</f>
        <v>348.03513457668487</v>
      </c>
      <c r="BE27" s="100">
        <f>'中情景（2001-2060, 2020RMB）'!BE27*$B$73</f>
        <v>343.90517515189742</v>
      </c>
      <c r="BF27" s="100">
        <f>'中情景（2001-2060, 2020RMB）'!BF27*$B$73</f>
        <v>339.75856124521653</v>
      </c>
      <c r="BG27" s="100">
        <f>'中情景（2001-2060, 2020RMB）'!BG27*$B$73</f>
        <v>335.59591150488563</v>
      </c>
      <c r="BH27" s="100">
        <f>'中情景（2001-2060, 2020RMB）'!BH27*$B$73</f>
        <v>331.41790196181131</v>
      </c>
      <c r="BI27" s="245">
        <f>'中情景（2001-2060, 2020RMB）'!BI27*$B$73</f>
        <v>327.22526071998885</v>
      </c>
    </row>
    <row r="28" spans="1:61" x14ac:dyDescent="0.2">
      <c r="A28" s="23" t="s">
        <v>115</v>
      </c>
      <c r="B28" s="53"/>
      <c r="C28" s="54"/>
      <c r="D28" s="54"/>
      <c r="E28" s="54"/>
      <c r="F28" s="55"/>
      <c r="G28" s="53"/>
      <c r="H28" s="54"/>
      <c r="I28" s="54">
        <f>'中情景（2001-2060, 2020RMB）'!I28*$B$73</f>
        <v>183.06258888169535</v>
      </c>
      <c r="J28" s="54">
        <f>'中情景（2001-2060, 2020RMB）'!J28*$B$73</f>
        <v>204.24795840987005</v>
      </c>
      <c r="K28" s="55">
        <f>'中情景（2001-2060, 2020RMB）'!K28*$B$73</f>
        <v>242.7781894886572</v>
      </c>
      <c r="L28" s="53">
        <f>'中情景（2001-2060, 2020RMB）'!L28*$B$73</f>
        <v>282.2698285326012</v>
      </c>
      <c r="M28" s="54">
        <f>'中情景（2001-2060, 2020RMB）'!M28*$B$73</f>
        <v>302.04027033522306</v>
      </c>
      <c r="N28" s="54">
        <f>'中情景（2001-2060, 2020RMB）'!N28*$B$73</f>
        <v>320.49689172431061</v>
      </c>
      <c r="O28" s="54">
        <f>'中情景（2001-2060, 2020RMB）'!O28*$B$73</f>
        <v>336.46002467903793</v>
      </c>
      <c r="P28" s="54">
        <f>'中情景（2001-2060, 2020RMB）'!P28*$B$73</f>
        <v>339.31187379870977</v>
      </c>
      <c r="Q28" s="53">
        <f>'中情景（2001-2060, 2020RMB）'!Q28*$B$73</f>
        <v>353.64619395247428</v>
      </c>
      <c r="R28" s="54">
        <f>'中情景（2001-2060, 2020RMB）'!R28*$B$73</f>
        <v>380.15807784697552</v>
      </c>
      <c r="S28" s="54">
        <f>'中情景（2001-2060, 2020RMB）'!S28*$B$73</f>
        <v>389.12148812811552</v>
      </c>
      <c r="T28" s="54">
        <f>'中情景（2001-2060, 2020RMB）'!T28*$B$73</f>
        <v>383.43196789554264</v>
      </c>
      <c r="U28" s="55">
        <f>'中情景（2001-2060, 2020RMB）'!U28*$B$73</f>
        <v>363.87101977345213</v>
      </c>
      <c r="V28" s="54">
        <f>'中情景（2001-2060, 2020RMB）'!V28*$B$73</f>
        <v>418.25991064157745</v>
      </c>
      <c r="W28" s="54">
        <f>'中情景（2001-2060, 2020RMB）'!W28*$B$73</f>
        <v>422.75738400977508</v>
      </c>
      <c r="X28" s="100">
        <f>'中情景（2001-2060, 2020RMB）'!X28*$B$73</f>
        <v>426.17230421208103</v>
      </c>
      <c r="Y28" s="100">
        <f>'中情景（2001-2060, 2020RMB）'!Y28*$B$73</f>
        <v>429.36395842677638</v>
      </c>
      <c r="Z28" s="100">
        <f>'中情景（2001-2060, 2020RMB）'!Z28*$B$73</f>
        <v>431.96950313066918</v>
      </c>
      <c r="AA28" s="65">
        <f>'中情景（2001-2060, 2020RMB）'!AA28*$B$73</f>
        <v>435.65742385006291</v>
      </c>
      <c r="AB28" s="100">
        <f>'中情景（2001-2060, 2020RMB）'!AB28*$B$73</f>
        <v>439.94038044027889</v>
      </c>
      <c r="AC28" s="100">
        <f>'中情景（2001-2060, 2020RMB）'!AC28*$B$73</f>
        <v>444.26260899767027</v>
      </c>
      <c r="AD28" s="100">
        <f>'中情景（2001-2060, 2020RMB）'!AD28*$B$73</f>
        <v>447.94590322660656</v>
      </c>
      <c r="AE28" s="66">
        <f>'中情景（2001-2060, 2020RMB）'!AE28*$B$73</f>
        <v>450.19425371756591</v>
      </c>
      <c r="AF28" s="100">
        <f>'中情景（2001-2060, 2020RMB）'!AF28*$B$73</f>
        <v>451.20523251957053</v>
      </c>
      <c r="AG28" s="100">
        <f>'中情景（2001-2060, 2020RMB）'!AG28*$B$73</f>
        <v>451.74695152232448</v>
      </c>
      <c r="AH28" s="100">
        <f>'中情景（2001-2060, 2020RMB）'!AH28*$B$73</f>
        <v>451.87625193805081</v>
      </c>
      <c r="AI28" s="100">
        <f>'中情景（2001-2060, 2020RMB）'!AI28*$B$73</f>
        <v>451.8700730916155</v>
      </c>
      <c r="AJ28" s="244">
        <f>'中情景（2001-2060, 2020RMB）'!AJ28*$B$73</f>
        <v>452.23791232962242</v>
      </c>
      <c r="AK28" s="65">
        <f>'中情景（2001-2060, 2020RMB）'!AK28*$B$73</f>
        <v>452.64450150241777</v>
      </c>
      <c r="AL28" s="100">
        <f>'中情景（2001-2060, 2020RMB）'!AL28*$B$73</f>
        <v>452.48869905395929</v>
      </c>
      <c r="AM28" s="100">
        <f>'中情景（2001-2060, 2020RMB）'!AM28*$B$73</f>
        <v>451.97165747572205</v>
      </c>
      <c r="AN28" s="100">
        <f>'中情景（2001-2060, 2020RMB）'!AN28*$B$73</f>
        <v>451.29152369286709</v>
      </c>
      <c r="AO28" s="66">
        <f>'中情景（2001-2060, 2020RMB）'!AO28*$B$73</f>
        <v>450.64263616374257</v>
      </c>
      <c r="AP28" s="100">
        <f>'中情景（2001-2060, 2020RMB）'!AP28*$B$73</f>
        <v>450.040906717403</v>
      </c>
      <c r="AQ28" s="100">
        <f>'中情景（2001-2060, 2020RMB）'!AQ28*$B$73</f>
        <v>449.37735837813699</v>
      </c>
      <c r="AR28" s="100">
        <f>'中情景（2001-2060, 2020RMB）'!AR28*$B$73</f>
        <v>448.65466651640759</v>
      </c>
      <c r="AS28" s="100">
        <f>'中情景（2001-2060, 2020RMB）'!AS28*$B$73</f>
        <v>447.87380865902213</v>
      </c>
      <c r="AT28" s="100">
        <f>'中情景（2001-2060, 2020RMB）'!AT28*$B$73</f>
        <v>447.03429424949496</v>
      </c>
      <c r="AU28" s="65">
        <f>'中情景（2001-2060, 2020RMB）'!AU28*$B$73</f>
        <v>446.14384744135555</v>
      </c>
      <c r="AV28" s="100">
        <f>'中情景（2001-2060, 2020RMB）'!AV28*$B$73</f>
        <v>445.20875607755227</v>
      </c>
      <c r="AW28" s="100">
        <f>'中情景（2001-2060, 2020RMB）'!AW28*$B$73</f>
        <v>444.2244407396006</v>
      </c>
      <c r="AX28" s="100">
        <f>'中情景（2001-2060, 2020RMB）'!AX28*$B$73</f>
        <v>443.18499048052109</v>
      </c>
      <c r="AY28" s="66">
        <f>'中情景（2001-2060, 2020RMB）'!AY28*$B$73</f>
        <v>442.08298560221323</v>
      </c>
      <c r="AZ28" s="65">
        <f>'中情景（2001-2060, 2020RMB）'!AZ28*$B$73</f>
        <v>440.90774668834695</v>
      </c>
      <c r="BA28" s="100">
        <f>'中情景（2001-2060, 2020RMB）'!BA28*$B$73</f>
        <v>439.64123309176262</v>
      </c>
      <c r="BB28" s="100">
        <f>'中情景（2001-2060, 2020RMB）'!BB28*$B$73</f>
        <v>438.26390701090429</v>
      </c>
      <c r="BC28" s="100">
        <f>'中情景（2001-2060, 2020RMB）'!BC28*$B$73</f>
        <v>436.75655526028476</v>
      </c>
      <c r="BD28" s="66">
        <f>'中情景（2001-2060, 2020RMB）'!BD28*$B$73</f>
        <v>435.10035454123187</v>
      </c>
      <c r="BE28" s="100">
        <f>'中情景（2001-2060, 2020RMB）'!BE28*$B$73</f>
        <v>433.31639033586322</v>
      </c>
      <c r="BF28" s="100">
        <f>'中情景（2001-2060, 2020RMB）'!BF28*$B$73</f>
        <v>431.44372378033285</v>
      </c>
      <c r="BG28" s="100">
        <f>'中情景（2001-2060, 2020RMB）'!BG28*$B$73</f>
        <v>429.49078846827581</v>
      </c>
      <c r="BH28" s="100">
        <f>'中情景（2001-2060, 2020RMB）'!BH28*$B$73</f>
        <v>427.46594966515067</v>
      </c>
      <c r="BI28" s="245">
        <f>'中情景（2001-2060, 2020RMB）'!BI28*$B$73</f>
        <v>425.37748514565754</v>
      </c>
    </row>
    <row r="29" spans="1:61" x14ac:dyDescent="0.2">
      <c r="A29" s="23" t="s">
        <v>116</v>
      </c>
      <c r="B29" s="53"/>
      <c r="C29" s="54"/>
      <c r="D29" s="54"/>
      <c r="E29" s="54"/>
      <c r="F29" s="55"/>
      <c r="G29" s="53"/>
      <c r="H29" s="54"/>
      <c r="I29" s="54">
        <f>'中情景（2001-2060, 2020RMB）'!I29*$B$73</f>
        <v>129.81889472982971</v>
      </c>
      <c r="J29" s="54">
        <f>'中情景（2001-2060, 2020RMB）'!J29*$B$73</f>
        <v>133.8900994239722</v>
      </c>
      <c r="K29" s="55">
        <f>'中情景（2001-2060, 2020RMB）'!K29*$B$73</f>
        <v>155.6371038995149</v>
      </c>
      <c r="L29" s="53">
        <f>'中情景（2001-2060, 2020RMB）'!L29*$B$73</f>
        <v>172.28007045156349</v>
      </c>
      <c r="M29" s="54">
        <f>'中情景（2001-2060, 2020RMB）'!M29*$B$73</f>
        <v>182.37861258806183</v>
      </c>
      <c r="N29" s="54">
        <f>'中情景（2001-2060, 2020RMB）'!N29*$B$73</f>
        <v>190.92434116214173</v>
      </c>
      <c r="O29" s="54">
        <f>'中情景（2001-2060, 2020RMB）'!O29*$B$73</f>
        <v>198.96943926643203</v>
      </c>
      <c r="P29" s="54">
        <f>'中情景（2001-2060, 2020RMB）'!P29*$B$73</f>
        <v>201.78849524439579</v>
      </c>
      <c r="Q29" s="53">
        <f>'中情景（2001-2060, 2020RMB）'!Q29*$B$73</f>
        <v>209.91925901214057</v>
      </c>
      <c r="R29" s="54">
        <f>'中情景（2001-2060, 2020RMB）'!R29*$B$73</f>
        <v>233.30569642673959</v>
      </c>
      <c r="S29" s="54">
        <f>'中情景（2001-2060, 2020RMB）'!S29*$B$73</f>
        <v>245.31106464866127</v>
      </c>
      <c r="T29" s="54">
        <f>'中情景（2001-2060, 2020RMB）'!T29*$B$73</f>
        <v>242.43382368782244</v>
      </c>
      <c r="U29" s="55">
        <f>'中情景（2001-2060, 2020RMB）'!U29*$B$73</f>
        <v>224.20291022259102</v>
      </c>
      <c r="V29" s="54">
        <f>'中情景（2001-2060, 2020RMB）'!V29*$B$73</f>
        <v>261.91706865328678</v>
      </c>
      <c r="W29" s="54">
        <f>'中情景（2001-2060, 2020RMB）'!W29*$B$73</f>
        <v>248.2374641170465</v>
      </c>
      <c r="X29" s="100">
        <f>'中情景（2001-2060, 2020RMB）'!X29*$B$73</f>
        <v>249.95134778224531</v>
      </c>
      <c r="Y29" s="100">
        <f>'中情景（2001-2060, 2020RMB）'!Y29*$B$73</f>
        <v>251.54014084713515</v>
      </c>
      <c r="Z29" s="100">
        <f>'中情景（2001-2060, 2020RMB）'!Z29*$B$73</f>
        <v>252.78361453350502</v>
      </c>
      <c r="AA29" s="65">
        <f>'中情景（2001-2060, 2020RMB）'!AA29*$B$73</f>
        <v>254.62858190382306</v>
      </c>
      <c r="AB29" s="100">
        <f>'中情景（2001-2060, 2020RMB）'!AB29*$B$73</f>
        <v>256.79747185880137</v>
      </c>
      <c r="AC29" s="100">
        <f>'中情景（2001-2060, 2020RMB）'!AC29*$B$73</f>
        <v>259.01587675774124</v>
      </c>
      <c r="AD29" s="100">
        <f>'中情景（2001-2060, 2020RMB）'!AD29*$B$73</f>
        <v>260.94131714343894</v>
      </c>
      <c r="AE29" s="66">
        <f>'中情景（2001-2060, 2020RMB）'!AE29*$B$73</f>
        <v>262.16515849046533</v>
      </c>
      <c r="AF29" s="100">
        <f>'中情景（2001-2060, 2020RMB）'!AF29*$B$73</f>
        <v>262.67889637337368</v>
      </c>
      <c r="AG29" s="100">
        <f>'中情景（2001-2060, 2020RMB）'!AG29*$B$73</f>
        <v>262.80126176176287</v>
      </c>
      <c r="AH29" s="100">
        <f>'中情景（2001-2060, 2020RMB）'!AH29*$B$73</f>
        <v>262.61385404882964</v>
      </c>
      <c r="AI29" s="100">
        <f>'中情景（2001-2060, 2020RMB）'!AI29*$B$73</f>
        <v>262.32636657655922</v>
      </c>
      <c r="AJ29" s="244">
        <f>'中情景（2001-2060, 2020RMB）'!AJ29*$B$73</f>
        <v>262.28263592188284</v>
      </c>
      <c r="AK29" s="65">
        <f>'中情景（2001-2060, 2020RMB）'!AK29*$B$73</f>
        <v>262.29815905603965</v>
      </c>
      <c r="AL29" s="100">
        <f>'中情景（2001-2060, 2020RMB）'!AL29*$B$73</f>
        <v>262.00196913118833</v>
      </c>
      <c r="AM29" s="100">
        <f>'中情景（2001-2060, 2020RMB）'!AM29*$B$73</f>
        <v>261.50937250150292</v>
      </c>
      <c r="AN29" s="100">
        <f>'中情景（2001-2060, 2020RMB）'!AN29*$B$73</f>
        <v>260.93353404870243</v>
      </c>
      <c r="AO29" s="66">
        <f>'中情景（2001-2060, 2020RMB）'!AO29*$B$73</f>
        <v>260.38508010766662</v>
      </c>
      <c r="AP29" s="100">
        <f>'中情景（2001-2060, 2020RMB）'!AP29*$B$73</f>
        <v>259.87131857246055</v>
      </c>
      <c r="AQ29" s="100">
        <f>'中情景（2001-2060, 2020RMB）'!AQ29*$B$73</f>
        <v>259.32748182835496</v>
      </c>
      <c r="AR29" s="100">
        <f>'中情景（2001-2060, 2020RMB）'!AR29*$B$73</f>
        <v>258.75336562015428</v>
      </c>
      <c r="AS29" s="100">
        <f>'中情景（2001-2060, 2020RMB）'!AS29*$B$73</f>
        <v>258.14779619095384</v>
      </c>
      <c r="AT29" s="100">
        <f>'中情景（2001-2060, 2020RMB）'!AT29*$B$73</f>
        <v>257.5087678219171</v>
      </c>
      <c r="AU29" s="65">
        <f>'中情景（2001-2060, 2020RMB）'!AU29*$B$73</f>
        <v>256.83902188763841</v>
      </c>
      <c r="AV29" s="100">
        <f>'中情景（2001-2060, 2020RMB）'!AV29*$B$73</f>
        <v>256.14048196556433</v>
      </c>
      <c r="AW29" s="100">
        <f>'中情景（2001-2060, 2020RMB）'!AW29*$B$73</f>
        <v>255.40883565928522</v>
      </c>
      <c r="AX29" s="100">
        <f>'中情景（2001-2060, 2020RMB）'!AX29*$B$73</f>
        <v>254.6390358670981</v>
      </c>
      <c r="AY29" s="66">
        <f>'中情景（2001-2060, 2020RMB）'!AY29*$B$73</f>
        <v>253.82520480824306</v>
      </c>
      <c r="AZ29" s="65">
        <f>'中情景（2001-2060, 2020RMB）'!AZ29*$B$73</f>
        <v>252.9688393325265</v>
      </c>
      <c r="BA29" s="100">
        <f>'中情景（2001-2060, 2020RMB）'!BA29*$B$73</f>
        <v>252.06758487622614</v>
      </c>
      <c r="BB29" s="100">
        <f>'中情景（2001-2060, 2020RMB）'!BB29*$B$73</f>
        <v>251.10922859404045</v>
      </c>
      <c r="BC29" s="100">
        <f>'中情景（2001-2060, 2020RMB）'!BC29*$B$73</f>
        <v>250.08178214944846</v>
      </c>
      <c r="BD29" s="66">
        <f>'中情景（2001-2060, 2020RMB）'!BD29*$B$73</f>
        <v>248.97351898879668</v>
      </c>
      <c r="BE29" s="100">
        <f>'中情景（2001-2060, 2020RMB）'!BE29*$B$73</f>
        <v>247.7955743657767</v>
      </c>
      <c r="BF29" s="100">
        <f>'中情景（2001-2060, 2020RMB）'!BF29*$B$73</f>
        <v>246.56934125488863</v>
      </c>
      <c r="BG29" s="100">
        <f>'中情景（2001-2060, 2020RMB）'!BG29*$B$73</f>
        <v>245.29868236195341</v>
      </c>
      <c r="BH29" s="100">
        <f>'中情景（2001-2060, 2020RMB）'!BH29*$B$73</f>
        <v>243.98743017310028</v>
      </c>
      <c r="BI29" s="245">
        <f>'中情景（2001-2060, 2020RMB）'!BI29*$B$73</f>
        <v>242.63937785028671</v>
      </c>
    </row>
    <row r="30" spans="1:61" x14ac:dyDescent="0.2">
      <c r="A30" s="23" t="s">
        <v>79</v>
      </c>
      <c r="B30" s="53"/>
      <c r="C30" s="54"/>
      <c r="D30" s="54"/>
      <c r="E30" s="54"/>
      <c r="F30" s="55"/>
      <c r="G30" s="53"/>
      <c r="H30" s="54"/>
      <c r="I30" s="54">
        <f>'中情景（2001-2060, 2020RMB）'!I30*$B$73</f>
        <v>330.51097925239907</v>
      </c>
      <c r="J30" s="54">
        <f>'中情景（2001-2060, 2020RMB）'!J30*$B$73</f>
        <v>346.82881592155036</v>
      </c>
      <c r="K30" s="55">
        <f>'中情景（2001-2060, 2020RMB）'!K30*$B$73</f>
        <v>391.37387085407408</v>
      </c>
      <c r="L30" s="53">
        <f>'中情景（2001-2060, 2020RMB）'!L30*$B$73</f>
        <v>430.21670812444341</v>
      </c>
      <c r="M30" s="54">
        <f>'中情景（2001-2060, 2020RMB）'!M30*$B$73</f>
        <v>445.60519760051397</v>
      </c>
      <c r="N30" s="54">
        <f>'中情景（2001-2060, 2020RMB）'!N30*$B$73</f>
        <v>458.865417905372</v>
      </c>
      <c r="O30" s="54">
        <f>'中情景（2001-2060, 2020RMB）'!O30*$B$73</f>
        <v>468.52251694999666</v>
      </c>
      <c r="P30" s="54">
        <f>'中情景（2001-2060, 2020RMB）'!P30*$B$73</f>
        <v>468.04882510911114</v>
      </c>
      <c r="Q30" s="53">
        <f>'中情景（2001-2060, 2020RMB）'!Q30*$B$73</f>
        <v>483.71081514868058</v>
      </c>
      <c r="R30" s="54">
        <f>'中情景（2001-2060, 2020RMB）'!R30*$B$73</f>
        <v>510.18094586861395</v>
      </c>
      <c r="S30" s="54">
        <f>'中情景（2001-2060, 2020RMB）'!S30*$B$73</f>
        <v>513.06629433986552</v>
      </c>
      <c r="T30" s="54">
        <f>'中情景（2001-2060, 2020RMB）'!T30*$B$73</f>
        <v>515.4581519234448</v>
      </c>
      <c r="U30" s="55">
        <f>'中情景（2001-2060, 2020RMB）'!U30*$B$73</f>
        <v>504.61954407507056</v>
      </c>
      <c r="V30" s="54">
        <f>'中情景（2001-2060, 2020RMB）'!V30*$B$73</f>
        <v>558.50495491767742</v>
      </c>
      <c r="W30" s="54">
        <f>'中情景（2001-2060, 2020RMB）'!W30*$B$73</f>
        <v>563.9431107539109</v>
      </c>
      <c r="X30" s="100">
        <f>'中情景（2001-2060, 2020RMB）'!X30*$B$73</f>
        <v>574.13026803378739</v>
      </c>
      <c r="Y30" s="100">
        <f>'中情景（2001-2060, 2020RMB）'!Y30*$B$73</f>
        <v>584.21453984492109</v>
      </c>
      <c r="Z30" s="100">
        <f>'中情景（2001-2060, 2020RMB）'!Z30*$B$73</f>
        <v>593.91208682638353</v>
      </c>
      <c r="AA30" s="65">
        <f>'中情景（2001-2060, 2020RMB）'!AA30*$B$73</f>
        <v>605.47391349528641</v>
      </c>
      <c r="AB30" s="100">
        <f>'中情景（2001-2060, 2020RMB）'!AB30*$B$73</f>
        <v>617.99807299244765</v>
      </c>
      <c r="AC30" s="100">
        <f>'中情景（2001-2060, 2020RMB）'!AC30*$B$73</f>
        <v>630.60996743218061</v>
      </c>
      <c r="AD30" s="100">
        <f>'中情景（2001-2060, 2020RMB）'!AD30*$B$73</f>
        <v>642.22391311315812</v>
      </c>
      <c r="AE30" s="66">
        <f>'中情景（2001-2060, 2020RMB）'!AE30*$B$73</f>
        <v>651.54643365738241</v>
      </c>
      <c r="AF30" s="100">
        <f>'中情景（2001-2060, 2020RMB）'!AF30*$B$73</f>
        <v>658.7901878183402</v>
      </c>
      <c r="AG30" s="100">
        <f>'中情景（2001-2060, 2020RMB）'!AG30*$B$73</f>
        <v>665.16530469684426</v>
      </c>
      <c r="AH30" s="100">
        <f>'中情景（2001-2060, 2020RMB）'!AH30*$B$73</f>
        <v>670.85895299424737</v>
      </c>
      <c r="AI30" s="100">
        <f>'中情景（2001-2060, 2020RMB）'!AI30*$B$73</f>
        <v>676.41048721767152</v>
      </c>
      <c r="AJ30" s="244">
        <f>'中情景（2001-2060, 2020RMB）'!AJ30*$B$73</f>
        <v>682.74408991913697</v>
      </c>
      <c r="AK30" s="65">
        <f>'中情景（2001-2060, 2020RMB）'!AK30*$B$73</f>
        <v>689.43130118541535</v>
      </c>
      <c r="AL30" s="100">
        <f>'中情景（2001-2060, 2020RMB）'!AL30*$B$73</f>
        <v>695.49587993714454</v>
      </c>
      <c r="AM30" s="100">
        <f>'中情景（2001-2060, 2020RMB）'!AM30*$B$73</f>
        <v>701.21796870899345</v>
      </c>
      <c r="AN30" s="100">
        <f>'中情景（2001-2060, 2020RMB）'!AN30*$B$73</f>
        <v>706.88231572202335</v>
      </c>
      <c r="AO30" s="66">
        <f>'中情景（2001-2060, 2020RMB）'!AO30*$B$73</f>
        <v>712.77786373921242</v>
      </c>
      <c r="AP30" s="100">
        <f>'中情景（2001-2060, 2020RMB）'!AP30*$B$73</f>
        <v>718.91948835223013</v>
      </c>
      <c r="AQ30" s="100">
        <f>'中情景（2001-2060, 2020RMB）'!AQ30*$B$73</f>
        <v>725.12083403912652</v>
      </c>
      <c r="AR30" s="100">
        <f>'中情景（2001-2060, 2020RMB）'!AR30*$B$73</f>
        <v>731.36967889632444</v>
      </c>
      <c r="AS30" s="100">
        <f>'中情景（2001-2060, 2020RMB）'!AS30*$B$73</f>
        <v>737.65031174715068</v>
      </c>
      <c r="AT30" s="100">
        <f>'中情景（2001-2060, 2020RMB）'!AT30*$B$73</f>
        <v>743.94382420186162</v>
      </c>
      <c r="AU30" s="65">
        <f>'中情景（2001-2060, 2020RMB）'!AU30*$B$73</f>
        <v>750.24431277603981</v>
      </c>
      <c r="AV30" s="100">
        <f>'中情景（2001-2060, 2020RMB）'!AV30*$B$73</f>
        <v>756.54324849854527</v>
      </c>
      <c r="AW30" s="100">
        <f>'中情景（2001-2060, 2020RMB）'!AW30*$B$73</f>
        <v>762.81321621914924</v>
      </c>
      <c r="AX30" s="100">
        <f>'中情景（2001-2060, 2020RMB）'!AX30*$B$73</f>
        <v>769.02353945583502</v>
      </c>
      <c r="AY30" s="66">
        <f>'中情景（2001-2060, 2020RMB）'!AY30*$B$73</f>
        <v>775.13989585449372</v>
      </c>
      <c r="AZ30" s="65">
        <f>'中情景（2001-2060, 2020RMB）'!AZ30*$B$73</f>
        <v>781.30189998909373</v>
      </c>
      <c r="BA30" s="100">
        <f>'中情景（2001-2060, 2020RMB）'!BA30*$B$73</f>
        <v>787.63111204664403</v>
      </c>
      <c r="BB30" s="100">
        <f>'中情景（2001-2060, 2020RMB）'!BB30*$B$73</f>
        <v>794.06173757526142</v>
      </c>
      <c r="BC30" s="100">
        <f>'中情景（2001-2060, 2020RMB）'!BC30*$B$73</f>
        <v>800.52615430966057</v>
      </c>
      <c r="BD30" s="66">
        <f>'中情景（2001-2060, 2020RMB）'!BD30*$B$73</f>
        <v>806.95490591512487</v>
      </c>
      <c r="BE30" s="100">
        <f>'中情景（2001-2060, 2020RMB）'!BE30*$B$73</f>
        <v>813.35079477246018</v>
      </c>
      <c r="BF30" s="100">
        <f>'中情景（2001-2060, 2020RMB）'!BF30*$B$73</f>
        <v>819.75170041220827</v>
      </c>
      <c r="BG30" s="100">
        <f>'中情景（2001-2060, 2020RMB）'!BG30*$B$73</f>
        <v>826.1393538518364</v>
      </c>
      <c r="BH30" s="100">
        <f>'中情景（2001-2060, 2020RMB）'!BH30*$B$73</f>
        <v>832.49540276495918</v>
      </c>
      <c r="BI30" s="245">
        <f>'中情景（2001-2060, 2020RMB）'!BI30*$B$73</f>
        <v>838.80142855933377</v>
      </c>
    </row>
    <row r="31" spans="1:61" x14ac:dyDescent="0.2">
      <c r="A31" s="23" t="s">
        <v>117</v>
      </c>
      <c r="B31" s="53"/>
      <c r="C31" s="54"/>
      <c r="D31" s="54"/>
      <c r="E31" s="54"/>
      <c r="F31" s="55"/>
      <c r="G31" s="53"/>
      <c r="H31" s="54"/>
      <c r="I31" s="54">
        <f>'中情景（2001-2060, 2020RMB）'!I31*$B$73</f>
        <v>132.30534533453411</v>
      </c>
      <c r="J31" s="54">
        <f>'中情景（2001-2060, 2020RMB）'!J31*$B$73</f>
        <v>136.45452673148776</v>
      </c>
      <c r="K31" s="55">
        <f>'中情景（2001-2060, 2020RMB）'!K31*$B$73</f>
        <v>152.25743267504157</v>
      </c>
      <c r="L31" s="53">
        <f>'中情景（2001-2060, 2020RMB）'!L31*$B$73</f>
        <v>166.63708022402926</v>
      </c>
      <c r="M31" s="54">
        <f>'中情景（2001-2060, 2020RMB）'!M31*$B$73</f>
        <v>174.65983518420302</v>
      </c>
      <c r="N31" s="54">
        <f>'中情景（2001-2060, 2020RMB）'!N31*$B$73</f>
        <v>185.6645251013515</v>
      </c>
      <c r="O31" s="54">
        <f>'中情景（2001-2060, 2020RMB）'!O31*$B$73</f>
        <v>195.80201081827016</v>
      </c>
      <c r="P31" s="54">
        <f>'中情景（2001-2060, 2020RMB）'!P31*$B$73</f>
        <v>198.2046721022628</v>
      </c>
      <c r="Q31" s="53">
        <f>'中情景（2001-2060, 2020RMB）'!Q31*$B$73</f>
        <v>205.2239061979808</v>
      </c>
      <c r="R31" s="54">
        <f>'中情景（2001-2060, 2020RMB）'!R31*$B$73</f>
        <v>228.50270875026825</v>
      </c>
      <c r="S31" s="54">
        <f>'中情景（2001-2060, 2020RMB）'!S31*$B$73</f>
        <v>242.53612456989296</v>
      </c>
      <c r="T31" s="54">
        <f>'中情景（2001-2060, 2020RMB）'!T31*$B$73</f>
        <v>239.69143073965321</v>
      </c>
      <c r="U31" s="55">
        <f>'中情景（2001-2060, 2020RMB）'!U31*$B$73</f>
        <v>227.23159947633118</v>
      </c>
      <c r="V31" s="54">
        <f>'中情景（2001-2060, 2020RMB）'!V31*$B$73</f>
        <v>263.08931594356079</v>
      </c>
      <c r="W31" s="54">
        <f>'中情景（2001-2060, 2020RMB）'!W31*$B$73</f>
        <v>268.32355876398901</v>
      </c>
      <c r="X31" s="100">
        <f>'中情景（2001-2060, 2020RMB）'!X31*$B$73</f>
        <v>273.46691834770519</v>
      </c>
      <c r="Y31" s="100">
        <f>'中情景（2001-2060, 2020RMB）'!Y31*$B$73</f>
        <v>278.44321278066099</v>
      </c>
      <c r="Z31" s="100">
        <f>'中情景（2001-2060, 2020RMB）'!Z31*$B$73</f>
        <v>283.01476443172248</v>
      </c>
      <c r="AA31" s="65">
        <f>'中情景（2001-2060, 2020RMB）'!AA31*$B$73</f>
        <v>288.21010518065845</v>
      </c>
      <c r="AB31" s="100">
        <f>'中情景（2001-2060, 2020RMB）'!AB31*$B$73</f>
        <v>293.70630933293768</v>
      </c>
      <c r="AC31" s="100">
        <f>'中情景（2001-2060, 2020RMB）'!AC31*$B$73</f>
        <v>299.21793144832867</v>
      </c>
      <c r="AD31" s="100">
        <f>'中情景（2001-2060, 2020RMB）'!AD31*$B$73</f>
        <v>304.36913970487063</v>
      </c>
      <c r="AE31" s="66">
        <f>'中情景（2001-2060, 2020RMB）'!AE31*$B$73</f>
        <v>308.69296519313082</v>
      </c>
      <c r="AF31" s="100">
        <f>'中情景（2001-2060, 2020RMB）'!AF31*$B$73</f>
        <v>312.16023433501908</v>
      </c>
      <c r="AG31" s="100">
        <f>'中情景（2001-2060, 2020RMB）'!AG31*$B$73</f>
        <v>315.0985324320535</v>
      </c>
      <c r="AH31" s="100">
        <f>'中情景（2001-2060, 2020RMB）'!AH31*$B$73</f>
        <v>317.56580613388178</v>
      </c>
      <c r="AI31" s="100">
        <f>'中情景（2001-2060, 2020RMB）'!AI31*$B$73</f>
        <v>319.77945688278913</v>
      </c>
      <c r="AJ31" s="244">
        <f>'中情景（2001-2060, 2020RMB）'!AJ31*$B$73</f>
        <v>322.12968404227081</v>
      </c>
      <c r="AK31" s="65">
        <f>'中情景（2001-2060, 2020RMB）'!AK31*$B$73</f>
        <v>324.49045865172286</v>
      </c>
      <c r="AL31" s="100">
        <f>'中情景（2001-2060, 2020RMB）'!AL31*$B$73</f>
        <v>326.5102791060865</v>
      </c>
      <c r="AM31" s="100">
        <f>'中情景（2001-2060, 2020RMB）'!AM31*$B$73</f>
        <v>328.31571167308601</v>
      </c>
      <c r="AN31" s="100">
        <f>'中情景（2001-2060, 2020RMB）'!AN31*$B$73</f>
        <v>330.03443805735878</v>
      </c>
      <c r="AO31" s="66">
        <f>'中情景（2001-2060, 2020RMB）'!AO31*$B$73</f>
        <v>331.79483660141631</v>
      </c>
      <c r="AP31" s="100">
        <f>'中情景（2001-2060, 2020RMB）'!AP31*$B$73</f>
        <v>333.59659535781537</v>
      </c>
      <c r="AQ31" s="100">
        <f>'中情景（2001-2060, 2020RMB）'!AQ31*$B$73</f>
        <v>335.34625571420656</v>
      </c>
      <c r="AR31" s="100">
        <f>'中情景（2001-2060, 2020RMB）'!AR31*$B$73</f>
        <v>337.03179318987691</v>
      </c>
      <c r="AS31" s="100">
        <f>'中情景（2001-2060, 2020RMB）'!AS31*$B$73</f>
        <v>338.63970350764157</v>
      </c>
      <c r="AT31" s="100">
        <f>'中情景（2001-2060, 2020RMB）'!AT31*$B$73</f>
        <v>340.15516330318917</v>
      </c>
      <c r="AU31" s="65">
        <f>'中情景（2001-2060, 2020RMB）'!AU31*$B$73</f>
        <v>341.56944204593276</v>
      </c>
      <c r="AV31" s="100">
        <f>'中情景（2001-2060, 2020RMB）'!AV31*$B$73</f>
        <v>342.87269661025596</v>
      </c>
      <c r="AW31" s="100">
        <f>'中情景（2001-2060, 2020RMB）'!AW31*$B$73</f>
        <v>344.04666802715576</v>
      </c>
      <c r="AX31" s="100">
        <f>'中情景（2001-2060, 2020RMB）'!AX31*$B$73</f>
        <v>345.07191815395356</v>
      </c>
      <c r="AY31" s="66">
        <f>'中情景（2001-2060, 2020RMB）'!AY31*$B$73</f>
        <v>345.92773094839447</v>
      </c>
      <c r="AZ31" s="65">
        <f>'中情景（2001-2060, 2020RMB）'!AZ31*$B$73</f>
        <v>346.73426219646836</v>
      </c>
      <c r="BA31" s="100">
        <f>'中情景（2001-2060, 2020RMB）'!BA31*$B$73</f>
        <v>347.60364348110045</v>
      </c>
      <c r="BB31" s="100">
        <f>'中情景（2001-2060, 2020RMB）'!BB31*$B$73</f>
        <v>348.50183426025285</v>
      </c>
      <c r="BC31" s="100">
        <f>'中情景（2001-2060, 2020RMB）'!BC31*$B$73</f>
        <v>349.39445020632786</v>
      </c>
      <c r="BD31" s="66">
        <f>'中情景（2001-2060, 2020RMB）'!BD31*$B$73</f>
        <v>350.24676052851623</v>
      </c>
      <c r="BE31" s="100">
        <f>'中情景（2001-2060, 2020RMB）'!BE31*$B$73</f>
        <v>351.05567713098247</v>
      </c>
      <c r="BF31" s="100">
        <f>'中情景（2001-2060, 2020RMB）'!BF31*$B$73</f>
        <v>351.83291862126617</v>
      </c>
      <c r="BG31" s="100">
        <f>'中情景（2001-2060, 2020RMB）'!BG31*$B$73</f>
        <v>352.56565270378701</v>
      </c>
      <c r="BH31" s="100">
        <f>'中情景（2001-2060, 2020RMB）'!BH31*$B$73</f>
        <v>353.24096931515186</v>
      </c>
      <c r="BI31" s="245">
        <f>'中情景（2001-2060, 2020RMB）'!BI31*$B$73</f>
        <v>353.84589511083021</v>
      </c>
    </row>
    <row r="32" spans="1:61" x14ac:dyDescent="0.2">
      <c r="A32" s="23" t="s">
        <v>118</v>
      </c>
      <c r="B32" s="53"/>
      <c r="C32" s="54"/>
      <c r="D32" s="54"/>
      <c r="E32" s="54"/>
      <c r="F32" s="55"/>
      <c r="G32" s="53"/>
      <c r="H32" s="54"/>
      <c r="I32" s="54">
        <f>'中情景（2001-2060, 2020RMB）'!I32*$B$73</f>
        <v>170.42468956755869</v>
      </c>
      <c r="J32" s="54">
        <f>'中情景（2001-2060, 2020RMB）'!J32*$B$73</f>
        <v>173.66913344109759</v>
      </c>
      <c r="K32" s="55">
        <f>'中情景（2001-2060, 2020RMB）'!K32*$B$73</f>
        <v>191.42075515659477</v>
      </c>
      <c r="L32" s="53">
        <f>'中情景（2001-2060, 2020RMB）'!L32*$B$73</f>
        <v>206.37225177144529</v>
      </c>
      <c r="M32" s="54">
        <f>'中情景（2001-2060, 2020RMB）'!M32*$B$73</f>
        <v>217.87978028933472</v>
      </c>
      <c r="N32" s="54">
        <f>'中情景（2001-2060, 2020RMB）'!N32*$B$73</f>
        <v>234.91924084417857</v>
      </c>
      <c r="O32" s="54">
        <f>'中情景（2001-2060, 2020RMB）'!O32*$B$73</f>
        <v>255.85414158302899</v>
      </c>
      <c r="P32" s="54">
        <f>'中情景（2001-2060, 2020RMB）'!P32*$B$73</f>
        <v>256.80911821767586</v>
      </c>
      <c r="Q32" s="53">
        <f>'中情景（2001-2060, 2020RMB）'!Q32*$B$73</f>
        <v>258.63590484068948</v>
      </c>
      <c r="R32" s="54">
        <f>'中情景（2001-2060, 2020RMB）'!R32*$B$73</f>
        <v>285.61715157751394</v>
      </c>
      <c r="S32" s="54">
        <f>'中情景（2001-2060, 2020RMB）'!S32*$B$73</f>
        <v>306.57089441525198</v>
      </c>
      <c r="T32" s="54">
        <f>'中情景（2001-2060, 2020RMB）'!T32*$B$73</f>
        <v>298.83694300207299</v>
      </c>
      <c r="U32" s="55">
        <f>'中情景（2001-2060, 2020RMB）'!U32*$B$73</f>
        <v>271.73919261461918</v>
      </c>
      <c r="V32" s="54">
        <f>'中情景（2001-2060, 2020RMB）'!V32*$B$73</f>
        <v>325.08880077316945</v>
      </c>
      <c r="W32" s="54">
        <f>'中情景（2001-2060, 2020RMB）'!W32*$B$73</f>
        <v>321.64947440422594</v>
      </c>
      <c r="X32" s="100">
        <f>'中情景（2001-2060, 2020RMB）'!X32*$B$73</f>
        <v>327.00099759226129</v>
      </c>
      <c r="Y32" s="100">
        <f>'中情景（2001-2060, 2020RMB）'!Y32*$B$73</f>
        <v>332.19381044148025</v>
      </c>
      <c r="Z32" s="100">
        <f>'中情景（2001-2060, 2020RMB）'!Z32*$B$73</f>
        <v>336.957666857253</v>
      </c>
      <c r="AA32" s="65">
        <f>'中情景（2001-2060, 2020RMB）'!AA32*$B$73</f>
        <v>342.5116241221769</v>
      </c>
      <c r="AB32" s="100">
        <f>'中情景（2001-2060, 2020RMB）'!AB32*$B$73</f>
        <v>348.46248428274185</v>
      </c>
      <c r="AC32" s="100">
        <f>'中情景（2001-2060, 2020RMB）'!AC32*$B$73</f>
        <v>354.48255897762522</v>
      </c>
      <c r="AD32" s="100">
        <f>'中情景（2001-2060, 2020RMB）'!AD32*$B$73</f>
        <v>360.1399671841076</v>
      </c>
      <c r="AE32" s="66">
        <f>'中情景（2001-2060, 2020RMB）'!AE32*$B$73</f>
        <v>364.89751951030888</v>
      </c>
      <c r="AF32" s="100">
        <f>'中情景（2001-2060, 2020RMB）'!AF32*$B$73</f>
        <v>368.68662486900894</v>
      </c>
      <c r="AG32" s="100">
        <f>'中情景（2001-2060, 2020RMB）'!AG32*$B$73</f>
        <v>371.86630103455974</v>
      </c>
      <c r="AH32" s="100">
        <f>'中情景（2001-2060, 2020RMB）'!AH32*$B$73</f>
        <v>374.53035087718894</v>
      </c>
      <c r="AI32" s="100">
        <f>'中情景（2001-2060, 2020RMB）'!AI32*$B$73</f>
        <v>376.96069977564326</v>
      </c>
      <c r="AJ32" s="244">
        <f>'中情景（2001-2060, 2020RMB）'!AJ32*$B$73</f>
        <v>379.64271494299743</v>
      </c>
      <c r="AK32" s="65">
        <f>'中情景（2001-2060, 2020RMB）'!AK32*$B$73</f>
        <v>382.39898170145602</v>
      </c>
      <c r="AL32" s="100">
        <f>'中情景（2001-2060, 2020RMB）'!AL32*$B$73</f>
        <v>384.76908445299711</v>
      </c>
      <c r="AM32" s="100">
        <f>'中情景（2001-2060, 2020RMB）'!AM32*$B$73</f>
        <v>386.90173201821796</v>
      </c>
      <c r="AN32" s="100">
        <f>'中情景（2001-2060, 2020RMB）'!AN32*$B$73</f>
        <v>388.94686710415164</v>
      </c>
      <c r="AO32" s="66">
        <f>'中情景（2001-2060, 2020RMB）'!AO32*$B$73</f>
        <v>391.05523408527586</v>
      </c>
      <c r="AP32" s="100">
        <f>'中情景（2001-2060, 2020RMB）'!AP32*$B$73</f>
        <v>393.22592039484198</v>
      </c>
      <c r="AQ32" s="100">
        <f>'中情景（2001-2060, 2020RMB）'!AQ32*$B$73</f>
        <v>395.3481945592992</v>
      </c>
      <c r="AR32" s="100">
        <f>'中情景（2001-2060, 2020RMB）'!AR32*$B$73</f>
        <v>397.40726046064322</v>
      </c>
      <c r="AS32" s="100">
        <f>'中情景（2001-2060, 2020RMB）'!AS32*$B$73</f>
        <v>399.38653843662951</v>
      </c>
      <c r="AT32" s="100">
        <f>'中情景（2001-2060, 2020RMB）'!AT32*$B$73</f>
        <v>401.26785017599428</v>
      </c>
      <c r="AU32" s="65">
        <f>'中情景（2001-2060, 2020RMB）'!AU32*$B$73</f>
        <v>403.04016003421305</v>
      </c>
      <c r="AV32" s="100">
        <f>'中情景（2001-2060, 2020RMB）'!AV32*$B$73</f>
        <v>404.69107836188709</v>
      </c>
      <c r="AW32" s="100">
        <f>'中情景（2001-2060, 2020RMB）'!AW32*$B$73</f>
        <v>406.19823690233943</v>
      </c>
      <c r="AX32" s="100">
        <f>'中情景（2001-2060, 2020RMB）'!AX32*$B$73</f>
        <v>407.53781983742113</v>
      </c>
      <c r="AY32" s="66">
        <f>'中情景（2001-2060, 2020RMB）'!AY32*$B$73</f>
        <v>408.68444385926932</v>
      </c>
      <c r="AZ32" s="65">
        <f>'中情景（2001-2060, 2020RMB）'!AZ32*$B$73</f>
        <v>409.77841650543388</v>
      </c>
      <c r="BA32" s="100">
        <f>'中情景（2001-2060, 2020RMB）'!BA32*$B$73</f>
        <v>410.94872599642451</v>
      </c>
      <c r="BB32" s="100">
        <f>'中情景（2001-2060, 2020RMB）'!BB32*$B$73</f>
        <v>412.15136993117778</v>
      </c>
      <c r="BC32" s="100">
        <f>'中情景（2001-2060, 2020RMB）'!BC32*$B$73</f>
        <v>413.3418391646606</v>
      </c>
      <c r="BD32" s="66">
        <f>'中情景（2001-2060, 2020RMB）'!BD32*$B$73</f>
        <v>414.47511734074169</v>
      </c>
      <c r="BE32" s="100">
        <f>'中情景（2001-2060, 2020RMB）'!BE32*$B$73</f>
        <v>415.54355713597027</v>
      </c>
      <c r="BF32" s="100">
        <f>'中情景（2001-2060, 2020RMB）'!BF32*$B$73</f>
        <v>416.55700855459531</v>
      </c>
      <c r="BG32" s="100">
        <f>'中情景（2001-2060, 2020RMB）'!BG32*$B$73</f>
        <v>417.49623588455529</v>
      </c>
      <c r="BH32" s="100">
        <f>'中情景（2001-2060, 2020RMB）'!BH32*$B$73</f>
        <v>418.34188322355783</v>
      </c>
      <c r="BI32" s="245">
        <f>'中情景（2001-2060, 2020RMB）'!BI32*$B$73</f>
        <v>419.07450817172145</v>
      </c>
    </row>
    <row r="33" spans="1:61" x14ac:dyDescent="0.2">
      <c r="A33" s="23" t="s">
        <v>82</v>
      </c>
      <c r="B33" s="53"/>
      <c r="C33" s="54"/>
      <c r="D33" s="54"/>
      <c r="E33" s="54"/>
      <c r="F33" s="55"/>
      <c r="G33" s="53"/>
      <c r="H33" s="54"/>
      <c r="I33" s="54">
        <f>'中情景（2001-2060, 2020RMB）'!I33*$B$73</f>
        <v>637.16698879349872</v>
      </c>
      <c r="J33" s="54">
        <f>'中情景（2001-2060, 2020RMB）'!J33*$B$73</f>
        <v>635.4050592414402</v>
      </c>
      <c r="K33" s="55">
        <f>'中情景（2001-2060, 2020RMB）'!K33*$B$73</f>
        <v>676.28810522775109</v>
      </c>
      <c r="L33" s="53">
        <f>'中情景（2001-2060, 2020RMB）'!L33*$B$73</f>
        <v>699.21935440753566</v>
      </c>
      <c r="M33" s="54">
        <f>'中情景（2001-2060, 2020RMB）'!M33*$B$73</f>
        <v>707.5885313743712</v>
      </c>
      <c r="N33" s="54">
        <f>'中情景（2001-2060, 2020RMB）'!N33*$B$73</f>
        <v>713.18461791746836</v>
      </c>
      <c r="O33" s="54">
        <f>'中情景（2001-2060, 2020RMB）'!O33*$B$73</f>
        <v>720.67276491046107</v>
      </c>
      <c r="P33" s="54">
        <f>'中情景（2001-2060, 2020RMB）'!P33*$B$73</f>
        <v>734.30200114359138</v>
      </c>
      <c r="Q33" s="53">
        <f>'中情景（2001-2060, 2020RMB）'!Q33*$B$73</f>
        <v>764.60618968075028</v>
      </c>
      <c r="R33" s="54">
        <f>'中情景（2001-2060, 2020RMB）'!R33*$B$73</f>
        <v>811.09142498845029</v>
      </c>
      <c r="S33" s="54">
        <f>'中情景（2001-2060, 2020RMB）'!S33*$B$73</f>
        <v>859.28912273215599</v>
      </c>
      <c r="T33" s="54">
        <f>'中情景（2001-2060, 2020RMB）'!T33*$B$73</f>
        <v>869.92301724643733</v>
      </c>
      <c r="U33" s="55">
        <f>'中情景（2001-2060, 2020RMB）'!U33*$B$73</f>
        <v>847.42336584085638</v>
      </c>
      <c r="V33" s="54">
        <f>'中情景（2001-2060, 2020RMB）'!V33*$B$73</f>
        <v>889.38677171330733</v>
      </c>
      <c r="W33" s="54">
        <f>'中情景（2001-2060, 2020RMB）'!W33*$B$73</f>
        <v>857.39068108754168</v>
      </c>
      <c r="X33" s="100">
        <f>'中情景（2001-2060, 2020RMB）'!X33*$B$73</f>
        <v>866.09986241394733</v>
      </c>
      <c r="Y33" s="100">
        <f>'中情景（2001-2060, 2020RMB）'!Y33*$B$73</f>
        <v>872.55305650035427</v>
      </c>
      <c r="Z33" s="100">
        <f>'中情景（2001-2060, 2020RMB）'!Z33*$B$73</f>
        <v>876.36049779482096</v>
      </c>
      <c r="AA33" s="65">
        <f>'中情景（2001-2060, 2020RMB）'!AA33*$B$73</f>
        <v>879.52607873695047</v>
      </c>
      <c r="AB33" s="100">
        <f>'中情景（2001-2060, 2020RMB）'!AB33*$B$73</f>
        <v>880.5628026357432</v>
      </c>
      <c r="AC33" s="100">
        <f>'中情景（2001-2060, 2020RMB）'!AC33*$B$73</f>
        <v>880.07026785970947</v>
      </c>
      <c r="AD33" s="100">
        <f>'中情景（2001-2060, 2020RMB）'!AD33*$B$73</f>
        <v>878.4593032173658</v>
      </c>
      <c r="AE33" s="66">
        <f>'中情景（2001-2060, 2020RMB）'!AE33*$B$73</f>
        <v>875.9547880997402</v>
      </c>
      <c r="AF33" s="100">
        <f>'中情景（2001-2060, 2020RMB）'!AF33*$B$73</f>
        <v>871.22716550565042</v>
      </c>
      <c r="AG33" s="100">
        <f>'中情景（2001-2060, 2020RMB）'!AG33*$B$73</f>
        <v>863.60369454885563</v>
      </c>
      <c r="AH33" s="100">
        <f>'中情景（2001-2060, 2020RMB）'!AH33*$B$73</f>
        <v>854.30714722312212</v>
      </c>
      <c r="AI33" s="100">
        <f>'中情景（2001-2060, 2020RMB）'!AI33*$B$73</f>
        <v>844.95149351638804</v>
      </c>
      <c r="AJ33" s="244">
        <f>'中情景（2001-2060, 2020RMB）'!AJ33*$B$73</f>
        <v>837.52974835286409</v>
      </c>
      <c r="AK33" s="65">
        <f>'中情景（2001-2060, 2020RMB）'!AK33*$B$73</f>
        <v>831.70395986280812</v>
      </c>
      <c r="AL33" s="100">
        <f>'中情景（2001-2060, 2020RMB）'!AL33*$B$73</f>
        <v>825.89036511480447</v>
      </c>
      <c r="AM33" s="100">
        <f>'中情景（2001-2060, 2020RMB）'!AM33*$B$73</f>
        <v>820.32534529928648</v>
      </c>
      <c r="AN33" s="100">
        <f>'中情景（2001-2060, 2020RMB）'!AN33*$B$73</f>
        <v>815.23246145920939</v>
      </c>
      <c r="AO33" s="66">
        <f>'中情景（2001-2060, 2020RMB）'!AO33*$B$73</f>
        <v>810.82456761601816</v>
      </c>
      <c r="AP33" s="100">
        <f>'中情景（2001-2060, 2020RMB）'!AP33*$B$73</f>
        <v>806.99314563991265</v>
      </c>
      <c r="AQ33" s="100">
        <f>'中情景（2001-2060, 2020RMB）'!AQ33*$B$73</f>
        <v>803.41007494116286</v>
      </c>
      <c r="AR33" s="100">
        <f>'中情景（2001-2060, 2020RMB）'!AR33*$B$73</f>
        <v>799.95187412290147</v>
      </c>
      <c r="AS33" s="100">
        <f>'中情景（2001-2060, 2020RMB）'!AS33*$B$73</f>
        <v>796.49483500666327</v>
      </c>
      <c r="AT33" s="100">
        <f>'中情景（2001-2060, 2020RMB）'!AT33*$B$73</f>
        <v>792.91546512990317</v>
      </c>
      <c r="AU33" s="65">
        <f>'中情景（2001-2060, 2020RMB）'!AU33*$B$73</f>
        <v>789.10779474737808</v>
      </c>
      <c r="AV33" s="100">
        <f>'中情景（2001-2060, 2020RMB）'!AV33*$B$73</f>
        <v>784.9664304444002</v>
      </c>
      <c r="AW33" s="100">
        <f>'中情景（2001-2060, 2020RMB）'!AW33*$B$73</f>
        <v>780.37041020025185</v>
      </c>
      <c r="AX33" s="100">
        <f>'中情景（2001-2060, 2020RMB）'!AX33*$B$73</f>
        <v>775.20078167486577</v>
      </c>
      <c r="AY33" s="66">
        <f>'中情景（2001-2060, 2020RMB）'!AY33*$B$73</f>
        <v>769.341084338786</v>
      </c>
      <c r="AZ33" s="65">
        <f>'中情景（2001-2060, 2020RMB）'!AZ33*$B$73</f>
        <v>763.11142407764237</v>
      </c>
      <c r="BA33" s="100">
        <f>'中情景（2001-2060, 2020RMB）'!BA33*$B$73</f>
        <v>756.86279478509232</v>
      </c>
      <c r="BB33" s="100">
        <f>'中情景（2001-2060, 2020RMB）'!BB33*$B$73</f>
        <v>750.52933391325291</v>
      </c>
      <c r="BC33" s="100">
        <f>'中情景（2001-2060, 2020RMB）'!BC33*$B$73</f>
        <v>744.04808730781906</v>
      </c>
      <c r="BD33" s="66">
        <f>'中情景（2001-2060, 2020RMB）'!BD33*$B$73</f>
        <v>737.35918320903704</v>
      </c>
      <c r="BE33" s="100">
        <f>'中情景（2001-2060, 2020RMB）'!BE33*$B$73</f>
        <v>730.47254180434061</v>
      </c>
      <c r="BF33" s="100">
        <f>'中情景（2001-2060, 2020RMB）'!BF33*$B$73</f>
        <v>723.42943167330668</v>
      </c>
      <c r="BG33" s="100">
        <f>'中情景（2001-2060, 2020RMB）'!BG33*$B$73</f>
        <v>716.22068326517717</v>
      </c>
      <c r="BH33" s="100">
        <f>'中情景（2001-2060, 2020RMB）'!BH33*$B$73</f>
        <v>708.83881508622028</v>
      </c>
      <c r="BI33" s="245">
        <f>'中情景（2001-2060, 2020RMB）'!BI33*$B$73</f>
        <v>701.27805074251421</v>
      </c>
    </row>
    <row r="34" spans="1:61" x14ac:dyDescent="0.2">
      <c r="A34" s="23" t="s">
        <v>119</v>
      </c>
      <c r="B34" s="53"/>
      <c r="C34" s="54"/>
      <c r="D34" s="54"/>
      <c r="E34" s="54"/>
      <c r="F34" s="55"/>
      <c r="G34" s="53"/>
      <c r="H34" s="54"/>
      <c r="I34" s="54">
        <f>'中情景（2001-2060, 2020RMB）'!I34*$B$73</f>
        <v>1419.8380757555262</v>
      </c>
      <c r="J34" s="54">
        <f>'中情景（2001-2060, 2020RMB）'!J34*$B$73</f>
        <v>1542.4286998947809</v>
      </c>
      <c r="K34" s="55">
        <f>'中情景（2001-2060, 2020RMB）'!K34*$B$73</f>
        <v>1730.0458304753768</v>
      </c>
      <c r="L34" s="53">
        <f>'中情景（2001-2060, 2020RMB）'!L34*$B$73</f>
        <v>1906.7354752745023</v>
      </c>
      <c r="M34" s="54">
        <f>'中情景（2001-2060, 2020RMB）'!M34*$B$73</f>
        <v>2027.5786033384431</v>
      </c>
      <c r="N34" s="54">
        <f>'中情景（2001-2060, 2020RMB）'!N34*$B$73</f>
        <v>2159.1813020087934</v>
      </c>
      <c r="O34" s="54">
        <f>'中情景（2001-2060, 2020RMB）'!O34*$B$73</f>
        <v>2283.2851622002017</v>
      </c>
      <c r="P34" s="54">
        <f>'中情景（2001-2060, 2020RMB）'!P34*$B$73</f>
        <v>2371.9558120290712</v>
      </c>
      <c r="Q34" s="53">
        <f>'中情景（2001-2060, 2020RMB）'!Q34*$B$73</f>
        <v>2492.9925213528795</v>
      </c>
      <c r="R34" s="54">
        <f>'中情景（2001-2060, 2020RMB）'!R34*$B$73</f>
        <v>2619.3229436382521</v>
      </c>
      <c r="S34" s="54">
        <f>'中情景（2001-2060, 2020RMB）'!S34*$B$73</f>
        <v>2701.9460856533151</v>
      </c>
      <c r="T34" s="54">
        <f>'中情景（2001-2060, 2020RMB）'!T34*$B$73</f>
        <v>2727.5678902198274</v>
      </c>
      <c r="U34" s="55">
        <f>'中情景（2001-2060, 2020RMB）'!U34*$B$73</f>
        <v>2728.2631047167106</v>
      </c>
      <c r="V34" s="54">
        <f>'中情景（2001-2060, 2020RMB）'!V34*$B$73</f>
        <v>3059.367524259646</v>
      </c>
      <c r="W34" s="54">
        <f>'中情景（2001-2060, 2020RMB）'!W34*$B$73</f>
        <v>3312.9183905035534</v>
      </c>
      <c r="X34" s="100">
        <f>'中情景（2001-2060, 2020RMB）'!X34*$B$73</f>
        <v>3441.0176523052346</v>
      </c>
      <c r="Y34" s="100">
        <f>'中情景（2001-2060, 2020RMB）'!Y34*$B$73</f>
        <v>3566.1529849539525</v>
      </c>
      <c r="Z34" s="100">
        <f>'中情景（2001-2060, 2020RMB）'!Z34*$B$73</f>
        <v>3683.4943014329056</v>
      </c>
      <c r="AA34" s="65">
        <f>'中情景（2001-2060, 2020RMB）'!AA34*$B$73</f>
        <v>3805.5454935044072</v>
      </c>
      <c r="AB34" s="100">
        <f>'中情景（2001-2060, 2020RMB）'!AB34*$B$73</f>
        <v>3929.1220959318139</v>
      </c>
      <c r="AC34" s="100">
        <f>'中情景（2001-2060, 2020RMB）'!AC34*$B$73</f>
        <v>4051.2745356931123</v>
      </c>
      <c r="AD34" s="100">
        <f>'中情景（2001-2060, 2020RMB）'!AD34*$B$73</f>
        <v>4167.8061528680737</v>
      </c>
      <c r="AE34" s="66">
        <f>'中情景（2001-2060, 2020RMB）'!AE34*$B$73</f>
        <v>4273.2332721088433</v>
      </c>
      <c r="AF34" s="100">
        <f>'中情景（2001-2060, 2020RMB）'!AF34*$B$73</f>
        <v>4369.3865352249322</v>
      </c>
      <c r="AG34" s="100">
        <f>'中情景（2001-2060, 2020RMB）'!AG34*$B$73</f>
        <v>4461.2557066865229</v>
      </c>
      <c r="AH34" s="100">
        <f>'中情景（2001-2060, 2020RMB）'!AH34*$B$73</f>
        <v>4547.8859379208616</v>
      </c>
      <c r="AI34" s="100">
        <f>'中情景（2001-2060, 2020RMB）'!AI34*$B$73</f>
        <v>4630.6364331176328</v>
      </c>
      <c r="AJ34" s="244">
        <f>'中情景（2001-2060, 2020RMB）'!AJ34*$B$73</f>
        <v>4713.5277001237819</v>
      </c>
      <c r="AK34" s="65">
        <f>'中情景（2001-2060, 2020RMB）'!AK34*$B$73</f>
        <v>4794.2271252073369</v>
      </c>
      <c r="AL34" s="100">
        <f>'中情景（2001-2060, 2020RMB）'!AL34*$B$73</f>
        <v>4868.2258418654446</v>
      </c>
      <c r="AM34" s="100">
        <f>'中情景（2001-2060, 2020RMB）'!AM34*$B$73</f>
        <v>4937.6281003009972</v>
      </c>
      <c r="AN34" s="100">
        <f>'中情景（2001-2060, 2020RMB）'!AN34*$B$73</f>
        <v>5004.6516897027705</v>
      </c>
      <c r="AO34" s="66">
        <f>'中情景（2001-2060, 2020RMB）'!AO34*$B$73</f>
        <v>5071.6134180925292</v>
      </c>
      <c r="AP34" s="100">
        <f>'中情景（2001-2060, 2020RMB）'!AP34*$B$73</f>
        <v>5138.9308308487089</v>
      </c>
      <c r="AQ34" s="100">
        <f>'中情景（2001-2060, 2020RMB）'!AQ34*$B$73</f>
        <v>5205.5957106410897</v>
      </c>
      <c r="AR34" s="100">
        <f>'中情景（2001-2060, 2020RMB）'!AR34*$B$73</f>
        <v>5271.8504462095589</v>
      </c>
      <c r="AS34" s="100">
        <f>'中情景（2001-2060, 2020RMB）'!AS34*$B$73</f>
        <v>5337.929822478236</v>
      </c>
      <c r="AT34" s="100">
        <f>'中情景（2001-2060, 2020RMB）'!AT34*$B$73</f>
        <v>5404.0626426191402</v>
      </c>
      <c r="AU34" s="65">
        <f>'中情景（2001-2060, 2020RMB）'!AU34*$B$73</f>
        <v>5470.589527015055</v>
      </c>
      <c r="AV34" s="100">
        <f>'中情景（2001-2060, 2020RMB）'!AV34*$B$73</f>
        <v>5537.8505151911631</v>
      </c>
      <c r="AW34" s="100">
        <f>'中情景（2001-2060, 2020RMB）'!AW34*$B$73</f>
        <v>5606.0655837006298</v>
      </c>
      <c r="AX34" s="100">
        <f>'中情景（2001-2060, 2020RMB）'!AX34*$B$73</f>
        <v>5675.4476526329345</v>
      </c>
      <c r="AY34" s="66">
        <f>'中情景（2001-2060, 2020RMB）'!AY34*$B$73</f>
        <v>5746.199637008739</v>
      </c>
      <c r="AZ34" s="65">
        <f>'中情景（2001-2060, 2020RMB）'!AZ34*$B$73</f>
        <v>5818.6807873702946</v>
      </c>
      <c r="BA34" s="100">
        <f>'中情景（2001-2060, 2020RMB）'!BA34*$B$73</f>
        <v>5892.8177409857972</v>
      </c>
      <c r="BB34" s="100">
        <f>'中情景（2001-2060, 2020RMB）'!BB34*$B$73</f>
        <v>5968.1380024570408</v>
      </c>
      <c r="BC34" s="100">
        <f>'中情景（2001-2060, 2020RMB）'!BC34*$B$73</f>
        <v>6044.1465313826839</v>
      </c>
      <c r="BD34" s="66">
        <f>'中情景（2001-2060, 2020RMB）'!BD34*$B$73</f>
        <v>6120.3253995686518</v>
      </c>
      <c r="BE34" s="100">
        <f>'中情景（2001-2060, 2020RMB）'!BE34*$B$73</f>
        <v>6196.6979783594816</v>
      </c>
      <c r="BF34" s="100">
        <f>'中情景（2001-2060, 2020RMB）'!BF34*$B$73</f>
        <v>6273.556768484048</v>
      </c>
      <c r="BG34" s="100">
        <f>'中情景（2001-2060, 2020RMB）'!BG34*$B$73</f>
        <v>6350.768138858878</v>
      </c>
      <c r="BH34" s="100">
        <f>'中情景（2001-2060, 2020RMB）'!BH34*$B$73</f>
        <v>6428.1956182815056</v>
      </c>
      <c r="BI34" s="245">
        <f>'中情景（2001-2060, 2020RMB）'!BI34*$B$73</f>
        <v>6505.7000126603552</v>
      </c>
    </row>
    <row r="35" spans="1:61" x14ac:dyDescent="0.2">
      <c r="A35" s="23" t="s">
        <v>84</v>
      </c>
      <c r="B35" s="53"/>
      <c r="C35" s="54"/>
      <c r="D35" s="54"/>
      <c r="E35" s="54"/>
      <c r="F35" s="55"/>
      <c r="G35" s="53"/>
      <c r="H35" s="54"/>
      <c r="I35" s="54">
        <f>'中情景（2001-2060, 2020RMB）'!I35*$B$73</f>
        <v>483.71746576031296</v>
      </c>
      <c r="J35" s="54">
        <f>'中情景（2001-2060, 2020RMB）'!J35*$B$73</f>
        <v>526.39931856443491</v>
      </c>
      <c r="K35" s="55">
        <f>'中情景（2001-2060, 2020RMB）'!K35*$B$73</f>
        <v>588.89561954508417</v>
      </c>
      <c r="L35" s="53">
        <f>'中情景（2001-2060, 2020RMB）'!L35*$B$73</f>
        <v>667.14701885654767</v>
      </c>
      <c r="M35" s="54">
        <f>'中情景（2001-2060, 2020RMB）'!M35*$B$73</f>
        <v>727.21213278788082</v>
      </c>
      <c r="N35" s="54">
        <f>'中情景（2001-2060, 2020RMB）'!N35*$B$73</f>
        <v>784.08433283869726</v>
      </c>
      <c r="O35" s="54">
        <f>'中情景（2001-2060, 2020RMB）'!O35*$B$73</f>
        <v>844.18584088878629</v>
      </c>
      <c r="P35" s="54">
        <f>'中情景（2001-2060, 2020RMB）'!P35*$B$73</f>
        <v>880.17306998213451</v>
      </c>
      <c r="Q35" s="53">
        <f>'中情景（2001-2060, 2020RMB）'!Q35*$B$73</f>
        <v>951.71412557052213</v>
      </c>
      <c r="R35" s="54">
        <f>'中情景（2001-2060, 2020RMB）'!R35*$B$73</f>
        <v>1082.788275133966</v>
      </c>
      <c r="S35" s="54">
        <f>'中情景（2001-2060, 2020RMB）'!S35*$B$73</f>
        <v>1182.709399569696</v>
      </c>
      <c r="T35" s="54">
        <f>'中情景（2001-2060, 2020RMB）'!T35*$B$73</f>
        <v>1215.5909598218193</v>
      </c>
      <c r="U35" s="55">
        <f>'中情景（2001-2060, 2020RMB）'!U35*$B$73</f>
        <v>1245.2987832640374</v>
      </c>
      <c r="V35" s="54">
        <f>'中情景（2001-2060, 2020RMB）'!V35*$B$73</f>
        <v>1618.1465370188198</v>
      </c>
      <c r="W35" s="54">
        <f>'中情景（2001-2060, 2020RMB）'!W35*$B$73</f>
        <v>1587.8769898349155</v>
      </c>
      <c r="X35" s="100">
        <f>'中情景（2001-2060, 2020RMB）'!X35*$B$73</f>
        <v>1653.6356138255296</v>
      </c>
      <c r="Y35" s="100">
        <f>'中情景（2001-2060, 2020RMB）'!Y35*$B$73</f>
        <v>1720.4153941310963</v>
      </c>
      <c r="Z35" s="100">
        <f>'中情景（2001-2060, 2020RMB）'!Z35*$B$73</f>
        <v>1786.6108060523343</v>
      </c>
      <c r="AA35" s="65">
        <f>'中情景（2001-2060, 2020RMB）'!AA35*$B$73</f>
        <v>1858.5887652565057</v>
      </c>
      <c r="AB35" s="100">
        <f>'中情景（2001-2060, 2020RMB）'!AB35*$B$73</f>
        <v>1934.5748282176803</v>
      </c>
      <c r="AC35" s="100">
        <f>'中情景（2001-2060, 2020RMB）'!AC35*$B$73</f>
        <v>2013.0239683797272</v>
      </c>
      <c r="AD35" s="100">
        <f>'中情景（2001-2060, 2020RMB）'!AD35*$B$73</f>
        <v>2091.6308528017003</v>
      </c>
      <c r="AE35" s="66">
        <f>'中情景（2001-2060, 2020RMB）'!AE35*$B$73</f>
        <v>2167.2527087838735</v>
      </c>
      <c r="AF35" s="100">
        <f>'中情景（2001-2060, 2020RMB）'!AF35*$B$73</f>
        <v>2237.4187829252051</v>
      </c>
      <c r="AG35" s="100">
        <f>'中情景（2001-2060, 2020RMB）'!AG35*$B$73</f>
        <v>2302.9786630209787</v>
      </c>
      <c r="AH35" s="100">
        <f>'中情景（2001-2060, 2020RMB）'!AH35*$B$73</f>
        <v>2365.6952703279626</v>
      </c>
      <c r="AI35" s="100">
        <f>'中情景（2001-2060, 2020RMB）'!AI35*$B$73</f>
        <v>2428.7715359751987</v>
      </c>
      <c r="AJ35" s="244">
        <f>'中情景（2001-2060, 2020RMB）'!AJ35*$B$73</f>
        <v>2497.0581307112038</v>
      </c>
      <c r="AK35" s="65">
        <f>'中情景（2001-2060, 2020RMB）'!AK35*$B$73</f>
        <v>2569.4998251672896</v>
      </c>
      <c r="AL35" s="100">
        <f>'中情景（2001-2060, 2020RMB）'!AL35*$B$73</f>
        <v>2641.8078112682824</v>
      </c>
      <c r="AM35" s="100">
        <f>'中情景（2001-2060, 2020RMB）'!AM35*$B$73</f>
        <v>2714.9461446380133</v>
      </c>
      <c r="AN35" s="100">
        <f>'中情景（2001-2060, 2020RMB）'!AN35*$B$73</f>
        <v>2789.9730615644385</v>
      </c>
      <c r="AO35" s="66">
        <f>'中情景（2001-2060, 2020RMB）'!AO35*$B$73</f>
        <v>2868.0467603704542</v>
      </c>
      <c r="AP35" s="100">
        <f>'中情景（2001-2060, 2020RMB）'!AP35*$B$73</f>
        <v>2949.2911143588867</v>
      </c>
      <c r="AQ35" s="100">
        <f>'中情景（2001-2060, 2020RMB）'!AQ35*$B$73</f>
        <v>3032.9957532781873</v>
      </c>
      <c r="AR35" s="100">
        <f>'中情景（2001-2060, 2020RMB）'!AR35*$B$73</f>
        <v>3119.1351441839965</v>
      </c>
      <c r="AS35" s="100">
        <f>'中情景（2001-2060, 2020RMB）'!AS35*$B$73</f>
        <v>3207.6665333170304</v>
      </c>
      <c r="AT35" s="100">
        <f>'中情景（2001-2060, 2020RMB）'!AT35*$B$73</f>
        <v>3298.5301796271938</v>
      </c>
      <c r="AU35" s="65">
        <f>'中情景（2001-2060, 2020RMB）'!AU35*$B$73</f>
        <v>3391.7216017119868</v>
      </c>
      <c r="AV35" s="100">
        <f>'中情景（2001-2060, 2020RMB）'!AV35*$B$73</f>
        <v>3487.2256375766956</v>
      </c>
      <c r="AW35" s="100">
        <f>'中情景（2001-2060, 2020RMB）'!AW35*$B$73</f>
        <v>3584.9393866755627</v>
      </c>
      <c r="AX35" s="100">
        <f>'中情景（2001-2060, 2020RMB）'!AX35*$B$73</f>
        <v>3684.738876918932</v>
      </c>
      <c r="AY35" s="66">
        <f>'中情景（2001-2060, 2020RMB）'!AY35*$B$73</f>
        <v>3786.4757761428377</v>
      </c>
      <c r="AZ35" s="65">
        <f>'中情景（2001-2060, 2020RMB）'!AZ35*$B$73</f>
        <v>3890.7120701359113</v>
      </c>
      <c r="BA35" s="100">
        <f>'中情景（2001-2060, 2020RMB）'!BA35*$B$73</f>
        <v>3998.01620570153</v>
      </c>
      <c r="BB35" s="100">
        <f>'中情景（2001-2060, 2020RMB）'!BB35*$B$73</f>
        <v>4108.208264068363</v>
      </c>
      <c r="BC35" s="100">
        <f>'中情景（2001-2060, 2020RMB）'!BC35*$B$73</f>
        <v>4221.0793802346616</v>
      </c>
      <c r="BD35" s="66">
        <f>'中情景（2001-2060, 2020RMB）'!BD35*$B$73</f>
        <v>4336.3896891675377</v>
      </c>
      <c r="BE35" s="100">
        <f>'中情景（2001-2060, 2020RMB）'!BE35*$B$73</f>
        <v>4454.271891720512</v>
      </c>
      <c r="BF35" s="100">
        <f>'中情景（2001-2060, 2020RMB）'!BF35*$B$73</f>
        <v>4575.0601031820852</v>
      </c>
      <c r="BG35" s="100">
        <f>'中情景（2001-2060, 2020RMB）'!BG35*$B$73</f>
        <v>4698.7895947308898</v>
      </c>
      <c r="BH35" s="100">
        <f>'中情景（2001-2060, 2020RMB）'!BH35*$B$73</f>
        <v>4825.4919298546511</v>
      </c>
      <c r="BI35" s="245">
        <f>'中情景（2001-2060, 2020RMB）'!BI35*$B$73</f>
        <v>4955.1945633483383</v>
      </c>
    </row>
    <row r="36" spans="1:61" x14ac:dyDescent="0.2">
      <c r="A36" s="23" t="s">
        <v>85</v>
      </c>
      <c r="B36" s="53"/>
      <c r="C36" s="54"/>
      <c r="D36" s="54"/>
      <c r="E36" s="54"/>
      <c r="F36" s="55"/>
      <c r="G36" s="53"/>
      <c r="H36" s="54"/>
      <c r="I36" s="54">
        <f>'中情景（2001-2060, 2020RMB）'!I36*$B$73</f>
        <v>118.34009269006653</v>
      </c>
      <c r="J36" s="54">
        <f>'中情景（2001-2060, 2020RMB）'!J36*$B$73</f>
        <v>123.62182795184819</v>
      </c>
      <c r="K36" s="55">
        <f>'中情景（2001-2060, 2020RMB）'!K36*$B$73</f>
        <v>133.37663196120397</v>
      </c>
      <c r="L36" s="53">
        <f>'中情景（2001-2060, 2020RMB）'!L36*$B$73</f>
        <v>142.25650870419096</v>
      </c>
      <c r="M36" s="54">
        <f>'中情景（2001-2060, 2020RMB）'!M36*$B$73</f>
        <v>153.16827823699467</v>
      </c>
      <c r="N36" s="54">
        <f>'中情景（2001-2060, 2020RMB）'!N36*$B$73</f>
        <v>160.49079984258429</v>
      </c>
      <c r="O36" s="54">
        <f>'中情景（2001-2060, 2020RMB）'!O36*$B$73</f>
        <v>166.94576669297967</v>
      </c>
      <c r="P36" s="54">
        <f>'中情景（2001-2060, 2020RMB）'!P36*$B$73</f>
        <v>176.1215580414071</v>
      </c>
      <c r="Q36" s="53">
        <f>'中情景（2001-2060, 2020RMB）'!Q36*$B$73</f>
        <v>182.35873919401584</v>
      </c>
      <c r="R36" s="54">
        <f>'中情景（2001-2060, 2020RMB）'!R36*$B$73</f>
        <v>195.29133151703161</v>
      </c>
      <c r="S36" s="54">
        <f>'中情景（2001-2060, 2020RMB）'!S36*$B$73</f>
        <v>209.22959491007907</v>
      </c>
      <c r="T36" s="54">
        <f>'中情景（2001-2060, 2020RMB）'!T36*$B$73</f>
        <v>225.7383827465211</v>
      </c>
      <c r="U36" s="55">
        <f>'中情景（2001-2060, 2020RMB）'!U36*$B$73</f>
        <v>223.1754643875409</v>
      </c>
      <c r="V36" s="54">
        <f>'中情景（2001-2060, 2020RMB）'!V36*$B$73</f>
        <v>249.09839628267974</v>
      </c>
      <c r="W36" s="54">
        <f>'中情景（2001-2060, 2020RMB）'!W36*$B$73</f>
        <v>255.82558027423454</v>
      </c>
      <c r="X36" s="100">
        <f>'中情景（2001-2060, 2020RMB）'!X36*$B$73</f>
        <v>267.55595687024265</v>
      </c>
      <c r="Y36" s="100">
        <f>'中情景（2001-2060, 2020RMB）'!Y36*$B$73</f>
        <v>279.08031663945098</v>
      </c>
      <c r="Z36" s="100">
        <f>'中情景（2001-2060, 2020RMB）'!Z36*$B$73</f>
        <v>289.9445173863416</v>
      </c>
      <c r="AA36" s="65">
        <f>'中情景（2001-2060, 2020RMB）'!AA36*$B$73</f>
        <v>301.11810844304028</v>
      </c>
      <c r="AB36" s="100">
        <f>'中情景（2001-2060, 2020RMB）'!AB36*$B$73</f>
        <v>312.40203310604954</v>
      </c>
      <c r="AC36" s="100">
        <f>'中情景（2001-2060, 2020RMB）'!AC36*$B$73</f>
        <v>323.57639137825214</v>
      </c>
      <c r="AD36" s="100">
        <f>'中情景（2001-2060, 2020RMB）'!AD36*$B$73</f>
        <v>334.32055940229566</v>
      </c>
      <c r="AE36" s="66">
        <f>'中情景（2001-2060, 2020RMB）'!AE36*$B$73</f>
        <v>344.2082925201704</v>
      </c>
      <c r="AF36" s="100">
        <f>'中情景（2001-2060, 2020RMB）'!AF36*$B$73</f>
        <v>353.40787573059413</v>
      </c>
      <c r="AG36" s="100">
        <f>'中情景（2001-2060, 2020RMB）'!AG36*$B$73</f>
        <v>362.30025679129159</v>
      </c>
      <c r="AH36" s="100">
        <f>'中情景（2001-2060, 2020RMB）'!AH36*$B$73</f>
        <v>370.75440237419963</v>
      </c>
      <c r="AI36" s="100">
        <f>'中情景（2001-2060, 2020RMB）'!AI36*$B$73</f>
        <v>378.82344164239356</v>
      </c>
      <c r="AJ36" s="244">
        <f>'中情景（2001-2060, 2020RMB）'!AJ36*$B$73</f>
        <v>386.77690643805886</v>
      </c>
      <c r="AK36" s="65">
        <f>'中情景（2001-2060, 2020RMB）'!AK36*$B$73</f>
        <v>394.44748595859909</v>
      </c>
      <c r="AL36" s="100">
        <f>'中情景（2001-2060, 2020RMB）'!AL36*$B$73</f>
        <v>401.52884149228163</v>
      </c>
      <c r="AM36" s="100">
        <f>'中情景（2001-2060, 2020RMB）'!AM36*$B$73</f>
        <v>408.19512886463156</v>
      </c>
      <c r="AN36" s="100">
        <f>'中情景（2001-2060, 2020RMB）'!AN36*$B$73</f>
        <v>414.63249303195425</v>
      </c>
      <c r="AO36" s="66">
        <f>'中情景（2001-2060, 2020RMB）'!AO36*$B$73</f>
        <v>421.03763764767183</v>
      </c>
      <c r="AP36" s="100">
        <f>'中情景（2001-2060, 2020RMB）'!AP36*$B$73</f>
        <v>427.45142442783549</v>
      </c>
      <c r="AQ36" s="100">
        <f>'中情景（2001-2060, 2020RMB）'!AQ36*$B$73</f>
        <v>433.79667071782359</v>
      </c>
      <c r="AR36" s="100">
        <f>'中情景（2001-2060, 2020RMB）'!AR36*$B$73</f>
        <v>440.10049212143826</v>
      </c>
      <c r="AS36" s="100">
        <f>'中情景（2001-2060, 2020RMB）'!AS36*$B$73</f>
        <v>446.39002971541635</v>
      </c>
      <c r="AT36" s="100">
        <f>'中情景（2001-2060, 2020RMB）'!AT36*$B$73</f>
        <v>452.69256463698912</v>
      </c>
      <c r="AU36" s="65">
        <f>'中情景（2001-2060, 2020RMB）'!AU36*$B$73</f>
        <v>459.04539201964826</v>
      </c>
      <c r="AV36" s="100">
        <f>'中情景（2001-2060, 2020RMB）'!AV36*$B$73</f>
        <v>465.48645659556303</v>
      </c>
      <c r="AW36" s="100">
        <f>'中情景（2001-2060, 2020RMB）'!AW36*$B$73</f>
        <v>472.04430722960035</v>
      </c>
      <c r="AX36" s="100">
        <f>'中情景（2001-2060, 2020RMB）'!AX36*$B$73</f>
        <v>478.74756751718292</v>
      </c>
      <c r="AY36" s="66">
        <f>'中情景（2001-2060, 2020RMB）'!AY36*$B$73</f>
        <v>485.6247161878286</v>
      </c>
      <c r="AZ36" s="65">
        <f>'中情景（2001-2060, 2020RMB）'!AZ36*$B$73</f>
        <v>492.69123221603098</v>
      </c>
      <c r="BA36" s="100">
        <f>'中情景（2001-2060, 2020RMB）'!BA36*$B$73</f>
        <v>499.91868689330914</v>
      </c>
      <c r="BB36" s="100">
        <f>'中情景（2001-2060, 2020RMB）'!BB36*$B$73</f>
        <v>507.26778029805752</v>
      </c>
      <c r="BC36" s="100">
        <f>'中情景（2001-2060, 2020RMB）'!BC36*$B$73</f>
        <v>514.69699516169885</v>
      </c>
      <c r="BD36" s="66">
        <f>'中情景（2001-2060, 2020RMB）'!BD36*$B$73</f>
        <v>522.16255214321723</v>
      </c>
      <c r="BE36" s="100">
        <f>'中情景（2001-2060, 2020RMB）'!BE36*$B$73</f>
        <v>529.66661819755791</v>
      </c>
      <c r="BF36" s="100">
        <f>'中情景（2001-2060, 2020RMB）'!BF36*$B$73</f>
        <v>537.23443216452324</v>
      </c>
      <c r="BG36" s="100">
        <f>'中情景（2001-2060, 2020RMB）'!BG36*$B$73</f>
        <v>544.85486959175375</v>
      </c>
      <c r="BH36" s="100">
        <f>'中情景（2001-2060, 2020RMB）'!BH36*$B$73</f>
        <v>552.51648709025039</v>
      </c>
      <c r="BI36" s="245">
        <f>'中情景（2001-2060, 2020RMB）'!BI36*$B$73</f>
        <v>560.20753077534653</v>
      </c>
    </row>
    <row r="37" spans="1:61" x14ac:dyDescent="0.2">
      <c r="A37" s="23" t="s">
        <v>86</v>
      </c>
      <c r="B37" s="53"/>
      <c r="C37" s="54"/>
      <c r="D37" s="54"/>
      <c r="E37" s="54"/>
      <c r="F37" s="55"/>
      <c r="G37" s="53"/>
      <c r="H37" s="54"/>
      <c r="I37" s="54">
        <f>'中情景（2001-2060, 2020RMB）'!I37*$B$73</f>
        <v>538.98023258366788</v>
      </c>
      <c r="J37" s="54">
        <f>'中情景（2001-2060, 2020RMB）'!J37*$B$73</f>
        <v>572.48796307215707</v>
      </c>
      <c r="K37" s="55">
        <f>'中情景（2001-2060, 2020RMB）'!K37*$B$73</f>
        <v>653.24298216813247</v>
      </c>
      <c r="L37" s="53">
        <f>'中情景（2001-2060, 2020RMB）'!L37*$B$73</f>
        <v>708.3464748598501</v>
      </c>
      <c r="M37" s="54">
        <f>'中情景（2001-2060, 2020RMB）'!M37*$B$73</f>
        <v>742.44987001693801</v>
      </c>
      <c r="N37" s="54">
        <f>'中情景（2001-2060, 2020RMB）'!N37*$B$73</f>
        <v>780.76539254799661</v>
      </c>
      <c r="O37" s="54">
        <f>'中情景（2001-2060, 2020RMB）'!O37*$B$73</f>
        <v>812.91644925741389</v>
      </c>
      <c r="P37" s="54">
        <f>'中情景（2001-2060, 2020RMB）'!P37*$B$73</f>
        <v>832.14628132368648</v>
      </c>
      <c r="Q37" s="53">
        <f>'中情景（2001-2060, 2020RMB）'!Q37*$B$73</f>
        <v>873.79715493180709</v>
      </c>
      <c r="R37" s="54">
        <f>'中情景（2001-2060, 2020RMB）'!R37*$B$73</f>
        <v>940.18779422073999</v>
      </c>
      <c r="S37" s="54">
        <f>'中情景（2001-2060, 2020RMB）'!S37*$B$73</f>
        <v>966.10022318768188</v>
      </c>
      <c r="T37" s="54">
        <f>'中情景（2001-2060, 2020RMB）'!T37*$B$73</f>
        <v>976.19296521477702</v>
      </c>
      <c r="U37" s="55">
        <f>'中情景（2001-2060, 2020RMB）'!U37*$B$73</f>
        <v>961.33243098481523</v>
      </c>
      <c r="V37" s="54">
        <f>'中情景（2001-2060, 2020RMB）'!V37*$B$73</f>
        <v>1063.9875770412123</v>
      </c>
      <c r="W37" s="54">
        <f>'中情景（2001-2060, 2020RMB）'!W37*$B$73</f>
        <v>1061.3776196365975</v>
      </c>
      <c r="X37" s="100">
        <f>'中情景（2001-2060, 2020RMB）'!X37*$B$73</f>
        <v>1089.7413839150313</v>
      </c>
      <c r="Y37" s="100">
        <f>'中情景（2001-2060, 2020RMB）'!Y37*$B$73</f>
        <v>1117.221944497503</v>
      </c>
      <c r="Z37" s="100">
        <f>'中情景（2001-2060, 2020RMB）'!Z37*$B$73</f>
        <v>1142.7875803608083</v>
      </c>
      <c r="AA37" s="65">
        <f>'中情景（2001-2060, 2020RMB）'!AA37*$B$73</f>
        <v>1170.3850453391597</v>
      </c>
      <c r="AB37" s="100">
        <f>'中情景（2001-2060, 2020RMB）'!AB37*$B$73</f>
        <v>1198.6660348747155</v>
      </c>
      <c r="AC37" s="100">
        <f>'中情景（2001-2060, 2020RMB）'!AC37*$B$73</f>
        <v>1226.6130317459235</v>
      </c>
      <c r="AD37" s="100">
        <f>'中情景（2001-2060, 2020RMB）'!AD37*$B$73</f>
        <v>1252.8438241259998</v>
      </c>
      <c r="AE37" s="66">
        <f>'中情景（2001-2060, 2020RMB）'!AE37*$B$73</f>
        <v>1275.6095270339119</v>
      </c>
      <c r="AF37" s="100">
        <f>'中情景（2001-2060, 2020RMB）'!AF37*$B$73</f>
        <v>1295.3522143535558</v>
      </c>
      <c r="AG37" s="100">
        <f>'中情景（2001-2060, 2020RMB）'!AG37*$B$73</f>
        <v>1313.708169862942</v>
      </c>
      <c r="AH37" s="100">
        <f>'中情景（2001-2060, 2020RMB）'!AH37*$B$73</f>
        <v>1330.692390874992</v>
      </c>
      <c r="AI37" s="100">
        <f>'中情景（2001-2060, 2020RMB）'!AI37*$B$73</f>
        <v>1347.0102097929714</v>
      </c>
      <c r="AJ37" s="244">
        <f>'中情景（2001-2060, 2020RMB）'!AJ37*$B$73</f>
        <v>1364.1368782578966</v>
      </c>
      <c r="AK37" s="65">
        <f>'中情景（2001-2060, 2020RMB）'!AK37*$B$73</f>
        <v>1381.2619035366301</v>
      </c>
      <c r="AL37" s="100">
        <f>'中情景（2001-2060, 2020RMB）'!AL37*$B$73</f>
        <v>1396.7406106431974</v>
      </c>
      <c r="AM37" s="100">
        <f>'中情景（2001-2060, 2020RMB）'!AM37*$B$73</f>
        <v>1411.1651372612407</v>
      </c>
      <c r="AN37" s="100">
        <f>'中情景（2001-2060, 2020RMB）'!AN37*$B$73</f>
        <v>1425.1457387047581</v>
      </c>
      <c r="AO37" s="66">
        <f>'中情景（2001-2060, 2020RMB）'!AO37*$B$73</f>
        <v>1439.3081858753194</v>
      </c>
      <c r="AP37" s="100">
        <f>'中情景（2001-2060, 2020RMB）'!AP37*$B$73</f>
        <v>1453.7297027117356</v>
      </c>
      <c r="AQ37" s="100">
        <f>'中情景（2001-2060, 2020RMB）'!AQ37*$B$73</f>
        <v>1468.0819774827826</v>
      </c>
      <c r="AR37" s="100">
        <f>'中情景（2001-2060, 2020RMB）'!AR37*$B$73</f>
        <v>1482.3897621942631</v>
      </c>
      <c r="AS37" s="100">
        <f>'中情景（2001-2060, 2020RMB）'!AS37*$B$73</f>
        <v>1496.6727374739335</v>
      </c>
      <c r="AT37" s="100">
        <f>'中情景（2001-2060, 2020RMB）'!AT37*$B$73</f>
        <v>1510.9460847504713</v>
      </c>
      <c r="AU37" s="65">
        <f>'中情景（2001-2060, 2020RMB）'!AU37*$B$73</f>
        <v>1525.253407742917</v>
      </c>
      <c r="AV37" s="100">
        <f>'中情景（2001-2060, 2020RMB）'!AV37*$B$73</f>
        <v>1539.6350670598131</v>
      </c>
      <c r="AW37" s="100">
        <f>'中情景（2001-2060, 2020RMB）'!AW37*$B$73</f>
        <v>1554.0950424107546</v>
      </c>
      <c r="AX37" s="100">
        <f>'中情景（2001-2060, 2020RMB）'!AX37*$B$73</f>
        <v>1568.632599700197</v>
      </c>
      <c r="AY37" s="66">
        <f>'中情景（2001-2060, 2020RMB）'!AY37*$B$73</f>
        <v>1583.2414423712082</v>
      </c>
      <c r="AZ37" s="65">
        <f>'中情景（2001-2060, 2020RMB）'!AZ37*$B$73</f>
        <v>1598.1101167804602</v>
      </c>
      <c r="BA37" s="100">
        <f>'中情景（2001-2060, 2020RMB）'!BA37*$B$73</f>
        <v>1613.3480604017398</v>
      </c>
      <c r="BB37" s="100">
        <f>'中情景（2001-2060, 2020RMB）'!BB37*$B$73</f>
        <v>1628.8221337445664</v>
      </c>
      <c r="BC37" s="100">
        <f>'中情景（2001-2060, 2020RMB）'!BC37*$B$73</f>
        <v>1644.3946941195045</v>
      </c>
      <c r="BD37" s="66">
        <f>'中情景（2001-2060, 2020RMB）'!BD37*$B$73</f>
        <v>1659.9235640718657</v>
      </c>
      <c r="BE37" s="100">
        <f>'中情景（2001-2060, 2020RMB）'!BE37*$B$73</f>
        <v>1675.4146349800251</v>
      </c>
      <c r="BF37" s="100">
        <f>'中情景（2001-2060, 2020RMB）'!BF37*$B$73</f>
        <v>1690.9462107030706</v>
      </c>
      <c r="BG37" s="100">
        <f>'中情景（2001-2060, 2020RMB）'!BG37*$B$73</f>
        <v>1706.4810714001812</v>
      </c>
      <c r="BH37" s="100">
        <f>'中情景（2001-2060, 2020RMB）'!BH37*$B$73</f>
        <v>1721.981639659658</v>
      </c>
      <c r="BI37" s="245">
        <f>'中情景（2001-2060, 2020RMB）'!BI37*$B$73</f>
        <v>1737.4100158925316</v>
      </c>
    </row>
    <row r="38" spans="1:61" x14ac:dyDescent="0.2">
      <c r="A38" s="23" t="s">
        <v>87</v>
      </c>
      <c r="B38" s="53"/>
      <c r="C38" s="54"/>
      <c r="D38" s="54"/>
      <c r="E38" s="54"/>
      <c r="F38" s="55"/>
      <c r="G38" s="53"/>
      <c r="H38" s="54"/>
      <c r="I38" s="54">
        <f>'中情景（2001-2060, 2020RMB）'!I38*$B$73</f>
        <v>969.86529677334454</v>
      </c>
      <c r="J38" s="54">
        <f>'中情景（2001-2060, 2020RMB）'!J38*$B$73</f>
        <v>1054.5240750677958</v>
      </c>
      <c r="K38" s="55">
        <f>'中情景（2001-2060, 2020RMB）'!K38*$B$73</f>
        <v>1231.9487832991067</v>
      </c>
      <c r="L38" s="53">
        <f>'中情景（2001-2060, 2020RMB）'!L38*$B$73</f>
        <v>1401.566718147817</v>
      </c>
      <c r="M38" s="54">
        <f>'中情景（2001-2060, 2020RMB）'!M38*$B$73</f>
        <v>1483.7223646090169</v>
      </c>
      <c r="N38" s="54">
        <f>'中情景（2001-2060, 2020RMB）'!N38*$B$73</f>
        <v>1571.5684766320201</v>
      </c>
      <c r="O38" s="54">
        <f>'中情景（2001-2060, 2020RMB）'!O38*$B$73</f>
        <v>1646.8308809364089</v>
      </c>
      <c r="P38" s="54">
        <f>'中情景（2001-2060, 2020RMB）'!P38*$B$73</f>
        <v>1663.9142092848247</v>
      </c>
      <c r="Q38" s="53">
        <f>'中情景（2001-2060, 2020RMB）'!Q38*$B$73</f>
        <v>1729.3353394650969</v>
      </c>
      <c r="R38" s="54">
        <f>'中情景（2001-2060, 2020RMB）'!R38*$B$73</f>
        <v>1815.2175877512082</v>
      </c>
      <c r="S38" s="54">
        <f>'中情景（2001-2060, 2020RMB）'!S38*$B$73</f>
        <v>1890.5503654260967</v>
      </c>
      <c r="T38" s="54">
        <f>'中情景（2001-2060, 2020RMB）'!T38*$B$73</f>
        <v>1985.0357835637794</v>
      </c>
      <c r="U38" s="55">
        <f>'中情景（2001-2060, 2020RMB）'!U38*$B$73</f>
        <v>1974.020219422028</v>
      </c>
      <c r="V38" s="54">
        <f>'中情景（2001-2060, 2020RMB）'!V38*$B$73</f>
        <v>2219.755042611464</v>
      </c>
      <c r="W38" s="54">
        <f>'中情景（2001-2060, 2020RMB）'!W38*$B$73</f>
        <v>2221.0746865680835</v>
      </c>
      <c r="X38" s="100">
        <f>'中情景（2001-2060, 2020RMB）'!X38*$B$73</f>
        <v>2239.1769422769453</v>
      </c>
      <c r="Y38" s="100">
        <f>'中情景（2001-2060, 2020RMB）'!Y38*$B$73</f>
        <v>2252.9565271133088</v>
      </c>
      <c r="Z38" s="100">
        <f>'中情景（2001-2060, 2020RMB）'!Z38*$B$73</f>
        <v>2261.9553613678227</v>
      </c>
      <c r="AA38" s="65">
        <f>'中情景（2001-2060, 2020RMB）'!AA38*$B$73</f>
        <v>2272.1695888651816</v>
      </c>
      <c r="AB38" s="100">
        <f>'中情景（2001-2060, 2020RMB）'!AB38*$B$73</f>
        <v>2279.1581314419873</v>
      </c>
      <c r="AC38" s="100">
        <f>'中情景（2001-2060, 2020RMB）'!AC38*$B$73</f>
        <v>2282.840490305618</v>
      </c>
      <c r="AD38" s="100">
        <f>'中情景（2001-2060, 2020RMB）'!AD38*$B$73</f>
        <v>2282.6574921785323</v>
      </c>
      <c r="AE38" s="66">
        <f>'中情景（2001-2060, 2020RMB）'!AE38*$B$73</f>
        <v>2277.6034654867494</v>
      </c>
      <c r="AF38" s="100">
        <f>'中情景（2001-2060, 2020RMB）'!AF38*$B$73</f>
        <v>2264.0838949512681</v>
      </c>
      <c r="AG38" s="100">
        <f>'中情景（2001-2060, 2020RMB）'!AG38*$B$73</f>
        <v>2241.5977800274959</v>
      </c>
      <c r="AH38" s="100">
        <f>'中情景（2001-2060, 2020RMB）'!AH38*$B$73</f>
        <v>2213.8580169999709</v>
      </c>
      <c r="AI38" s="100">
        <f>'中情景（2001-2060, 2020RMB）'!AI38*$B$73</f>
        <v>2185.5701105778285</v>
      </c>
      <c r="AJ38" s="244">
        <f>'中情景（2001-2060, 2020RMB）'!AJ38*$B$73</f>
        <v>2162.3765819917121</v>
      </c>
      <c r="AK38" s="65">
        <f>'中情景（2001-2060, 2020RMB）'!AK38*$B$73</f>
        <v>2142.933099078236</v>
      </c>
      <c r="AL38" s="100">
        <f>'中情景（2001-2060, 2020RMB）'!AL38*$B$73</f>
        <v>2122.4700357677707</v>
      </c>
      <c r="AM38" s="100">
        <f>'中情景（2001-2060, 2020RMB）'!AM38*$B$73</f>
        <v>2101.7393695356504</v>
      </c>
      <c r="AN38" s="100">
        <f>'中情景（2001-2060, 2020RMB）'!AN38*$B$73</f>
        <v>2081.4474724660395</v>
      </c>
      <c r="AO38" s="66">
        <f>'中情景（2001-2060, 2020RMB）'!AO38*$B$73</f>
        <v>2062.2581474861404</v>
      </c>
      <c r="AP38" s="100">
        <f>'中情景（2001-2060, 2020RMB）'!AP38*$B$73</f>
        <v>2044.0043193332633</v>
      </c>
      <c r="AQ38" s="100">
        <f>'中情景（2001-2060, 2020RMB）'!AQ38*$B$73</f>
        <v>2025.9614555018206</v>
      </c>
      <c r="AR38" s="100">
        <f>'中情景（2001-2060, 2020RMB）'!AR38*$B$73</f>
        <v>2007.9263327189688</v>
      </c>
      <c r="AS38" s="100">
        <f>'中情景（2001-2060, 2020RMB）'!AS38*$B$73</f>
        <v>1989.6946903391113</v>
      </c>
      <c r="AT38" s="100">
        <f>'中情景（2001-2060, 2020RMB）'!AT38*$B$73</f>
        <v>1971.0628404895069</v>
      </c>
      <c r="AU38" s="65">
        <f>'中情景（2001-2060, 2020RMB）'!AU38*$B$73</f>
        <v>1951.8707612984065</v>
      </c>
      <c r="AV38" s="100">
        <f>'中情景（2001-2060, 2020RMB）'!AV38*$B$73</f>
        <v>1931.9594166830846</v>
      </c>
      <c r="AW38" s="100">
        <f>'中情景（2001-2060, 2020RMB）'!AW38*$B$73</f>
        <v>1911.1311308673667</v>
      </c>
      <c r="AX38" s="100">
        <f>'中情景（2001-2060, 2020RMB）'!AX38*$B$73</f>
        <v>1889.1931753026688</v>
      </c>
      <c r="AY38" s="66">
        <f>'中情景（2001-2060, 2020RMB）'!AY38*$B$73</f>
        <v>1865.9584584594932</v>
      </c>
      <c r="AZ38" s="65">
        <f>'中情景（2001-2060, 2020RMB）'!AZ38*$B$73</f>
        <v>1841.4148264900191</v>
      </c>
      <c r="BA38" s="100">
        <f>'中情景（2001-2060, 2020RMB）'!BA38*$B$73</f>
        <v>1815.7044483098166</v>
      </c>
      <c r="BB38" s="100">
        <f>'中情景（2001-2060, 2020RMB）'!BB38*$B$73</f>
        <v>1788.8786789976148</v>
      </c>
      <c r="BC38" s="100">
        <f>'中情景（2001-2060, 2020RMB）'!BC38*$B$73</f>
        <v>1760.991945545851</v>
      </c>
      <c r="BD38" s="66">
        <f>'中情景（2001-2060, 2020RMB）'!BD38*$B$73</f>
        <v>1732.1015790142153</v>
      </c>
      <c r="BE38" s="100">
        <f>'中情景（2001-2060, 2020RMB）'!BE38*$B$73</f>
        <v>1702.4225925957385</v>
      </c>
      <c r="BF38" s="100">
        <f>'中情景（2001-2060, 2020RMB）'!BF38*$B$73</f>
        <v>1672.2316969552808</v>
      </c>
      <c r="BG38" s="100">
        <f>'中情景（2001-2060, 2020RMB）'!BG38*$B$73</f>
        <v>1641.6760390014576</v>
      </c>
      <c r="BH38" s="100">
        <f>'中情景（2001-2060, 2020RMB）'!BH38*$B$73</f>
        <v>1610.8960369525446</v>
      </c>
      <c r="BI38" s="245">
        <f>'中情景（2001-2060, 2020RMB）'!BI38*$B$73</f>
        <v>1580.0250271638538</v>
      </c>
    </row>
    <row r="39" spans="1:61" x14ac:dyDescent="0.2">
      <c r="A39" s="23" t="s">
        <v>88</v>
      </c>
      <c r="B39" s="53"/>
      <c r="C39" s="54"/>
      <c r="D39" s="54"/>
      <c r="E39" s="54"/>
      <c r="F39" s="55"/>
      <c r="G39" s="53"/>
      <c r="H39" s="54"/>
      <c r="I39" s="54">
        <f>'中情景（2001-2060, 2020RMB）'!I39*$B$73</f>
        <v>1827.2046823458188</v>
      </c>
      <c r="J39" s="54">
        <f>'中情景（2001-2060, 2020RMB）'!J39*$B$73</f>
        <v>1903.5599257682049</v>
      </c>
      <c r="K39" s="55">
        <f>'中情景（2001-2060, 2020RMB）'!K39*$B$73</f>
        <v>2063.0097206545961</v>
      </c>
      <c r="L39" s="53">
        <f>'中情景（2001-2060, 2020RMB）'!L39*$B$73</f>
        <v>2174.5896799921866</v>
      </c>
      <c r="M39" s="54">
        <f>'中情景（2001-2060, 2020RMB）'!M39*$B$73</f>
        <v>2266.8642920931907</v>
      </c>
      <c r="N39" s="54">
        <f>'中情景（2001-2060, 2020RMB）'!N39*$B$73</f>
        <v>2366.6226269511294</v>
      </c>
      <c r="O39" s="54">
        <f>'中情景（2001-2060, 2020RMB）'!O39*$B$73</f>
        <v>2409.6227812801817</v>
      </c>
      <c r="P39" s="54">
        <f>'中情景（2001-2060, 2020RMB）'!P39*$B$73</f>
        <v>2409.4725996736911</v>
      </c>
      <c r="Q39" s="53">
        <f>'中情景（2001-2060, 2020RMB）'!Q39*$B$73</f>
        <v>2311.3950984161133</v>
      </c>
      <c r="R39" s="54">
        <f>'中情景（2001-2060, 2020RMB）'!R39*$B$73</f>
        <v>2346.6365941352378</v>
      </c>
      <c r="S39" s="54">
        <f>'中情景（2001-2060, 2020RMB）'!S39*$B$73</f>
        <v>2500.100649793872</v>
      </c>
      <c r="T39" s="54">
        <f>'中情景（2001-2060, 2020RMB）'!T39*$B$73</f>
        <v>2649.1551506544774</v>
      </c>
      <c r="U39" s="55">
        <f>'中情景（2001-2060, 2020RMB）'!U39*$B$73</f>
        <v>2734.3994336154205</v>
      </c>
      <c r="V39" s="54">
        <f>'中情景（2001-2060, 2020RMB）'!V39*$B$73</f>
        <v>2881.1917792140471</v>
      </c>
      <c r="W39" s="54">
        <f>'中情景（2001-2060, 2020RMB）'!W39*$B$73</f>
        <v>2961.9284293936989</v>
      </c>
      <c r="X39" s="100">
        <f>'中情景（2001-2060, 2020RMB）'!X39*$B$73</f>
        <v>3002.2708652093756</v>
      </c>
      <c r="Y39" s="100">
        <f>'中情景（2001-2060, 2020RMB）'!Y39*$B$73</f>
        <v>3035.6197611845232</v>
      </c>
      <c r="Z39" s="100">
        <f>'中情景（2001-2060, 2020RMB）'!Z39*$B$73</f>
        <v>3054.2791959395336</v>
      </c>
      <c r="AA39" s="65">
        <f>'中情景（2001-2060, 2020RMB）'!AA39*$B$73</f>
        <v>3070.0814570108737</v>
      </c>
      <c r="AB39" s="100">
        <f>'中情景（2001-2060, 2020RMB）'!AB39*$B$73</f>
        <v>3084.8910957561129</v>
      </c>
      <c r="AC39" s="100">
        <f>'中情景（2001-2060, 2020RMB）'!AC39*$B$73</f>
        <v>3097.5850647248376</v>
      </c>
      <c r="AD39" s="100">
        <f>'中情景（2001-2060, 2020RMB）'!AD39*$B$73</f>
        <v>3106.3550745454804</v>
      </c>
      <c r="AE39" s="66">
        <f>'中情景（2001-2060, 2020RMB）'!AE39*$B$73</f>
        <v>3108.7500609843182</v>
      </c>
      <c r="AF39" s="100">
        <f>'中情景（2001-2060, 2020RMB）'!AF39*$B$73</f>
        <v>3099.0393538182925</v>
      </c>
      <c r="AG39" s="100">
        <f>'中情景（2001-2060, 2020RMB）'!AG39*$B$73</f>
        <v>3076.2412730216392</v>
      </c>
      <c r="AH39" s="100">
        <f>'中情景（2001-2060, 2020RMB）'!AH39*$B$73</f>
        <v>3045.169169589532</v>
      </c>
      <c r="AI39" s="100">
        <f>'中情景（2001-2060, 2020RMB）'!AI39*$B$73</f>
        <v>3012.0747938990703</v>
      </c>
      <c r="AJ39" s="244">
        <f>'中情景（2001-2060, 2020RMB）'!AJ39*$B$73</f>
        <v>2984.5692428998586</v>
      </c>
      <c r="AK39" s="65">
        <f>'中情景（2001-2060, 2020RMB）'!AK39*$B$73</f>
        <v>2960.72026811654</v>
      </c>
      <c r="AL39" s="100">
        <f>'中情景（2001-2060, 2020RMB）'!AL39*$B$73</f>
        <v>2934.1218073514501</v>
      </c>
      <c r="AM39" s="100">
        <f>'中情景（2001-2060, 2020RMB）'!AM39*$B$73</f>
        <v>2906.0552242425806</v>
      </c>
      <c r="AN39" s="100">
        <f>'中情景（2001-2060, 2020RMB）'!AN39*$B$73</f>
        <v>2877.7347867168905</v>
      </c>
      <c r="AO39" s="66">
        <f>'中情景（2001-2060, 2020RMB）'!AO39*$B$73</f>
        <v>2850.3078805476835</v>
      </c>
      <c r="AP39" s="100">
        <f>'中情景（2001-2060, 2020RMB）'!AP39*$B$73</f>
        <v>2823.7638019304427</v>
      </c>
      <c r="AQ39" s="100">
        <f>'中情景（2001-2060, 2020RMB）'!AQ39*$B$73</f>
        <v>2797.3137285343723</v>
      </c>
      <c r="AR39" s="100">
        <f>'中情景（2001-2060, 2020RMB）'!AR39*$B$73</f>
        <v>2770.8823997830946</v>
      </c>
      <c r="AS39" s="100">
        <f>'中情景（2001-2060, 2020RMB）'!AS39*$B$73</f>
        <v>2744.3861021053208</v>
      </c>
      <c r="AT39" s="100">
        <f>'中情景（2001-2060, 2020RMB）'!AT39*$B$73</f>
        <v>2717.7347928624722</v>
      </c>
      <c r="AU39" s="65">
        <f>'中情景（2001-2060, 2020RMB）'!AU39*$B$73</f>
        <v>2690.8911407836449</v>
      </c>
      <c r="AV39" s="100">
        <f>'中情景（2001-2060, 2020RMB）'!AV39*$B$73</f>
        <v>2663.8110758830803</v>
      </c>
      <c r="AW39" s="100">
        <f>'中情景（2001-2060, 2020RMB）'!AW39*$B$73</f>
        <v>2636.3884106175592</v>
      </c>
      <c r="AX39" s="100">
        <f>'中情景（2001-2060, 2020RMB）'!AX39*$B$73</f>
        <v>2608.5138510057818</v>
      </c>
      <c r="AY39" s="66">
        <f>'中情景（2001-2060, 2020RMB）'!AY39*$B$73</f>
        <v>2580.0745773909011</v>
      </c>
      <c r="AZ39" s="65">
        <f>'中情景（2001-2060, 2020RMB）'!AZ39*$B$73</f>
        <v>2551.3834234009519</v>
      </c>
      <c r="BA39" s="100">
        <f>'中情景（2001-2060, 2020RMB）'!BA39*$B$73</f>
        <v>2522.7196107475097</v>
      </c>
      <c r="BB39" s="100">
        <f>'中情景（2001-2060, 2020RMB）'!BB39*$B$73</f>
        <v>2493.9232335964616</v>
      </c>
      <c r="BC39" s="100">
        <f>'中情景（2001-2060, 2020RMB）'!BC39*$B$73</f>
        <v>2464.8430776173677</v>
      </c>
      <c r="BD39" s="66">
        <f>'中情景（2001-2060, 2020RMB）'!BD39*$B$73</f>
        <v>2435.3367946626699</v>
      </c>
      <c r="BE39" s="100">
        <f>'中情景（2001-2060, 2020RMB）'!BE39*$B$73</f>
        <v>2405.4901199723799</v>
      </c>
      <c r="BF39" s="100">
        <f>'中情景（2001-2060, 2020RMB）'!BF39*$B$73</f>
        <v>2375.486999626678</v>
      </c>
      <c r="BG39" s="100">
        <f>'中情景（2001-2060, 2020RMB）'!BG39*$B$73</f>
        <v>2345.3402235983954</v>
      </c>
      <c r="BH39" s="100">
        <f>'中情景（2001-2060, 2020RMB）'!BH39*$B$73</f>
        <v>2315.0638989376166</v>
      </c>
      <c r="BI39" s="245">
        <f>'中情景（2001-2060, 2020RMB）'!BI39*$B$73</f>
        <v>2284.6733379929447</v>
      </c>
    </row>
    <row r="40" spans="1:61" x14ac:dyDescent="0.2">
      <c r="A40" s="23" t="s">
        <v>89</v>
      </c>
      <c r="B40" s="53"/>
      <c r="C40" s="54"/>
      <c r="D40" s="54"/>
      <c r="E40" s="54"/>
      <c r="F40" s="55"/>
      <c r="G40" s="53"/>
      <c r="H40" s="54"/>
      <c r="I40" s="54">
        <f>'中情景（2001-2060, 2020RMB）'!I40*$B$73</f>
        <v>769.84623647460489</v>
      </c>
      <c r="J40" s="54">
        <f>'中情景（2001-2060, 2020RMB）'!J40*$B$73</f>
        <v>823.17988973695537</v>
      </c>
      <c r="K40" s="55">
        <f>'中情景（2001-2060, 2020RMB）'!K40*$B$73</f>
        <v>904.92316398079311</v>
      </c>
      <c r="L40" s="53">
        <f>'中情景（2001-2060, 2020RMB）'!L40*$B$73</f>
        <v>987.77824611982282</v>
      </c>
      <c r="M40" s="54">
        <f>'中情景（2001-2060, 2020RMB）'!M40*$B$73</f>
        <v>1064.486024295582</v>
      </c>
      <c r="N40" s="54">
        <f>'中情景（2001-2060, 2020RMB）'!N40*$B$73</f>
        <v>1158.858418673603</v>
      </c>
      <c r="O40" s="54">
        <f>'中情景（2001-2060, 2020RMB）'!O40*$B$73</f>
        <v>1248.7980808928194</v>
      </c>
      <c r="P40" s="54">
        <f>'中情景（2001-2060, 2020RMB）'!P40*$B$73</f>
        <v>1318.6201486481377</v>
      </c>
      <c r="Q40" s="53">
        <f>'中情景（2001-2060, 2020RMB）'!Q40*$B$73</f>
        <v>1366.6046763825284</v>
      </c>
      <c r="R40" s="54">
        <f>'中情景（2001-2060, 2020RMB）'!R40*$B$73</f>
        <v>1404.0405883388651</v>
      </c>
      <c r="S40" s="54">
        <f>'中情景（2001-2060, 2020RMB）'!S40*$B$73</f>
        <v>1507.0452757650496</v>
      </c>
      <c r="T40" s="54">
        <f>'中情景（2001-2060, 2020RMB）'!T40*$B$73</f>
        <v>1586.7231090068576</v>
      </c>
      <c r="U40" s="55">
        <f>'中情景（2001-2060, 2020RMB）'!U40*$B$73</f>
        <v>1573.3130836256189</v>
      </c>
      <c r="V40" s="54">
        <f>'中情景（2001-2060, 2020RMB）'!V40*$B$73</f>
        <v>1702.0033119290772</v>
      </c>
      <c r="W40" s="54">
        <f>'中情景（2001-2060, 2020RMB）'!W40*$B$73</f>
        <v>1818.8547619421211</v>
      </c>
      <c r="X40" s="100">
        <f>'中情景（2001-2060, 2020RMB）'!X40*$B$73</f>
        <v>1886.7626765020357</v>
      </c>
      <c r="Y40" s="100">
        <f>'中情景（2001-2060, 2020RMB）'!Y40*$B$73</f>
        <v>1955.181916784172</v>
      </c>
      <c r="Z40" s="100">
        <f>'中情景（2001-2060, 2020RMB）'!Z40*$B$73</f>
        <v>2022.7644177809407</v>
      </c>
      <c r="AA40" s="65">
        <f>'中情景（2001-2060, 2020RMB）'!AA40*$B$73</f>
        <v>2097.4440098029254</v>
      </c>
      <c r="AB40" s="100">
        <f>'中情景（2001-2060, 2020RMB）'!AB40*$B$73</f>
        <v>2176.653556593777</v>
      </c>
      <c r="AC40" s="100">
        <f>'中情景（2001-2060, 2020RMB）'!AC40*$B$73</f>
        <v>2257.1244971391798</v>
      </c>
      <c r="AD40" s="100">
        <f>'中情景（2001-2060, 2020RMB）'!AD40*$B$73</f>
        <v>2334.5795892796905</v>
      </c>
      <c r="AE40" s="66">
        <f>'中情景（2001-2060, 2020RMB）'!AE40*$B$73</f>
        <v>2403.6982033297872</v>
      </c>
      <c r="AF40" s="100">
        <f>'中情景（2001-2060, 2020RMB）'!AF40*$B$73</f>
        <v>2464.6349525653181</v>
      </c>
      <c r="AG40" s="100">
        <f>'中情景（2001-2060, 2020RMB）'!AG40*$B$73</f>
        <v>2521.7019836699396</v>
      </c>
      <c r="AH40" s="100">
        <f>'中情景（2001-2060, 2020RMB）'!AH40*$B$73</f>
        <v>2575.5790155819213</v>
      </c>
      <c r="AI40" s="100">
        <f>'中情景（2001-2060, 2020RMB）'!AI40*$B$73</f>
        <v>2628.374774456453</v>
      </c>
      <c r="AJ40" s="244">
        <f>'中情景（2001-2060, 2020RMB）'!AJ40*$B$73</f>
        <v>2683.8302297908672</v>
      </c>
      <c r="AK40" s="65">
        <f>'中情景（2001-2060, 2020RMB）'!AK40*$B$73</f>
        <v>2740.4219738246429</v>
      </c>
      <c r="AL40" s="100">
        <f>'中情景（2001-2060, 2020RMB）'!AL40*$B$73</f>
        <v>2794.2976375438943</v>
      </c>
      <c r="AM40" s="100">
        <f>'中情景（2001-2060, 2020RMB）'!AM40*$B$73</f>
        <v>2846.5850547453779</v>
      </c>
      <c r="AN40" s="100">
        <f>'中情景（2001-2060, 2020RMB）'!AN40*$B$73</f>
        <v>2898.4893211256103</v>
      </c>
      <c r="AO40" s="66">
        <f>'中情景（2001-2060, 2020RMB）'!AO40*$B$73</f>
        <v>2951.2890547019369</v>
      </c>
      <c r="AP40" s="100">
        <f>'中情景（2001-2060, 2020RMB）'!AP40*$B$73</f>
        <v>3005.1718807541806</v>
      </c>
      <c r="AQ40" s="100">
        <f>'中情景（2001-2060, 2020RMB）'!AQ40*$B$73</f>
        <v>3059.4868037424208</v>
      </c>
      <c r="AR40" s="100">
        <f>'中情景（2001-2060, 2020RMB）'!AR40*$B$73</f>
        <v>3114.3038445574521</v>
      </c>
      <c r="AS40" s="100">
        <f>'中情景（2001-2060, 2020RMB）'!AS40*$B$73</f>
        <v>3169.6852788162996</v>
      </c>
      <c r="AT40" s="100">
        <f>'中情景（2001-2060, 2020RMB）'!AT40*$B$73</f>
        <v>3225.6864800527296</v>
      </c>
      <c r="AU40" s="65">
        <f>'中情景（2001-2060, 2020RMB）'!AU40*$B$73</f>
        <v>3282.4264385694451</v>
      </c>
      <c r="AV40" s="100">
        <f>'中情景（2001-2060, 2020RMB）'!AV40*$B$73</f>
        <v>3340.0215849432902</v>
      </c>
      <c r="AW40" s="100">
        <f>'中情景（2001-2060, 2020RMB）'!AW40*$B$73</f>
        <v>3398.5131466265002</v>
      </c>
      <c r="AX40" s="100">
        <f>'中情景（2001-2060, 2020RMB）'!AX40*$B$73</f>
        <v>3457.9338675529903</v>
      </c>
      <c r="AY40" s="66">
        <f>'中情景（2001-2060, 2020RMB）'!AY40*$B$73</f>
        <v>3518.3057696481737</v>
      </c>
      <c r="AZ40" s="65">
        <f>'中情景（2001-2060, 2020RMB）'!AZ40*$B$73</f>
        <v>3580.0083210523085</v>
      </c>
      <c r="BA40" s="100">
        <f>'中情景（2001-2060, 2020RMB）'!BA40*$B$73</f>
        <v>3643.2399603527647</v>
      </c>
      <c r="BB40" s="100">
        <f>'中情景（2001-2060, 2020RMB）'!BB40*$B$73</f>
        <v>3707.727163891358</v>
      </c>
      <c r="BC40" s="100">
        <f>'中情景（2001-2060, 2020RMB）'!BC40*$B$73</f>
        <v>3773.1769239094369</v>
      </c>
      <c r="BD40" s="66">
        <f>'中情景（2001-2060, 2020RMB）'!BD40*$B$73</f>
        <v>3839.2761368801948</v>
      </c>
      <c r="BE40" s="100">
        <f>'中情景（2001-2060, 2020RMB）'!BE40*$B$73</f>
        <v>3906.0468248101733</v>
      </c>
      <c r="BF40" s="100">
        <f>'中情景（2001-2060, 2020RMB）'!BF40*$B$73</f>
        <v>3973.681950593289</v>
      </c>
      <c r="BG40" s="100">
        <f>'中情景（2001-2060, 2020RMB）'!BG40*$B$73</f>
        <v>4042.1070448544638</v>
      </c>
      <c r="BH40" s="100">
        <f>'中情景（2001-2060, 2020RMB）'!BH40*$B$73</f>
        <v>4111.2443960465926</v>
      </c>
      <c r="BI40" s="245">
        <f>'中情景（2001-2060, 2020RMB）'!BI40*$B$73</f>
        <v>4181.0130660274617</v>
      </c>
    </row>
    <row r="41" spans="1:61" x14ac:dyDescent="0.2">
      <c r="A41" s="23" t="s">
        <v>90</v>
      </c>
      <c r="B41" s="53"/>
      <c r="C41" s="54"/>
      <c r="D41" s="54"/>
      <c r="E41" s="54"/>
      <c r="F41" s="55"/>
      <c r="G41" s="53"/>
      <c r="H41" s="54"/>
      <c r="I41" s="54">
        <f>'中情景（2001-2060, 2020RMB）'!I41*$B$73</f>
        <v>825.35203982323162</v>
      </c>
      <c r="J41" s="54">
        <f>'中情景（2001-2060, 2020RMB）'!J41*$B$73</f>
        <v>860.62424293328729</v>
      </c>
      <c r="K41" s="55">
        <f>'中情景（2001-2060, 2020RMB）'!K41*$B$73</f>
        <v>994.5601714893121</v>
      </c>
      <c r="L41" s="53">
        <f>'中情景（2001-2060, 2020RMB）'!L41*$B$73</f>
        <v>1125.7598991764332</v>
      </c>
      <c r="M41" s="54">
        <f>'中情景（2001-2060, 2020RMB）'!M41*$B$73</f>
        <v>1202.4657387811435</v>
      </c>
      <c r="N41" s="54">
        <f>'中情景（2001-2060, 2020RMB）'!N41*$B$73</f>
        <v>1283.9402712372946</v>
      </c>
      <c r="O41" s="54">
        <f>'中情景（2001-2060, 2020RMB）'!O41*$B$73</f>
        <v>1373.7400086801558</v>
      </c>
      <c r="P41" s="54">
        <f>'中情景（2001-2060, 2020RMB）'!P41*$B$73</f>
        <v>1399.7199374534182</v>
      </c>
      <c r="Q41" s="53">
        <f>'中情景（2001-2060, 2020RMB）'!Q41*$B$73</f>
        <v>1477.9749989056179</v>
      </c>
      <c r="R41" s="54">
        <f>'中情景（2001-2060, 2020RMB）'!R41*$B$73</f>
        <v>1594.7588110067843</v>
      </c>
      <c r="S41" s="54">
        <f>'中情景（2001-2060, 2020RMB）'!S41*$B$73</f>
        <v>1648.2392055673163</v>
      </c>
      <c r="T41" s="54">
        <f>'中情景（2001-2060, 2020RMB）'!T41*$B$73</f>
        <v>1681.3499544976607</v>
      </c>
      <c r="U41" s="55">
        <f>'中情景（2001-2060, 2020RMB）'!U41*$B$73</f>
        <v>1711.0551127601359</v>
      </c>
      <c r="V41" s="54">
        <f>'中情景（2001-2060, 2020RMB）'!V41*$B$73</f>
        <v>2066.5774519172019</v>
      </c>
      <c r="W41" s="54">
        <f>'中情景（2001-2060, 2020RMB）'!W41*$B$73</f>
        <v>2090.8982819264734</v>
      </c>
      <c r="X41" s="100">
        <f>'中情景（2001-2060, 2020RMB）'!X41*$B$73</f>
        <v>2142.4296520269299</v>
      </c>
      <c r="Y41" s="100">
        <f>'中情景（2001-2060, 2020RMB）'!Y41*$B$73</f>
        <v>2192.5421072068229</v>
      </c>
      <c r="Z41" s="100">
        <f>'中情景（2001-2060, 2020RMB）'!Z41*$B$73</f>
        <v>2239.3440866359988</v>
      </c>
      <c r="AA41" s="65">
        <f>'中情景（2001-2060, 2020RMB）'!AA41*$B$73</f>
        <v>2288.9152860993995</v>
      </c>
      <c r="AB41" s="100">
        <f>'中情景（2001-2060, 2020RMB）'!AB41*$B$73</f>
        <v>2338.4977034078697</v>
      </c>
      <c r="AC41" s="100">
        <f>'中情景（2001-2060, 2020RMB）'!AC41*$B$73</f>
        <v>2388.8297060764312</v>
      </c>
      <c r="AD41" s="100">
        <f>'中情景（2001-2060, 2020RMB）'!AD41*$B$73</f>
        <v>2440.2742692448714</v>
      </c>
      <c r="AE41" s="66">
        <f>'中情景（2001-2060, 2020RMB）'!AE41*$B$73</f>
        <v>2492.7917345636561</v>
      </c>
      <c r="AF41" s="100">
        <f>'中情景（2001-2060, 2020RMB）'!AF41*$B$73</f>
        <v>2545.9105266470256</v>
      </c>
      <c r="AG41" s="100">
        <f>'中情景（2001-2060, 2020RMB）'!AG41*$B$73</f>
        <v>2598.4736370634969</v>
      </c>
      <c r="AH41" s="100">
        <f>'中情景（2001-2060, 2020RMB）'!AH41*$B$73</f>
        <v>2649.4477233265147</v>
      </c>
      <c r="AI41" s="100">
        <f>'中情景（2001-2060, 2020RMB）'!AI41*$B$73</f>
        <v>2699.0256214358201</v>
      </c>
      <c r="AJ41" s="244">
        <f>'中情景（2001-2060, 2020RMB）'!AJ41*$B$73</f>
        <v>2748.8189593052421</v>
      </c>
      <c r="AK41" s="65">
        <f>'中情景（2001-2060, 2020RMB）'!AK41*$B$73</f>
        <v>2797.494670474648</v>
      </c>
      <c r="AL41" s="100">
        <f>'中情景（2001-2060, 2020RMB）'!AL41*$B$73</f>
        <v>2842.9727853845161</v>
      </c>
      <c r="AM41" s="100">
        <f>'中情景（2001-2060, 2020RMB）'!AM41*$B$73</f>
        <v>2886.4249429071879</v>
      </c>
      <c r="AN41" s="100">
        <f>'中情景（2001-2060, 2020RMB）'!AN41*$B$73</f>
        <v>2929.083059275647</v>
      </c>
      <c r="AO41" s="66">
        <f>'中情景（2001-2060, 2020RMB）'!AO41*$B$73</f>
        <v>2972.2344521535861</v>
      </c>
      <c r="AP41" s="100">
        <f>'中情景（2001-2060, 2020RMB）'!AP41*$B$73</f>
        <v>3016.052049654621</v>
      </c>
      <c r="AQ41" s="100">
        <f>'中情景（2001-2060, 2020RMB）'!AQ41*$B$73</f>
        <v>3059.8660338543891</v>
      </c>
      <c r="AR41" s="100">
        <f>'中情景（2001-2060, 2020RMB）'!AR41*$B$73</f>
        <v>3103.7332712877674</v>
      </c>
      <c r="AS41" s="100">
        <f>'中情景（2001-2060, 2020RMB）'!AS41*$B$73</f>
        <v>3147.7013202032799</v>
      </c>
      <c r="AT41" s="100">
        <f>'中情景（2001-2060, 2020RMB）'!AT41*$B$73</f>
        <v>3191.8096720758153</v>
      </c>
      <c r="AU41" s="65">
        <f>'中情景（2001-2060, 2020RMB）'!AU41*$B$73</f>
        <v>3236.1596020355005</v>
      </c>
      <c r="AV41" s="100">
        <f>'中情景（2001-2060, 2020RMB）'!AV41*$B$73</f>
        <v>3280.8481341537527</v>
      </c>
      <c r="AW41" s="100">
        <f>'中情景（2001-2060, 2020RMB）'!AW41*$B$73</f>
        <v>3325.8970040131967</v>
      </c>
      <c r="AX41" s="100">
        <f>'中情景（2001-2060, 2020RMB）'!AX41*$B$73</f>
        <v>3371.3189881027001</v>
      </c>
      <c r="AY41" s="66">
        <f>'中情景（2001-2060, 2020RMB）'!AY41*$B$73</f>
        <v>3417.115681970176</v>
      </c>
      <c r="AZ41" s="65">
        <f>'中情景（2001-2060, 2020RMB）'!AZ41*$B$73</f>
        <v>3463.4939886996394</v>
      </c>
      <c r="BA41" s="100">
        <f>'中情景（2001-2060, 2020RMB）'!BA41*$B$73</f>
        <v>3510.5198880237572</v>
      </c>
      <c r="BB41" s="100">
        <f>'中情景（2001-2060, 2020RMB）'!BB41*$B$73</f>
        <v>3557.9628391445685</v>
      </c>
      <c r="BC41" s="100">
        <f>'中情景（2001-2060, 2020RMB）'!BC41*$B$73</f>
        <v>3605.5779230530352</v>
      </c>
      <c r="BD41" s="66">
        <f>'中情景（2001-2060, 2020RMB）'!BD41*$B$73</f>
        <v>3653.1055563961932</v>
      </c>
      <c r="BE41" s="100">
        <f>'中情景（2001-2060, 2020RMB）'!BE41*$B$73</f>
        <v>3700.6082879271585</v>
      </c>
      <c r="BF41" s="100">
        <f>'中情景（2001-2060, 2020RMB）'!BF41*$B$73</f>
        <v>3748.3088160636112</v>
      </c>
      <c r="BG41" s="100">
        <f>'中情景（2001-2060, 2020RMB）'!BG41*$B$73</f>
        <v>3796.1744953850152</v>
      </c>
      <c r="BH41" s="100">
        <f>'中情景（2001-2060, 2020RMB）'!BH41*$B$73</f>
        <v>3844.1696633577681</v>
      </c>
      <c r="BI41" s="245">
        <f>'中情景（2001-2060, 2020RMB）'!BI41*$B$73</f>
        <v>3892.2555443217329</v>
      </c>
    </row>
    <row r="42" spans="1:61" x14ac:dyDescent="0.2">
      <c r="A42" s="23" t="s">
        <v>91</v>
      </c>
      <c r="B42" s="53"/>
      <c r="C42" s="54"/>
      <c r="D42" s="54"/>
      <c r="E42" s="54"/>
      <c r="F42" s="55"/>
      <c r="G42" s="53"/>
      <c r="H42" s="54"/>
      <c r="I42" s="54">
        <f>'中情景（2001-2060, 2020RMB）'!I42*$B$73</f>
        <v>957.48912910180843</v>
      </c>
      <c r="J42" s="54">
        <f>'中情景（2001-2060, 2020RMB）'!J42*$B$73</f>
        <v>1007.4847756088832</v>
      </c>
      <c r="K42" s="55">
        <f>'中情景（2001-2060, 2020RMB）'!K42*$B$73</f>
        <v>1190.6924414462044</v>
      </c>
      <c r="L42" s="53">
        <f>'中情景（2001-2060, 2020RMB）'!L42*$B$73</f>
        <v>1343.1889625419417</v>
      </c>
      <c r="M42" s="54">
        <f>'中情景（2001-2060, 2020RMB）'!M42*$B$73</f>
        <v>1386.1188711991374</v>
      </c>
      <c r="N42" s="54">
        <f>'中情景（2001-2060, 2020RMB）'!N42*$B$73</f>
        <v>1437.9007595991709</v>
      </c>
      <c r="O42" s="54">
        <f>'中情景（2001-2060, 2020RMB）'!O42*$B$73</f>
        <v>1504.0047055880304</v>
      </c>
      <c r="P42" s="54">
        <f>'中情景（2001-2060, 2020RMB）'!P42*$B$73</f>
        <v>1468.2394548218376</v>
      </c>
      <c r="Q42" s="53">
        <f>'中情景（2001-2060, 2020RMB）'!Q42*$B$73</f>
        <v>1517.3701234262553</v>
      </c>
      <c r="R42" s="54">
        <f>'中情景（2001-2060, 2020RMB）'!R42*$B$73</f>
        <v>1697.1667887148062</v>
      </c>
      <c r="S42" s="54">
        <f>'中情景（2001-2060, 2020RMB）'!S42*$B$73</f>
        <v>1811.5369065308341</v>
      </c>
      <c r="T42" s="54">
        <f>'中情景（2001-2060, 2020RMB）'!T42*$B$73</f>
        <v>1821.7287125216355</v>
      </c>
      <c r="U42" s="55">
        <f>'中情景（2001-2060, 2020RMB）'!U42*$B$73</f>
        <v>1852.1517291354023</v>
      </c>
      <c r="V42" s="54">
        <f>'中情景（2001-2060, 2020RMB）'!V42*$B$73</f>
        <v>2167.5672054910888</v>
      </c>
      <c r="W42" s="54">
        <f>'中情景（2001-2060, 2020RMB）'!W42*$B$73</f>
        <v>2175.4614760435193</v>
      </c>
      <c r="X42" s="100">
        <f>'中情景（2001-2060, 2020RMB）'!X42*$B$73</f>
        <v>2233.0188358454188</v>
      </c>
      <c r="Y42" s="100">
        <f>'中情景（2001-2060, 2020RMB）'!Y42*$B$73</f>
        <v>2289.1740523297649</v>
      </c>
      <c r="Z42" s="100">
        <f>'中情景（2001-2060, 2020RMB）'!Z42*$B$73</f>
        <v>2341.8983344522089</v>
      </c>
      <c r="AA42" s="65">
        <f>'中情景（2001-2060, 2020RMB）'!AA42*$B$73</f>
        <v>2397.548326015602</v>
      </c>
      <c r="AB42" s="100">
        <f>'中情景（2001-2060, 2020RMB）'!AB42*$B$73</f>
        <v>2453.2762816432232</v>
      </c>
      <c r="AC42" s="100">
        <f>'中情景（2001-2060, 2020RMB）'!AC42*$B$73</f>
        <v>2509.8528473035117</v>
      </c>
      <c r="AD42" s="100">
        <f>'中情景（2001-2060, 2020RMB）'!AD42*$B$73</f>
        <v>2567.658335586892</v>
      </c>
      <c r="AE42" s="66">
        <f>'中情景（2001-2060, 2020RMB）'!AE42*$B$73</f>
        <v>2626.6509107716338</v>
      </c>
      <c r="AF42" s="100">
        <f>'中情景（2001-2060, 2020RMB）'!AF42*$B$73</f>
        <v>2686.3194929450938</v>
      </c>
      <c r="AG42" s="100">
        <f>'中情景（2001-2060, 2020RMB）'!AG42*$B$73</f>
        <v>2745.4348126693731</v>
      </c>
      <c r="AH42" s="100">
        <f>'中情景（2001-2060, 2020RMB）'!AH42*$B$73</f>
        <v>2802.910587810245</v>
      </c>
      <c r="AI42" s="100">
        <f>'中情景（2001-2060, 2020RMB）'!AI42*$B$73</f>
        <v>2858.9554100082551</v>
      </c>
      <c r="AJ42" s="244">
        <f>'中情景（2001-2060, 2020RMB）'!AJ42*$B$73</f>
        <v>2915.2852736823265</v>
      </c>
      <c r="AK42" s="65">
        <f>'中情景（2001-2060, 2020RMB）'!AK42*$B$73</f>
        <v>2970.4873088771669</v>
      </c>
      <c r="AL42" s="100">
        <f>'中情景（2001-2060, 2020RMB）'!AL42*$B$73</f>
        <v>3022.3415692998051</v>
      </c>
      <c r="AM42" s="100">
        <f>'中情景（2001-2060, 2020RMB）'!AM42*$B$73</f>
        <v>3072.0876320369043</v>
      </c>
      <c r="AN42" s="100">
        <f>'中情景（2001-2060, 2020RMB）'!AN42*$B$73</f>
        <v>3121.0359504198614</v>
      </c>
      <c r="AO42" s="66">
        <f>'中情景（2001-2060, 2020RMB）'!AO42*$B$73</f>
        <v>3170.5627225020376</v>
      </c>
      <c r="AP42" s="100">
        <f>'中情景（2001-2060, 2020RMB）'!AP42*$B$73</f>
        <v>3220.8607582316513</v>
      </c>
      <c r="AQ42" s="100">
        <f>'中情景（2001-2060, 2020RMB）'!AQ42*$B$73</f>
        <v>3271.2232111820658</v>
      </c>
      <c r="AR42" s="100">
        <f>'中情景（2001-2060, 2020RMB）'!AR42*$B$73</f>
        <v>3321.7183517933609</v>
      </c>
      <c r="AS42" s="100">
        <f>'中情景（2001-2060, 2020RMB）'!AS42*$B$73</f>
        <v>3372.4052850565972</v>
      </c>
      <c r="AT42" s="100">
        <f>'中情景（2001-2060, 2020RMB）'!AT42*$B$73</f>
        <v>3423.3352290438565</v>
      </c>
      <c r="AU42" s="65">
        <f>'中情景（2001-2060, 2020RMB）'!AU42*$B$73</f>
        <v>3474.6264700963184</v>
      </c>
      <c r="AV42" s="100">
        <f>'中情景（2001-2060, 2020RMB）'!AV42*$B$73</f>
        <v>3526.3937491888992</v>
      </c>
      <c r="AW42" s="100">
        <f>'中情景（2001-2060, 2020RMB）'!AW42*$B$73</f>
        <v>3578.671813958561</v>
      </c>
      <c r="AX42" s="100">
        <f>'中情景（2001-2060, 2020RMB）'!AX42*$B$73</f>
        <v>3631.4864458049087</v>
      </c>
      <c r="AY42" s="66">
        <f>'中情景（2001-2060, 2020RMB）'!AY42*$B$73</f>
        <v>3684.8520272155474</v>
      </c>
      <c r="AZ42" s="65">
        <f>'中情景（2001-2060, 2020RMB）'!AZ42*$B$73</f>
        <v>3738.9733136633486</v>
      </c>
      <c r="BA42" s="100">
        <f>'中情景（2001-2060, 2020RMB）'!BA42*$B$73</f>
        <v>3793.8963644239661</v>
      </c>
      <c r="BB42" s="100">
        <f>'中情景（2001-2060, 2020RMB）'!BB42*$B$73</f>
        <v>3849.3748252482346</v>
      </c>
      <c r="BC42" s="100">
        <f>'中情景（2001-2060, 2020RMB）'!BC42*$B$73</f>
        <v>3905.1457361323096</v>
      </c>
      <c r="BD42" s="66">
        <f>'中情景（2001-2060, 2020RMB）'!BD42*$B$73</f>
        <v>3960.9291418484631</v>
      </c>
      <c r="BE42" s="100">
        <f>'中情景（2001-2060, 2020RMB）'!BE42*$B$73</f>
        <v>4016.7935826662056</v>
      </c>
      <c r="BF42" s="100">
        <f>'中情景（2001-2060, 2020RMB）'!BF42*$B$73</f>
        <v>4072.9819800397545</v>
      </c>
      <c r="BG42" s="100">
        <f>'中情景（2001-2060, 2020RMB）'!BG42*$B$73</f>
        <v>4129.4606067341883</v>
      </c>
      <c r="BH42" s="100">
        <f>'中情景（2001-2060, 2020RMB）'!BH42*$B$73</f>
        <v>4186.1923613345998</v>
      </c>
      <c r="BI42" s="245">
        <f>'中情景（2001-2060, 2020RMB）'!BI42*$B$73</f>
        <v>4243.1366467204862</v>
      </c>
    </row>
    <row r="43" spans="1:61" x14ac:dyDescent="0.2">
      <c r="A43" s="23" t="s">
        <v>92</v>
      </c>
      <c r="B43" s="53"/>
      <c r="C43" s="54"/>
      <c r="D43" s="54"/>
      <c r="E43" s="54"/>
      <c r="F43" s="55"/>
      <c r="G43" s="53"/>
      <c r="H43" s="54"/>
      <c r="I43" s="54">
        <f>'中情景（2001-2060, 2020RMB）'!I43*$B$73</f>
        <v>636.84917179891238</v>
      </c>
      <c r="J43" s="54">
        <f>'中情景（2001-2060, 2020RMB）'!J43*$B$73</f>
        <v>682.17640383462935</v>
      </c>
      <c r="K43" s="55">
        <f>'中情景（2001-2060, 2020RMB）'!K43*$B$73</f>
        <v>798.94066636712569</v>
      </c>
      <c r="L43" s="53">
        <f>'中情景（2001-2060, 2020RMB）'!L43*$B$73</f>
        <v>919.68852177451481</v>
      </c>
      <c r="M43" s="54">
        <f>'中情景（2001-2060, 2020RMB）'!M43*$B$73</f>
        <v>953.46054365731106</v>
      </c>
      <c r="N43" s="54">
        <f>'中情景（2001-2060, 2020RMB）'!N43*$B$73</f>
        <v>982.73916071012547</v>
      </c>
      <c r="O43" s="54">
        <f>'中情景（2001-2060, 2020RMB）'!O43*$B$73</f>
        <v>1007.190217386193</v>
      </c>
      <c r="P43" s="54">
        <f>'中情景（2001-2060, 2020RMB）'!P43*$B$73</f>
        <v>988.01686580060073</v>
      </c>
      <c r="Q43" s="53">
        <f>'中情景（2001-2060, 2020RMB）'!Q43*$B$73</f>
        <v>1028.7917095739863</v>
      </c>
      <c r="R43" s="54">
        <f>'中情景（2001-2060, 2020RMB）'!R43*$B$73</f>
        <v>1164.2331935578331</v>
      </c>
      <c r="S43" s="54">
        <f>'中情景（2001-2060, 2020RMB）'!S43*$B$73</f>
        <v>1285.5808657429811</v>
      </c>
      <c r="T43" s="54">
        <f>'中情景（2001-2060, 2020RMB）'!T43*$B$73</f>
        <v>1325.0409909702028</v>
      </c>
      <c r="U43" s="55">
        <f>'中情景（2001-2060, 2020RMB）'!U43*$B$73</f>
        <v>1362.5508537800022</v>
      </c>
      <c r="V43" s="54">
        <f>'中情景（2001-2060, 2020RMB）'!V43*$B$73</f>
        <v>1597.4262241195795</v>
      </c>
      <c r="W43" s="54">
        <f>'中情景（2001-2060, 2020RMB）'!W43*$B$73</f>
        <v>1681.134442521691</v>
      </c>
      <c r="X43" s="100">
        <f>'中情景（2001-2060, 2020RMB）'!X43*$B$73</f>
        <v>1757.4210740058566</v>
      </c>
      <c r="Y43" s="100">
        <f>'中情景（2001-2060, 2020RMB）'!Y43*$B$73</f>
        <v>1833.8607494338623</v>
      </c>
      <c r="Z43" s="100">
        <f>'中情景（2001-2060, 2020RMB）'!Z43*$B$73</f>
        <v>1908.3744711239369</v>
      </c>
      <c r="AA43" s="65">
        <f>'中情景（2001-2060, 2020RMB）'!AA43*$B$73</f>
        <v>1986.1295865254713</v>
      </c>
      <c r="AB43" s="100">
        <f>'中情景（2001-2060, 2020RMB）'!AB43*$B$73</f>
        <v>2065.1175161892575</v>
      </c>
      <c r="AC43" s="100">
        <f>'中情景（2001-2060, 2020RMB）'!AC43*$B$73</f>
        <v>2145.9346921305296</v>
      </c>
      <c r="AD43" s="100">
        <f>'中情景（2001-2060, 2020RMB）'!AD43*$B$73</f>
        <v>2228.8745315238193</v>
      </c>
      <c r="AE43" s="66">
        <f>'中情景（2001-2060, 2020RMB）'!AE43*$B$73</f>
        <v>2313.8728525345482</v>
      </c>
      <c r="AF43" s="100">
        <f>'中情景（2001-2060, 2020RMB）'!AF43*$B$73</f>
        <v>2400.4002645155988</v>
      </c>
      <c r="AG43" s="100">
        <f>'中情景（2001-2060, 2020RMB）'!AG43*$B$73</f>
        <v>2487.3237919275834</v>
      </c>
      <c r="AH43" s="100">
        <f>'中情景（2001-2060, 2020RMB）'!AH43*$B$73</f>
        <v>2573.6667791856185</v>
      </c>
      <c r="AI43" s="100">
        <f>'中情景（2001-2060, 2020RMB）'!AI43*$B$73</f>
        <v>2659.6189759853614</v>
      </c>
      <c r="AJ43" s="244">
        <f>'中情景（2001-2060, 2020RMB）'!AJ43*$B$73</f>
        <v>2746.8157915290908</v>
      </c>
      <c r="AK43" s="65">
        <f>'中情景（2001-2060, 2020RMB）'!AK43*$B$73</f>
        <v>2833.9615997533301</v>
      </c>
      <c r="AL43" s="100">
        <f>'中情景（2001-2060, 2020RMB）'!AL43*$B$73</f>
        <v>2918.8851355914003</v>
      </c>
      <c r="AM43" s="100">
        <f>'中情景（2001-2060, 2020RMB）'!AM43*$B$73</f>
        <v>3002.723514619599</v>
      </c>
      <c r="AN43" s="100">
        <f>'中情景（2001-2060, 2020RMB）'!AN43*$B$73</f>
        <v>3086.7506796216899</v>
      </c>
      <c r="AO43" s="66">
        <f>'中情景（2001-2060, 2020RMB）'!AO43*$B$73</f>
        <v>3172.3754849303605</v>
      </c>
      <c r="AP43" s="100">
        <f>'中情景（2001-2060, 2020RMB）'!AP43*$B$73</f>
        <v>3259.880850060616</v>
      </c>
      <c r="AQ43" s="100">
        <f>'中情景（2001-2060, 2020RMB）'!AQ43*$B$73</f>
        <v>3348.6460812208406</v>
      </c>
      <c r="AR43" s="100">
        <f>'中情景（2001-2060, 2020RMB）'!AR43*$B$73</f>
        <v>3438.8290745439181</v>
      </c>
      <c r="AS43" s="100">
        <f>'中情景（2001-2060, 2020RMB）'!AS43*$B$73</f>
        <v>3530.5904859171364</v>
      </c>
      <c r="AT43" s="100">
        <f>'中情景（2001-2060, 2020RMB）'!AT43*$B$73</f>
        <v>3624.0949754621774</v>
      </c>
      <c r="AU43" s="65">
        <f>'中情景（2001-2060, 2020RMB）'!AU43*$B$73</f>
        <v>3719.5914666112826</v>
      </c>
      <c r="AV43" s="100">
        <f>'中情景（2001-2060, 2020RMB）'!AV43*$B$73</f>
        <v>3817.3412784013672</v>
      </c>
      <c r="AW43" s="100">
        <f>'中情景（2001-2060, 2020RMB）'!AW43*$B$73</f>
        <v>3917.5349629379471</v>
      </c>
      <c r="AX43" s="100">
        <f>'中情景（2001-2060, 2020RMB）'!AX43*$B$73</f>
        <v>4020.3668384981465</v>
      </c>
      <c r="AY43" s="66">
        <f>'中情景（2001-2060, 2020RMB）'!AY43*$B$73</f>
        <v>4126.0324943355345</v>
      </c>
      <c r="AZ43" s="65">
        <f>'中情景（2001-2060, 2020RMB）'!AZ43*$B$73</f>
        <v>4234.6168500918975</v>
      </c>
      <c r="BA43" s="100">
        <f>'中情景（2001-2060, 2020RMB）'!BA43*$B$73</f>
        <v>4345.9403921235535</v>
      </c>
      <c r="BB43" s="100">
        <f>'中情景（2001-2060, 2020RMB）'!BB43*$B$73</f>
        <v>4459.7788534442479</v>
      </c>
      <c r="BC43" s="100">
        <f>'中情景（2001-2060, 2020RMB）'!BC43*$B$73</f>
        <v>4575.8771349692715</v>
      </c>
      <c r="BD43" s="66">
        <f>'中情景（2001-2060, 2020RMB）'!BD43*$B$73</f>
        <v>4693.9474991009147</v>
      </c>
      <c r="BE43" s="100">
        <f>'中情景（2001-2060, 2020RMB）'!BE43*$B$73</f>
        <v>4814.1061924007254</v>
      </c>
      <c r="BF43" s="100">
        <f>'中情景（2001-2060, 2020RMB）'!BF43*$B$73</f>
        <v>4936.6857285172273</v>
      </c>
      <c r="BG43" s="100">
        <f>'中情景（2001-2060, 2020RMB）'!BG43*$B$73</f>
        <v>5061.6941116542721</v>
      </c>
      <c r="BH43" s="100">
        <f>'中情景（2001-2060, 2020RMB）'!BH43*$B$73</f>
        <v>5189.1348284023688</v>
      </c>
      <c r="BI43" s="245">
        <f>'中情景（2001-2060, 2020RMB）'!BI43*$B$73</f>
        <v>5319.0064688143884</v>
      </c>
    </row>
    <row r="44" spans="1:61" x14ac:dyDescent="0.2">
      <c r="A44" s="23" t="s">
        <v>93</v>
      </c>
      <c r="B44" s="53"/>
      <c r="C44" s="54"/>
      <c r="D44" s="54"/>
      <c r="E44" s="54"/>
      <c r="F44" s="55"/>
      <c r="G44" s="53"/>
      <c r="H44" s="54"/>
      <c r="I44" s="54">
        <f>'中情景（2001-2060, 2020RMB）'!I44*$B$73</f>
        <v>1184.6348046443532</v>
      </c>
      <c r="J44" s="54">
        <f>'中情景（2001-2060, 2020RMB）'!J44*$B$73</f>
        <v>1329.5903424186711</v>
      </c>
      <c r="K44" s="55">
        <f>'中情景（2001-2060, 2020RMB）'!K44*$B$73</f>
        <v>1580.4100986226067</v>
      </c>
      <c r="L44" s="53">
        <f>'中情景（2001-2060, 2020RMB）'!L44*$B$73</f>
        <v>1700.8156350918027</v>
      </c>
      <c r="M44" s="54">
        <f>'中情景（2001-2060, 2020RMB）'!M44*$B$73</f>
        <v>1755.1757153883541</v>
      </c>
      <c r="N44" s="54">
        <f>'中情景（2001-2060, 2020RMB）'!N44*$B$73</f>
        <v>1915.783500409816</v>
      </c>
      <c r="O44" s="54">
        <f>'中情景（2001-2060, 2020RMB）'!O44*$B$73</f>
        <v>2053.4482547886432</v>
      </c>
      <c r="P44" s="54">
        <f>'中情景（2001-2060, 2020RMB）'!P44*$B$73</f>
        <v>2078.6458541383354</v>
      </c>
      <c r="Q44" s="53">
        <f>'中情景（2001-2060, 2020RMB）'!Q44*$B$73</f>
        <v>2342.9399942398995</v>
      </c>
      <c r="R44" s="54">
        <f>'中情景（2001-2060, 2020RMB）'!R44*$B$73</f>
        <v>2660.8766392878988</v>
      </c>
      <c r="S44" s="54">
        <f>'中情景（2001-2060, 2020RMB）'!S44*$B$73</f>
        <v>2779.2531419745264</v>
      </c>
      <c r="T44" s="54">
        <f>'中情景（2001-2060, 2020RMB）'!T44*$B$73</f>
        <v>2727.8977768813766</v>
      </c>
      <c r="U44" s="55">
        <f>'中情景（2001-2060, 2020RMB）'!U44*$B$73</f>
        <v>2813.0369617424208</v>
      </c>
      <c r="V44" s="54">
        <f>'中情景（2001-2060, 2020RMB）'!V44*$B$73</f>
        <v>3089.9937233622504</v>
      </c>
      <c r="W44" s="54">
        <f>'中情景（2001-2060, 2020RMB）'!W44*$B$73</f>
        <v>3336.6660504229862</v>
      </c>
      <c r="X44" s="100">
        <f>'中情景（2001-2060, 2020RMB）'!X44*$B$73</f>
        <v>3421.8475232239898</v>
      </c>
      <c r="Y44" s="100">
        <f>'中情景（2001-2060, 2020RMB）'!Y44*$B$73</f>
        <v>3504.8174849391485</v>
      </c>
      <c r="Z44" s="100">
        <f>'中情景（2001-2060, 2020RMB）'!Z44*$B$73</f>
        <v>3582.5121234529647</v>
      </c>
      <c r="AA44" s="65">
        <f>'中情景（2001-2060, 2020RMB）'!AA44*$B$73</f>
        <v>3664.6566585199835</v>
      </c>
      <c r="AB44" s="100">
        <f>'中情景（2001-2060, 2020RMB）'!AB44*$B$73</f>
        <v>3746.8661066380346</v>
      </c>
      <c r="AC44" s="100">
        <f>'中情景（2001-2060, 2020RMB）'!AC44*$B$73</f>
        <v>3830.3207292769471</v>
      </c>
      <c r="AD44" s="100">
        <f>'中情景（2001-2060, 2020RMB）'!AD44*$B$73</f>
        <v>3915.6019250162012</v>
      </c>
      <c r="AE44" s="66">
        <f>'中情景（2001-2060, 2020RMB）'!AE44*$B$73</f>
        <v>4002.6461696579217</v>
      </c>
      <c r="AF44" s="100">
        <f>'中情景（2001-2060, 2020RMB）'!AF44*$B$73</f>
        <v>4090.6854307594404</v>
      </c>
      <c r="AG44" s="100">
        <f>'中情景（2001-2060, 2020RMB）'!AG44*$B$73</f>
        <v>4177.8541412446739</v>
      </c>
      <c r="AH44" s="100">
        <f>'中情景（2001-2060, 2020RMB）'!AH44*$B$73</f>
        <v>4262.4952426900909</v>
      </c>
      <c r="AI44" s="100">
        <f>'中情景（2001-2060, 2020RMB）'!AI44*$B$73</f>
        <v>4344.9226545758484</v>
      </c>
      <c r="AJ44" s="244">
        <f>'中情景（2001-2060, 2020RMB）'!AJ44*$B$73</f>
        <v>4427.7376484036313</v>
      </c>
      <c r="AK44" s="65">
        <f>'中情景（2001-2060, 2020RMB）'!AK44*$B$73</f>
        <v>4508.7934997345355</v>
      </c>
      <c r="AL44" s="100">
        <f>'中情景（2001-2060, 2020RMB）'!AL44*$B$73</f>
        <v>4584.7291569169474</v>
      </c>
      <c r="AM44" s="100">
        <f>'中情景（2001-2060, 2020RMB）'!AM44*$B$73</f>
        <v>4657.429670669223</v>
      </c>
      <c r="AN44" s="100">
        <f>'中情景（2001-2060, 2020RMB）'!AN44*$B$73</f>
        <v>4728.8823240227111</v>
      </c>
      <c r="AO44" s="66">
        <f>'中情景（2001-2060, 2020RMB）'!AO44*$B$73</f>
        <v>4801.1687992824372</v>
      </c>
      <c r="AP44" s="100">
        <f>'中情景（2001-2060, 2020RMB）'!AP44*$B$73</f>
        <v>4874.5746114745034</v>
      </c>
      <c r="AQ44" s="100">
        <f>'中情景（2001-2060, 2020RMB）'!AQ44*$B$73</f>
        <v>4948.0234431967092</v>
      </c>
      <c r="AR44" s="100">
        <f>'中情景（2001-2060, 2020RMB）'!AR44*$B$73</f>
        <v>5021.612765866812</v>
      </c>
      <c r="AS44" s="100">
        <f>'中情景（2001-2060, 2020RMB）'!AS44*$B$73</f>
        <v>5095.4255667229691</v>
      </c>
      <c r="AT44" s="100">
        <f>'中情景（2001-2060, 2020RMB）'!AT44*$B$73</f>
        <v>5169.5323194312377</v>
      </c>
      <c r="AU44" s="65">
        <f>'中情景（2001-2060, 2020RMB）'!AU44*$B$73</f>
        <v>5244.1041423675752</v>
      </c>
      <c r="AV44" s="100">
        <f>'中情景（2001-2060, 2020RMB）'!AV44*$B$73</f>
        <v>5319.3060012786964</v>
      </c>
      <c r="AW44" s="100">
        <f>'中情景（2001-2060, 2020RMB）'!AW44*$B$73</f>
        <v>5395.1814642112995</v>
      </c>
      <c r="AX44" s="100">
        <f>'中情景（2001-2060, 2020RMB）'!AX44*$B$73</f>
        <v>5471.760045205654</v>
      </c>
      <c r="AY44" s="66">
        <f>'中情景（2001-2060, 2020RMB）'!AY44*$B$73</f>
        <v>5549.0535678011593</v>
      </c>
      <c r="AZ44" s="65">
        <f>'中情景（2001-2060, 2020RMB）'!AZ44*$B$73</f>
        <v>5627.384308085946</v>
      </c>
      <c r="BA44" s="100">
        <f>'中情景（2001-2060, 2020RMB）'!BA44*$B$73</f>
        <v>5706.840779480659</v>
      </c>
      <c r="BB44" s="100">
        <f>'中情景（2001-2060, 2020RMB）'!BB44*$B$73</f>
        <v>5787.0502172191282</v>
      </c>
      <c r="BC44" s="100">
        <f>'中情景（2001-2060, 2020RMB）'!BC44*$B$73</f>
        <v>5867.6156987821869</v>
      </c>
      <c r="BD44" s="66">
        <f>'中情景（2001-2060, 2020RMB）'!BD44*$B$73</f>
        <v>5948.1156210680738</v>
      </c>
      <c r="BE44" s="100">
        <f>'中情景（2001-2060, 2020RMB）'!BE44*$B$73</f>
        <v>6028.6523157202064</v>
      </c>
      <c r="BF44" s="100">
        <f>'中情景（2001-2060, 2020RMB）'!BF44*$B$73</f>
        <v>6109.5894148406387</v>
      </c>
      <c r="BG44" s="100">
        <f>'中情景（2001-2060, 2020RMB）'!BG44*$B$73</f>
        <v>6190.8749445426865</v>
      </c>
      <c r="BH44" s="100">
        <f>'中情景（2001-2060, 2020RMB）'!BH44*$B$73</f>
        <v>6272.4519421926943</v>
      </c>
      <c r="BI44" s="245">
        <f>'中情景（2001-2060, 2020RMB）'!BI44*$B$73</f>
        <v>6354.2582873948295</v>
      </c>
    </row>
    <row r="45" spans="1:61" x14ac:dyDescent="0.2">
      <c r="A45" s="23" t="s">
        <v>94</v>
      </c>
      <c r="B45" s="53"/>
      <c r="C45" s="54"/>
      <c r="D45" s="54"/>
      <c r="E45" s="54"/>
      <c r="F45" s="55"/>
      <c r="G45" s="53"/>
      <c r="H45" s="54"/>
      <c r="I45" s="54">
        <f>'中情景（2001-2060, 2020RMB）'!I45*$B$73</f>
        <v>439.16700116624838</v>
      </c>
      <c r="J45" s="54">
        <f>'中情景（2001-2060, 2020RMB）'!J45*$B$73</f>
        <v>492.90481857395127</v>
      </c>
      <c r="K45" s="55">
        <f>'中情景（2001-2060, 2020RMB）'!K45*$B$73</f>
        <v>585.88854632995037</v>
      </c>
      <c r="L45" s="53">
        <f>'中情景（2001-2060, 2020RMB）'!L45*$B$73</f>
        <v>630.52520411484909</v>
      </c>
      <c r="M45" s="54">
        <f>'中情景（2001-2060, 2020RMB）'!M45*$B$73</f>
        <v>627.86780663475895</v>
      </c>
      <c r="N45" s="54">
        <f>'中情景（2001-2060, 2020RMB）'!N45*$B$73</f>
        <v>625.07955852316729</v>
      </c>
      <c r="O45" s="54">
        <f>'中情景（2001-2060, 2020RMB）'!O45*$B$73</f>
        <v>675.39018356764871</v>
      </c>
      <c r="P45" s="54">
        <f>'中情景（2001-2060, 2020RMB）'!P45*$B$73</f>
        <v>684.31855733125531</v>
      </c>
      <c r="Q45" s="53">
        <f>'中情景（2001-2060, 2020RMB）'!Q45*$B$73</f>
        <v>689.18639066633614</v>
      </c>
      <c r="R45" s="54">
        <f>'中情景（2001-2060, 2020RMB）'!R45*$B$73</f>
        <v>740.85280156929605</v>
      </c>
      <c r="S45" s="54">
        <f>'中情景（2001-2060, 2020RMB）'!S45*$B$73</f>
        <v>776.76236454005254</v>
      </c>
      <c r="T45" s="54">
        <f>'中情景（2001-2060, 2020RMB）'!T45*$B$73</f>
        <v>804.34925709304082</v>
      </c>
      <c r="U45" s="55">
        <f>'中情景（2001-2060, 2020RMB）'!U45*$B$73</f>
        <v>775.76461349021258</v>
      </c>
      <c r="V45" s="54">
        <f>'中情景（2001-2060, 2020RMB）'!V45*$B$73</f>
        <v>875.56611675062425</v>
      </c>
      <c r="W45" s="54">
        <f>'中情景（2001-2060, 2020RMB）'!W45*$B$73</f>
        <v>910.77433504394821</v>
      </c>
      <c r="X45" s="100">
        <f>'中情景（2001-2060, 2020RMB）'!X45*$B$73</f>
        <v>924.34018220201699</v>
      </c>
      <c r="Y45" s="100">
        <f>'中情景（2001-2060, 2020RMB）'!Y45*$B$73</f>
        <v>937.2202886287763</v>
      </c>
      <c r="Z45" s="100">
        <f>'中情景（2001-2060, 2020RMB）'!Z45*$B$73</f>
        <v>948.71929961003718</v>
      </c>
      <c r="AA45" s="65">
        <f>'中情景（2001-2060, 2020RMB）'!AA45*$B$73</f>
        <v>961.41756319446256</v>
      </c>
      <c r="AB45" s="100">
        <f>'中情景（2001-2060, 2020RMB）'!AB45*$B$73</f>
        <v>974.06713497517364</v>
      </c>
      <c r="AC45" s="100">
        <f>'中情景（2001-2060, 2020RMB）'!AC45*$B$73</f>
        <v>986.97477714941704</v>
      </c>
      <c r="AD45" s="100">
        <f>'中情景（2001-2060, 2020RMB）'!AD45*$B$73</f>
        <v>1000.2829340781391</v>
      </c>
      <c r="AE45" s="66">
        <f>'中情景（2001-2060, 2020RMB）'!AE45*$B$73</f>
        <v>1013.9653900237372</v>
      </c>
      <c r="AF45" s="100">
        <f>'中情景（2001-2060, 2020RMB）'!AF45*$B$73</f>
        <v>1027.8762131553813</v>
      </c>
      <c r="AG45" s="100">
        <f>'中情景（2001-2060, 2020RMB）'!AG45*$B$73</f>
        <v>1041.5796439649409</v>
      </c>
      <c r="AH45" s="100">
        <f>'中情景（2001-2060, 2020RMB）'!AH45*$B$73</f>
        <v>1054.6356893930858</v>
      </c>
      <c r="AI45" s="100">
        <f>'中情景（2001-2060, 2020RMB）'!AI45*$B$73</f>
        <v>1067.0972799871695</v>
      </c>
      <c r="AJ45" s="244">
        <f>'中情景（2001-2060, 2020RMB）'!AJ45*$B$73</f>
        <v>1079.5692372287601</v>
      </c>
      <c r="AK45" s="65">
        <f>'中情景（2001-2060, 2020RMB）'!AK45*$B$73</f>
        <v>1091.5335642268842</v>
      </c>
      <c r="AL45" s="100">
        <f>'中情景（2001-2060, 2020RMB）'!AL45*$B$73</f>
        <v>1102.2171918475374</v>
      </c>
      <c r="AM45" s="100">
        <f>'中情景（2001-2060, 2020RMB）'!AM45*$B$73</f>
        <v>1112.0843915769221</v>
      </c>
      <c r="AN45" s="100">
        <f>'中情景（2001-2060, 2020RMB）'!AN45*$B$73</f>
        <v>1121.6094706285012</v>
      </c>
      <c r="AO45" s="66">
        <f>'中情景（2001-2060, 2020RMB）'!AO45*$B$73</f>
        <v>1131.2750625018914</v>
      </c>
      <c r="AP45" s="100">
        <f>'中情景（2001-2060, 2020RMB）'!AP45*$B$73</f>
        <v>1141.1296116601804</v>
      </c>
      <c r="AQ45" s="100">
        <f>'中情景（2001-2060, 2020RMB）'!AQ45*$B$73</f>
        <v>1150.902496881911</v>
      </c>
      <c r="AR45" s="100">
        <f>'中情景（2001-2060, 2020RMB）'!AR45*$B$73</f>
        <v>1160.6001704521129</v>
      </c>
      <c r="AS45" s="100">
        <f>'中情景（2001-2060, 2020RMB）'!AS45*$B$73</f>
        <v>1170.2244682179169</v>
      </c>
      <c r="AT45" s="100">
        <f>'中情景（2001-2060, 2020RMB）'!AT45*$B$73</f>
        <v>1179.7731970171344</v>
      </c>
      <c r="AU45" s="65">
        <f>'中情景（2001-2060, 2020RMB）'!AU45*$B$73</f>
        <v>1189.2659128716707</v>
      </c>
      <c r="AV45" s="100">
        <f>'中情景（2001-2060, 2020RMB）'!AV45*$B$73</f>
        <v>1198.7191565704675</v>
      </c>
      <c r="AW45" s="100">
        <f>'中情景（2001-2060, 2020RMB）'!AW45*$B$73</f>
        <v>1208.1207129933919</v>
      </c>
      <c r="AX45" s="100">
        <f>'中情景（2001-2060, 2020RMB）'!AX45*$B$73</f>
        <v>1217.4543742313424</v>
      </c>
      <c r="AY45" s="66">
        <f>'中情景（2001-2060, 2020RMB）'!AY45*$B$73</f>
        <v>1226.6992469656529</v>
      </c>
      <c r="AZ45" s="65">
        <f>'中情景（2001-2060, 2020RMB）'!AZ45*$B$73</f>
        <v>1235.9719528452695</v>
      </c>
      <c r="BA45" s="100">
        <f>'中情景（2001-2060, 2020RMB）'!BA45*$B$73</f>
        <v>1245.3498008033985</v>
      </c>
      <c r="BB45" s="100">
        <f>'中情景（2001-2060, 2020RMB）'!BB45*$B$73</f>
        <v>1254.746480883063</v>
      </c>
      <c r="BC45" s="100">
        <f>'中情景（2001-2060, 2020RMB）'!BC45*$B$73</f>
        <v>1264.0725063913985</v>
      </c>
      <c r="BD45" s="66">
        <f>'中情景（2001-2060, 2020RMB）'!BD45*$B$73</f>
        <v>1273.2352179549191</v>
      </c>
      <c r="BE45" s="100">
        <f>'中情景（2001-2060, 2020RMB）'!BE45*$B$73</f>
        <v>1282.2555909904024</v>
      </c>
      <c r="BF45" s="100">
        <f>'中情景（2001-2060, 2020RMB）'!BF45*$B$73</f>
        <v>1291.2091428527247</v>
      </c>
      <c r="BG45" s="100">
        <f>'中情景（2001-2060, 2020RMB）'!BG45*$B$73</f>
        <v>1300.0820452418959</v>
      </c>
      <c r="BH45" s="100">
        <f>'中情景（2001-2060, 2020RMB）'!BH45*$B$73</f>
        <v>1308.8596143011544</v>
      </c>
      <c r="BI45" s="245">
        <f>'中情景（2001-2060, 2020RMB）'!BI45*$B$73</f>
        <v>1317.5263055191299</v>
      </c>
    </row>
    <row r="46" spans="1:61" x14ac:dyDescent="0.2">
      <c r="A46" s="23" t="s">
        <v>95</v>
      </c>
      <c r="B46" s="53"/>
      <c r="C46" s="54"/>
      <c r="D46" s="54"/>
      <c r="E46" s="54"/>
      <c r="F46" s="55"/>
      <c r="G46" s="53"/>
      <c r="H46" s="54"/>
      <c r="I46" s="54">
        <f>'中情景（2001-2060, 2020RMB）'!I46*$B$73</f>
        <v>1217.5195160253679</v>
      </c>
      <c r="J46" s="54">
        <f>'中情景（2001-2060, 2020RMB）'!J46*$B$73</f>
        <v>1292.6341207581518</v>
      </c>
      <c r="K46" s="55">
        <f>'中情景（2001-2060, 2020RMB）'!K46*$B$73</f>
        <v>1490.0363414785679</v>
      </c>
      <c r="L46" s="53">
        <f>'中情景（2001-2060, 2020RMB）'!L46*$B$73</f>
        <v>1639.350314270589</v>
      </c>
      <c r="M46" s="54">
        <f>'中情景（2001-2060, 2020RMB）'!M46*$B$73</f>
        <v>1712.0343556535668</v>
      </c>
      <c r="N46" s="54">
        <f>'中情景（2001-2060, 2020RMB）'!N46*$B$73</f>
        <v>1803.6398418356748</v>
      </c>
      <c r="O46" s="54">
        <f>'中情景（2001-2060, 2020RMB）'!O46*$B$73</f>
        <v>1891.7453428330407</v>
      </c>
      <c r="P46" s="54">
        <f>'中情景（2001-2060, 2020RMB）'!P46*$B$73</f>
        <v>1925.726984191494</v>
      </c>
      <c r="Q46" s="53">
        <f>'中情景（2001-2060, 2020RMB）'!Q46*$B$73</f>
        <v>2039.0277316223494</v>
      </c>
      <c r="R46" s="54">
        <f>'中情景（2001-2060, 2020RMB）'!R46*$B$73</f>
        <v>2282.7007277873363</v>
      </c>
      <c r="S46" s="54">
        <f>'中情景（2001-2060, 2020RMB）'!S46*$B$73</f>
        <v>2438.8021860920107</v>
      </c>
      <c r="T46" s="54">
        <f>'中情景（2001-2060, 2020RMB）'!T46*$B$73</f>
        <v>2603.0134076603781</v>
      </c>
      <c r="U46" s="55">
        <f>'中情景（2001-2060, 2020RMB）'!U46*$B$73</f>
        <v>2742.170325969631</v>
      </c>
      <c r="V46" s="54">
        <f>'中情景（2001-2060, 2020RMB）'!V46*$B$73</f>
        <v>3334.778314369561</v>
      </c>
      <c r="W46" s="54">
        <f>'中情景（2001-2060, 2020RMB）'!W46*$B$73</f>
        <v>3790.6958165959172</v>
      </c>
      <c r="X46" s="100">
        <f>'中情景（2001-2060, 2020RMB）'!X46*$B$73</f>
        <v>4076.1608268117393</v>
      </c>
      <c r="Y46" s="100">
        <f>'中情景（2001-2060, 2020RMB）'!Y46*$B$73</f>
        <v>4373.0738432130884</v>
      </c>
      <c r="Z46" s="100">
        <f>'中情景（2001-2060, 2020RMB）'!Z46*$B$73</f>
        <v>4675.8161775135804</v>
      </c>
      <c r="AA46" s="65">
        <f>'中情景（2001-2060, 2020RMB）'!AA46*$B$73</f>
        <v>5001.9732756657395</v>
      </c>
      <c r="AB46" s="100">
        <f>'中情景（2001-2060, 2020RMB）'!AB46*$B$73</f>
        <v>5348.7260103914487</v>
      </c>
      <c r="AC46" s="100">
        <f>'中情景（2001-2060, 2020RMB）'!AC46*$B$73</f>
        <v>5710.9552461635631</v>
      </c>
      <c r="AD46" s="100">
        <f>'中情景（2001-2060, 2020RMB）'!AD46*$B$73</f>
        <v>6080.8245325437792</v>
      </c>
      <c r="AE46" s="66">
        <f>'中情景（2001-2060, 2020RMB）'!AE46*$B$73</f>
        <v>6447.3595962973914</v>
      </c>
      <c r="AF46" s="100">
        <f>'中情景（2001-2060, 2020RMB）'!AF46*$B$73</f>
        <v>6810.2255811084642</v>
      </c>
      <c r="AG46" s="100">
        <f>'中情景（2001-2060, 2020RMB）'!AG46*$B$73</f>
        <v>7172.5726881805449</v>
      </c>
      <c r="AH46" s="100">
        <f>'中情景（2001-2060, 2020RMB）'!AH46*$B$73</f>
        <v>7526.2395022639384</v>
      </c>
      <c r="AI46" s="100">
        <f>'中情景（2001-2060, 2020RMB）'!AI46*$B$73</f>
        <v>7865.6644128919561</v>
      </c>
      <c r="AJ46" s="244">
        <f>'中情景（2001-2060, 2020RMB）'!AJ46*$B$73</f>
        <v>8189.0193205275718</v>
      </c>
      <c r="AK46" s="65">
        <f>'中情景（2001-2060, 2020RMB）'!AK46*$B$73</f>
        <v>8496.3225870719925</v>
      </c>
      <c r="AL46" s="100">
        <f>'中情景（2001-2060, 2020RMB）'!AL46*$B$73</f>
        <v>8789.5767627477944</v>
      </c>
      <c r="AM46" s="100">
        <f>'中情景（2001-2060, 2020RMB）'!AM46*$B$73</f>
        <v>9072.2814331111513</v>
      </c>
      <c r="AN46" s="100">
        <f>'中情景（2001-2060, 2020RMB）'!AN46*$B$73</f>
        <v>9348.5928550453391</v>
      </c>
      <c r="AO46" s="66">
        <f>'中情景（2001-2060, 2020RMB）'!AO46*$B$73</f>
        <v>9623.280539682939</v>
      </c>
      <c r="AP46" s="100">
        <f>'中情景（2001-2060, 2020RMB）'!AP46*$B$73</f>
        <v>9897.8650691855892</v>
      </c>
      <c r="AQ46" s="100">
        <f>'中情景（2001-2060, 2020RMB）'!AQ46*$B$73</f>
        <v>10171.258574878251</v>
      </c>
      <c r="AR46" s="100">
        <f>'中情景（2001-2060, 2020RMB）'!AR46*$B$73</f>
        <v>10444.871740406175</v>
      </c>
      <c r="AS46" s="100">
        <f>'中情景（2001-2060, 2020RMB）'!AS46*$B$73</f>
        <v>10720.262143212922</v>
      </c>
      <c r="AT46" s="100">
        <f>'中情景（2001-2060, 2020RMB）'!AT46*$B$73</f>
        <v>10999.138179043539</v>
      </c>
      <c r="AU46" s="65">
        <f>'中情景（2001-2060, 2020RMB）'!AU46*$B$73</f>
        <v>11283.605132804503</v>
      </c>
      <c r="AV46" s="100">
        <f>'中情景（2001-2060, 2020RMB）'!AV46*$B$73</f>
        <v>11575.952222050733</v>
      </c>
      <c r="AW46" s="100">
        <f>'中情景（2001-2060, 2020RMB）'!AW46*$B$73</f>
        <v>11878.409641549832</v>
      </c>
      <c r="AX46" s="100">
        <f>'中情景（2001-2060, 2020RMB）'!AX46*$B$73</f>
        <v>12193.387878989681</v>
      </c>
      <c r="AY46" s="66">
        <f>'中情景（2001-2060, 2020RMB）'!AY46*$B$73</f>
        <v>12523.487310758479</v>
      </c>
      <c r="AZ46" s="65">
        <f>'中情景（2001-2060, 2020RMB）'!AZ46*$B$73</f>
        <v>12866.649121129638</v>
      </c>
      <c r="BA46" s="100">
        <f>'中情景（2001-2060, 2020RMB）'!BA46*$B$73</f>
        <v>13218.580283772479</v>
      </c>
      <c r="BB46" s="100">
        <f>'中情景（2001-2060, 2020RMB）'!BB46*$B$73</f>
        <v>13578.609079834661</v>
      </c>
      <c r="BC46" s="100">
        <f>'中情景（2001-2060, 2020RMB）'!BC46*$B$73</f>
        <v>13945.966701604988</v>
      </c>
      <c r="BD46" s="66">
        <f>'中情景（2001-2060, 2020RMB）'!BD46*$B$73</f>
        <v>14319.781444359429</v>
      </c>
      <c r="BE46" s="100">
        <f>'中情景（2001-2060, 2020RMB）'!BE46*$B$73</f>
        <v>14700.41167912938</v>
      </c>
      <c r="BF46" s="100">
        <f>'中情景（2001-2060, 2020RMB）'!BF46*$B$73</f>
        <v>15088.878076522184</v>
      </c>
      <c r="BG46" s="100">
        <f>'中情景（2001-2060, 2020RMB）'!BG46*$B$73</f>
        <v>15485.212222104825</v>
      </c>
      <c r="BH46" s="100">
        <f>'中情景（2001-2060, 2020RMB）'!BH46*$B$73</f>
        <v>15889.431823684807</v>
      </c>
      <c r="BI46" s="245">
        <f>'中情景（2001-2060, 2020RMB）'!BI46*$B$73</f>
        <v>16301.539517395771</v>
      </c>
    </row>
    <row r="47" spans="1:61" x14ac:dyDescent="0.2">
      <c r="A47" s="23" t="s">
        <v>120</v>
      </c>
      <c r="B47" s="53"/>
      <c r="C47" s="54"/>
      <c r="D47" s="54"/>
      <c r="E47" s="54"/>
      <c r="F47" s="55"/>
      <c r="G47" s="53"/>
      <c r="H47" s="54"/>
      <c r="I47" s="54">
        <f>'中情景（2001-2060, 2020RMB）'!I47*$B$73</f>
        <v>1706.6024804589906</v>
      </c>
      <c r="J47" s="54">
        <f>'中情景（2001-2060, 2020RMB）'!J47*$B$73</f>
        <v>1703.5010482581254</v>
      </c>
      <c r="K47" s="55">
        <f>'中情景（2001-2060, 2020RMB）'!K47*$B$73</f>
        <v>1933.8707410286615</v>
      </c>
      <c r="L47" s="53">
        <f>'中情景（2001-2060, 2020RMB）'!L47*$B$73</f>
        <v>2153.675657808727</v>
      </c>
      <c r="M47" s="54">
        <f>'中情景（2001-2060, 2020RMB）'!M47*$B$73</f>
        <v>2298.3702505757124</v>
      </c>
      <c r="N47" s="54">
        <f>'中情景（2001-2060, 2020RMB）'!N47*$B$73</f>
        <v>2430.0821452448795</v>
      </c>
      <c r="O47" s="54">
        <f>'中情景（2001-2060, 2020RMB）'!O47*$B$73</f>
        <v>2614.0226283800762</v>
      </c>
      <c r="P47" s="54">
        <f>'中情景（2001-2060, 2020RMB）'!P47*$B$73</f>
        <v>2740.3367900106496</v>
      </c>
      <c r="Q47" s="53">
        <f>'中情景（2001-2060, 2020RMB）'!Q47*$B$73</f>
        <v>2941.6791661197531</v>
      </c>
      <c r="R47" s="54">
        <f>'中情景（2001-2060, 2020RMB）'!R47*$B$73</f>
        <v>3388.5062004678171</v>
      </c>
      <c r="S47" s="54">
        <f>'中情景（2001-2060, 2020RMB）'!S47*$B$73</f>
        <v>3815.9156485707945</v>
      </c>
      <c r="T47" s="54">
        <f>'中情景（2001-2060, 2020RMB）'!T47*$B$73</f>
        <v>4021.3431733748421</v>
      </c>
      <c r="U47" s="55">
        <f>'中情景（2001-2060, 2020RMB）'!U47*$B$73</f>
        <v>4189.6426485802067</v>
      </c>
      <c r="V47" s="54">
        <f>'中情景（2001-2060, 2020RMB）'!V47*$B$73</f>
        <v>5047.07826989772</v>
      </c>
      <c r="W47" s="54">
        <f>'中情景（2001-2060, 2020RMB）'!W47*$B$73</f>
        <v>5516.6342563589078</v>
      </c>
      <c r="X47" s="100">
        <f>'中情景（2001-2060, 2020RMB）'!X47*$B$73</f>
        <v>5839.9238885125942</v>
      </c>
      <c r="Y47" s="100">
        <f>'中情景（2001-2060, 2020RMB）'!Y47*$B$73</f>
        <v>6173.1866646089347</v>
      </c>
      <c r="Z47" s="100">
        <f>'中情景（2001-2060, 2020RMB）'!Z47*$B$73</f>
        <v>6509.7233451234533</v>
      </c>
      <c r="AA47" s="65">
        <f>'中情景（2001-2060, 2020RMB）'!AA47*$B$73</f>
        <v>6872.9053427094223</v>
      </c>
      <c r="AB47" s="100">
        <f>'中情景（2001-2060, 2020RMB）'!AB47*$B$73</f>
        <v>7257.5956586610328</v>
      </c>
      <c r="AC47" s="100">
        <f>'中情景（2001-2060, 2020RMB）'!AC47*$B$73</f>
        <v>7658.3880545194297</v>
      </c>
      <c r="AD47" s="100">
        <f>'中情景（2001-2060, 2020RMB）'!AD47*$B$73</f>
        <v>8066.6080861591145</v>
      </c>
      <c r="AE47" s="66">
        <f>'中情景（2001-2060, 2020RMB）'!AE47*$B$73</f>
        <v>8469.8277983701664</v>
      </c>
      <c r="AF47" s="100">
        <f>'中情景（2001-2060, 2020RMB）'!AF47*$B$73</f>
        <v>8864.5962518748838</v>
      </c>
      <c r="AG47" s="100">
        <f>'中情景（2001-2060, 2020RMB）'!AG47*$B$73</f>
        <v>9254.0128974031668</v>
      </c>
      <c r="AH47" s="100">
        <f>'中情景（2001-2060, 2020RMB）'!AH47*$B$73</f>
        <v>9633.5689076853287</v>
      </c>
      <c r="AI47" s="100">
        <f>'中情景（2001-2060, 2020RMB）'!AI47*$B$73</f>
        <v>10003.244150588229</v>
      </c>
      <c r="AJ47" s="244">
        <f>'中情景（2001-2060, 2020RMB）'!AJ47*$B$73</f>
        <v>10368.694883340529</v>
      </c>
      <c r="AK47" s="65">
        <f>'中情景（2001-2060, 2020RMB）'!AK47*$B$73</f>
        <v>10726.810926796697</v>
      </c>
      <c r="AL47" s="100">
        <f>'中情景（2001-2060, 2020RMB）'!AL47*$B$73</f>
        <v>11071.355165563386</v>
      </c>
      <c r="AM47" s="100">
        <f>'中情景（2001-2060, 2020RMB）'!AM47*$B$73</f>
        <v>11406.715807846271</v>
      </c>
      <c r="AN47" s="100">
        <f>'中情景（2001-2060, 2020RMB）'!AN47*$B$73</f>
        <v>11737.96829452008</v>
      </c>
      <c r="AO47" s="66">
        <f>'中情景（2001-2060, 2020RMB）'!AO47*$B$73</f>
        <v>12070.84632271778</v>
      </c>
      <c r="AP47" s="100">
        <f>'中情景（2001-2060, 2020RMB）'!AP47*$B$73</f>
        <v>12406.924189013283</v>
      </c>
      <c r="AQ47" s="100">
        <f>'中情景（2001-2060, 2020RMB）'!AQ47*$B$73</f>
        <v>12744.44931423767</v>
      </c>
      <c r="AR47" s="100">
        <f>'中情景（2001-2060, 2020RMB）'!AR47*$B$73</f>
        <v>13084.749540513436</v>
      </c>
      <c r="AS47" s="100">
        <f>'中情景（2001-2060, 2020RMB）'!AS47*$B$73</f>
        <v>13429.285895482497</v>
      </c>
      <c r="AT47" s="100">
        <f>'中情景（2001-2060, 2020RMB）'!AT47*$B$73</f>
        <v>13779.661800169386</v>
      </c>
      <c r="AU47" s="65">
        <f>'中情景（2001-2060, 2020RMB）'!AU47*$B$73</f>
        <v>14137.934346418371</v>
      </c>
      <c r="AV47" s="100">
        <f>'中情景（2001-2060, 2020RMB）'!AV47*$B$73</f>
        <v>14506.349136238336</v>
      </c>
      <c r="AW47" s="100">
        <f>'中情景（2001-2060, 2020RMB）'!AW47*$B$73</f>
        <v>14887.035563740521</v>
      </c>
      <c r="AX47" s="100">
        <f>'中情景（2001-2060, 2020RMB）'!AX47*$B$73</f>
        <v>15282.304407092668</v>
      </c>
      <c r="AY47" s="66">
        <f>'中情景（2001-2060, 2020RMB）'!AY47*$B$73</f>
        <v>15694.655707288915</v>
      </c>
      <c r="AZ47" s="65">
        <f>'中情景（2001-2060, 2020RMB）'!AZ47*$B$73</f>
        <v>16122.753353551754</v>
      </c>
      <c r="BA47" s="100">
        <f>'中情景（2001-2060, 2020RMB）'!BA47*$B$73</f>
        <v>16563.038485730645</v>
      </c>
      <c r="BB47" s="100">
        <f>'中情景（2001-2060, 2020RMB）'!BB47*$B$73</f>
        <v>17014.738294959363</v>
      </c>
      <c r="BC47" s="100">
        <f>'中情景（2001-2060, 2020RMB）'!BC47*$B$73</f>
        <v>17476.960417405702</v>
      </c>
      <c r="BD47" s="66">
        <f>'中情景（2001-2060, 2020RMB）'!BD47*$B$73</f>
        <v>17948.684809070674</v>
      </c>
      <c r="BE47" s="100">
        <f>'中情景（2001-2060, 2020RMB）'!BE47*$B$73</f>
        <v>18430.433993726791</v>
      </c>
      <c r="BF47" s="100">
        <f>'中情景（2001-2060, 2020RMB）'!BF47*$B$73</f>
        <v>18923.562641049757</v>
      </c>
      <c r="BG47" s="100">
        <f>'中情景（2001-2060, 2020RMB）'!BG47*$B$73</f>
        <v>19428.187559137576</v>
      </c>
      <c r="BH47" s="100">
        <f>'中情景（2001-2060, 2020RMB）'!BH47*$B$73</f>
        <v>19944.409732825607</v>
      </c>
      <c r="BI47" s="245">
        <f>'中情景（2001-2060, 2020RMB）'!BI47*$B$73</f>
        <v>20472.312726987424</v>
      </c>
    </row>
    <row r="48" spans="1:61" x14ac:dyDescent="0.2">
      <c r="A48" s="23" t="s">
        <v>38</v>
      </c>
      <c r="B48" s="53"/>
      <c r="C48" s="54"/>
      <c r="D48" s="54"/>
      <c r="E48" s="54"/>
      <c r="F48" s="55"/>
      <c r="G48" s="53"/>
      <c r="H48" s="54"/>
      <c r="I48" s="54">
        <f>'中情景（2001-2060, 2020RMB）'!I48*$B$73</f>
        <v>174.94890796108089</v>
      </c>
      <c r="J48" s="54">
        <f>'中情景（2001-2060, 2020RMB）'!J48*$B$73</f>
        <v>169.15820543043426</v>
      </c>
      <c r="K48" s="55">
        <f>'中情景（2001-2060, 2020RMB）'!K48*$B$73</f>
        <v>196.46933500099175</v>
      </c>
      <c r="L48" s="53">
        <f>'中情景（2001-2060, 2020RMB）'!L48*$B$73</f>
        <v>219.55529259720151</v>
      </c>
      <c r="M48" s="54">
        <f>'中情景（2001-2060, 2020RMB）'!M48*$B$73</f>
        <v>235.35118038279785</v>
      </c>
      <c r="N48" s="54">
        <f>'中情景（2001-2060, 2020RMB）'!N48*$B$73</f>
        <v>249.50909097016776</v>
      </c>
      <c r="O48" s="54">
        <f>'中情景（2001-2060, 2020RMB）'!O48*$B$73</f>
        <v>261.69729116037337</v>
      </c>
      <c r="P48" s="54">
        <f>'中情景（2001-2060, 2020RMB）'!P48*$B$73</f>
        <v>261.68098067397437</v>
      </c>
      <c r="Q48" s="53">
        <f>'中情景（2001-2060, 2020RMB）'!Q48*$B$73</f>
        <v>279.37539782966684</v>
      </c>
      <c r="R48" s="54">
        <f>'中情景（2001-2060, 2020RMB）'!R48*$B$73</f>
        <v>318.13496199016924</v>
      </c>
      <c r="S48" s="54">
        <f>'中情景（2001-2060, 2020RMB）'!S48*$B$73</f>
        <v>336.40604594488298</v>
      </c>
      <c r="T48" s="54">
        <f>'中情景（2001-2060, 2020RMB）'!T48*$B$73</f>
        <v>358.40848198921412</v>
      </c>
      <c r="U48" s="55">
        <f>'中情景（2001-2060, 2020RMB）'!U48*$B$73</f>
        <v>358.49983471901351</v>
      </c>
      <c r="V48" s="54">
        <f>'中情景（2001-2060, 2020RMB）'!V48*$B$73</f>
        <v>418.05813758237923</v>
      </c>
      <c r="W48" s="54">
        <f>'中情景（2001-2060, 2020RMB）'!W48*$B$73</f>
        <v>444.2119594191438</v>
      </c>
      <c r="X48" s="100">
        <f>'中情景（2001-2060, 2020RMB）'!X48*$B$73</f>
        <v>459.50997907388228</v>
      </c>
      <c r="Y48" s="100">
        <f>'中情景（2001-2060, 2020RMB）'!Y48*$B$73</f>
        <v>474.9562815544071</v>
      </c>
      <c r="Z48" s="100">
        <f>'中情景（2001-2060, 2020RMB）'!Z48*$B$73</f>
        <v>490.13693516659032</v>
      </c>
      <c r="AA48" s="65">
        <f>'中情景（2001-2060, 2020RMB）'!AA48*$B$73</f>
        <v>506.79782008145725</v>
      </c>
      <c r="AB48" s="100">
        <f>'中情景（2001-2060, 2020RMB）'!AB48*$B$73</f>
        <v>524.41695045952872</v>
      </c>
      <c r="AC48" s="100">
        <f>'中情景（2001-2060, 2020RMB）'!AC48*$B$73</f>
        <v>542.56339175580058</v>
      </c>
      <c r="AD48" s="100">
        <f>'中情景（2001-2060, 2020RMB）'!AD48*$B$73</f>
        <v>560.61191580149921</v>
      </c>
      <c r="AE48" s="66">
        <f>'中情景（2001-2060, 2020RMB）'!AE48*$B$73</f>
        <v>577.72713745422152</v>
      </c>
      <c r="AF48" s="100">
        <f>'中情景（2001-2060, 2020RMB）'!AF48*$B$73</f>
        <v>593.29448208517692</v>
      </c>
      <c r="AG48" s="100">
        <f>'中情景（2001-2060, 2020RMB）'!AG48*$B$73</f>
        <v>607.5811565367643</v>
      </c>
      <c r="AH48" s="100">
        <f>'中情景（2001-2060, 2020RMB）'!AH48*$B$73</f>
        <v>621.05746459072736</v>
      </c>
      <c r="AI48" s="100">
        <f>'中情景（2001-2060, 2020RMB）'!AI48*$B$73</f>
        <v>634.55784130489019</v>
      </c>
      <c r="AJ48" s="244">
        <f>'中情景（2001-2060, 2020RMB）'!AJ48*$B$73</f>
        <v>649.32697759290079</v>
      </c>
      <c r="AK48" s="65">
        <f>'中情景（2001-2060, 2020RMB）'!AK48*$B$73</f>
        <v>665.07636977770187</v>
      </c>
      <c r="AL48" s="100">
        <f>'中情景（2001-2060, 2020RMB）'!AL48*$B$73</f>
        <v>680.70014949499375</v>
      </c>
      <c r="AM48" s="100">
        <f>'中情景（2001-2060, 2020RMB）'!AM48*$B$73</f>
        <v>696.44454122583477</v>
      </c>
      <c r="AN48" s="100">
        <f>'中情景（2001-2060, 2020RMB）'!AN48*$B$73</f>
        <v>712.57476568859613</v>
      </c>
      <c r="AO48" s="66">
        <f>'中情景（2001-2060, 2020RMB）'!AO48*$B$73</f>
        <v>729.37622648214301</v>
      </c>
      <c r="AP48" s="100">
        <f>'中情景（2001-2060, 2020RMB）'!AP48*$B$73</f>
        <v>746.86692384042976</v>
      </c>
      <c r="AQ48" s="100">
        <f>'中情景（2001-2060, 2020RMB）'!AQ48*$B$73</f>
        <v>764.85353476091518</v>
      </c>
      <c r="AR48" s="100">
        <f>'中情景（2001-2060, 2020RMB）'!AR48*$B$73</f>
        <v>783.31720593410944</v>
      </c>
      <c r="AS48" s="100">
        <f>'中情景（2001-2060, 2020RMB）'!AS48*$B$73</f>
        <v>802.23427762111078</v>
      </c>
      <c r="AT48" s="100">
        <f>'中情景（2001-2060, 2020RMB）'!AT48*$B$73</f>
        <v>821.57637550883749</v>
      </c>
      <c r="AU48" s="65">
        <f>'中情景（2001-2060, 2020RMB）'!AU48*$B$73</f>
        <v>841.32836623728588</v>
      </c>
      <c r="AV48" s="100">
        <f>'中情景（2001-2060, 2020RMB）'!AV48*$B$73</f>
        <v>861.47173836986951</v>
      </c>
      <c r="AW48" s="100">
        <f>'中情景（2001-2060, 2020RMB）'!AW48*$B$73</f>
        <v>881.9656559918302</v>
      </c>
      <c r="AX48" s="100">
        <f>'中情景（2001-2060, 2020RMB）'!AX48*$B$73</f>
        <v>902.76369899250619</v>
      </c>
      <c r="AY48" s="66">
        <f>'中情景（2001-2060, 2020RMB）'!AY48*$B$73</f>
        <v>923.81313572083138</v>
      </c>
      <c r="AZ48" s="65">
        <f>'中情景（2001-2060, 2020RMB）'!AZ48*$B$73</f>
        <v>945.26176708110336</v>
      </c>
      <c r="BA48" s="100">
        <f>'中情景（2001-2060, 2020RMB）'!BA48*$B$73</f>
        <v>967.26484822769191</v>
      </c>
      <c r="BB48" s="100">
        <f>'中情景（2001-2060, 2020RMB）'!BB48*$B$73</f>
        <v>989.77113843660857</v>
      </c>
      <c r="BC48" s="100">
        <f>'中情景（2001-2060, 2020RMB）'!BC48*$B$73</f>
        <v>1012.7232360748783</v>
      </c>
      <c r="BD48" s="66">
        <f>'中情景（2001-2060, 2020RMB）'!BD48*$B$73</f>
        <v>1036.0572183006473</v>
      </c>
      <c r="BE48" s="100">
        <f>'中情景（2001-2060, 2020RMB）'!BE48*$B$73</f>
        <v>1059.7987995820492</v>
      </c>
      <c r="BF48" s="100">
        <f>'中情景（2001-2060, 2020RMB）'!BF48*$B$73</f>
        <v>1084.0209233081066</v>
      </c>
      <c r="BG48" s="100">
        <f>'中情景（2001-2060, 2020RMB）'!BG48*$B$73</f>
        <v>1108.7247373823482</v>
      </c>
      <c r="BH48" s="100">
        <f>'中情景（2001-2060, 2020RMB）'!BH48*$B$73</f>
        <v>1133.9104208579733</v>
      </c>
      <c r="BI48" s="245">
        <f>'中情景（2001-2060, 2020RMB）'!BI48*$B$73</f>
        <v>1159.5771071417348</v>
      </c>
    </row>
    <row r="49" spans="1:61" x14ac:dyDescent="0.2">
      <c r="A49" s="23" t="s">
        <v>97</v>
      </c>
      <c r="B49" s="53"/>
      <c r="C49" s="54"/>
      <c r="D49" s="54"/>
      <c r="E49" s="54"/>
      <c r="F49" s="55"/>
      <c r="G49" s="53"/>
      <c r="H49" s="54"/>
      <c r="I49" s="54">
        <f>'中情景（2001-2060, 2020RMB）'!I49*$B$73</f>
        <v>73.191384341486625</v>
      </c>
      <c r="J49" s="54">
        <f>'中情景（2001-2060, 2020RMB）'!J49*$B$73</f>
        <v>73.474659653845421</v>
      </c>
      <c r="K49" s="55">
        <f>'中情景（2001-2060, 2020RMB）'!K49*$B$73</f>
        <v>83.624921112940243</v>
      </c>
      <c r="L49" s="53">
        <f>'中情景（2001-2060, 2020RMB）'!L49*$B$73</f>
        <v>95.218972821549272</v>
      </c>
      <c r="M49" s="54">
        <f>'中情景（2001-2060, 2020RMB）'!M49*$B$73</f>
        <v>96.993213780031667</v>
      </c>
      <c r="N49" s="54">
        <f>'中情景（2001-2060, 2020RMB）'!N49*$B$73</f>
        <v>94.258989967267098</v>
      </c>
      <c r="O49" s="54">
        <f>'中情景（2001-2060, 2020RMB）'!O49*$B$73</f>
        <v>95.067933320263947</v>
      </c>
      <c r="P49" s="54">
        <f>'中情景（2001-2060, 2020RMB）'!P49*$B$73</f>
        <v>95.693349747696558</v>
      </c>
      <c r="Q49" s="53">
        <f>'中情景（2001-2060, 2020RMB）'!Q49*$B$73</f>
        <v>98.428540730725757</v>
      </c>
      <c r="R49" s="54">
        <f>'中情景（2001-2060, 2020RMB）'!R49*$B$73</f>
        <v>105.50856697718477</v>
      </c>
      <c r="S49" s="54">
        <f>'中情景（2001-2060, 2020RMB）'!S49*$B$73</f>
        <v>108.5215335751294</v>
      </c>
      <c r="T49" s="54">
        <f>'中情景（2001-2060, 2020RMB）'!T49*$B$73</f>
        <v>107.45795578155793</v>
      </c>
      <c r="U49" s="55">
        <f>'中情景（2001-2060, 2020RMB）'!U49*$B$73</f>
        <v>100.10482337303415</v>
      </c>
      <c r="V49" s="54">
        <f>'中情景（2001-2060, 2020RMB）'!V49*$B$73</f>
        <v>113.81705420803372</v>
      </c>
      <c r="W49" s="54">
        <f>'中情景（2001-2060, 2020RMB）'!W49*$B$73</f>
        <v>124.98414275926726</v>
      </c>
      <c r="X49" s="100">
        <f>'中情景（2001-2060, 2020RMB）'!X49*$B$73</f>
        <v>127.42897399399878</v>
      </c>
      <c r="Y49" s="100">
        <f>'中情景（2001-2060, 2020RMB）'!Y49*$B$73</f>
        <v>129.81380809828445</v>
      </c>
      <c r="Z49" s="100">
        <f>'中情景（2001-2060, 2020RMB）'!Z49*$B$73</f>
        <v>132.03094906917036</v>
      </c>
      <c r="AA49" s="65">
        <f>'中情景（2001-2060, 2020RMB）'!AA49*$B$73</f>
        <v>134.55150526184073</v>
      </c>
      <c r="AB49" s="100">
        <f>'中情景（2001-2060, 2020RMB）'!AB49*$B$73</f>
        <v>137.22291280588007</v>
      </c>
      <c r="AC49" s="100">
        <f>'中情景（2001-2060, 2020RMB）'!AC49*$B$73</f>
        <v>139.92571993055216</v>
      </c>
      <c r="AD49" s="100">
        <f>'中情景（2001-2060, 2020RMB）'!AD49*$B$73</f>
        <v>142.49872554034326</v>
      </c>
      <c r="AE49" s="66">
        <f>'中情景（2001-2060, 2020RMB）'!AE49*$B$73</f>
        <v>144.73803003872257</v>
      </c>
      <c r="AF49" s="100">
        <f>'中情景（2001-2060, 2020RMB）'!AF49*$B$73</f>
        <v>146.59173882300487</v>
      </c>
      <c r="AG49" s="100">
        <f>'中情景（2001-2060, 2020RMB）'!AG49*$B$73</f>
        <v>148.1776906252758</v>
      </c>
      <c r="AH49" s="100">
        <f>'中情景（2001-2060, 2020RMB）'!AH49*$B$73</f>
        <v>149.54217870748545</v>
      </c>
      <c r="AI49" s="100">
        <f>'中情景（2001-2060, 2020RMB）'!AI49*$B$73</f>
        <v>150.80770811220583</v>
      </c>
      <c r="AJ49" s="244">
        <f>'中情景（2001-2060, 2020RMB）'!AJ49*$B$73</f>
        <v>152.17968868065481</v>
      </c>
      <c r="AK49" s="65">
        <f>'中情景（2001-2060, 2020RMB）'!AK49*$B$73</f>
        <v>153.58377297510262</v>
      </c>
      <c r="AL49" s="100">
        <f>'中情景（2001-2060, 2020RMB）'!AL49*$B$73</f>
        <v>154.82457093237741</v>
      </c>
      <c r="AM49" s="100">
        <f>'中情景（2001-2060, 2020RMB）'!AM49*$B$73</f>
        <v>155.96303573760133</v>
      </c>
      <c r="AN49" s="100">
        <f>'中情景（2001-2060, 2020RMB）'!AN49*$B$73</f>
        <v>157.06116367153854</v>
      </c>
      <c r="AO49" s="66">
        <f>'中情景（2001-2060, 2020RMB）'!AO49*$B$73</f>
        <v>158.18177884739805</v>
      </c>
      <c r="AP49" s="100">
        <f>'中情景（2001-2060, 2020RMB）'!AP49*$B$73</f>
        <v>159.32673473177059</v>
      </c>
      <c r="AQ49" s="100">
        <f>'中情景（2001-2060, 2020RMB）'!AQ49*$B$73</f>
        <v>160.45337131948622</v>
      </c>
      <c r="AR49" s="100">
        <f>'中情景（2001-2060, 2020RMB）'!AR49*$B$73</f>
        <v>161.55779257306085</v>
      </c>
      <c r="AS49" s="100">
        <f>'中情景（2001-2060, 2020RMB）'!AS49*$B$73</f>
        <v>162.63539772122624</v>
      </c>
      <c r="AT49" s="100">
        <f>'中情景（2001-2060, 2020RMB）'!AT49*$B$73</f>
        <v>163.68094643961749</v>
      </c>
      <c r="AU49" s="65">
        <f>'中情景（2001-2060, 2020RMB）'!AU49*$B$73</f>
        <v>164.6921192856426</v>
      </c>
      <c r="AV49" s="100">
        <f>'中情景（2001-2060, 2020RMB）'!AV49*$B$73</f>
        <v>165.6660581060697</v>
      </c>
      <c r="AW49" s="100">
        <f>'中情景（2001-2060, 2020RMB）'!AW49*$B$73</f>
        <v>166.59581615517973</v>
      </c>
      <c r="AX49" s="100">
        <f>'中情景（2001-2060, 2020RMB）'!AX49*$B$73</f>
        <v>167.47381470801062</v>
      </c>
      <c r="AY49" s="66">
        <f>'中情景（2001-2060, 2020RMB）'!AY49*$B$73</f>
        <v>168.29177323895811</v>
      </c>
      <c r="AZ49" s="65">
        <f>'中情景（2001-2060, 2020RMB）'!AZ49*$B$73</f>
        <v>169.09220956731255</v>
      </c>
      <c r="BA49" s="100">
        <f>'中情景（2001-2060, 2020RMB）'!BA49*$B$73</f>
        <v>169.91225808256405</v>
      </c>
      <c r="BB49" s="100">
        <f>'中情景（2001-2060, 2020RMB）'!BB49*$B$73</f>
        <v>170.73472823922043</v>
      </c>
      <c r="BC49" s="100">
        <f>'中情景（2001-2060, 2020RMB）'!BC49*$B$73</f>
        <v>171.54209355725942</v>
      </c>
      <c r="BD49" s="66">
        <f>'中情景（2001-2060, 2020RMB）'!BD49*$B$73</f>
        <v>172.3165024726284</v>
      </c>
      <c r="BE49" s="100">
        <f>'中情景（2001-2060, 2020RMB）'!BE49*$B$73</f>
        <v>173.05556128650903</v>
      </c>
      <c r="BF49" s="100">
        <f>'中情景（2001-2060, 2020RMB）'!BF49*$B$73</f>
        <v>173.76418229670537</v>
      </c>
      <c r="BG49" s="100">
        <f>'中情景（2001-2060, 2020RMB）'!BG49*$B$73</f>
        <v>174.43517893502693</v>
      </c>
      <c r="BH49" s="100">
        <f>'中情景（2001-2060, 2020RMB）'!BH49*$B$73</f>
        <v>175.06128833176177</v>
      </c>
      <c r="BI49" s="245">
        <f>'中情景（2001-2060, 2020RMB）'!BI49*$B$73</f>
        <v>175.63518605266611</v>
      </c>
    </row>
    <row r="50" spans="1:61" x14ac:dyDescent="0.2">
      <c r="A50" s="23" t="s">
        <v>98</v>
      </c>
      <c r="B50" s="53"/>
      <c r="C50" s="54"/>
      <c r="D50" s="54"/>
      <c r="E50" s="54"/>
      <c r="F50" s="55"/>
      <c r="G50" s="53"/>
      <c r="H50" s="54"/>
      <c r="I50" s="54">
        <f>'中情景（2001-2060, 2020RMB）'!I50*$B$73</f>
        <v>38.268905171653408</v>
      </c>
      <c r="J50" s="54">
        <f>'中情景（2001-2060, 2020RMB）'!J50*$B$73</f>
        <v>46.833211685533172</v>
      </c>
      <c r="K50" s="55">
        <f>'中情景（2001-2060, 2020RMB）'!K50*$B$73</f>
        <v>57.80561397974823</v>
      </c>
      <c r="L50" s="53">
        <f>'中情景（2001-2060, 2020RMB）'!L50*$B$73</f>
        <v>64.764645035532666</v>
      </c>
      <c r="M50" s="54">
        <f>'中情景（2001-2060, 2020RMB）'!M50*$B$73</f>
        <v>70.965520559665123</v>
      </c>
      <c r="N50" s="54">
        <f>'中情景（2001-2060, 2020RMB）'!N50*$B$73</f>
        <v>77.796310354086884</v>
      </c>
      <c r="O50" s="54">
        <f>'中情景（2001-2060, 2020RMB）'!O50*$B$73</f>
        <v>86.892132718429352</v>
      </c>
      <c r="P50" s="54">
        <f>'中情景（2001-2060, 2020RMB）'!P50*$B$73</f>
        <v>99.251999418529735</v>
      </c>
      <c r="Q50" s="53">
        <f>'中情景（2001-2060, 2020RMB）'!Q50*$B$73</f>
        <v>104.80094610845228</v>
      </c>
      <c r="R50" s="54">
        <f>'中情景（2001-2060, 2020RMB）'!R50*$B$73</f>
        <v>107.56571695122068</v>
      </c>
      <c r="S50" s="54">
        <f>'中情景（2001-2060, 2020RMB）'!S50*$B$73</f>
        <v>111.70845905906732</v>
      </c>
      <c r="T50" s="54">
        <f>'中情景（2001-2060, 2020RMB）'!T50*$B$73</f>
        <v>121.81502945383929</v>
      </c>
      <c r="U50" s="55">
        <f>'中情景（2001-2060, 2020RMB）'!U50*$B$73</f>
        <v>121.02120146583695</v>
      </c>
      <c r="V50" s="54">
        <f>'中情景（2001-2060, 2020RMB）'!V50*$B$73</f>
        <v>164.0597870260292</v>
      </c>
      <c r="W50" s="54">
        <f>'中情景（2001-2060, 2020RMB）'!W50*$B$73</f>
        <v>204.32170048770587</v>
      </c>
      <c r="X50" s="100">
        <f>'中情景（2001-2060, 2020RMB）'!X50*$B$73</f>
        <v>221.51142592572074</v>
      </c>
      <c r="Y50" s="100">
        <f>'中情景（2001-2060, 2020RMB）'!Y50*$B$73</f>
        <v>239.52581630185944</v>
      </c>
      <c r="Z50" s="100">
        <f>'中情景（2001-2060, 2020RMB）'!Z50*$B$73</f>
        <v>258.01751046917082</v>
      </c>
      <c r="AA50" s="65">
        <f>'中情景（2001-2060, 2020RMB）'!AA50*$B$73</f>
        <v>277.88918152602355</v>
      </c>
      <c r="AB50" s="100">
        <f>'中情景（2001-2060, 2020RMB）'!AB50*$B$73</f>
        <v>299.02661127038567</v>
      </c>
      <c r="AC50" s="100">
        <f>'中情景（2001-2060, 2020RMB）'!AC50*$B$73</f>
        <v>321.26638419419885</v>
      </c>
      <c r="AD50" s="100">
        <f>'中情景（2001-2060, 2020RMB）'!AD50*$B$73</f>
        <v>344.30360443060096</v>
      </c>
      <c r="AE50" s="66">
        <f>'中情景（2001-2060, 2020RMB）'!AE50*$B$73</f>
        <v>367.66166062405614</v>
      </c>
      <c r="AF50" s="100">
        <f>'中情景（2001-2060, 2020RMB）'!AF50*$B$73</f>
        <v>390.88818343956808</v>
      </c>
      <c r="AG50" s="100">
        <f>'中情景（2001-2060, 2020RMB）'!AG50*$B$73</f>
        <v>413.95400597026168</v>
      </c>
      <c r="AH50" s="100">
        <f>'中情景（2001-2060, 2020RMB）'!AH50*$B$73</f>
        <v>436.97526936716861</v>
      </c>
      <c r="AI50" s="100">
        <f>'中情景（2001-2060, 2020RMB）'!AI50*$B$73</f>
        <v>460.34883500566036</v>
      </c>
      <c r="AJ50" s="244">
        <f>'中情景（2001-2060, 2020RMB）'!AJ50*$B$73</f>
        <v>484.82590954940929</v>
      </c>
      <c r="AK50" s="65">
        <f>'中情景（2001-2060, 2020RMB）'!AK50*$B$73</f>
        <v>510.2509313054436</v>
      </c>
      <c r="AL50" s="100">
        <f>'中情景（2001-2060, 2020RMB）'!AL50*$B$73</f>
        <v>535.93091617343862</v>
      </c>
      <c r="AM50" s="100">
        <f>'中情景（2001-2060, 2020RMB）'!AM50*$B$73</f>
        <v>562.06217607814108</v>
      </c>
      <c r="AN50" s="100">
        <f>'中情景（2001-2060, 2020RMB）'!AN50*$B$73</f>
        <v>588.88534129074435</v>
      </c>
      <c r="AO50" s="66">
        <f>'中情景（2001-2060, 2020RMB）'!AO50*$B$73</f>
        <v>616.68776641036209</v>
      </c>
      <c r="AP50" s="100">
        <f>'中情景（2001-2060, 2020RMB）'!AP50*$B$73</f>
        <v>645.55666027714119</v>
      </c>
      <c r="AQ50" s="100">
        <f>'中情景（2001-2060, 2020RMB）'!AQ50*$B$73</f>
        <v>675.40375627313097</v>
      </c>
      <c r="AR50" s="100">
        <f>'中情景（2001-2060, 2020RMB）'!AR50*$B$73</f>
        <v>706.29434238107388</v>
      </c>
      <c r="AS50" s="100">
        <f>'中情景（2001-2060, 2020RMB）'!AS50*$B$73</f>
        <v>738.2994700530237</v>
      </c>
      <c r="AT50" s="100">
        <f>'中情景（2001-2060, 2020RMB）'!AT50*$B$73</f>
        <v>771.49646205964962</v>
      </c>
      <c r="AU50" s="65">
        <f>'中情景（2001-2060, 2020RMB）'!AU50*$B$73</f>
        <v>805.98660058078315</v>
      </c>
      <c r="AV50" s="100">
        <f>'中情景（2001-2060, 2020RMB）'!AV50*$B$73</f>
        <v>841.88116093053168</v>
      </c>
      <c r="AW50" s="100">
        <f>'中情景（2001-2060, 2020RMB）'!AW50*$B$73</f>
        <v>879.28333786211419</v>
      </c>
      <c r="AX50" s="100">
        <f>'中情景（2001-2060, 2020RMB）'!AX50*$B$73</f>
        <v>918.3042887543661</v>
      </c>
      <c r="AY50" s="66">
        <f>'中情景（2001-2060, 2020RMB）'!AY50*$B$73</f>
        <v>959.06308346993274</v>
      </c>
      <c r="AZ50" s="65">
        <f>'中情景（2001-2060, 2020RMB）'!AZ50*$B$73</f>
        <v>1001.6159699272986</v>
      </c>
      <c r="BA50" s="100">
        <f>'中情景（2001-2060, 2020RMB）'!BA50*$B$73</f>
        <v>1045.9317432579599</v>
      </c>
      <c r="BB50" s="100">
        <f>'中情景（2001-2060, 2020RMB）'!BB50*$B$73</f>
        <v>1091.9957434274672</v>
      </c>
      <c r="BC50" s="100">
        <f>'中情景（2001-2060, 2020RMB）'!BC50*$B$73</f>
        <v>1139.781232288472</v>
      </c>
      <c r="BD50" s="66">
        <f>'中情景（2001-2060, 2020RMB）'!BD50*$B$73</f>
        <v>1189.2481194353488</v>
      </c>
      <c r="BE50" s="100">
        <f>'中情景（2001-2060, 2020RMB）'!BE50*$B$73</f>
        <v>1240.4546040985219</v>
      </c>
      <c r="BF50" s="100">
        <f>'中情景（2001-2060, 2020RMB）'!BF50*$B$73</f>
        <v>1293.5166173192526</v>
      </c>
      <c r="BG50" s="100">
        <f>'中情景（2001-2060, 2020RMB）'!BG50*$B$73</f>
        <v>1348.4684913642177</v>
      </c>
      <c r="BH50" s="100">
        <f>'中情景（2001-2060, 2020RMB）'!BH50*$B$73</f>
        <v>1405.3425073737797</v>
      </c>
      <c r="BI50" s="245">
        <f>'中情景（2001-2060, 2020RMB）'!BI50*$B$73</f>
        <v>1464.1686254784386</v>
      </c>
    </row>
    <row r="51" spans="1:61" x14ac:dyDescent="0.2">
      <c r="A51" s="23" t="s">
        <v>99</v>
      </c>
      <c r="B51" s="53"/>
      <c r="C51" s="54"/>
      <c r="D51" s="54"/>
      <c r="E51" s="54"/>
      <c r="F51" s="55"/>
      <c r="G51" s="53"/>
      <c r="H51" s="54"/>
      <c r="I51" s="54">
        <f>'中情景（2001-2060, 2020RMB）'!I51*$B$73</f>
        <v>22.452835911654002</v>
      </c>
      <c r="J51" s="54">
        <f>'中情景（2001-2060, 2020RMB）'!J51*$B$73</f>
        <v>23.412379173753692</v>
      </c>
      <c r="K51" s="55">
        <f>'中情景（2001-2060, 2020RMB）'!K51*$B$73</f>
        <v>27.055965524115788</v>
      </c>
      <c r="L51" s="53">
        <f>'中情景（2001-2060, 2020RMB）'!L51*$B$73</f>
        <v>30.625116401895806</v>
      </c>
      <c r="M51" s="54">
        <f>'中情景（2001-2060, 2020RMB）'!M51*$B$73</f>
        <v>32.536888744587912</v>
      </c>
      <c r="N51" s="54">
        <f>'中情景（2001-2060, 2020RMB）'!N51*$B$73</f>
        <v>35.699637404168797</v>
      </c>
      <c r="O51" s="54">
        <f>'中情景（2001-2060, 2020RMB）'!O51*$B$73</f>
        <v>38.367627851350051</v>
      </c>
      <c r="P51" s="54">
        <f>'中情景（2001-2060, 2020RMB）'!P51*$B$73</f>
        <v>39.602824835326153</v>
      </c>
      <c r="Q51" s="53">
        <f>'中情景（2001-2060, 2020RMB）'!Q51*$B$73</f>
        <v>41.15991326248249</v>
      </c>
      <c r="R51" s="54">
        <f>'中情景（2001-2060, 2020RMB）'!R51*$B$73</f>
        <v>45.745408371569674</v>
      </c>
      <c r="S51" s="54">
        <f>'中情景（2001-2060, 2020RMB）'!S51*$B$73</f>
        <v>50.832278851937239</v>
      </c>
      <c r="T51" s="54">
        <f>'中情景（2001-2060, 2020RMB）'!T51*$B$73</f>
        <v>55.823300807607737</v>
      </c>
      <c r="U51" s="55">
        <f>'中情景（2001-2060, 2020RMB）'!U51*$B$73</f>
        <v>52.219430202324659</v>
      </c>
      <c r="V51" s="54">
        <f>'中情景（2001-2060, 2020RMB）'!V51*$B$73</f>
        <v>57.360679492383881</v>
      </c>
      <c r="W51" s="54">
        <f>'中情景（2001-2060, 2020RMB）'!W51*$B$73</f>
        <v>65.377607731033848</v>
      </c>
      <c r="X51" s="100">
        <f>'中情景（2001-2060, 2020RMB）'!X51*$B$73</f>
        <v>68.780562391987488</v>
      </c>
      <c r="Y51" s="100">
        <f>'中情景（2001-2060, 2020RMB）'!Y51*$B$73</f>
        <v>72.234747299398222</v>
      </c>
      <c r="Z51" s="100">
        <f>'中情景（2001-2060, 2020RMB）'!Z51*$B$73</f>
        <v>75.655848539140848</v>
      </c>
      <c r="AA51" s="65">
        <f>'中情景（2001-2060, 2020RMB）'!AA51*$B$73</f>
        <v>79.304081946242803</v>
      </c>
      <c r="AB51" s="100">
        <f>'中情景（2001-2060, 2020RMB）'!AB51*$B$73</f>
        <v>83.114189681066719</v>
      </c>
      <c r="AC51" s="100">
        <f>'中情景（2001-2060, 2020RMB）'!AC51*$B$73</f>
        <v>87.03119082121033</v>
      </c>
      <c r="AD51" s="100">
        <f>'中情景（2001-2060, 2020RMB）'!AD51*$B$73</f>
        <v>90.968367080866926</v>
      </c>
      <c r="AE51" s="66">
        <f>'中情景（2001-2060, 2020RMB）'!AE51*$B$73</f>
        <v>94.803257855172092</v>
      </c>
      <c r="AF51" s="100">
        <f>'中情景（2001-2060, 2020RMB）'!AF51*$B$73</f>
        <v>98.440394286114895</v>
      </c>
      <c r="AG51" s="100">
        <f>'中情景（2001-2060, 2020RMB）'!AG51*$B$73</f>
        <v>101.89493285858859</v>
      </c>
      <c r="AH51" s="100">
        <f>'中情景（2001-2060, 2020RMB）'!AH51*$B$73</f>
        <v>105.20455522795106</v>
      </c>
      <c r="AI51" s="100">
        <f>'中情景（2001-2060, 2020RMB）'!AI51*$B$73</f>
        <v>108.46836623506404</v>
      </c>
      <c r="AJ51" s="244">
        <f>'中情景（2001-2060, 2020RMB）'!AJ51*$B$73</f>
        <v>111.8574965492986</v>
      </c>
      <c r="AK51" s="65">
        <f>'中情景（2001-2060, 2020RMB）'!AK51*$B$73</f>
        <v>115.32403562458403</v>
      </c>
      <c r="AL51" s="100">
        <f>'中情景（2001-2060, 2020RMB）'!AL51*$B$73</f>
        <v>118.70684480741332</v>
      </c>
      <c r="AM51" s="100">
        <f>'中情景（2001-2060, 2020RMB）'!AM51*$B$73</f>
        <v>122.05007858930888</v>
      </c>
      <c r="AN51" s="100">
        <f>'中情景（2001-2060, 2020RMB）'!AN51*$B$73</f>
        <v>125.40321711549251</v>
      </c>
      <c r="AO51" s="66">
        <f>'中情景（2001-2060, 2020RMB）'!AO51*$B$73</f>
        <v>128.82098941949641</v>
      </c>
      <c r="AP51" s="100">
        <f>'中情景（2001-2060, 2020RMB）'!AP51*$B$73</f>
        <v>132.31217566839874</v>
      </c>
      <c r="AQ51" s="100">
        <f>'中情景（2001-2060, 2020RMB）'!AQ51*$B$73</f>
        <v>135.84870426468714</v>
      </c>
      <c r="AR51" s="100">
        <f>'中情景（2001-2060, 2020RMB）'!AR51*$B$73</f>
        <v>139.43391760717191</v>
      </c>
      <c r="AS51" s="100">
        <f>'中情景（2001-2060, 2020RMB）'!AS51*$B$73</f>
        <v>143.0710202816428</v>
      </c>
      <c r="AT51" s="100">
        <f>'中情景（2001-2060, 2020RMB）'!AT51*$B$73</f>
        <v>146.76309644030786</v>
      </c>
      <c r="AU51" s="65">
        <f>'中情景（2001-2060, 2020RMB）'!AU51*$B$73</f>
        <v>150.51632481121129</v>
      </c>
      <c r="AV51" s="100">
        <f>'中情景（2001-2060, 2020RMB）'!AV51*$B$73</f>
        <v>154.33702727173528</v>
      </c>
      <c r="AW51" s="100">
        <f>'中情景（2001-2060, 2020RMB）'!AW51*$B$73</f>
        <v>158.22827410442946</v>
      </c>
      <c r="AX51" s="100">
        <f>'中情景（2001-2060, 2020RMB）'!AX51*$B$73</f>
        <v>162.19287509778809</v>
      </c>
      <c r="AY51" s="66">
        <f>'中情景（2001-2060, 2020RMB）'!AY51*$B$73</f>
        <v>166.23325286966093</v>
      </c>
      <c r="AZ51" s="65">
        <f>'中情景（2001-2060, 2020RMB）'!AZ51*$B$73</f>
        <v>170.36099683811605</v>
      </c>
      <c r="BA51" s="100">
        <f>'中情景（2001-2060, 2020RMB）'!BA51*$B$73</f>
        <v>174.57872804072153</v>
      </c>
      <c r="BB51" s="100">
        <f>'中情景（2001-2060, 2020RMB）'!BB51*$B$73</f>
        <v>178.87404407942515</v>
      </c>
      <c r="BC51" s="100">
        <f>'中情景（2001-2060, 2020RMB）'!BC51*$B$73</f>
        <v>183.23318705272956</v>
      </c>
      <c r="BD51" s="66">
        <f>'中情景（2001-2060, 2020RMB）'!BD51*$B$73</f>
        <v>187.6409917788709</v>
      </c>
      <c r="BE51" s="100">
        <f>'中情景（2001-2060, 2020RMB）'!BE51*$B$73</f>
        <v>192.0983335837378</v>
      </c>
      <c r="BF51" s="100">
        <f>'中情景（2001-2060, 2020RMB）'!BF51*$B$73</f>
        <v>196.6145155943222</v>
      </c>
      <c r="BG51" s="100">
        <f>'中情景（2001-2060, 2020RMB）'!BG51*$B$73</f>
        <v>201.18568850411904</v>
      </c>
      <c r="BH51" s="100">
        <f>'中情景（2001-2060, 2020RMB）'!BH51*$B$73</f>
        <v>205.80766938208728</v>
      </c>
      <c r="BI51" s="245">
        <f>'中情景（2001-2060, 2020RMB）'!BI51*$B$73</f>
        <v>210.47593174554234</v>
      </c>
    </row>
    <row r="52" spans="1:61" x14ac:dyDescent="0.2">
      <c r="A52" s="23" t="s">
        <v>100</v>
      </c>
      <c r="B52" s="53"/>
      <c r="C52" s="54"/>
      <c r="D52" s="54"/>
      <c r="E52" s="54"/>
      <c r="F52" s="55"/>
      <c r="G52" s="53"/>
      <c r="H52" s="54"/>
      <c r="I52" s="54">
        <f>'中情景（2001-2060, 2020RMB）'!I52*$B$73</f>
        <v>1466.9497714236093</v>
      </c>
      <c r="J52" s="54">
        <f>'中情景（2001-2060, 2020RMB）'!J52*$B$73</f>
        <v>1474.0179441560417</v>
      </c>
      <c r="K52" s="55">
        <f>'中情景（2001-2060, 2020RMB）'!K52*$B$73</f>
        <v>1588.8989412835126</v>
      </c>
      <c r="L52" s="53">
        <f>'中情景（2001-2060, 2020RMB）'!L52*$B$73</f>
        <v>1680.9431100365668</v>
      </c>
      <c r="M52" s="54">
        <f>'中情景（2001-2060, 2020RMB）'!M52*$B$73</f>
        <v>1680.2596337294835</v>
      </c>
      <c r="N52" s="54">
        <f>'中情景（2001-2060, 2020RMB）'!N52*$B$73</f>
        <v>1695.144439478476</v>
      </c>
      <c r="O52" s="54">
        <f>'中情景（2001-2060, 2020RMB）'!O52*$B$73</f>
        <v>1660.9369108534145</v>
      </c>
      <c r="P52" s="54">
        <f>'中情景（2001-2060, 2020RMB）'!P52*$B$73</f>
        <v>1583.6219721367613</v>
      </c>
      <c r="Q52" s="53">
        <f>'中情景（2001-2060, 2020RMB）'!Q52*$B$73</f>
        <v>1619.613841507062</v>
      </c>
      <c r="R52" s="54">
        <f>'中情景（2001-2060, 2020RMB）'!R52*$B$73</f>
        <v>1767.2620779648926</v>
      </c>
      <c r="S52" s="54">
        <f>'中情景（2001-2060, 2020RMB）'!S52*$B$73</f>
        <v>1928.5876837904223</v>
      </c>
      <c r="T52" s="54">
        <f>'中情景（2001-2060, 2020RMB）'!T52*$B$73</f>
        <v>1980.3465919708456</v>
      </c>
      <c r="U52" s="55">
        <f>'中情景（2001-2060, 2020RMB）'!U52*$B$73</f>
        <v>1952.1155968033461</v>
      </c>
      <c r="V52" s="54">
        <f>'中情景（2001-2060, 2020RMB）'!V52*$B$73</f>
        <v>2254.0667697181825</v>
      </c>
      <c r="W52" s="54">
        <f>'中情景（2001-2060, 2020RMB）'!W52*$B$73</f>
        <v>2406.5305171590167</v>
      </c>
      <c r="X52" s="100">
        <f>'中情景（2001-2060, 2020RMB）'!X52*$B$73</f>
        <v>2609.1328624622765</v>
      </c>
      <c r="Y52" s="100">
        <f>'中情景（2001-2060, 2020RMB）'!Y52*$B$73</f>
        <v>2865.615835992859</v>
      </c>
      <c r="Z52" s="100">
        <f>'中情景（2001-2060, 2020RMB）'!Z52*$B$73</f>
        <v>3235.6968217232065</v>
      </c>
      <c r="AA52" s="65">
        <f>'中情景（2001-2060, 2020RMB）'!AA52*$B$73</f>
        <v>3564.2908758619005</v>
      </c>
      <c r="AB52" s="100">
        <f>'中情景（2001-2060, 2020RMB）'!AB52*$B$73</f>
        <v>3901.4002361445782</v>
      </c>
      <c r="AC52" s="100">
        <f>'中情景（2001-2060, 2020RMB）'!AC52*$B$73</f>
        <v>4237.3528325860771</v>
      </c>
      <c r="AD52" s="100">
        <f>'中情景（2001-2060, 2020RMB）'!AD52*$B$73</f>
        <v>4577.3130429462508</v>
      </c>
      <c r="AE52" s="66">
        <f>'中情景（2001-2060, 2020RMB）'!AE52*$B$73</f>
        <v>4942.5739080429221</v>
      </c>
      <c r="AF52" s="100">
        <f>'中情景（2001-2060, 2020RMB）'!AF52*$B$73</f>
        <v>5363.3000306385975</v>
      </c>
      <c r="AG52" s="100">
        <f>'中情景（2001-2060, 2020RMB）'!AG52*$B$73</f>
        <v>5845.2443238173237</v>
      </c>
      <c r="AH52" s="100">
        <f>'中情景（2001-2060, 2020RMB）'!AH52*$B$73</f>
        <v>6374.070172804406</v>
      </c>
      <c r="AI52" s="100">
        <f>'中情景（2001-2060, 2020RMB）'!AI52*$B$73</f>
        <v>6901.5172620819758</v>
      </c>
      <c r="AJ52" s="244">
        <f>'中情景（2001-2060, 2020RMB）'!AJ52*$B$73</f>
        <v>7340.535660994622</v>
      </c>
      <c r="AK52" s="65">
        <f>'中情景（2001-2060, 2020RMB）'!AK52*$B$73</f>
        <v>7694.1529878580004</v>
      </c>
      <c r="AL52" s="100">
        <f>'中情景（2001-2060, 2020RMB）'!AL52*$B$73</f>
        <v>8036.3955592766961</v>
      </c>
      <c r="AM52" s="100">
        <f>'中情景（2001-2060, 2020RMB）'!AM52*$B$73</f>
        <v>8369.0558150604047</v>
      </c>
      <c r="AN52" s="100">
        <f>'中情景（2001-2060, 2020RMB）'!AN52*$B$73</f>
        <v>8694.9148002045949</v>
      </c>
      <c r="AO52" s="66">
        <f>'中情景（2001-2060, 2020RMB）'!AO52*$B$73</f>
        <v>9017.7019849610133</v>
      </c>
      <c r="AP52" s="100">
        <f>'中情景（2001-2060, 2020RMB）'!AP52*$B$73</f>
        <v>9338.42986271257</v>
      </c>
      <c r="AQ52" s="100">
        <f>'中情景（2001-2060, 2020RMB）'!AQ52*$B$73</f>
        <v>9655.8543342864596</v>
      </c>
      <c r="AR52" s="100">
        <f>'中情景（2001-2060, 2020RMB）'!AR52*$B$73</f>
        <v>9971.2432361482115</v>
      </c>
      <c r="AS52" s="100">
        <f>'中情景（2001-2060, 2020RMB）'!AS52*$B$73</f>
        <v>10286.155731251703</v>
      </c>
      <c r="AT52" s="100">
        <f>'中情景（2001-2060, 2020RMB）'!AT52*$B$73</f>
        <v>10602.41487527012</v>
      </c>
      <c r="AU52" s="65">
        <f>'中情景（2001-2060, 2020RMB）'!AU52*$B$73</f>
        <v>10922.320102805676</v>
      </c>
      <c r="AV52" s="100">
        <f>'中情景（2001-2060, 2020RMB）'!AV52*$B$73</f>
        <v>11248.42744813955</v>
      </c>
      <c r="AW52" s="100">
        <f>'中情景（2001-2060, 2020RMB）'!AW52*$B$73</f>
        <v>11583.30594069684</v>
      </c>
      <c r="AX52" s="100">
        <f>'中情景（2001-2060, 2020RMB）'!AX52*$B$73</f>
        <v>11929.774605908851</v>
      </c>
      <c r="AY52" s="66">
        <f>'中情景（2001-2060, 2020RMB）'!AY52*$B$73</f>
        <v>12290.935201036442</v>
      </c>
      <c r="AZ52" s="65">
        <f>'中情景（2001-2060, 2020RMB）'!AZ52*$B$73</f>
        <v>12663.768021205738</v>
      </c>
      <c r="BA52" s="100">
        <f>'中情景（2001-2060, 2020RMB）'!BA52*$B$73</f>
        <v>13042.367017292723</v>
      </c>
      <c r="BB52" s="100">
        <f>'中情景（2001-2060, 2020RMB）'!BB52*$B$73</f>
        <v>13425.656136967618</v>
      </c>
      <c r="BC52" s="100">
        <f>'中情景（2001-2060, 2020RMB）'!BC52*$B$73</f>
        <v>13812.436888737475</v>
      </c>
      <c r="BD52" s="66">
        <f>'中情景（2001-2060, 2020RMB）'!BD52*$B$73</f>
        <v>14201.385467905529</v>
      </c>
      <c r="BE52" s="100">
        <f>'中情景（2001-2060, 2020RMB）'!BE52*$B$73</f>
        <v>14592.379576240783</v>
      </c>
      <c r="BF52" s="100">
        <f>'中情景（2001-2060, 2020RMB）'!BF52*$B$73</f>
        <v>14985.942493226414</v>
      </c>
      <c r="BG52" s="100">
        <f>'中情景（2001-2060, 2020RMB）'!BG52*$B$73</f>
        <v>15381.603241922081</v>
      </c>
      <c r="BH52" s="100">
        <f>'中情景（2001-2060, 2020RMB）'!BH52*$B$73</f>
        <v>15778.863865294579</v>
      </c>
      <c r="BI52" s="245">
        <f>'中情景（2001-2060, 2020RMB）'!BI52*$B$73</f>
        <v>16177.19986741205</v>
      </c>
    </row>
    <row r="53" spans="1:61" x14ac:dyDescent="0.2">
      <c r="A53" s="23" t="s">
        <v>101</v>
      </c>
      <c r="B53" s="53"/>
      <c r="C53" s="54"/>
      <c r="D53" s="54"/>
      <c r="E53" s="54"/>
      <c r="F53" s="55"/>
      <c r="G53" s="53"/>
      <c r="H53" s="54"/>
      <c r="I53" s="54">
        <f>'中情景（2001-2060, 2020RMB）'!I53*$B$73</f>
        <v>87.53053933252626</v>
      </c>
      <c r="J53" s="54">
        <f>'中情景（2001-2060, 2020RMB）'!J53*$B$73</f>
        <v>95.08803735377785</v>
      </c>
      <c r="K53" s="55">
        <f>'中情景（2001-2060, 2020RMB）'!K53*$B$73</f>
        <v>108.87049937819883</v>
      </c>
      <c r="L53" s="53">
        <f>'中情景（2001-2060, 2020RMB）'!L53*$B$73</f>
        <v>118.31566272018181</v>
      </c>
      <c r="M53" s="54">
        <f>'中情景（2001-2060, 2020RMB）'!M53*$B$73</f>
        <v>125.81415161256815</v>
      </c>
      <c r="N53" s="54">
        <f>'中情景（2001-2060, 2020RMB）'!N53*$B$73</f>
        <v>140.31477005110062</v>
      </c>
      <c r="O53" s="54">
        <f>'中情景（2001-2060, 2020RMB）'!O53*$B$73</f>
        <v>156.72015248722698</v>
      </c>
      <c r="P53" s="54">
        <f>'中情景（2001-2060, 2020RMB）'!P53*$B$73</f>
        <v>165.1852348132401</v>
      </c>
      <c r="Q53" s="53">
        <f>'中情景（2001-2060, 2020RMB）'!Q53*$B$73</f>
        <v>184.25366435012344</v>
      </c>
      <c r="R53" s="54">
        <f>'中情景（2001-2060, 2020RMB）'!R53*$B$73</f>
        <v>209.81637237905477</v>
      </c>
      <c r="S53" s="54">
        <f>'中情景（2001-2060, 2020RMB）'!S53*$B$73</f>
        <v>245.89161153311522</v>
      </c>
      <c r="T53" s="54">
        <f>'中情景（2001-2060, 2020RMB）'!T53*$B$73</f>
        <v>264.34481065829374</v>
      </c>
      <c r="U53" s="55">
        <f>'中情景（2001-2060, 2020RMB）'!U53*$B$73</f>
        <v>255.71778339066671</v>
      </c>
      <c r="V53" s="54">
        <f>'中情景（2001-2060, 2020RMB）'!V53*$B$73</f>
        <v>314.44198403038911</v>
      </c>
      <c r="W53" s="54">
        <f>'中情景（2001-2060, 2020RMB）'!W53*$B$73</f>
        <v>339.54369713094945</v>
      </c>
      <c r="X53" s="100">
        <f>'中情景（2001-2060, 2020RMB）'!X53*$B$73</f>
        <v>368.12865113866752</v>
      </c>
      <c r="Y53" s="100">
        <f>'中情景（2001-2060, 2020RMB）'!Y53*$B$73</f>
        <v>397.44641764455861</v>
      </c>
      <c r="Z53" s="100">
        <f>'中情景（2001-2060, 2020RMB）'!Z53*$B$73</f>
        <v>426.68797579804914</v>
      </c>
      <c r="AA53" s="65">
        <f>'中情景（2001-2060, 2020RMB）'!AA53*$B$73</f>
        <v>457.0129039170962</v>
      </c>
      <c r="AB53" s="100">
        <f>'中情景（2001-2060, 2020RMB）'!AB53*$B$73</f>
        <v>488.11107531038795</v>
      </c>
      <c r="AC53" s="100">
        <f>'中情景（2001-2060, 2020RMB）'!AC53*$B$73</f>
        <v>519.82922489629095</v>
      </c>
      <c r="AD53" s="100">
        <f>'中情景（2001-2060, 2020RMB）'!AD53*$B$73</f>
        <v>551.86952883651236</v>
      </c>
      <c r="AE53" s="66">
        <f>'中情景（2001-2060, 2020RMB）'!AE53*$B$73</f>
        <v>583.75991856987139</v>
      </c>
      <c r="AF53" s="100">
        <f>'中情景（2001-2060, 2020RMB）'!AF53*$B$73</f>
        <v>615.5395493875875</v>
      </c>
      <c r="AG53" s="100">
        <f>'中情景（2001-2060, 2020RMB）'!AG53*$B$73</f>
        <v>647.35678738948332</v>
      </c>
      <c r="AH53" s="100">
        <f>'中情景（2001-2060, 2020RMB）'!AH53*$B$73</f>
        <v>678.8232629759126</v>
      </c>
      <c r="AI53" s="100">
        <f>'中情景（2001-2060, 2020RMB）'!AI53*$B$73</f>
        <v>709.86021209339981</v>
      </c>
      <c r="AJ53" s="244">
        <f>'中情景（2001-2060, 2020RMB）'!AJ53*$B$73</f>
        <v>740.79954641485847</v>
      </c>
      <c r="AK53" s="65">
        <f>'中情景（2001-2060, 2020RMB）'!AK53*$B$73</f>
        <v>771.71616041046457</v>
      </c>
      <c r="AL53" s="100">
        <f>'中情景（2001-2060, 2020RMB）'!AL53*$B$73</f>
        <v>802.47460909117638</v>
      </c>
      <c r="AM53" s="100">
        <f>'中情景（2001-2060, 2020RMB）'!AM53*$B$73</f>
        <v>833.34570386123664</v>
      </c>
      <c r="AN53" s="100">
        <f>'中情景（2001-2060, 2020RMB）'!AN53*$B$73</f>
        <v>864.64768444638696</v>
      </c>
      <c r="AO53" s="66">
        <f>'中情景（2001-2060, 2020RMB）'!AO53*$B$73</f>
        <v>896.74739348076719</v>
      </c>
      <c r="AP53" s="100">
        <f>'中情景（2001-2060, 2020RMB）'!AP53*$B$73</f>
        <v>929.70210485232667</v>
      </c>
      <c r="AQ53" s="100">
        <f>'中情景（2001-2060, 2020RMB）'!AQ53*$B$73</f>
        <v>963.30897388338644</v>
      </c>
      <c r="AR53" s="100">
        <f>'中情景（2001-2060, 2020RMB）'!AR53*$B$73</f>
        <v>997.58189312331444</v>
      </c>
      <c r="AS53" s="100">
        <f>'中情景（2001-2060, 2020RMB）'!AS53*$B$73</f>
        <v>1032.5341118531992</v>
      </c>
      <c r="AT53" s="100">
        <f>'中情景（2001-2060, 2020RMB）'!AT53*$B$73</f>
        <v>1068.178525263648</v>
      </c>
      <c r="AU53" s="65">
        <f>'中情景（2001-2060, 2020RMB）'!AU53*$B$73</f>
        <v>1104.5514267130829</v>
      </c>
      <c r="AV53" s="100">
        <f>'中情景（2001-2060, 2020RMB）'!AV53*$B$73</f>
        <v>1141.6917692115603</v>
      </c>
      <c r="AW53" s="100">
        <f>'中情景（2001-2060, 2020RMB）'!AW53*$B$73</f>
        <v>1179.6160238699495</v>
      </c>
      <c r="AX53" s="100">
        <f>'中情景（2001-2060, 2020RMB）'!AX53*$B$73</f>
        <v>1218.3398297488463</v>
      </c>
      <c r="AY53" s="66">
        <f>'中情景（2001-2060, 2020RMB）'!AY53*$B$73</f>
        <v>1257.8770800838304</v>
      </c>
      <c r="AZ53" s="65">
        <f>'中情景（2001-2060, 2020RMB）'!AZ53*$B$73</f>
        <v>1298.5464807734129</v>
      </c>
      <c r="BA53" s="100">
        <f>'中情景（2001-2060, 2020RMB）'!BA53*$B$73</f>
        <v>1340.5849529881334</v>
      </c>
      <c r="BB53" s="100">
        <f>'中情景（2001-2060, 2020RMB）'!BB53*$B$73</f>
        <v>1383.8678699618179</v>
      </c>
      <c r="BC53" s="100">
        <f>'中情景（2001-2060, 2020RMB）'!BC53*$B$73</f>
        <v>1428.2512869211546</v>
      </c>
      <c r="BD53" s="66">
        <f>'中情景（2001-2060, 2020RMB）'!BD53*$B$73</f>
        <v>1473.5708753785386</v>
      </c>
      <c r="BE53" s="100">
        <f>'中情景（2001-2060, 2020RMB）'!BE53*$B$73</f>
        <v>1519.7794214141343</v>
      </c>
      <c r="BF53" s="100">
        <f>'中情景（2001-2060, 2020RMB）'!BF53*$B$73</f>
        <v>1566.8908233880848</v>
      </c>
      <c r="BG53" s="100">
        <f>'中情景（2001-2060, 2020RMB）'!BG53*$B$73</f>
        <v>1614.8093409171265</v>
      </c>
      <c r="BH53" s="100">
        <f>'中情景（2001-2060, 2020RMB）'!BH53*$B$73</f>
        <v>1663.4295289932847</v>
      </c>
      <c r="BI53" s="245">
        <f>'中情景（2001-2060, 2020RMB）'!BI53*$B$73</f>
        <v>1712.6362566565501</v>
      </c>
    </row>
    <row r="54" spans="1:61" x14ac:dyDescent="0.2">
      <c r="A54" s="24" t="s">
        <v>102</v>
      </c>
      <c r="B54" s="53"/>
      <c r="C54" s="54"/>
      <c r="D54" s="54"/>
      <c r="E54" s="54"/>
      <c r="F54" s="55"/>
      <c r="G54" s="53"/>
      <c r="H54" s="54"/>
      <c r="I54" s="54">
        <f>'中情景（2001-2060, 2020RMB）'!I54*$B$73</f>
        <v>106.41260783441682</v>
      </c>
      <c r="J54" s="54">
        <f>'中情景（2001-2060, 2020RMB）'!J54*$B$73</f>
        <v>106.01747682394466</v>
      </c>
      <c r="K54" s="55">
        <f>'中情景（2001-2060, 2020RMB）'!K54*$B$73</f>
        <v>108.72061703685718</v>
      </c>
      <c r="L54" s="58">
        <f>'中情景（2001-2060, 2020RMB）'!L54*$B$73</f>
        <v>112.09366041509065</v>
      </c>
      <c r="M54" s="59">
        <f>'中情景（2001-2060, 2020RMB）'!M54*$B$73</f>
        <v>111.51452051101201</v>
      </c>
      <c r="N54" s="59">
        <f>'中情景（2001-2060, 2020RMB）'!N54*$B$73</f>
        <v>113.03205913023037</v>
      </c>
      <c r="O54" s="59">
        <f>'中情景（2001-2060, 2020RMB）'!O54*$B$73</f>
        <v>116.38619015098108</v>
      </c>
      <c r="P54" s="59">
        <f>'中情景（2001-2060, 2020RMB）'!P54*$B$73</f>
        <v>116.59976918770862</v>
      </c>
      <c r="Q54" s="58">
        <f>'中情景（2001-2060, 2020RMB）'!Q54*$B$73</f>
        <v>121.7531333299423</v>
      </c>
      <c r="R54" s="59">
        <f>'中情景（2001-2060, 2020RMB）'!R54*$B$73</f>
        <v>133.96162549530575</v>
      </c>
      <c r="S54" s="59">
        <f>'中情景（2001-2060, 2020RMB）'!S54*$B$73</f>
        <v>142.45560376808243</v>
      </c>
      <c r="T54" s="59">
        <f>'中情景（2001-2060, 2020RMB）'!T54*$B$73</f>
        <v>148.20170190389067</v>
      </c>
      <c r="U54" s="60">
        <f>'中情景（2001-2060, 2020RMB）'!U54*$B$73</f>
        <v>150.38995216573491</v>
      </c>
      <c r="V54" s="59">
        <f>'中情景（2001-2060, 2020RMB）'!V54*$B$73</f>
        <v>171.45992894014705</v>
      </c>
      <c r="W54" s="59">
        <f>'中情景（2001-2060, 2020RMB）'!W54*$B$73</f>
        <v>178.87718995463754</v>
      </c>
      <c r="X54" s="104">
        <f>'中情景（2001-2060, 2020RMB）'!X54*$B$73</f>
        <v>189.03713564306867</v>
      </c>
      <c r="Y54" s="104">
        <f>'中情景（2001-2060, 2020RMB）'!Y54*$B$73</f>
        <v>199.11922920213874</v>
      </c>
      <c r="Z54" s="104">
        <f>'中情景（2001-2060, 2020RMB）'!Z54*$B$73</f>
        <v>208.81380839032573</v>
      </c>
      <c r="AA54" s="68">
        <f>'中情景（2001-2060, 2020RMB）'!AA54*$B$73</f>
        <v>218.69868349909598</v>
      </c>
      <c r="AB54" s="104">
        <f>'中情景（2001-2060, 2020RMB）'!AB54*$B$73</f>
        <v>228.56760376280297</v>
      </c>
      <c r="AC54" s="104">
        <f>'中情景（2001-2060, 2020RMB）'!AC54*$B$73</f>
        <v>238.37640313726948</v>
      </c>
      <c r="AD54" s="104">
        <f>'中情景（2001-2060, 2020RMB）'!AD54*$B$73</f>
        <v>248.02338568715078</v>
      </c>
      <c r="AE54" s="69">
        <f>'中情景（2001-2060, 2020RMB）'!AE54*$B$73</f>
        <v>257.34163868309878</v>
      </c>
      <c r="AF54" s="104">
        <f>'中情景（2001-2060, 2020RMB）'!AF54*$B$73</f>
        <v>266.28591662055766</v>
      </c>
      <c r="AG54" s="104">
        <f>'中情景（2001-2060, 2020RMB）'!AG54*$B$73</f>
        <v>274.92085309871163</v>
      </c>
      <c r="AH54" s="104">
        <f>'中情景（2001-2060, 2020RMB）'!AH54*$B$73</f>
        <v>283.24208570315693</v>
      </c>
      <c r="AI54" s="104">
        <f>'中情景（2001-2060, 2020RMB）'!AI54*$B$73</f>
        <v>291.39788326836504</v>
      </c>
      <c r="AJ54" s="246">
        <f>'中情景（2001-2060, 2020RMB）'!AJ54*$B$73</f>
        <v>299.71757668387983</v>
      </c>
      <c r="AK54" s="68">
        <f>'中情景（2001-2060, 2020RMB）'!AK54*$B$73</f>
        <v>308.19392580196825</v>
      </c>
      <c r="AL54" s="104">
        <f>'中情景（2001-2060, 2020RMB）'!AL54*$B$73</f>
        <v>316.60311978721677</v>
      </c>
      <c r="AM54" s="104">
        <f>'中情景（2001-2060, 2020RMB）'!AM54*$B$73</f>
        <v>325.04967612731906</v>
      </c>
      <c r="AN54" s="104">
        <f>'中情景（2001-2060, 2020RMB）'!AN54*$B$73</f>
        <v>333.6479068135589</v>
      </c>
      <c r="AO54" s="69">
        <f>'中情景（2001-2060, 2020RMB）'!AO54*$B$73</f>
        <v>342.52231457160178</v>
      </c>
      <c r="AP54" s="104">
        <f>'中情景（2001-2060, 2020RMB）'!AP54*$B$73</f>
        <v>351.67194916160173</v>
      </c>
      <c r="AQ54" s="104">
        <f>'中情景（2001-2060, 2020RMB）'!AQ54*$B$73</f>
        <v>360.99495412868225</v>
      </c>
      <c r="AR54" s="104">
        <f>'中情景（2001-2060, 2020RMB）'!AR54*$B$73</f>
        <v>370.4699101739497</v>
      </c>
      <c r="AS54" s="104">
        <f>'中情景（2001-2060, 2020RMB）'!AS54*$B$73</f>
        <v>380.07184140036361</v>
      </c>
      <c r="AT54" s="104">
        <f>'中情景（2001-2060, 2020RMB）'!AT54*$B$73</f>
        <v>389.77222020694592</v>
      </c>
      <c r="AU54" s="68">
        <f>'中情景（2001-2060, 2020RMB）'!AU54*$B$73</f>
        <v>399.54747098069743</v>
      </c>
      <c r="AV54" s="104">
        <f>'中情景（2001-2060, 2020RMB）'!AV54*$B$73</f>
        <v>409.37109349615497</v>
      </c>
      <c r="AW54" s="104">
        <f>'中情景（2001-2060, 2020RMB）'!AW54*$B$73</f>
        <v>419.20463793548555</v>
      </c>
      <c r="AX54" s="104">
        <f>'中情景（2001-2060, 2020RMB）'!AX54*$B$73</f>
        <v>429.00566503338558</v>
      </c>
      <c r="AY54" s="69">
        <f>'中情景（2001-2060, 2020RMB）'!AY54*$B$73</f>
        <v>438.72745854464773</v>
      </c>
      <c r="AZ54" s="68">
        <f>'中情景（2001-2060, 2020RMB）'!AZ54*$B$73</f>
        <v>448.54059670845959</v>
      </c>
      <c r="BA54" s="104">
        <f>'中情景（2001-2060, 2020RMB）'!BA54*$B$73</f>
        <v>458.61641086666646</v>
      </c>
      <c r="BB54" s="104">
        <f>'中情景（2001-2060, 2020RMB）'!BB54*$B$73</f>
        <v>468.90243046754819</v>
      </c>
      <c r="BC54" s="104">
        <f>'中情景（2001-2060, 2020RMB）'!BC54*$B$73</f>
        <v>479.34142787637364</v>
      </c>
      <c r="BD54" s="69">
        <f>'中情景（2001-2060, 2020RMB）'!BD54*$B$73</f>
        <v>489.87129768148719</v>
      </c>
      <c r="BE54" s="104">
        <f>'中情景（2001-2060, 2020RMB）'!BE54*$B$73</f>
        <v>500.47057943805589</v>
      </c>
      <c r="BF54" s="104">
        <f>'中情景（2001-2060, 2020RMB）'!BF54*$B$73</f>
        <v>511.13830058945518</v>
      </c>
      <c r="BG54" s="104">
        <f>'中情景（2001-2060, 2020RMB）'!BG54*$B$73</f>
        <v>521.83783850640816</v>
      </c>
      <c r="BH54" s="104">
        <f>'中情景（2001-2060, 2020RMB）'!BH54*$B$73</f>
        <v>532.53056705371398</v>
      </c>
      <c r="BI54" s="247">
        <f>'中情景（2001-2060, 2020RMB）'!BI54*$B$73</f>
        <v>543.17596822980454</v>
      </c>
    </row>
    <row r="55" spans="1:61" x14ac:dyDescent="0.2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">
      <c r="A56" s="33" t="s">
        <v>12</v>
      </c>
      <c r="B56" s="34">
        <f>'中情景（2001-2060, 2020RMB）'!B56*$B$73</f>
        <v>11730.482669734743</v>
      </c>
      <c r="C56" s="35">
        <f>'中情景（2001-2060, 2020RMB）'!C56*$B$73</f>
        <v>13108.874183657019</v>
      </c>
      <c r="D56" s="35">
        <f>'中情景（2001-2060, 2020RMB）'!D56*$B$73</f>
        <v>14337.784240769022</v>
      </c>
      <c r="E56" s="35">
        <f>'中情景（2001-2060, 2020RMB）'!E56*$B$73</f>
        <v>15459.422375449758</v>
      </c>
      <c r="F56" s="5">
        <f>'中情景（2001-2060, 2020RMB）'!F56*$B$73</f>
        <v>17273.636063649894</v>
      </c>
      <c r="G56" s="34">
        <f>'中情景（2001-2060, 2020RMB）'!G56*$B$73</f>
        <v>19694.761127124206</v>
      </c>
      <c r="H56" s="35">
        <f>'中情景（2001-2060, 2020RMB）'!H56*$B$73</f>
        <v>23078.243406504054</v>
      </c>
      <c r="I56" s="35">
        <f>'中情景（2001-2060, 2020RMB）'!I56*$B$73</f>
        <v>25291.651582382106</v>
      </c>
      <c r="J56" s="35">
        <f>'中情景（2001-2060, 2020RMB）'!J56*$B$73</f>
        <v>28679.622191899831</v>
      </c>
      <c r="K56" s="5">
        <f>'中情景（2001-2060, 2020RMB）'!K56*$B$73</f>
        <v>31561.511645681105</v>
      </c>
      <c r="L56" s="34">
        <f>'中情景（2001-2060, 2020RMB）'!L56*$B$73</f>
        <v>34671.929868600484</v>
      </c>
      <c r="M56" s="35">
        <f>'中情景（2001-2060, 2020RMB）'!M56*$B$73</f>
        <v>38404.500506279139</v>
      </c>
      <c r="N56" s="35">
        <f>'中情景（2001-2060, 2020RMB）'!N56*$B$73</f>
        <v>42701.586933757055</v>
      </c>
      <c r="O56" s="35">
        <f>'中情景（2001-2060, 2020RMB）'!O56*$B$73</f>
        <v>47241.243324139745</v>
      </c>
      <c r="P56" s="5">
        <f>'中情景（2001-2060, 2020RMB）'!P56*$B$73</f>
        <v>53180.755179823311</v>
      </c>
      <c r="Q56" s="34">
        <f>'中情景（2001-2060, 2020RMB）'!Q56*$B$73</f>
        <v>58589.483647686553</v>
      </c>
      <c r="R56" s="35">
        <f>'中情景（2001-2060, 2020RMB）'!R56*$B$73</f>
        <v>63053.676079981604</v>
      </c>
      <c r="S56" s="35">
        <f>'中情景（2001-2060, 2020RMB）'!S56*$B$73</f>
        <v>68013.466806064927</v>
      </c>
      <c r="T56" s="35">
        <f>'中情景（2001-2060, 2020RMB）'!T56*$B$73</f>
        <v>73452.648769989857</v>
      </c>
      <c r="U56" s="5">
        <f>'中情景（2001-2060, 2020RMB）'!U56*$B$73</f>
        <v>75322.905301471183</v>
      </c>
      <c r="V56" s="34">
        <f>'中情景（2001-2060, 2020RMB）'!V56*$B$73</f>
        <v>80297.687979749375</v>
      </c>
      <c r="W56" s="35">
        <f>'中情景（2001-2060, 2020RMB）'!W56*$B$73</f>
        <v>81482.999677440661</v>
      </c>
      <c r="X56" s="107">
        <f>'中情景（2001-2060, 2020RMB）'!X56*$B$73</f>
        <v>87086.956299717058</v>
      </c>
      <c r="Y56" s="107">
        <f>'中情景（2001-2060, 2020RMB）'!Y56*$B$73</f>
        <v>93005.516524455088</v>
      </c>
      <c r="Z56" s="248">
        <f>'中情景（2001-2060, 2020RMB）'!Z56*$B$73</f>
        <v>99240.386230879361</v>
      </c>
      <c r="AA56" s="109">
        <f>'中情景（2001-2060, 2020RMB）'!AA56*$B$73</f>
        <v>105946.50726257497</v>
      </c>
      <c r="AB56" s="107">
        <f>'中情景（2001-2060, 2020RMB）'!AB56*$B$73</f>
        <v>113174.62889510849</v>
      </c>
      <c r="AC56" s="107">
        <f>'中情景（2001-2060, 2020RMB）'!AC56*$B$73</f>
        <v>120731.293459461</v>
      </c>
      <c r="AD56" s="107">
        <f>'中情景（2001-2060, 2020RMB）'!AD56*$B$73</f>
        <v>128368.96675203831</v>
      </c>
      <c r="AE56" s="110">
        <f>'中情景（2001-2060, 2020RMB）'!AE56*$B$73</f>
        <v>135783.19756652912</v>
      </c>
      <c r="AF56" s="109">
        <f>'中情景（2001-2060, 2020RMB）'!AF56*$B$73</f>
        <v>142871.6405415934</v>
      </c>
      <c r="AG56" s="107">
        <f>'中情景（2001-2060, 2020RMB）'!AG56*$B$73</f>
        <v>149811.18195592516</v>
      </c>
      <c r="AH56" s="107">
        <f>'中情景（2001-2060, 2020RMB）'!AH56*$B$73</f>
        <v>156691.14887760312</v>
      </c>
      <c r="AI56" s="107">
        <f>'中情景（2001-2060, 2020RMB）'!AI56*$B$73</f>
        <v>163622.77684261068</v>
      </c>
      <c r="AJ56" s="110">
        <f>'中情景（2001-2060, 2020RMB）'!AJ56*$B$73</f>
        <v>170739.1139128987</v>
      </c>
      <c r="AK56" s="109">
        <f>'中情景（2001-2060, 2020RMB）'!AK56*$B$73</f>
        <v>178016.74095973352</v>
      </c>
      <c r="AL56" s="107">
        <f>'中情景（2001-2060, 2020RMB）'!AL56*$B$73</f>
        <v>185364.78260741505</v>
      </c>
      <c r="AM56" s="107">
        <f>'中情景（2001-2060, 2020RMB）'!AM56*$B$73</f>
        <v>192839.44643998815</v>
      </c>
      <c r="AN56" s="107">
        <f>'中情景（2001-2060, 2020RMB）'!AN56*$B$73</f>
        <v>200507.66726529668</v>
      </c>
      <c r="AO56" s="110">
        <f>'中情景（2001-2060, 2020RMB）'!AO56*$B$73</f>
        <v>208447.75606256514</v>
      </c>
      <c r="AP56" s="109">
        <f>'中情景（2001-2060, 2020RMB）'!AP56*$B$73</f>
        <v>216666.21488017024</v>
      </c>
      <c r="AQ56" s="107">
        <f>'中情景（2001-2060, 2020RMB）'!AQ56*$B$73</f>
        <v>225108.35216866713</v>
      </c>
      <c r="AR56" s="107">
        <f>'中情景（2001-2060, 2020RMB）'!AR56*$B$73</f>
        <v>233769.04927670292</v>
      </c>
      <c r="AS56" s="107">
        <f>'中情景（2001-2060, 2020RMB）'!AS56*$B$73</f>
        <v>242642.23568875977</v>
      </c>
      <c r="AT56" s="110">
        <f>'中情景（2001-2060, 2020RMB）'!AT56*$B$73</f>
        <v>251720.85338513216</v>
      </c>
      <c r="AU56" s="109">
        <f>'中情景（2001-2060, 2020RMB）'!AU56*$B$73</f>
        <v>261002.39192309818</v>
      </c>
      <c r="AV56" s="107">
        <f>'中情景（2001-2060, 2020RMB）'!AV56*$B$73</f>
        <v>270484.01091189135</v>
      </c>
      <c r="AW56" s="107">
        <f>'中情景（2001-2060, 2020RMB）'!AW56*$B$73</f>
        <v>280156.58693197992</v>
      </c>
      <c r="AX56" s="107">
        <f>'中情景（2001-2060, 2020RMB）'!AX56*$B$73</f>
        <v>290009.88208462315</v>
      </c>
      <c r="AY56" s="110">
        <f>'中情景（2001-2060, 2020RMB）'!AY56*$B$73</f>
        <v>300032.49544497905</v>
      </c>
      <c r="AZ56" s="109">
        <f>'中情景（2001-2060, 2020RMB）'!AZ56*$B$73</f>
        <v>310245.06526713498</v>
      </c>
      <c r="BA56" s="107">
        <f>'中情景（2001-2060, 2020RMB）'!BA56*$B$73</f>
        <v>320661.94285820337</v>
      </c>
      <c r="BB56" s="107">
        <f>'中情景（2001-2060, 2020RMB）'!BB56*$B$73</f>
        <v>331259.03667710698</v>
      </c>
      <c r="BC56" s="107">
        <f>'中情景（2001-2060, 2020RMB）'!BC56*$B$73</f>
        <v>342009.00103610789</v>
      </c>
      <c r="BD56" s="110">
        <f>'中情景（2001-2060, 2020RMB）'!BD56*$B$73</f>
        <v>352881.11502623797</v>
      </c>
      <c r="BE56" s="109">
        <f>'中情景（2001-2060, 2020RMB）'!BE56*$B$73</f>
        <v>363874.31394437904</v>
      </c>
      <c r="BF56" s="107">
        <f>'中情景（2001-2060, 2020RMB）'!BF56*$B$73</f>
        <v>375003.80262583715</v>
      </c>
      <c r="BG56" s="107">
        <f>'中情景（2001-2060, 2020RMB）'!BG56*$B$73</f>
        <v>386260.15839509742</v>
      </c>
      <c r="BH56" s="107">
        <f>'中情景（2001-2060, 2020RMB）'!BH56*$B$73</f>
        <v>397633.2656910427</v>
      </c>
      <c r="BI56" s="110">
        <f>'中情景（2001-2060, 2020RMB）'!BI56*$B$73</f>
        <v>409112.30889089411</v>
      </c>
    </row>
    <row r="57" spans="1:61" x14ac:dyDescent="0.2">
      <c r="A57" s="36" t="s">
        <v>57</v>
      </c>
      <c r="B57" s="50">
        <f>'中情景（2001-2060, 2020RMB）'!B57*$B$73</f>
        <v>1779.9865638888584</v>
      </c>
      <c r="C57" s="51">
        <f>'中情景（2001-2060, 2020RMB）'!C57*$B$73</f>
        <v>1929.1588520812261</v>
      </c>
      <c r="D57" s="51">
        <f>'中情景（2001-2060, 2020RMB）'!D57*$B$73</f>
        <v>1985.0248512961471</v>
      </c>
      <c r="E57" s="51">
        <f>'中情景（2001-2060, 2020RMB）'!E57*$B$73</f>
        <v>2182.07444004124</v>
      </c>
      <c r="F57" s="52">
        <f>'中情景（2001-2060, 2020RMB）'!F57*$B$73</f>
        <v>2407.624493080024</v>
      </c>
      <c r="G57" s="50">
        <f>'中情景（2001-2060, 2020RMB）'!G57*$B$73</f>
        <v>2645.6825519970384</v>
      </c>
      <c r="H57" s="51">
        <f>'中情景（2001-2060, 2020RMB）'!H57*$B$73</f>
        <v>2941.9624785618234</v>
      </c>
      <c r="I57" s="51">
        <f>'中情景（2001-2060, 2020RMB）'!I57*$B$73</f>
        <v>3059.9397008816027</v>
      </c>
      <c r="J57" s="51">
        <f>'中情景（2001-2060, 2020RMB）'!J57*$B$73</f>
        <v>3095.4018659274147</v>
      </c>
      <c r="K57" s="52">
        <f>'中情景（2001-2060, 2020RMB）'!K57*$B$73</f>
        <v>3291.39308279641</v>
      </c>
      <c r="L57" s="50">
        <f>'中情景（2001-2060, 2020RMB）'!L57*$B$73</f>
        <v>3542.9109069855335</v>
      </c>
      <c r="M57" s="51">
        <f>'中情景（2001-2060, 2020RMB）'!M57*$B$73</f>
        <v>3767.9972255756365</v>
      </c>
      <c r="N57" s="51">
        <f>'中情景（2001-2060, 2020RMB）'!N57*$B$73</f>
        <v>4043.2714638691973</v>
      </c>
      <c r="O57" s="51">
        <f>'中情景（2001-2060, 2020RMB）'!O57*$B$73</f>
        <v>4383.8584752774987</v>
      </c>
      <c r="P57" s="52">
        <f>'中情景（2001-2060, 2020RMB）'!P57*$B$73</f>
        <v>4687.1653536769218</v>
      </c>
      <c r="Q57" s="50">
        <f>'中情景（2001-2060, 2020RMB）'!Q57*$B$73</f>
        <v>4999.8462132332597</v>
      </c>
      <c r="R57" s="51">
        <f>'中情景（2001-2060, 2020RMB）'!R57*$B$73</f>
        <v>5388.8957503803813</v>
      </c>
      <c r="S57" s="51">
        <f>'中情景（2001-2060, 2020RMB）'!S57*$B$73</f>
        <v>5655.0114353556883</v>
      </c>
      <c r="T57" s="51">
        <f>'中情景（2001-2060, 2020RMB）'!T57*$B$73</f>
        <v>5880.6127058084239</v>
      </c>
      <c r="U57" s="51">
        <f>'中情景（2001-2060, 2020RMB）'!U57*$B$73</f>
        <v>5590.1498155235904</v>
      </c>
      <c r="V57" s="50">
        <f>'中情景（2001-2060, 2020RMB）'!V57*$B$73</f>
        <v>6197.4853776568434</v>
      </c>
      <c r="W57" s="51">
        <f>'中情景（2001-2060, 2020RMB）'!W57*$B$73</f>
        <v>6398.3223470050361</v>
      </c>
      <c r="X57" s="95">
        <f>'中情景（2001-2060, 2020RMB）'!X57*$B$73</f>
        <v>6770.6684237126992</v>
      </c>
      <c r="Y57" s="95">
        <f>'中情景（2001-2060, 2020RMB）'!Y57*$B$73</f>
        <v>7158.805357757913</v>
      </c>
      <c r="Z57" s="99">
        <f>'中情景（2001-2060, 2020RMB）'!Z57*$B$73</f>
        <v>7562.1174307930087</v>
      </c>
      <c r="AA57" s="95">
        <f>'中情景（2001-2060, 2020RMB）'!AA57*$B$73</f>
        <v>7988.886007270944</v>
      </c>
      <c r="AB57" s="95">
        <f>'中情景（2001-2060, 2020RMB）'!AB57*$B$73</f>
        <v>8441.5225826385777</v>
      </c>
      <c r="AC57" s="95">
        <f>'中情景（2001-2060, 2020RMB）'!AC57*$B$73</f>
        <v>8908.8001930622595</v>
      </c>
      <c r="AD57" s="95">
        <f>'中情景（2001-2060, 2020RMB）'!AD57*$B$73</f>
        <v>9377.1677114085396</v>
      </c>
      <c r="AE57" s="95">
        <f>'中情景（2001-2060, 2020RMB）'!AE57*$B$73</f>
        <v>9830.7035038167087</v>
      </c>
      <c r="AF57" s="97">
        <f>'中情景（2001-2060, 2020RMB）'!AF57*$B$73</f>
        <v>10268.014350178828</v>
      </c>
      <c r="AG57" s="95">
        <f>'中情景（2001-2060, 2020RMB）'!AG57*$B$73</f>
        <v>10699.175187413417</v>
      </c>
      <c r="AH57" s="95">
        <f>'中情景（2001-2060, 2020RMB）'!AH57*$B$73</f>
        <v>11123.769806145818</v>
      </c>
      <c r="AI57" s="95">
        <f>'中情景（2001-2060, 2020RMB）'!AI57*$B$73</f>
        <v>11541.413628000002</v>
      </c>
      <c r="AJ57" s="99">
        <f>'中情景（2001-2060, 2020RMB）'!AJ57*$B$73</f>
        <v>11951.737973902909</v>
      </c>
      <c r="AK57" s="95">
        <f>'中情景（2001-2060, 2020RMB）'!AK57*$B$73</f>
        <v>12351.862712549113</v>
      </c>
      <c r="AL57" s="95">
        <f>'中情景（2001-2060, 2020RMB）'!AL57*$B$73</f>
        <v>12741.700472953953</v>
      </c>
      <c r="AM57" s="95">
        <f>'中情景（2001-2060, 2020RMB）'!AM57*$B$73</f>
        <v>13125.628280773821</v>
      </c>
      <c r="AN57" s="95">
        <f>'中情景（2001-2060, 2020RMB）'!AN57*$B$73</f>
        <v>13508.767284792726</v>
      </c>
      <c r="AO57" s="95">
        <f>'中情景（2001-2060, 2020RMB）'!AO57*$B$73</f>
        <v>13896.97690756331</v>
      </c>
      <c r="AP57" s="97">
        <f>'中情景（2001-2060, 2020RMB）'!AP57*$B$73</f>
        <v>14291.323401445847</v>
      </c>
      <c r="AQ57" s="95">
        <f>'中情景（2001-2060, 2020RMB）'!AQ57*$B$73</f>
        <v>14689.031258806181</v>
      </c>
      <c r="AR57" s="95">
        <f>'中情景（2001-2060, 2020RMB）'!AR57*$B$73</f>
        <v>15090.856532421893</v>
      </c>
      <c r="AS57" s="95">
        <f>'中情景（2001-2060, 2020RMB）'!AS57*$B$73</f>
        <v>15497.691244669932</v>
      </c>
      <c r="AT57" s="99">
        <f>'中情景（2001-2060, 2020RMB）'!AT57*$B$73</f>
        <v>15910.569172086423</v>
      </c>
      <c r="AU57" s="95">
        <f>'中情景（2001-2060, 2020RMB）'!AU57*$B$73</f>
        <v>16331.020089325053</v>
      </c>
      <c r="AV57" s="95">
        <f>'中情景（2001-2060, 2020RMB）'!AV57*$B$73</f>
        <v>16760.758610366735</v>
      </c>
      <c r="AW57" s="95">
        <f>'中情景（2001-2060, 2020RMB）'!AW57*$B$73</f>
        <v>17201.326789712024</v>
      </c>
      <c r="AX57" s="95">
        <f>'中情景（2001-2060, 2020RMB）'!AX57*$B$73</f>
        <v>17654.433749787793</v>
      </c>
      <c r="AY57" s="95">
        <f>'中情景（2001-2060, 2020RMB）'!AY57*$B$73</f>
        <v>18121.962724876736</v>
      </c>
      <c r="AZ57" s="97">
        <f>'中情景（2001-2060, 2020RMB）'!AZ57*$B$73</f>
        <v>18602.887647009084</v>
      </c>
      <c r="BA57" s="95">
        <f>'中情景（2001-2060, 2020RMB）'!BA57*$B$73</f>
        <v>19094.19660512478</v>
      </c>
      <c r="BB57" s="95">
        <f>'中情景（2001-2060, 2020RMB）'!BB57*$B$73</f>
        <v>19594.832332229336</v>
      </c>
      <c r="BC57" s="95">
        <f>'中情景（2001-2060, 2020RMB）'!BC57*$B$73</f>
        <v>20103.602905030155</v>
      </c>
      <c r="BD57" s="99">
        <f>'中情景（2001-2060, 2020RMB）'!BD57*$B$73</f>
        <v>20619.175361049165</v>
      </c>
      <c r="BE57" s="95">
        <f>'中情景（2001-2060, 2020RMB）'!BE57*$B$73</f>
        <v>21141.994886553883</v>
      </c>
      <c r="BF57" s="95">
        <f>'中情景（2001-2060, 2020RMB）'!BF57*$B$73</f>
        <v>21673.45944410556</v>
      </c>
      <c r="BG57" s="95">
        <f>'中情景（2001-2060, 2020RMB）'!BG57*$B$73</f>
        <v>22213.544816762962</v>
      </c>
      <c r="BH57" s="95">
        <f>'中情景（2001-2060, 2020RMB）'!BH57*$B$73</f>
        <v>22762.211079990557</v>
      </c>
      <c r="BI57" s="99">
        <f>'中情景（2001-2060, 2020RMB）'!BI57*$B$73</f>
        <v>23319.401606780964</v>
      </c>
    </row>
    <row r="58" spans="1:61" x14ac:dyDescent="0.2">
      <c r="A58" s="40" t="s">
        <v>58</v>
      </c>
      <c r="B58" s="53">
        <f>'中情景（2001-2060, 2020RMB）'!B58*$B$73</f>
        <v>2362.7117797094429</v>
      </c>
      <c r="C58" s="54">
        <f>'中情景（2001-2060, 2020RMB）'!C58*$B$73</f>
        <v>2573.3444367700249</v>
      </c>
      <c r="D58" s="54">
        <f>'中情景（2001-2060, 2020RMB）'!D58*$B$73</f>
        <v>2801.7270959215039</v>
      </c>
      <c r="E58" s="54">
        <f>'中情景（2001-2060, 2020RMB）'!E58*$B$73</f>
        <v>2920.4838349826118</v>
      </c>
      <c r="F58" s="55">
        <f>'中情景（2001-2060, 2020RMB）'!F58*$B$73</f>
        <v>3152.2666777508543</v>
      </c>
      <c r="G58" s="53">
        <f>'中情景（2001-2060, 2020RMB）'!G58*$B$73</f>
        <v>3589.4510971490809</v>
      </c>
      <c r="H58" s="54">
        <f>'中情景（2001-2060, 2020RMB）'!H58*$B$73</f>
        <v>4218.2477668630136</v>
      </c>
      <c r="I58" s="54">
        <f>'中情景（2001-2060, 2020RMB）'!I58*$B$73</f>
        <v>4895.5370973890995</v>
      </c>
      <c r="J58" s="54">
        <f>'中情景（2001-2060, 2020RMB）'!J58*$B$73</f>
        <v>5433.8893236138974</v>
      </c>
      <c r="K58" s="55">
        <f>'中情景（2001-2060, 2020RMB）'!K58*$B$73</f>
        <v>6292.0320746686066</v>
      </c>
      <c r="L58" s="53">
        <f>'中情景（2001-2060, 2020RMB）'!L58*$B$73</f>
        <v>7094.0132342074357</v>
      </c>
      <c r="M58" s="54">
        <f>'中情景（2001-2060, 2020RMB）'!M58*$B$73</f>
        <v>7902.1354756587762</v>
      </c>
      <c r="N58" s="54">
        <f>'中情景（2001-2060, 2020RMB）'!N58*$B$73</f>
        <v>8739.1592692995291</v>
      </c>
      <c r="O58" s="54">
        <f>'中情景（2001-2060, 2020RMB）'!O58*$B$73</f>
        <v>9705.1311198647836</v>
      </c>
      <c r="P58" s="55">
        <f>'中情景（2001-2060, 2020RMB）'!P58*$B$73</f>
        <v>10400.3329964403</v>
      </c>
      <c r="Q58" s="53">
        <f>'中情景（2001-2060, 2020RMB）'!Q58*$B$73</f>
        <v>11160.329112181693</v>
      </c>
      <c r="R58" s="54">
        <f>'中情景（2001-2060, 2020RMB）'!R58*$B$73</f>
        <v>11781.305829047558</v>
      </c>
      <c r="S58" s="54">
        <f>'中情景（2001-2060, 2020RMB）'!S58*$B$73</f>
        <v>12463.716870418164</v>
      </c>
      <c r="T58" s="54">
        <f>'中情景（2001-2060, 2020RMB）'!T58*$B$73</f>
        <v>13245.465177376198</v>
      </c>
      <c r="U58" s="54">
        <f>'中情景（2001-2060, 2020RMB）'!U58*$B$73</f>
        <v>13235.517772002033</v>
      </c>
      <c r="V58" s="53">
        <f>'中情景（2001-2060, 2020RMB）'!V58*$B$73</f>
        <v>14550.774153396518</v>
      </c>
      <c r="W58" s="54">
        <f>'中情景（2001-2060, 2020RMB）'!W58*$B$73</f>
        <v>14750.68615862355</v>
      </c>
      <c r="X58" s="100">
        <f>'中情景（2001-2060, 2020RMB）'!X58*$B$73</f>
        <v>15671.017608021926</v>
      </c>
      <c r="Y58" s="100">
        <f>'中情景（2001-2060, 2020RMB）'!Y58*$B$73</f>
        <v>16636.896313222023</v>
      </c>
      <c r="Z58" s="66">
        <f>'中情景（2001-2060, 2020RMB）'!Z58*$B$73</f>
        <v>17648.684128963912</v>
      </c>
      <c r="AA58" s="100">
        <f>'中情景（2001-2060, 2020RMB）'!AA58*$B$73</f>
        <v>18732.543120450577</v>
      </c>
      <c r="AB58" s="100">
        <f>'中情景（2001-2060, 2020RMB）'!AB58*$B$73</f>
        <v>19895.492185318672</v>
      </c>
      <c r="AC58" s="100">
        <f>'中情景（2001-2060, 2020RMB）'!AC58*$B$73</f>
        <v>21103.234763793036</v>
      </c>
      <c r="AD58" s="100">
        <f>'中情景（2001-2060, 2020RMB）'!AD58*$B$73</f>
        <v>22313.132178664138</v>
      </c>
      <c r="AE58" s="100">
        <f>'中情景（2001-2060, 2020RMB）'!AE58*$B$73</f>
        <v>23473.946020612639</v>
      </c>
      <c r="AF58" s="65">
        <f>'中情景（2001-2060, 2020RMB）'!AF58*$B$73</f>
        <v>24573.481005419297</v>
      </c>
      <c r="AG58" s="100">
        <f>'中情景（2001-2060, 2020RMB）'!AG58*$B$73</f>
        <v>25643.476349942714</v>
      </c>
      <c r="AH58" s="100">
        <f>'中情景（2001-2060, 2020RMB）'!AH58*$B$73</f>
        <v>26694.17598018171</v>
      </c>
      <c r="AI58" s="100">
        <f>'中情景（2001-2060, 2020RMB）'!AI58*$B$73</f>
        <v>27738.089586680158</v>
      </c>
      <c r="AJ58" s="66">
        <f>'中情景（2001-2060, 2020RMB）'!AJ58*$B$73</f>
        <v>28789.887897051165</v>
      </c>
      <c r="AK58" s="100">
        <f>'中情景（2001-2060, 2020RMB）'!AK58*$B$73</f>
        <v>29839.797424157088</v>
      </c>
      <c r="AL58" s="100">
        <f>'中情景（2001-2060, 2020RMB）'!AL58*$B$73</f>
        <v>30873.388291568685</v>
      </c>
      <c r="AM58" s="100">
        <f>'中情景（2001-2060, 2020RMB）'!AM58*$B$73</f>
        <v>31901.350276544155</v>
      </c>
      <c r="AN58" s="100">
        <f>'中情景（2001-2060, 2020RMB）'!AN58*$B$73</f>
        <v>32936.299044770101</v>
      </c>
      <c r="AO58" s="100">
        <f>'中情景（2001-2060, 2020RMB）'!AO58*$B$73</f>
        <v>33992.80097909797</v>
      </c>
      <c r="AP58" s="65">
        <f>'中情景（2001-2060, 2020RMB）'!AP58*$B$73</f>
        <v>35073.839294869329</v>
      </c>
      <c r="AQ58" s="100">
        <f>'中情景（2001-2060, 2020RMB）'!AQ58*$B$73</f>
        <v>36172.968994487535</v>
      </c>
      <c r="AR58" s="100">
        <f>'中情景（2001-2060, 2020RMB）'!AR58*$B$73</f>
        <v>37292.373984134145</v>
      </c>
      <c r="AS58" s="100">
        <f>'中情景（2001-2060, 2020RMB）'!AS58*$B$73</f>
        <v>38434.594676052271</v>
      </c>
      <c r="AT58" s="66">
        <f>'中情景（2001-2060, 2020RMB）'!AT58*$B$73</f>
        <v>39602.549276518905</v>
      </c>
      <c r="AU58" s="100">
        <f>'中情景（2001-2060, 2020RMB）'!AU58*$B$73</f>
        <v>40800.42628173581</v>
      </c>
      <c r="AV58" s="100">
        <f>'中情景（2001-2060, 2020RMB）'!AV58*$B$73</f>
        <v>42032.928705365448</v>
      </c>
      <c r="AW58" s="100">
        <f>'中情景（2001-2060, 2020RMB）'!AW58*$B$73</f>
        <v>43304.385158565019</v>
      </c>
      <c r="AX58" s="100">
        <f>'中情景（2001-2060, 2020RMB）'!AX58*$B$73</f>
        <v>44619.601673520156</v>
      </c>
      <c r="AY58" s="100">
        <f>'中情景（2001-2060, 2020RMB）'!AY58*$B$73</f>
        <v>45983.889320211543</v>
      </c>
      <c r="AZ58" s="65">
        <f>'中情景（2001-2060, 2020RMB）'!AZ58*$B$73</f>
        <v>47396.022752770572</v>
      </c>
      <c r="BA58" s="100">
        <f>'中情景（2001-2060, 2020RMB）'!BA58*$B$73</f>
        <v>48849.807778946662</v>
      </c>
      <c r="BB58" s="100">
        <f>'中情景（2001-2060, 2020RMB）'!BB58*$B$73</f>
        <v>50343.229749228187</v>
      </c>
      <c r="BC58" s="100">
        <f>'中情景（2001-2060, 2020RMB）'!BC58*$B$73</f>
        <v>51873.89329175296</v>
      </c>
      <c r="BD58" s="66">
        <f>'中情景（2001-2060, 2020RMB）'!BD58*$B$73</f>
        <v>53438.99503958549</v>
      </c>
      <c r="BE58" s="100">
        <f>'中情景（2001-2060, 2020RMB）'!BE58*$B$73</f>
        <v>55040.308355474714</v>
      </c>
      <c r="BF58" s="100">
        <f>'中情景（2001-2060, 2020RMB）'!BF58*$B$73</f>
        <v>56682.126925222983</v>
      </c>
      <c r="BG58" s="100">
        <f>'中情景（2001-2060, 2020RMB）'!BG58*$B$73</f>
        <v>58365.083611164511</v>
      </c>
      <c r="BH58" s="100">
        <f>'中情景（2001-2060, 2020RMB）'!BH58*$B$73</f>
        <v>60089.77833840395</v>
      </c>
      <c r="BI58" s="66">
        <f>'中情景（2001-2060, 2020RMB）'!BI58*$B$73</f>
        <v>61856.774107233236</v>
      </c>
    </row>
    <row r="59" spans="1:61" x14ac:dyDescent="0.2">
      <c r="A59" s="40" t="s">
        <v>59</v>
      </c>
      <c r="B59" s="53">
        <f>'中情景（2001-2060, 2020RMB）'!B59*$B$73</f>
        <v>621.73762635740661</v>
      </c>
      <c r="C59" s="54">
        <f>'中情景（2001-2060, 2020RMB）'!C59*$B$73</f>
        <v>701.40934312089519</v>
      </c>
      <c r="D59" s="54">
        <f>'中情景（2001-2060, 2020RMB）'!D59*$B$73</f>
        <v>784.023119679194</v>
      </c>
      <c r="E59" s="54">
        <f>'中情景（2001-2060, 2020RMB）'!E59*$B$73</f>
        <v>859.27753805008717</v>
      </c>
      <c r="F59" s="55">
        <f>'中情景（2001-2060, 2020RMB）'!F59*$B$73</f>
        <v>946.84220208606928</v>
      </c>
      <c r="G59" s="53">
        <f>'中情景（2001-2060, 2020RMB）'!G59*$B$73</f>
        <v>1040.4879412701976</v>
      </c>
      <c r="H59" s="54">
        <f>'中情景（2001-2060, 2020RMB）'!H59*$B$73</f>
        <v>1117.5755063168929</v>
      </c>
      <c r="I59" s="54">
        <f>'中情景（2001-2060, 2020RMB）'!I59*$B$73</f>
        <v>1236.8867185783361</v>
      </c>
      <c r="J59" s="54">
        <f>'中情景（2001-2060, 2020RMB）'!J59*$B$73</f>
        <v>1303.3645705985221</v>
      </c>
      <c r="K59" s="55">
        <f>'中情景（2001-2060, 2020RMB）'!K59*$B$73</f>
        <v>1351.3502978409845</v>
      </c>
      <c r="L59" s="53">
        <f>'中情景（2001-2060, 2020RMB）'!L59*$B$73</f>
        <v>1389.3621958929532</v>
      </c>
      <c r="M59" s="54">
        <f>'中情景（2001-2060, 2020RMB）'!M59*$B$73</f>
        <v>1512.2126961264596</v>
      </c>
      <c r="N59" s="54">
        <f>'中情景（2001-2060, 2020RMB）'!N59*$B$73</f>
        <v>1587.9994591149652</v>
      </c>
      <c r="O59" s="54">
        <f>'中情景（2001-2060, 2020RMB）'!O59*$B$73</f>
        <v>1725.1118531088246</v>
      </c>
      <c r="P59" s="55">
        <f>'中情景（2001-2060, 2020RMB）'!P59*$B$73</f>
        <v>1889.9629928040622</v>
      </c>
      <c r="Q59" s="53">
        <f>'中情景（2001-2060, 2020RMB）'!Q59*$B$73</f>
        <v>2059.9329462084656</v>
      </c>
      <c r="R59" s="54">
        <f>'中情景（2001-2060, 2020RMB）'!R59*$B$73</f>
        <v>2185.6428258717096</v>
      </c>
      <c r="S59" s="54">
        <f>'中情景（2001-2060, 2020RMB）'!S59*$B$73</f>
        <v>2316.0799936271524</v>
      </c>
      <c r="T59" s="54">
        <f>'中情景（2001-2060, 2020RMB）'!T59*$B$73</f>
        <v>2479.1704794945354</v>
      </c>
      <c r="U59" s="54">
        <f>'中情景（2001-2060, 2020RMB）'!U59*$B$73</f>
        <v>2105.5093645403431</v>
      </c>
      <c r="V59" s="53">
        <f>'中情景（2001-2060, 2020RMB）'!V59*$B$73</f>
        <v>2351.0073575080228</v>
      </c>
      <c r="W59" s="54">
        <f>'中情景（2001-2060, 2020RMB）'!W59*$B$73</f>
        <v>2299.888371562397</v>
      </c>
      <c r="X59" s="100">
        <f>'中情景（2001-2060, 2020RMB）'!X59*$B$73</f>
        <v>2388.6326574594036</v>
      </c>
      <c r="Y59" s="100">
        <f>'中情景（2001-2060, 2020RMB）'!Y59*$B$73</f>
        <v>2480.6926368973736</v>
      </c>
      <c r="Z59" s="66">
        <f>'中情景（2001-2060, 2020RMB）'!Z59*$B$73</f>
        <v>2576.5065848893</v>
      </c>
      <c r="AA59" s="100">
        <f>'中情景（2001-2060, 2020RMB）'!AA59*$B$73</f>
        <v>2679.6053939575586</v>
      </c>
      <c r="AB59" s="100">
        <f>'中情景（2001-2060, 2020RMB）'!AB59*$B$73</f>
        <v>2790.1746318867577</v>
      </c>
      <c r="AC59" s="100">
        <f>'中情景（2001-2060, 2020RMB）'!AC59*$B$73</f>
        <v>2903.1523781469259</v>
      </c>
      <c r="AD59" s="100">
        <f>'中情景（2001-2060, 2020RMB）'!AD59*$B$73</f>
        <v>3012.7357075869318</v>
      </c>
      <c r="AE59" s="100">
        <f>'中情景（2001-2060, 2020RMB）'!AE59*$B$73</f>
        <v>3112.4040629137676</v>
      </c>
      <c r="AF59" s="65">
        <f>'中情景（2001-2060, 2020RMB）'!AF59*$B$73</f>
        <v>3201.4050454364842</v>
      </c>
      <c r="AG59" s="100">
        <f>'中情景（2001-2060, 2020RMB）'!AG59*$B$73</f>
        <v>3284.5368195739247</v>
      </c>
      <c r="AH59" s="100">
        <f>'中情景（2001-2060, 2020RMB）'!AH59*$B$73</f>
        <v>3363.2535814395778</v>
      </c>
      <c r="AI59" s="100">
        <f>'中情景（2001-2060, 2020RMB）'!AI59*$B$73</f>
        <v>3439.152354520475</v>
      </c>
      <c r="AJ59" s="66">
        <f>'中情景（2001-2060, 2020RMB）'!AJ59*$B$73</f>
        <v>3513.9524552692637</v>
      </c>
      <c r="AK59" s="100">
        <f>'中情景（2001-2060, 2020RMB）'!AK59*$B$73</f>
        <v>3586.5103545790162</v>
      </c>
      <c r="AL59" s="100">
        <f>'中情景（2001-2060, 2020RMB）'!AL59*$B$73</f>
        <v>3655.3124988536943</v>
      </c>
      <c r="AM59" s="100">
        <f>'中情景（2001-2060, 2020RMB）'!AM59*$B$73</f>
        <v>3721.7047790920269</v>
      </c>
      <c r="AN59" s="100">
        <f>'中情景（2001-2060, 2020RMB）'!AN59*$B$73</f>
        <v>3787.1620045176865</v>
      </c>
      <c r="AO59" s="100">
        <f>'中情景（2001-2060, 2020RMB）'!AO59*$B$73</f>
        <v>3853.2822061758429</v>
      </c>
      <c r="AP59" s="65">
        <f>'中情景（2001-2060, 2020RMB）'!AP59*$B$73</f>
        <v>3920.2652525002304</v>
      </c>
      <c r="AQ59" s="100">
        <f>'中情景（2001-2060, 2020RMB）'!AQ59*$B$73</f>
        <v>3987.2460462741956</v>
      </c>
      <c r="AR59" s="100">
        <f>'中情景（2001-2060, 2020RMB）'!AR59*$B$73</f>
        <v>4054.3296117893624</v>
      </c>
      <c r="AS59" s="100">
        <f>'中情景（2001-2060, 2020RMB）'!AS59*$B$73</f>
        <v>4121.6378741345889</v>
      </c>
      <c r="AT59" s="66">
        <f>'中情景（2001-2060, 2020RMB）'!AT59*$B$73</f>
        <v>4189.3099101481885</v>
      </c>
      <c r="AU59" s="100">
        <f>'中情景（2001-2060, 2020RMB）'!AU59*$B$73</f>
        <v>4257.5929183198805</v>
      </c>
      <c r="AV59" s="100">
        <f>'中情景（2001-2060, 2020RMB）'!AV59*$B$73</f>
        <v>4326.7559133316918</v>
      </c>
      <c r="AW59" s="100">
        <f>'中情景（2001-2060, 2020RMB）'!AW59*$B$73</f>
        <v>4396.9963790304255</v>
      </c>
      <c r="AX59" s="100">
        <f>'中情景（2001-2060, 2020RMB）'!AX59*$B$73</f>
        <v>4468.5285396570962</v>
      </c>
      <c r="AY59" s="100">
        <f>'中情景（2001-2060, 2020RMB）'!AY59*$B$73</f>
        <v>4541.5829127229354</v>
      </c>
      <c r="AZ59" s="65">
        <f>'中情景（2001-2060, 2020RMB）'!AZ59*$B$73</f>
        <v>4616.167866692208</v>
      </c>
      <c r="BA59" s="100">
        <f>'中情景（2001-2060, 2020RMB）'!BA59*$B$73</f>
        <v>4691.948008316499</v>
      </c>
      <c r="BB59" s="100">
        <f>'中情景（2001-2060, 2020RMB）'!BB59*$B$73</f>
        <v>4768.6340789244614</v>
      </c>
      <c r="BC59" s="100">
        <f>'中情景（2001-2060, 2020RMB）'!BC59*$B$73</f>
        <v>4845.9148645750274</v>
      </c>
      <c r="BD59" s="66">
        <f>'中情景（2001-2060, 2020RMB）'!BD59*$B$73</f>
        <v>4923.4566000829118</v>
      </c>
      <c r="BE59" s="100">
        <f>'中情景（2001-2060, 2020RMB）'!BE59*$B$73</f>
        <v>5001.3579165256397</v>
      </c>
      <c r="BF59" s="100">
        <f>'中情景（2001-2060, 2020RMB）'!BF59*$B$73</f>
        <v>5079.9364024922315</v>
      </c>
      <c r="BG59" s="100">
        <f>'中情景（2001-2060, 2020RMB）'!BG59*$B$73</f>
        <v>5159.1670262559719</v>
      </c>
      <c r="BH59" s="100">
        <f>'中情景（2001-2060, 2020RMB）'!BH59*$B$73</f>
        <v>5239.0212714552772</v>
      </c>
      <c r="BI59" s="66">
        <f>'中情景（2001-2060, 2020RMB）'!BI59*$B$73</f>
        <v>5319.467012651583</v>
      </c>
    </row>
    <row r="60" spans="1:61" x14ac:dyDescent="0.2">
      <c r="A60" s="40" t="s">
        <v>60</v>
      </c>
      <c r="B60" s="53">
        <f>'中情景（2001-2060, 2020RMB）'!B60*$B$73</f>
        <v>1347.7673940303803</v>
      </c>
      <c r="C60" s="54">
        <f>'中情景（2001-2060, 2020RMB）'!C60*$B$73</f>
        <v>1430.156352213399</v>
      </c>
      <c r="D60" s="54">
        <f>'中情景（2001-2060, 2020RMB）'!D60*$B$73</f>
        <v>1516.2562216962042</v>
      </c>
      <c r="E60" s="54">
        <f>'中情景（2001-2060, 2020RMB）'!E60*$B$73</f>
        <v>1547.534273804351</v>
      </c>
      <c r="F60" s="55">
        <f>'中情景（2001-2060, 2020RMB）'!F60*$B$73</f>
        <v>1689.363091931338</v>
      </c>
      <c r="G60" s="53">
        <f>'中情景（2001-2060, 2020RMB）'!G60*$B$73</f>
        <v>2165.0164621977192</v>
      </c>
      <c r="H60" s="54">
        <f>'中情景（2001-2060, 2020RMB）'!H60*$B$73</f>
        <v>3061.7955148639662</v>
      </c>
      <c r="I60" s="54">
        <f>'中情景（2001-2060, 2020RMB）'!I60*$B$73</f>
        <v>3429.7288409109169</v>
      </c>
      <c r="J60" s="54">
        <f>'中情景（2001-2060, 2020RMB）'!J60*$B$73</f>
        <v>4091.0322632234879</v>
      </c>
      <c r="K60" s="55">
        <f>'中情景（2001-2060, 2020RMB）'!K60*$B$73</f>
        <v>4509.1328253853526</v>
      </c>
      <c r="L60" s="53">
        <f>'中情景（2001-2060, 2020RMB）'!L60*$B$73</f>
        <v>4987.390817657064</v>
      </c>
      <c r="M60" s="54">
        <f>'中情景（2001-2060, 2020RMB）'!M60*$B$73</f>
        <v>5592.9147480115871</v>
      </c>
      <c r="N60" s="54">
        <f>'中情景（2001-2060, 2020RMB）'!N60*$B$73</f>
        <v>6411.0259637493928</v>
      </c>
      <c r="O60" s="54">
        <f>'中情景（2001-2060, 2020RMB）'!O60*$B$73</f>
        <v>7198.2825882291809</v>
      </c>
      <c r="P60" s="55">
        <f>'中情景（2001-2060, 2020RMB）'!P60*$B$73</f>
        <v>8646.4873926158689</v>
      </c>
      <c r="Q60" s="53">
        <f>'中情景（2001-2060, 2020RMB）'!Q60*$B$73</f>
        <v>9077.2806174726575</v>
      </c>
      <c r="R60" s="54">
        <f>'中情景（2001-2060, 2020RMB）'!R60*$B$73</f>
        <v>9413.2889940005916</v>
      </c>
      <c r="S60" s="54">
        <f>'中情景（2001-2060, 2020RMB）'!S60*$B$73</f>
        <v>9899.101919664623</v>
      </c>
      <c r="T60" s="54">
        <f>'中情景（2001-2060, 2020RMB）'!T60*$B$73</f>
        <v>10558.966690894093</v>
      </c>
      <c r="U60" s="54">
        <f>'中情景（2001-2060, 2020RMB）'!U60*$B$73</f>
        <v>11518.040116145148</v>
      </c>
      <c r="V60" s="53">
        <f>'中情景（2001-2060, 2020RMB）'!V60*$B$73</f>
        <v>12010.857614349379</v>
      </c>
      <c r="W60" s="54">
        <f>'中情景（2001-2060, 2020RMB）'!W60*$B$73</f>
        <v>12469.938513456913</v>
      </c>
      <c r="X60" s="100">
        <f>'中情景（2001-2060, 2020RMB）'!X60*$B$73</f>
        <v>13286.824585881755</v>
      </c>
      <c r="Y60" s="100">
        <f>'中情景（2001-2060, 2020RMB）'!Y60*$B$73</f>
        <v>14145.609286997915</v>
      </c>
      <c r="Z60" s="66">
        <f>'中情景（2001-2060, 2020RMB）'!Z60*$B$73</f>
        <v>15047.048060699162</v>
      </c>
      <c r="AA60" s="100">
        <f>'中情景（2001-2060, 2020RMB）'!AA60*$B$73</f>
        <v>16014.776827513193</v>
      </c>
      <c r="AB60" s="100">
        <f>'中情景（2001-2060, 2020RMB）'!AB60*$B$73</f>
        <v>17055.175618477453</v>
      </c>
      <c r="AC60" s="100">
        <f>'中情景（2001-2060, 2020RMB）'!AC60*$B$73</f>
        <v>18137.648140796689</v>
      </c>
      <c r="AD60" s="100">
        <f>'中情景（2001-2060, 2020RMB）'!AD60*$B$73</f>
        <v>19223.705325319184</v>
      </c>
      <c r="AE60" s="100">
        <f>'中情景（2001-2060, 2020RMB）'!AE60*$B$73</f>
        <v>20266.687875103729</v>
      </c>
      <c r="AF60" s="65">
        <f>'中情景（2001-2060, 2020RMB）'!AF60*$B$73</f>
        <v>21248.003099132795</v>
      </c>
      <c r="AG60" s="100">
        <f>'中情景（2001-2060, 2020RMB）'!AG60*$B$73</f>
        <v>22194.799625344236</v>
      </c>
      <c r="AH60" s="100">
        <f>'中情景（2001-2060, 2020RMB）'!AH60*$B$73</f>
        <v>23126.409119588945</v>
      </c>
      <c r="AI60" s="100">
        <f>'中情景（2001-2060, 2020RMB）'!AI60*$B$73</f>
        <v>24066.376747102244</v>
      </c>
      <c r="AJ60" s="66">
        <f>'中情景（2001-2060, 2020RMB）'!AJ60*$B$73</f>
        <v>25042.41658163676</v>
      </c>
      <c r="AK60" s="100">
        <f>'中情景（2001-2060, 2020RMB）'!AK60*$B$73</f>
        <v>26052.069807160162</v>
      </c>
      <c r="AL60" s="100">
        <f>'中情景（2001-2060, 2020RMB）'!AL60*$B$73</f>
        <v>27076.754382578518</v>
      </c>
      <c r="AM60" s="100">
        <f>'中情景（2001-2060, 2020RMB）'!AM60*$B$73</f>
        <v>28124.103614491676</v>
      </c>
      <c r="AN60" s="100">
        <f>'中情景（2001-2060, 2020RMB）'!AN60*$B$73</f>
        <v>29203.02475733386</v>
      </c>
      <c r="AO60" s="100">
        <f>'中情景（2001-2060, 2020RMB）'!AO60*$B$73</f>
        <v>30323.793556676665</v>
      </c>
      <c r="AP60" s="65">
        <f>'中情景（2001-2060, 2020RMB）'!AP60*$B$73</f>
        <v>31485.958418664086</v>
      </c>
      <c r="AQ60" s="100">
        <f>'中情景（2001-2060, 2020RMB）'!AQ60*$B$73</f>
        <v>32679.924502533311</v>
      </c>
      <c r="AR60" s="100">
        <f>'中情景（2001-2060, 2020RMB）'!AR60*$B$73</f>
        <v>33903.039776004051</v>
      </c>
      <c r="AS60" s="100">
        <f>'中情景（2001-2060, 2020RMB）'!AS60*$B$73</f>
        <v>35152.2179317302</v>
      </c>
      <c r="AT60" s="66">
        <f>'中情景（2001-2060, 2020RMB）'!AT60*$B$73</f>
        <v>36423.91532770358</v>
      </c>
      <c r="AU60" s="100">
        <f>'中情景（2001-2060, 2020RMB）'!AU60*$B$73</f>
        <v>37714.913594838399</v>
      </c>
      <c r="AV60" s="100">
        <f>'中情景（2001-2060, 2020RMB）'!AV60*$B$73</f>
        <v>39021.593121022241</v>
      </c>
      <c r="AW60" s="100">
        <f>'中情景（2001-2060, 2020RMB）'!AW60*$B$73</f>
        <v>40339.057213537541</v>
      </c>
      <c r="AX60" s="100">
        <f>'中情景（2001-2060, 2020RMB）'!AX60*$B$73</f>
        <v>41661.865538774291</v>
      </c>
      <c r="AY60" s="100">
        <f>'中情景（2001-2060, 2020RMB）'!AY60*$B$73</f>
        <v>42984.013253599922</v>
      </c>
      <c r="AZ60" s="65">
        <f>'中情景（2001-2060, 2020RMB）'!AZ60*$B$73</f>
        <v>44312.104544952781</v>
      </c>
      <c r="BA60" s="100">
        <f>'中情景（2001-2060, 2020RMB）'!BA60*$B$73</f>
        <v>45654.393821165162</v>
      </c>
      <c r="BB60" s="100">
        <f>'中情景（2001-2060, 2020RMB）'!BB60*$B$73</f>
        <v>47006.584531778113</v>
      </c>
      <c r="BC60" s="100">
        <f>'中情景（2001-2060, 2020RMB）'!BC60*$B$73</f>
        <v>48363.93017652147</v>
      </c>
      <c r="BD60" s="66">
        <f>'中情景（2001-2060, 2020RMB）'!BD60*$B$73</f>
        <v>49721.228550023763</v>
      </c>
      <c r="BE60" s="100">
        <f>'中情景（2001-2060, 2020RMB）'!BE60*$B$73</f>
        <v>51077.471016217256</v>
      </c>
      <c r="BF60" s="100">
        <f>'中情景（2001-2060, 2020RMB）'!BF60*$B$73</f>
        <v>52433.893790856178</v>
      </c>
      <c r="BG60" s="100">
        <f>'中情景（2001-2060, 2020RMB）'!BG60*$B$73</f>
        <v>53788.235423359911</v>
      </c>
      <c r="BH60" s="100">
        <f>'中情景（2001-2060, 2020RMB）'!BH60*$B$73</f>
        <v>55138.123757167967</v>
      </c>
      <c r="BI60" s="66">
        <f>'中情景（2001-2060, 2020RMB）'!BI60*$B$73</f>
        <v>56481.077561645594</v>
      </c>
    </row>
    <row r="61" spans="1:61" x14ac:dyDescent="0.2">
      <c r="A61" s="40" t="s">
        <v>61</v>
      </c>
      <c r="B61" s="53">
        <f>'中情景（2001-2060, 2020RMB）'!B61*$B$73</f>
        <v>1219.0212583278549</v>
      </c>
      <c r="C61" s="54">
        <f>'中情景（2001-2060, 2020RMB）'!C61*$B$73</f>
        <v>1373.1900105983616</v>
      </c>
      <c r="D61" s="54">
        <f>'中情景（2001-2060, 2020RMB）'!D61*$B$73</f>
        <v>1544.1701634192118</v>
      </c>
      <c r="E61" s="54">
        <f>'中情景（2001-2060, 2020RMB）'!E61*$B$73</f>
        <v>1676.9370442829156</v>
      </c>
      <c r="F61" s="55">
        <f>'中情景（2001-2060, 2020RMB）'!F61*$B$73</f>
        <v>1914.2880443395622</v>
      </c>
      <c r="G61" s="53">
        <f>'中情景（2001-2060, 2020RMB）'!G61*$B$73</f>
        <v>2240.6985755238452</v>
      </c>
      <c r="H61" s="54">
        <f>'中情景（2001-2060, 2020RMB）'!H61*$B$73</f>
        <v>2762.4647165029232</v>
      </c>
      <c r="I61" s="54">
        <f>'中情景（2001-2060, 2020RMB）'!I61*$B$73</f>
        <v>2729.5411431597586</v>
      </c>
      <c r="J61" s="54">
        <f>'中情景（2001-2060, 2020RMB）'!J61*$B$73</f>
        <v>3514.7004494341772</v>
      </c>
      <c r="K61" s="55">
        <f>'中情景（2001-2060, 2020RMB）'!K61*$B$73</f>
        <v>4087.449151662021</v>
      </c>
      <c r="L61" s="53">
        <f>'中情景（2001-2060, 2020RMB）'!L61*$B$73</f>
        <v>4506.2057061483838</v>
      </c>
      <c r="M61" s="54">
        <f>'中情景（2001-2060, 2020RMB）'!M61*$B$73</f>
        <v>4876.1561524196823</v>
      </c>
      <c r="N61" s="54">
        <f>'中情景（2001-2060, 2020RMB）'!N61*$B$73</f>
        <v>5486.7901884874836</v>
      </c>
      <c r="O61" s="54">
        <f>'中情景（2001-2060, 2020RMB）'!O61*$B$73</f>
        <v>5851.371938180193</v>
      </c>
      <c r="P61" s="55">
        <f>'中情景（2001-2060, 2020RMB）'!P61*$B$73</f>
        <v>6538.4570630046546</v>
      </c>
      <c r="Q61" s="53">
        <f>'中情景（2001-2060, 2020RMB）'!Q61*$B$73</f>
        <v>7564.3096872579927</v>
      </c>
      <c r="R61" s="54">
        <f>'中情景（2001-2060, 2020RMB）'!R61*$B$73</f>
        <v>8287.0354913464689</v>
      </c>
      <c r="S61" s="54">
        <f>'中情景（2001-2060, 2020RMB）'!S61*$B$73</f>
        <v>9059.7216461973221</v>
      </c>
      <c r="T61" s="54">
        <f>'中情景（2001-2060, 2020RMB）'!T61*$B$73</f>
        <v>9754.9959835948321</v>
      </c>
      <c r="U61" s="54">
        <f>'中情景（2001-2060, 2020RMB）'!U61*$B$73</f>
        <v>10114.073347389278</v>
      </c>
      <c r="V61" s="53">
        <f>'中情景（2001-2060, 2020RMB）'!V61*$B$73</f>
        <v>10213.975076695173</v>
      </c>
      <c r="W61" s="54">
        <f>'中情景（2001-2060, 2020RMB）'!W61*$B$73</f>
        <v>9508.7032670198314</v>
      </c>
      <c r="X61" s="100">
        <f>'中情景（2001-2060, 2020RMB）'!X61*$B$73</f>
        <v>10029.807324183219</v>
      </c>
      <c r="Y61" s="100">
        <f>'中情景（2001-2060, 2020RMB）'!Y61*$B$73</f>
        <v>10574.363017279189</v>
      </c>
      <c r="Z61" s="66">
        <f>'中情景（2001-2060, 2020RMB）'!Z61*$B$73</f>
        <v>11143.752489370081</v>
      </c>
      <c r="AA61" s="100">
        <f>'中情景（2001-2060, 2020RMB）'!AA61*$B$73</f>
        <v>11754.854810442464</v>
      </c>
      <c r="AB61" s="100">
        <f>'中情景（2001-2060, 2020RMB）'!AB61*$B$73</f>
        <v>12410.591780900695</v>
      </c>
      <c r="AC61" s="100">
        <f>'中情景（2001-2060, 2020RMB）'!AC61*$B$73</f>
        <v>13088.195975736193</v>
      </c>
      <c r="AD61" s="100">
        <f>'中情景（2001-2060, 2020RMB）'!AD61*$B$73</f>
        <v>13760.048403962532</v>
      </c>
      <c r="AE61" s="100">
        <f>'中情景（2001-2060, 2020RMB）'!AE61*$B$73</f>
        <v>14393.623029614564</v>
      </c>
      <c r="AF61" s="65">
        <f>'中情景（2001-2060, 2020RMB）'!AF61*$B$73</f>
        <v>14975.802111490651</v>
      </c>
      <c r="AG61" s="100">
        <f>'中情景（2001-2060, 2020RMB）'!AG61*$B$73</f>
        <v>15526.94520528527</v>
      </c>
      <c r="AH61" s="100">
        <f>'中情景（2001-2060, 2020RMB）'!AH61*$B$73</f>
        <v>16063.510133473577</v>
      </c>
      <c r="AI61" s="100">
        <f>'中情景（2001-2060, 2020RMB）'!AI61*$B$73</f>
        <v>16604.717486141421</v>
      </c>
      <c r="AJ61" s="66">
        <f>'中情景（2001-2060, 2020RMB）'!AJ61*$B$73</f>
        <v>17172.481878429142</v>
      </c>
      <c r="AK61" s="100">
        <f>'中情景（2001-2060, 2020RMB）'!AK61*$B$73</f>
        <v>17764.686691748528</v>
      </c>
      <c r="AL61" s="100">
        <f>'中情景（2001-2060, 2020RMB）'!AL61*$B$73</f>
        <v>18366.189365884231</v>
      </c>
      <c r="AM61" s="100">
        <f>'中情景（2001-2060, 2020RMB）'!AM61*$B$73</f>
        <v>18981.926860556912</v>
      </c>
      <c r="AN61" s="100">
        <f>'中情景（2001-2060, 2020RMB）'!AN61*$B$73</f>
        <v>19617.515015176527</v>
      </c>
      <c r="AO61" s="100">
        <f>'中情景（2001-2060, 2020RMB）'!AO61*$B$73</f>
        <v>20279.302410353052</v>
      </c>
      <c r="AP61" s="65">
        <f>'中情景（2001-2060, 2020RMB）'!AP61*$B$73</f>
        <v>20966.303561595265</v>
      </c>
      <c r="AQ61" s="100">
        <f>'中情景（2001-2060, 2020RMB）'!AQ61*$B$73</f>
        <v>21671.401204576505</v>
      </c>
      <c r="AR61" s="100">
        <f>'中情景（2001-2060, 2020RMB）'!AR61*$B$73</f>
        <v>22392.082369367079</v>
      </c>
      <c r="AS61" s="100">
        <f>'中情景（2001-2060, 2020RMB）'!AS61*$B$73</f>
        <v>23125.479580343865</v>
      </c>
      <c r="AT61" s="66">
        <f>'中情景（2001-2060, 2020RMB）'!AT61*$B$73</f>
        <v>23868.353846737733</v>
      </c>
      <c r="AU61" s="100">
        <f>'中情景（2001-2060, 2020RMB）'!AU61*$B$73</f>
        <v>24617.60555066399</v>
      </c>
      <c r="AV61" s="100">
        <f>'中情景（2001-2060, 2020RMB）'!AV61*$B$73</f>
        <v>25369.794136813092</v>
      </c>
      <c r="AW61" s="100">
        <f>'中情景（2001-2060, 2020RMB）'!AW61*$B$73</f>
        <v>26120.574559598626</v>
      </c>
      <c r="AX61" s="100">
        <f>'中情景（2001-2060, 2020RMB）'!AX61*$B$73</f>
        <v>26865.188052018326</v>
      </c>
      <c r="AY61" s="100">
        <f>'中情景（2001-2060, 2020RMB）'!AY61*$B$73</f>
        <v>27598.460373013186</v>
      </c>
      <c r="AZ61" s="65">
        <f>'中情景（2001-2060, 2020RMB）'!AZ61*$B$73</f>
        <v>28326.859866842755</v>
      </c>
      <c r="BA61" s="100">
        <f>'中情景（2001-2060, 2020RMB）'!BA61*$B$73</f>
        <v>29058.720812555232</v>
      </c>
      <c r="BB61" s="100">
        <f>'中情景（2001-2060, 2020RMB）'!BB61*$B$73</f>
        <v>29791.16822133803</v>
      </c>
      <c r="BC61" s="100">
        <f>'中情景（2001-2060, 2020RMB）'!BC61*$B$73</f>
        <v>30521.073163656634</v>
      </c>
      <c r="BD61" s="66">
        <f>'中情景（2001-2060, 2020RMB）'!BD61*$B$73</f>
        <v>31245.053711819437</v>
      </c>
      <c r="BE61" s="100">
        <f>'中情景（2001-2060, 2020RMB）'!BE61*$B$73</f>
        <v>31962.389111388042</v>
      </c>
      <c r="BF61" s="100">
        <f>'中情景（2001-2060, 2020RMB）'!BF61*$B$73</f>
        <v>32673.749593625686</v>
      </c>
      <c r="BG61" s="100">
        <f>'中情景（2001-2060, 2020RMB）'!BG61*$B$73</f>
        <v>33377.603906132041</v>
      </c>
      <c r="BH61" s="100">
        <f>'中情景（2001-2060, 2020RMB）'!BH61*$B$73</f>
        <v>34072.358172992113</v>
      </c>
      <c r="BI61" s="66">
        <f>'中情景（2001-2060, 2020RMB）'!BI61*$B$73</f>
        <v>34756.358500951275</v>
      </c>
    </row>
    <row r="62" spans="1:61" x14ac:dyDescent="0.2">
      <c r="A62" s="64" t="s">
        <v>121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'中情景（2001-2060, 2020RMB）'!K62*$B$73</f>
        <v>1585.7513991664366</v>
      </c>
      <c r="L62" s="53">
        <f>'中情景（2001-2060, 2020RMB）'!L62*$B$73</f>
        <v>1671.5039059749345</v>
      </c>
      <c r="M62" s="54">
        <f>'中情景（2001-2060, 2020RMB）'!M62*$B$73</f>
        <v>1891.4669953846324</v>
      </c>
      <c r="N62" s="54">
        <f>'中情景（2001-2060, 2020RMB）'!N62*$B$73</f>
        <v>2131.6109396293364</v>
      </c>
      <c r="O62" s="54">
        <f>'中情景（2001-2060, 2020RMB）'!O62*$B$73</f>
        <v>2376.8125815727003</v>
      </c>
      <c r="P62" s="55">
        <f>'中情景（2001-2060, 2020RMB）'!P62*$B$73</f>
        <v>2690.2189769585975</v>
      </c>
      <c r="Q62" s="53">
        <f>'中情景（2001-2060, 2020RMB）'!Q62*$B$73</f>
        <v>3046.3628656207311</v>
      </c>
      <c r="R62" s="54">
        <f>'中情景（2001-2060, 2020RMB）'!R62*$B$73</f>
        <v>3456.2799865101592</v>
      </c>
      <c r="S62" s="54">
        <f>'中情景（2001-2060, 2020RMB）'!S62*$B$73</f>
        <v>4028.2486409020134</v>
      </c>
      <c r="T62" s="54">
        <f>'中情景（2001-2060, 2020RMB）'!T62*$B$73</f>
        <v>4624.0016989898741</v>
      </c>
      <c r="U62" s="54">
        <f>'中情景（2001-2060, 2020RMB）'!U62*$B$73</f>
        <v>5267.9884522758539</v>
      </c>
      <c r="V62" s="65">
        <f>'中情景（2001-2060, 2020RMB）'!V62*$B$73</f>
        <v>5624.0165034330857</v>
      </c>
      <c r="W62" s="100">
        <f>'中情景（2001-2060, 2020RMB）'!W62*$B$73</f>
        <v>5797.9897714259087</v>
      </c>
      <c r="X62" s="100">
        <f>'中情景（2001-2060, 2020RMB）'!X62*$B$73</f>
        <v>6434.8440841157308</v>
      </c>
      <c r="Y62" s="100">
        <f>'中情景（2001-2060, 2020RMB）'!Y62*$B$73</f>
        <v>7126.2623141739532</v>
      </c>
      <c r="Z62" s="66">
        <f>'中情景（2001-2060, 2020RMB）'!Z62*$B$73</f>
        <v>7871.6266720816311</v>
      </c>
      <c r="AA62" s="100">
        <f>'中情景（2001-2060, 2020RMB）'!AA62*$B$73</f>
        <v>8686.4569447696304</v>
      </c>
      <c r="AB62" s="100">
        <f>'中情景（2001-2060, 2020RMB）'!AB62*$B$73</f>
        <v>9581.0852819854317</v>
      </c>
      <c r="AC62" s="100">
        <f>'中情景（2001-2060, 2020RMB）'!AC62*$B$73</f>
        <v>10541.308017247091</v>
      </c>
      <c r="AD62" s="100">
        <f>'中情景（2001-2060, 2020RMB）'!AD62*$B$73</f>
        <v>11545.536138679248</v>
      </c>
      <c r="AE62" s="100">
        <f>'中情景（2001-2060, 2020RMB）'!AE62*$B$73</f>
        <v>12563.824765668725</v>
      </c>
      <c r="AF62" s="65">
        <f>'中情景（2001-2060, 2020RMB）'!AF62*$B$73</f>
        <v>13586.952450718665</v>
      </c>
      <c r="AG62" s="100">
        <f>'中情景（2001-2060, 2020RMB）'!AG62*$B$73</f>
        <v>14630.271971359545</v>
      </c>
      <c r="AH62" s="100">
        <f>'中情景（2001-2060, 2020RMB）'!AH62*$B$73</f>
        <v>15695.22005744594</v>
      </c>
      <c r="AI62" s="100">
        <f>'中情景（2001-2060, 2020RMB）'!AI62*$B$73</f>
        <v>16784.837891675776</v>
      </c>
      <c r="AJ62" s="66">
        <f>'中情景（2001-2060, 2020RMB）'!AJ62*$B$73</f>
        <v>17903.894760672818</v>
      </c>
      <c r="AK62" s="100">
        <f>'中情景（2001-2060, 2020RMB）'!AK62*$B$73</f>
        <v>19052.330550529572</v>
      </c>
      <c r="AL62" s="100">
        <f>'中情景（2001-2060, 2020RMB）'!AL62*$B$73</f>
        <v>20229.300578341237</v>
      </c>
      <c r="AM62" s="100">
        <f>'中情景（2001-2060, 2020RMB）'!AM62*$B$73</f>
        <v>21441.066038248722</v>
      </c>
      <c r="AN62" s="100">
        <f>'中情景（2001-2060, 2020RMB）'!AN62*$B$73</f>
        <v>22695.785734072873</v>
      </c>
      <c r="AO62" s="100">
        <f>'中情景（2001-2060, 2020RMB）'!AO62*$B$73</f>
        <v>24003.697124702121</v>
      </c>
      <c r="AP62" s="65">
        <f>'中情景（2001-2060, 2020RMB）'!AP62*$B$73</f>
        <v>25367.490557830082</v>
      </c>
      <c r="AQ62" s="100">
        <f>'中情景（2001-2060, 2020RMB）'!AQ62*$B$73</f>
        <v>26782.901333346068</v>
      </c>
      <c r="AR62" s="100">
        <f>'中情景（2001-2060, 2020RMB）'!AR62*$B$73</f>
        <v>28251.561010560104</v>
      </c>
      <c r="AS62" s="100">
        <f>'中情景（2001-2060, 2020RMB）'!AS62*$B$73</f>
        <v>29775.308088389385</v>
      </c>
      <c r="AT62" s="66">
        <f>'中情景（2001-2060, 2020RMB）'!AT62*$B$73</f>
        <v>31356.213418425843</v>
      </c>
      <c r="AU62" s="100">
        <f>'中情景（2001-2060, 2020RMB）'!AU62*$B$73</f>
        <v>32997.309163756137</v>
      </c>
      <c r="AV62" s="100">
        <f>'中情景（2001-2060, 2020RMB）'!AV62*$B$73</f>
        <v>34702.043072344219</v>
      </c>
      <c r="AW62" s="100">
        <f>'中情景（2001-2060, 2020RMB）'!AW62*$B$73</f>
        <v>36473.537647861674</v>
      </c>
      <c r="AX62" s="100">
        <f>'中情景（2001-2060, 2020RMB）'!AX62*$B$73</f>
        <v>38315.249059834139</v>
      </c>
      <c r="AY62" s="100">
        <f>'中情景（2001-2060, 2020RMB）'!AY62*$B$73</f>
        <v>40230.982417069688</v>
      </c>
      <c r="AZ62" s="65">
        <f>'中情景（2001-2060, 2020RMB）'!AZ62*$B$73</f>
        <v>42218.864336877508</v>
      </c>
      <c r="BA62" s="100">
        <f>'中情景（2001-2060, 2020RMB）'!BA62*$B$73</f>
        <v>44273.144733236775</v>
      </c>
      <c r="BB62" s="100">
        <f>'中情景（2001-2060, 2020RMB）'!BB62*$B$73</f>
        <v>46391.648586528812</v>
      </c>
      <c r="BC62" s="100">
        <f>'中情景（2001-2060, 2020RMB）'!BC62*$B$73</f>
        <v>48571.585958094256</v>
      </c>
      <c r="BD62" s="66">
        <f>'中情景（2001-2060, 2020RMB）'!BD62*$B$73</f>
        <v>50809.507115472836</v>
      </c>
      <c r="BE62" s="100">
        <f>'中情景（2001-2060, 2020RMB）'!BE62*$B$73</f>
        <v>53106.094508692753</v>
      </c>
      <c r="BF62" s="100">
        <f>'中情景（2001-2060, 2020RMB）'!BF62*$B$73</f>
        <v>55464.476943003137</v>
      </c>
      <c r="BG62" s="100">
        <f>'中情景（2001-2060, 2020RMB）'!BG62*$B$73</f>
        <v>57884.262089145108</v>
      </c>
      <c r="BH62" s="100">
        <f>'中情景（2001-2060, 2020RMB）'!BH62*$B$73</f>
        <v>60364.931389322541</v>
      </c>
      <c r="BI62" s="66">
        <f>'中情景（2001-2060, 2020RMB）'!BI62*$B$73</f>
        <v>62905.834410353411</v>
      </c>
    </row>
    <row r="63" spans="1:61" x14ac:dyDescent="0.2">
      <c r="A63" s="64" t="s">
        <v>104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'中情景（2001-2060, 2020RMB）'!K63*$B$73</f>
        <v>1272.1126675656094</v>
      </c>
      <c r="L63" s="53">
        <f>'中情景（2001-2060, 2020RMB）'!L63*$B$73</f>
        <v>1484.2204642935185</v>
      </c>
      <c r="M63" s="54">
        <f>'中情景（2001-2060, 2020RMB）'!M63*$B$73</f>
        <v>1726.3538998843667</v>
      </c>
      <c r="N63" s="54">
        <f>'中情景（2001-2060, 2020RMB）'!N63*$B$73</f>
        <v>2003.5562331895542</v>
      </c>
      <c r="O63" s="54">
        <f>'中情景（2001-2060, 2020RMB）'!O63*$B$73</f>
        <v>2373.8474423522207</v>
      </c>
      <c r="P63" s="55">
        <f>'中情景（2001-2060, 2020RMB）'!P63*$B$73</f>
        <v>2778.204593732185</v>
      </c>
      <c r="Q63" s="53">
        <f>'中情景（2001-2060, 2020RMB）'!Q63*$B$73</f>
        <v>3258.9744430211772</v>
      </c>
      <c r="R63" s="54">
        <f>'中情景（2001-2060, 2020RMB）'!R63*$B$73</f>
        <v>3668.8633655089989</v>
      </c>
      <c r="S63" s="54">
        <f>'中情景（2001-2060, 2020RMB）'!S63*$B$73</f>
        <v>4131.290830369463</v>
      </c>
      <c r="T63" s="54">
        <f>'中情景（2001-2060, 2020RMB）'!T63*$B$73</f>
        <v>4519.6176142535451</v>
      </c>
      <c r="U63" s="54">
        <f>'中情景（2001-2060, 2020RMB）'!U63*$B$73</f>
        <v>4472.2961678562579</v>
      </c>
      <c r="V63" s="65">
        <f>'中情景（2001-2060, 2020RMB）'!V63*$B$73</f>
        <v>4774.5487075617966</v>
      </c>
      <c r="W63" s="100">
        <f>'中情景（2001-2060, 2020RMB）'!W63*$B$73</f>
        <v>4922.2445475968289</v>
      </c>
      <c r="X63" s="100">
        <f>'中情景（2001-2060, 2020RMB）'!X63*$B$73</f>
        <v>5309.5104887580192</v>
      </c>
      <c r="Y63" s="100">
        <f>'中情景（2001-2060, 2020RMB）'!Y63*$B$73</f>
        <v>5720.2162935686383</v>
      </c>
      <c r="Z63" s="66">
        <f>'中情景（2001-2060, 2020RMB）'!Z63*$B$73</f>
        <v>6154.2126303033292</v>
      </c>
      <c r="AA63" s="100">
        <f>'中情景（2001-2060, 2020RMB）'!AA63*$B$73</f>
        <v>6621.7014039494115</v>
      </c>
      <c r="AB63" s="100">
        <f>'中情景（2001-2060, 2020RMB）'!AB63*$B$73</f>
        <v>7126.6665674962551</v>
      </c>
      <c r="AC63" s="100">
        <f>'中情景（2001-2060, 2020RMB）'!AC63*$B$73</f>
        <v>7656.7698980240639</v>
      </c>
      <c r="AD63" s="100">
        <f>'中情景（2001-2060, 2020RMB）'!AD63*$B$73</f>
        <v>8195.7319569100837</v>
      </c>
      <c r="AE63" s="100">
        <f>'中情景（2001-2060, 2020RMB）'!AE63*$B$73</f>
        <v>8723.0808456250252</v>
      </c>
      <c r="AF63" s="65">
        <f>'中情景（2001-2060, 2020RMB）'!AF63*$B$73</f>
        <v>9230.9963590044226</v>
      </c>
      <c r="AG63" s="100">
        <f>'中情景（2001-2060, 2020RMB）'!AG63*$B$73</f>
        <v>9730.5680578987594</v>
      </c>
      <c r="AH63" s="100">
        <f>'中情景（2001-2060, 2020RMB）'!AH63*$B$73</f>
        <v>10227.947188950955</v>
      </c>
      <c r="AI63" s="100">
        <f>'中情景（2001-2060, 2020RMB）'!AI63*$B$73</f>
        <v>10731.111854037372</v>
      </c>
      <c r="AJ63" s="66">
        <f>'中情景（2001-2060, 2020RMB）'!AJ63*$B$73</f>
        <v>11249.884088413755</v>
      </c>
      <c r="AK63" s="100">
        <f>'中情景（2001-2060, 2020RMB）'!AK63*$B$73</f>
        <v>11783.530655714056</v>
      </c>
      <c r="AL63" s="100">
        <f>'中情景（2001-2060, 2020RMB）'!AL63*$B$73</f>
        <v>12325.882608739856</v>
      </c>
      <c r="AM63" s="100">
        <f>'中情景（2001-2060, 2020RMB）'!AM63*$B$73</f>
        <v>12880.548567931604</v>
      </c>
      <c r="AN63" s="100">
        <f>'中情景（2001-2060, 2020RMB）'!AN63*$B$73</f>
        <v>13451.880049507383</v>
      </c>
      <c r="AO63" s="100">
        <f>'中情景（2001-2060, 2020RMB）'!AO63*$B$73</f>
        <v>14045.027436348462</v>
      </c>
      <c r="AP63" s="65">
        <f>'中情景（2001-2060, 2020RMB）'!AP63*$B$73</f>
        <v>14660.322450017562</v>
      </c>
      <c r="AQ63" s="100">
        <f>'中情景（2001-2060, 2020RMB）'!AQ63*$B$73</f>
        <v>15293.892335023384</v>
      </c>
      <c r="AR63" s="100">
        <f>'中情景（2001-2060, 2020RMB）'!AR63*$B$73</f>
        <v>15945.129028331443</v>
      </c>
      <c r="AS63" s="100">
        <f>'中情景（2001-2060, 2020RMB）'!AS63*$B$73</f>
        <v>16613.295220490734</v>
      </c>
      <c r="AT63" s="66">
        <f>'中情景（2001-2060, 2020RMB）'!AT63*$B$73</f>
        <v>17297.517091470858</v>
      </c>
      <c r="AU63" s="100">
        <f>'中情景（2001-2060, 2020RMB）'!AU63*$B$73</f>
        <v>17997.160405358631</v>
      </c>
      <c r="AV63" s="100">
        <f>'中情景（2001-2060, 2020RMB）'!AV63*$B$73</f>
        <v>18711.49281373456</v>
      </c>
      <c r="AW63" s="100">
        <f>'中情景（2001-2060, 2020RMB）'!AW63*$B$73</f>
        <v>19439.263087491945</v>
      </c>
      <c r="AX63" s="100">
        <f>'中情景（2001-2060, 2020RMB）'!AX63*$B$73</f>
        <v>20179.045639328731</v>
      </c>
      <c r="AY63" s="100">
        <f>'中情景（2001-2060, 2020RMB）'!AY63*$B$73</f>
        <v>20929.226201196656</v>
      </c>
      <c r="AZ63" s="65">
        <f>'中情景（2001-2060, 2020RMB）'!AZ63*$B$73</f>
        <v>21691.353731039002</v>
      </c>
      <c r="BA63" s="100">
        <f>'中情景（2001-2060, 2020RMB）'!BA63*$B$73</f>
        <v>22466.989679514943</v>
      </c>
      <c r="BB63" s="100">
        <f>'中情景（2001-2060, 2020RMB）'!BB63*$B$73</f>
        <v>23254.203981530285</v>
      </c>
      <c r="BC63" s="100">
        <f>'中情景（2001-2060, 2020RMB）'!BC63*$B$73</f>
        <v>24050.814474708783</v>
      </c>
      <c r="BD63" s="66">
        <f>'中情景（2001-2060, 2020RMB）'!BD63*$B$73</f>
        <v>24854.379003103593</v>
      </c>
      <c r="BE63" s="100">
        <f>'中情景（2001-2060, 2020RMB）'!BE63*$B$73</f>
        <v>25664.526181237721</v>
      </c>
      <c r="BF63" s="100">
        <f>'中情景（2001-2060, 2020RMB）'!BF63*$B$73</f>
        <v>26482.025851600749</v>
      </c>
      <c r="BG63" s="100">
        <f>'中情景（2001-2060, 2020RMB）'!BG63*$B$73</f>
        <v>27305.903380478878</v>
      </c>
      <c r="BH63" s="100">
        <f>'中情景（2001-2060, 2020RMB）'!BH63*$B$73</f>
        <v>28135.122771866594</v>
      </c>
      <c r="BI63" s="66">
        <f>'中情景（2001-2060, 2020RMB）'!BI63*$B$73</f>
        <v>28968.586187107281</v>
      </c>
    </row>
    <row r="64" spans="1:61" x14ac:dyDescent="0.2">
      <c r="A64" s="64" t="s">
        <v>122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'中情景（2001-2060, 2020RMB）'!K64*$B$73</f>
        <v>1132.7196227092165</v>
      </c>
      <c r="L64" s="53">
        <f>'中情景（2001-2060, 2020RMB）'!L64*$B$73</f>
        <v>1288.6969404733388</v>
      </c>
      <c r="M64" s="54">
        <f>'中情景（2001-2060, 2020RMB）'!M64*$B$73</f>
        <v>1499.4006937098445</v>
      </c>
      <c r="N64" s="54">
        <f>'中情景（2001-2060, 2020RMB）'!N64*$B$73</f>
        <v>1711.4120271908421</v>
      </c>
      <c r="O64" s="54">
        <f>'中情景（2001-2060, 2020RMB）'!O64*$B$73</f>
        <v>1916.7397365131933</v>
      </c>
      <c r="P64" s="55">
        <f>'中情景（2001-2060, 2020RMB）'!P64*$B$73</f>
        <v>2132.7873228454646</v>
      </c>
      <c r="Q64" s="53">
        <f>'中情景（2001-2060, 2020RMB）'!Q64*$B$73</f>
        <v>2330.3561016859712</v>
      </c>
      <c r="R64" s="54">
        <f>'中情景（2001-2060, 2020RMB）'!R64*$B$73</f>
        <v>2532.4045831883782</v>
      </c>
      <c r="S64" s="54">
        <f>'中情景（2001-2060, 2020RMB）'!S64*$B$73</f>
        <v>2828.4450138267316</v>
      </c>
      <c r="T64" s="54">
        <f>'中情景（2001-2060, 2020RMB）'!T64*$B$73</f>
        <v>3132.9488568587681</v>
      </c>
      <c r="U64" s="54">
        <f>'中情景（2001-2060, 2020RMB）'!U64*$B$73</f>
        <v>3328.8079085503055</v>
      </c>
      <c r="V64" s="65">
        <f>'中情景（2001-2060, 2020RMB）'!V64*$B$73</f>
        <v>3553.7797366198879</v>
      </c>
      <c r="W64" s="100">
        <f>'中情景（2001-2060, 2020RMB）'!W64*$B$73</f>
        <v>3663.7123220113112</v>
      </c>
      <c r="X64" s="100">
        <f>'中情景（2001-2060, 2020RMB）'!X64*$B$73</f>
        <v>3970.0114504304102</v>
      </c>
      <c r="Y64" s="100">
        <f>'中情景（2001-2060, 2020RMB）'!Y64*$B$73</f>
        <v>4295.9937576781595</v>
      </c>
      <c r="Z64" s="66">
        <f>'中情景（2001-2060, 2020RMB）'!Z64*$B$73</f>
        <v>4641.4477366332831</v>
      </c>
      <c r="AA64" s="100">
        <f>'中情景（2001-2060, 2020RMB）'!AA64*$B$73</f>
        <v>5014.2463406928055</v>
      </c>
      <c r="AB64" s="100">
        <f>'中情景（2001-2060, 2020RMB）'!AB64*$B$73</f>
        <v>5417.8182408514058</v>
      </c>
      <c r="AC64" s="100">
        <f>'中情景（2001-2060, 2020RMB）'!AC64*$B$73</f>
        <v>5842.9394190697894</v>
      </c>
      <c r="AD64" s="100">
        <f>'中情景（2001-2060, 2020RMB）'!AD64*$B$73</f>
        <v>6277.2044910365821</v>
      </c>
      <c r="AE64" s="100">
        <f>'中情景（2001-2060, 2020RMB）'!AE64*$B$73</f>
        <v>6704.790068031486</v>
      </c>
      <c r="AF64" s="65">
        <f>'中情景（2001-2060, 2020RMB）'!AF64*$B$73</f>
        <v>7119.786954971707</v>
      </c>
      <c r="AG64" s="100">
        <f>'中情景（2001-2060, 2020RMB）'!AG64*$B$73</f>
        <v>7530.5934872366724</v>
      </c>
      <c r="AH64" s="100">
        <f>'中情景（2001-2060, 2020RMB）'!AH64*$B$73</f>
        <v>7941.3015078291219</v>
      </c>
      <c r="AI64" s="100">
        <f>'中情景（2001-2060, 2020RMB）'!AI64*$B$73</f>
        <v>8357.374899340095</v>
      </c>
      <c r="AJ64" s="66">
        <f>'中情景（2001-2060, 2020RMB）'!AJ64*$B$73</f>
        <v>8785.6736955570886</v>
      </c>
      <c r="AK64" s="100">
        <f>'中情景（2001-2060, 2020RMB）'!AK64*$B$73</f>
        <v>9225.7281262102115</v>
      </c>
      <c r="AL64" s="100">
        <f>'中情景（2001-2060, 2020RMB）'!AL64*$B$73</f>
        <v>9673.3904814340967</v>
      </c>
      <c r="AM64" s="100">
        <f>'中情景（2001-2060, 2020RMB）'!AM64*$B$73</f>
        <v>10131.522824477726</v>
      </c>
      <c r="AN64" s="100">
        <f>'中情景（2001-2060, 2020RMB）'!AN64*$B$73</f>
        <v>10603.619826334783</v>
      </c>
      <c r="AO64" s="100">
        <f>'中情景（2001-2060, 2020RMB）'!AO64*$B$73</f>
        <v>11093.857606912981</v>
      </c>
      <c r="AP64" s="65">
        <f>'中情景（2001-2060, 2020RMB）'!AP64*$B$73</f>
        <v>11602.653107044871</v>
      </c>
      <c r="AQ64" s="100">
        <f>'中情景（2001-2060, 2020RMB）'!AQ64*$B$73</f>
        <v>12127.114559448544</v>
      </c>
      <c r="AR64" s="100">
        <f>'中情景（2001-2060, 2020RMB）'!AR64*$B$73</f>
        <v>12666.946928211231</v>
      </c>
      <c r="AS64" s="100">
        <f>'中情景（2001-2060, 2020RMB）'!AS64*$B$73</f>
        <v>13221.778316699678</v>
      </c>
      <c r="AT64" s="66">
        <f>'中情景（2001-2060, 2020RMB）'!AT64*$B$73</f>
        <v>13791.155837294533</v>
      </c>
      <c r="AU64" s="100">
        <f>'中情景（2001-2060, 2020RMB）'!AU64*$B$73</f>
        <v>14374.84750381664</v>
      </c>
      <c r="AV64" s="100">
        <f>'中情景（2001-2060, 2020RMB）'!AV64*$B$73</f>
        <v>14972.576071781104</v>
      </c>
      <c r="AW64" s="100">
        <f>'中情景（2001-2060, 2020RMB）'!AW64*$B$73</f>
        <v>15583.683219418072</v>
      </c>
      <c r="AX64" s="100">
        <f>'中情景（2001-2060, 2020RMB）'!AX64*$B$73</f>
        <v>16207.404403961225</v>
      </c>
      <c r="AY64" s="100">
        <f>'中情景（2001-2060, 2020RMB）'!AY64*$B$73</f>
        <v>16842.85766230883</v>
      </c>
      <c r="AZ64" s="65">
        <f>'中情景（2001-2060, 2020RMB）'!AZ64*$B$73</f>
        <v>17490.867933356014</v>
      </c>
      <c r="BA64" s="100">
        <f>'中情景（2001-2060, 2020RMB）'!BA64*$B$73</f>
        <v>18152.023417962115</v>
      </c>
      <c r="BB64" s="100">
        <f>'中情景（2001-2060, 2020RMB）'!BB64*$B$73</f>
        <v>18824.837239465873</v>
      </c>
      <c r="BC64" s="100">
        <f>'中情景（2001-2060, 2020RMB）'!BC64*$B$73</f>
        <v>19507.609902879853</v>
      </c>
      <c r="BD64" s="66">
        <f>'中情景（2001-2060, 2020RMB）'!BD64*$B$73</f>
        <v>20198.421226828414</v>
      </c>
      <c r="BE64" s="100">
        <f>'中情景（2001-2060, 2020RMB）'!BE64*$B$73</f>
        <v>20897.026387218193</v>
      </c>
      <c r="BF64" s="100">
        <f>'中情景（2001-2060, 2020RMB）'!BF64*$B$73</f>
        <v>21604.114028678632</v>
      </c>
      <c r="BG64" s="100">
        <f>'中情景（2001-2060, 2020RMB）'!BG64*$B$73</f>
        <v>22318.956658767038</v>
      </c>
      <c r="BH64" s="100">
        <f>'中情景（2001-2060, 2020RMB）'!BH64*$B$73</f>
        <v>23040.775499227326</v>
      </c>
      <c r="BI64" s="66">
        <f>'中情景（2001-2060, 2020RMB）'!BI64*$B$73</f>
        <v>23768.739742745016</v>
      </c>
    </row>
    <row r="65" spans="1:61" x14ac:dyDescent="0.2">
      <c r="A65" s="64" t="s">
        <v>106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'中情景（2001-2060, 2020RMB）'!K65*$B$73</f>
        <v>356.60438163072968</v>
      </c>
      <c r="L65" s="53">
        <f>'中情景（2001-2060, 2020RMB）'!L65*$B$73</f>
        <v>405.40230884666897</v>
      </c>
      <c r="M65" s="54">
        <f>'中情景（2001-2060, 2020RMB）'!M65*$B$73</f>
        <v>479.60969937544712</v>
      </c>
      <c r="N65" s="54">
        <f>'中情景（2001-2060, 2020RMB）'!N65*$B$73</f>
        <v>569.02679991809589</v>
      </c>
      <c r="O65" s="54">
        <f>'中情景（2001-2060, 2020RMB）'!O65*$B$73</f>
        <v>605.45684735691282</v>
      </c>
      <c r="P65" s="55">
        <f>'中情景（2001-2060, 2020RMB）'!P65*$B$73</f>
        <v>634.06775599831394</v>
      </c>
      <c r="Q65" s="53">
        <f>'中情景（2001-2060, 2020RMB）'!Q65*$B$73</f>
        <v>659.19428618581878</v>
      </c>
      <c r="R65" s="54">
        <f>'中情景（2001-2060, 2020RMB）'!R65*$B$73</f>
        <v>668.14822465177554</v>
      </c>
      <c r="S65" s="54">
        <f>'中情景（2001-2060, 2020RMB）'!S65*$B$73</f>
        <v>714.43986631982693</v>
      </c>
      <c r="T65" s="54">
        <f>'中情景（2001-2060, 2020RMB）'!T65*$B$73</f>
        <v>811.65618979178566</v>
      </c>
      <c r="U65" s="54">
        <f>'中情景（2001-2060, 2020RMB）'!U65*$B$73</f>
        <v>807.62112573020568</v>
      </c>
      <c r="V65" s="65">
        <f>'中情景（2001-2060, 2020RMB）'!V65*$B$73</f>
        <v>862.20282765912987</v>
      </c>
      <c r="W65" s="100">
        <f>'中情景（2001-2060, 2020RMB）'!W65*$B$73</f>
        <v>888.87420095772279</v>
      </c>
      <c r="X65" s="100">
        <f>'中情景（2001-2060, 2020RMB）'!X65*$B$73</f>
        <v>945.06960361162169</v>
      </c>
      <c r="Y65" s="100">
        <f>'中情景（2001-2060, 2020RMB）'!Y65*$B$73</f>
        <v>1004.0653757659401</v>
      </c>
      <c r="Z65" s="66">
        <f>'中情景（2001-2060, 2020RMB）'!Z65*$B$73</f>
        <v>1065.9310499568983</v>
      </c>
      <c r="AA65" s="100">
        <f>'中情景（2001-2060, 2020RMB）'!AA65*$B$73</f>
        <v>1132.3271406385645</v>
      </c>
      <c r="AB65" s="100">
        <f>'中情景（2001-2060, 2020RMB）'!AB65*$B$73</f>
        <v>1203.6672561413914</v>
      </c>
      <c r="AC65" s="100">
        <f>'中情景（2001-2060, 2020RMB）'!AC65*$B$73</f>
        <v>1277.7809501278821</v>
      </c>
      <c r="AD65" s="100">
        <f>'中情景（2001-2060, 2020RMB）'!AD65*$B$73</f>
        <v>1351.9593758156259</v>
      </c>
      <c r="AE65" s="100">
        <f>'中情景（2001-2060, 2020RMB）'!AE65*$B$73</f>
        <v>1422.9390617465638</v>
      </c>
      <c r="AF65" s="65">
        <f>'中情景（2001-2060, 2020RMB）'!AF65*$B$73</f>
        <v>1489.4137848325931</v>
      </c>
      <c r="AG65" s="100">
        <f>'中情景（2001-2060, 2020RMB）'!AG65*$B$73</f>
        <v>1553.3103417119521</v>
      </c>
      <c r="AH65" s="100">
        <f>'中情景（2001-2060, 2020RMB）'!AH65*$B$73</f>
        <v>1616.0455051557669</v>
      </c>
      <c r="AI65" s="100">
        <f>'中情景（2001-2060, 2020RMB）'!AI65*$B$73</f>
        <v>1679.328563238063</v>
      </c>
      <c r="AJ65" s="66">
        <f>'中情景（2001-2060, 2020RMB）'!AJ65*$B$73</f>
        <v>1745.1572889578028</v>
      </c>
      <c r="AK65" s="100">
        <f>'中情景（2001-2060, 2020RMB）'!AK65*$B$73</f>
        <v>1813.3503978558329</v>
      </c>
      <c r="AL65" s="100">
        <f>'中情景（2001-2060, 2020RMB）'!AL65*$B$73</f>
        <v>1882.5578707876964</v>
      </c>
      <c r="AM65" s="100">
        <f>'中情景（2001-2060, 2020RMB）'!AM65*$B$73</f>
        <v>1953.3058925747191</v>
      </c>
      <c r="AN65" s="100">
        <f>'中情景（2001-2060, 2020RMB）'!AN65*$B$73</f>
        <v>2026.2050571137759</v>
      </c>
      <c r="AO65" s="100">
        <f>'中情景（2001-2060, 2020RMB）'!AO65*$B$73</f>
        <v>2101.9566772941935</v>
      </c>
      <c r="AP65" s="65">
        <f>'中情景（2001-2060, 2020RMB）'!AP65*$B$73</f>
        <v>2180.5147999681594</v>
      </c>
      <c r="AQ65" s="100">
        <f>'中情景（2001-2060, 2020RMB）'!AQ65*$B$73</f>
        <v>2261.1991594129836</v>
      </c>
      <c r="AR65" s="100">
        <f>'中情景（2001-2060, 2020RMB）'!AR65*$B$73</f>
        <v>2343.8097390085732</v>
      </c>
      <c r="AS65" s="100">
        <f>'中情景（2001-2060, 2020RMB）'!AS65*$B$73</f>
        <v>2428.1148439211929</v>
      </c>
      <c r="AT65" s="66">
        <f>'中情景（2001-2060, 2020RMB）'!AT65*$B$73</f>
        <v>2513.8494516653664</v>
      </c>
      <c r="AU65" s="100">
        <f>'中情景（2001-2060, 2020RMB）'!AU65*$B$73</f>
        <v>2600.769159158001</v>
      </c>
      <c r="AV65" s="100">
        <f>'中情景（2001-2060, 2020RMB）'!AV65*$B$73</f>
        <v>2688.5999162712947</v>
      </c>
      <c r="AW65" s="100">
        <f>'中情景（2001-2060, 2020RMB）'!AW65*$B$73</f>
        <v>2776.977774765468</v>
      </c>
      <c r="AX65" s="100">
        <f>'中情景（2001-2060, 2020RMB）'!AX65*$B$73</f>
        <v>2865.4996911482863</v>
      </c>
      <c r="AY65" s="100">
        <f>'中情景（2001-2060, 2020RMB）'!AY65*$B$73</f>
        <v>2953.7223014963552</v>
      </c>
      <c r="AZ65" s="65">
        <f>'中情景（2001-2060, 2020RMB）'!AZ65*$B$73</f>
        <v>3042.1464606419395</v>
      </c>
      <c r="BA65" s="100">
        <f>'中情景（2001-2060, 2020RMB）'!BA65*$B$73</f>
        <v>3131.4051996352723</v>
      </c>
      <c r="BB65" s="100">
        <f>'中情景（2001-2060, 2020RMB）'!BB65*$B$73</f>
        <v>3221.2002726965761</v>
      </c>
      <c r="BC65" s="100">
        <f>'中情景（2001-2060, 2020RMB）'!BC65*$B$73</f>
        <v>3311.2033230950196</v>
      </c>
      <c r="BD65" s="66">
        <f>'中情景（2001-2060, 2020RMB）'!BD65*$B$73</f>
        <v>3401.0556002288959</v>
      </c>
      <c r="BE65" s="100">
        <f>'中情景（2001-2060, 2020RMB）'!BE65*$B$73</f>
        <v>3490.6858128814265</v>
      </c>
      <c r="BF65" s="100">
        <f>'中情景（2001-2060, 2020RMB）'!BF65*$B$73</f>
        <v>3580.1757713350298</v>
      </c>
      <c r="BG65" s="100">
        <f>'中情景（2001-2060, 2020RMB）'!BG65*$B$73</f>
        <v>3669.3679548131336</v>
      </c>
      <c r="BH65" s="100">
        <f>'中情景（2001-2060, 2020RMB）'!BH65*$B$73</f>
        <v>3758.0974286835831</v>
      </c>
      <c r="BI65" s="66">
        <f>'中情景（2001-2060, 2020RMB）'!BI65*$B$73</f>
        <v>3846.1919902875879</v>
      </c>
    </row>
    <row r="66" spans="1:61" x14ac:dyDescent="0.2">
      <c r="A66" s="64" t="s">
        <v>107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'中情景（2001-2060, 2020RMB）'!K66*$B$73</f>
        <v>1131.6156928756584</v>
      </c>
      <c r="L66" s="53">
        <f>'中情景（2001-2060, 2020RMB）'!L66*$B$73</f>
        <v>1228.6643735529401</v>
      </c>
      <c r="M66" s="54">
        <f>'中情景（2001-2060, 2020RMB）'!M66*$B$73</f>
        <v>1304.6360579632044</v>
      </c>
      <c r="N66" s="54">
        <f>'中情景（2001-2060, 2020RMB）'!N66*$B$73</f>
        <v>1351.9180010495766</v>
      </c>
      <c r="O66" s="54">
        <f>'中情景（2001-2060, 2020RMB）'!O66*$B$73</f>
        <v>1480.0346466575704</v>
      </c>
      <c r="P66" s="55">
        <f>'中情景（2001-2060, 2020RMB）'!P66*$B$73</f>
        <v>1625.8986369295526</v>
      </c>
      <c r="Q66" s="53">
        <f>'中情景（2001-2060, 2020RMB）'!Q66*$B$73</f>
        <v>1844.3240678236632</v>
      </c>
      <c r="R66" s="54">
        <f>'中情景（2001-2060, 2020RMB）'!R66*$B$73</f>
        <v>1992.4828667786642</v>
      </c>
      <c r="S66" s="54">
        <f>'中情景（2001-2060, 2020RMB）'!S66*$B$73</f>
        <v>2073.9238387058922</v>
      </c>
      <c r="T66" s="54">
        <f>'中情景（2001-2060, 2020RMB）'!T66*$B$73</f>
        <v>2351.8130335778433</v>
      </c>
      <c r="U66" s="54">
        <f>'中情景（2001-2060, 2020RMB）'!U66*$B$73</f>
        <v>2252.5950083217408</v>
      </c>
      <c r="V66" s="65">
        <f>'中情景（2001-2060, 2020RMB）'!V66*$B$73</f>
        <v>2404.8328156223297</v>
      </c>
      <c r="W66" s="100">
        <f>'中情景（2001-2060, 2020RMB）'!W66*$B$73</f>
        <v>2479.2238889157334</v>
      </c>
      <c r="X66" s="100">
        <f>'中情景（2001-2060, 2020RMB）'!X66*$B$73</f>
        <v>2635.5638807067712</v>
      </c>
      <c r="Y66" s="100">
        <f>'中情景（2001-2060, 2020RMB）'!Y66*$B$73</f>
        <v>2799.6790127998238</v>
      </c>
      <c r="Z66" s="66">
        <f>'中情景（2001-2060, 2020RMB）'!Z66*$B$73</f>
        <v>2971.7663325014764</v>
      </c>
      <c r="AA66" s="100">
        <f>'中情景（2001-2060, 2020RMB）'!AA66*$B$73</f>
        <v>3156.4526255980359</v>
      </c>
      <c r="AB66" s="100">
        <f>'中情景（2001-2060, 2020RMB）'!AB66*$B$73</f>
        <v>3354.8835834306815</v>
      </c>
      <c r="AC66" s="100">
        <f>'中情景（2001-2060, 2020RMB）'!AC66*$B$73</f>
        <v>3561.0075674532704</v>
      </c>
      <c r="AD66" s="100">
        <f>'中情景（2001-2060, 2020RMB）'!AD66*$B$73</f>
        <v>3767.2759420149937</v>
      </c>
      <c r="AE66" s="100">
        <f>'中情景（2001-2060, 2020RMB）'!AE66*$B$73</f>
        <v>3964.5984930392392</v>
      </c>
      <c r="AF66" s="65">
        <f>'中情景（2001-2060, 2020RMB）'!AF66*$B$73</f>
        <v>4149.3358001346378</v>
      </c>
      <c r="AG66" s="100">
        <f>'中情景（2001-2060, 2020RMB）'!AG66*$B$73</f>
        <v>4326.8604788436496</v>
      </c>
      <c r="AH66" s="100">
        <f>'中情景（2001-2060, 2020RMB）'!AH66*$B$73</f>
        <v>4501.1315099606772</v>
      </c>
      <c r="AI66" s="100">
        <f>'中情景（2001-2060, 2020RMB）'!AI66*$B$73</f>
        <v>4676.9221428494802</v>
      </c>
      <c r="AJ66" s="66">
        <f>'中情景（2001-2060, 2020RMB）'!AJ66*$B$73</f>
        <v>4859.8084955569775</v>
      </c>
      <c r="AK66" s="100">
        <f>'中情景（2001-2060, 2020RMB）'!AK66*$B$73</f>
        <v>5049.2838128718477</v>
      </c>
      <c r="AL66" s="100">
        <f>'中情景（2001-2060, 2020RMB）'!AL66*$B$73</f>
        <v>5241.5780059982508</v>
      </c>
      <c r="AM66" s="100">
        <f>'中情景（2001-2060, 2020RMB）'!AM66*$B$73</f>
        <v>5438.155198430828</v>
      </c>
      <c r="AN66" s="100">
        <f>'中情景（2001-2060, 2020RMB）'!AN66*$B$73</f>
        <v>5640.7137231347851</v>
      </c>
      <c r="AO66" s="100">
        <f>'中情景（2001-2060, 2020RMB）'!AO66*$B$73</f>
        <v>5851.2036419017832</v>
      </c>
      <c r="AP66" s="65">
        <f>'中情景（2001-2060, 2020RMB）'!AP66*$B$73</f>
        <v>6069.494144187167</v>
      </c>
      <c r="AQ66" s="100">
        <f>'中情景（2001-2060, 2020RMB）'!AQ66*$B$73</f>
        <v>6293.6885922393385</v>
      </c>
      <c r="AR66" s="100">
        <f>'中情景（2001-2060, 2020RMB）'!AR66*$B$73</f>
        <v>6523.2270261976955</v>
      </c>
      <c r="AS66" s="100">
        <f>'中情景（2001-2060, 2020RMB）'!AS66*$B$73</f>
        <v>6757.4610043985849</v>
      </c>
      <c r="AT66" s="66">
        <f>'中情景（2001-2060, 2020RMB）'!AT66*$B$73</f>
        <v>6995.6490028592843</v>
      </c>
      <c r="AU66" s="100">
        <f>'中情景（2001-2060, 2020RMB）'!AU66*$B$73</f>
        <v>7237.1065299231213</v>
      </c>
      <c r="AV66" s="100">
        <f>'中情景（2001-2060, 2020RMB）'!AV66*$B$73</f>
        <v>7481.0662199272865</v>
      </c>
      <c r="AW66" s="100">
        <f>'中情景（2001-2060, 2020RMB）'!AW66*$B$73</f>
        <v>7726.5102044763125</v>
      </c>
      <c r="AX66" s="100">
        <f>'中情景（2001-2060, 2020RMB）'!AX66*$B$73</f>
        <v>7972.3115273314061</v>
      </c>
      <c r="AY66" s="100">
        <f>'中情景（2001-2060, 2020RMB）'!AY66*$B$73</f>
        <v>8217.2307800861199</v>
      </c>
      <c r="AZ66" s="65">
        <f>'中情景（2001-2060, 2020RMB）'!AZ66*$B$73</f>
        <v>8462.6707456059212</v>
      </c>
      <c r="BA66" s="100">
        <f>'中情景（2001-2060, 2020RMB）'!BA66*$B$73</f>
        <v>8710.4055733088371</v>
      </c>
      <c r="BB66" s="100">
        <f>'中情景（2001-2060, 2020RMB）'!BB66*$B$73</f>
        <v>8959.6049824565034</v>
      </c>
      <c r="BC66" s="100">
        <f>'中情景（2001-2060, 2020RMB）'!BC66*$B$73</f>
        <v>9209.3550815961116</v>
      </c>
      <c r="BD66" s="66">
        <f>'中情景（2001-2060, 2020RMB）'!BD66*$B$73</f>
        <v>9458.6576031202003</v>
      </c>
      <c r="BE66" s="100">
        <f>'中情景（2001-2060, 2020RMB）'!BE66*$B$73</f>
        <v>9707.3138500097793</v>
      </c>
      <c r="BF66" s="100">
        <f>'中情景（2001-2060, 2020RMB）'!BF66*$B$73</f>
        <v>9955.5508264237287</v>
      </c>
      <c r="BG66" s="100">
        <f>'中情景（2001-2060, 2020RMB）'!BG66*$B$73</f>
        <v>10202.929918249267</v>
      </c>
      <c r="BH66" s="100">
        <f>'中情景（2001-2060, 2020RMB）'!BH66*$B$73</f>
        <v>10448.991924016433</v>
      </c>
      <c r="BI66" s="66">
        <f>'中情景（2001-2060, 2020RMB）'!BI66*$B$73</f>
        <v>10693.257467277501</v>
      </c>
    </row>
    <row r="67" spans="1:61" x14ac:dyDescent="0.2">
      <c r="A67" s="64" t="s">
        <v>108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'中情景（2001-2060, 2020RMB）'!K67*$B$73</f>
        <v>2167.1894902317831</v>
      </c>
      <c r="L67" s="53">
        <f>'中情景（2001-2060, 2020RMB）'!L67*$B$73</f>
        <v>2396.5338103813046</v>
      </c>
      <c r="M67" s="54">
        <f>'中情景（2001-2060, 2020RMB）'!M67*$B$73</f>
        <v>2639.4152057704505</v>
      </c>
      <c r="N67" s="54">
        <f>'中情景（2001-2060, 2020RMB）'!N67*$B$73</f>
        <v>2942.3083943051492</v>
      </c>
      <c r="O67" s="54">
        <f>'中情景（2001-2060, 2020RMB）'!O67*$B$73</f>
        <v>3258.7340935541315</v>
      </c>
      <c r="P67" s="55">
        <f>'中情景（2001-2060, 2020RMB）'!P67*$B$73</f>
        <v>3742.8058536929975</v>
      </c>
      <c r="Q67" s="53">
        <f>'中情景（2001-2060, 2020RMB）'!Q67*$B$73</f>
        <v>4081.9152178321742</v>
      </c>
      <c r="R67" s="54">
        <f>'中情景（2001-2060, 2020RMB）'!R67*$B$73</f>
        <v>4385.2798047996121</v>
      </c>
      <c r="S67" s="54">
        <f>'中情景（2001-2060, 2020RMB）'!S67*$B$73</f>
        <v>4766.7737428007631</v>
      </c>
      <c r="T67" s="54">
        <f>'中情景（2001-2060, 2020RMB）'!T67*$B$73</f>
        <v>5253.006512067388</v>
      </c>
      <c r="U67" s="54">
        <f>'中情景（2001-2060, 2020RMB）'!U67*$B$73</f>
        <v>5522.5163157140132</v>
      </c>
      <c r="V67" s="65">
        <f>'中情景（2001-2060, 2020RMB）'!V67*$B$73</f>
        <v>5895.746200171764</v>
      </c>
      <c r="W67" s="100">
        <f>'中情景（2001-2060, 2020RMB）'!W67*$B$73</f>
        <v>6078.1251517758401</v>
      </c>
      <c r="X67" s="100">
        <f>'中情景（2001-2060, 2020RMB）'!X67*$B$73</f>
        <v>6541.6573857445446</v>
      </c>
      <c r="Y67" s="100">
        <f>'中情景（2001-2060, 2020RMB）'!Y67*$B$73</f>
        <v>7032.4193698908439</v>
      </c>
      <c r="Z67" s="66">
        <f>'中情景（2001-2060, 2020RMB）'!Z67*$B$73</f>
        <v>7550.3175127859322</v>
      </c>
      <c r="AA67" s="100">
        <f>'中情景（2001-2060, 2020RMB）'!AA67*$B$73</f>
        <v>8107.7351330385409</v>
      </c>
      <c r="AB67" s="100">
        <f>'中情景（2001-2060, 2020RMB）'!AB67*$B$73</f>
        <v>8709.2342255253807</v>
      </c>
      <c r="AC67" s="100">
        <f>'中情景（2001-2060, 2020RMB）'!AC67*$B$73</f>
        <v>9339.6241571357587</v>
      </c>
      <c r="AD67" s="100">
        <f>'中情景（2001-2060, 2020RMB）'!AD67*$B$73</f>
        <v>9979.043122897674</v>
      </c>
      <c r="AE67" s="100">
        <f>'中情景（2001-2060, 2020RMB）'!AE67*$B$73</f>
        <v>10602.684743137979</v>
      </c>
      <c r="AF67" s="65">
        <f>'中情景（2001-2060, 2020RMB）'!AF67*$B$73</f>
        <v>11200.980203464522</v>
      </c>
      <c r="AG67" s="100">
        <f>'中情景（2001-2060, 2020RMB）'!AG67*$B$73</f>
        <v>11787.520404472787</v>
      </c>
      <c r="AH67" s="100">
        <f>'中情景（2001-2060, 2020RMB）'!AH67*$B$73</f>
        <v>12370.272868632162</v>
      </c>
      <c r="AI67" s="100">
        <f>'中情景（2001-2060, 2020RMB）'!AI67*$B$73</f>
        <v>12959.439055078086</v>
      </c>
      <c r="AJ67" s="66">
        <f>'中情景（2001-2060, 2020RMB）'!AJ67*$B$73</f>
        <v>13567.466612226353</v>
      </c>
      <c r="AK67" s="100">
        <f>'中情景（2001-2060, 2020RMB）'!AK67*$B$73</f>
        <v>14193.390853516496</v>
      </c>
      <c r="AL67" s="100">
        <f>'中情景（2001-2060, 2020RMB）'!AL67*$B$73</f>
        <v>14829.273494935496</v>
      </c>
      <c r="AM67" s="100">
        <f>'中情景（2001-2060, 2020RMB）'!AM67*$B$73</f>
        <v>15479.431222781677</v>
      </c>
      <c r="AN67" s="100">
        <f>'中情景（2001-2060, 2020RMB）'!AN67*$B$73</f>
        <v>16149.037731663244</v>
      </c>
      <c r="AO67" s="100">
        <f>'中情景（2001-2060, 2020RMB）'!AO67*$B$73</f>
        <v>16844.187723880725</v>
      </c>
      <c r="AP67" s="65">
        <f>'中情景（2001-2060, 2020RMB）'!AP67*$B$73</f>
        <v>17565.162706352894</v>
      </c>
      <c r="AQ67" s="100">
        <f>'中情景（2001-2060, 2020RMB）'!AQ67*$B$73</f>
        <v>18307.193584867578</v>
      </c>
      <c r="AR67" s="100">
        <f>'中情景（2001-2060, 2020RMB）'!AR67*$B$73</f>
        <v>19069.41426388859</v>
      </c>
      <c r="AS67" s="100">
        <f>'中情景（2001-2060, 2020RMB）'!AS67*$B$73</f>
        <v>19850.786085362859</v>
      </c>
      <c r="AT67" s="66">
        <f>'中情景（2001-2060, 2020RMB）'!AT67*$B$73</f>
        <v>20650.088116110339</v>
      </c>
      <c r="AU67" s="100">
        <f>'中情景（2001-2060, 2020RMB）'!AU67*$B$73</f>
        <v>21466.364865668791</v>
      </c>
      <c r="AV67" s="100">
        <f>'中情景（2001-2060, 2020RMB）'!AV67*$B$73</f>
        <v>22298.521154666443</v>
      </c>
      <c r="AW67" s="100">
        <f>'中情景（2001-2060, 2020RMB）'!AW67*$B$73</f>
        <v>23144.82038638353</v>
      </c>
      <c r="AX67" s="100">
        <f>'中情景（2001-2060, 2020RMB）'!AX67*$B$73</f>
        <v>24003.296119530842</v>
      </c>
      <c r="AY67" s="100">
        <f>'中情景（2001-2060, 2020RMB）'!AY67*$B$73</f>
        <v>24871.735283307185</v>
      </c>
      <c r="AZ67" s="65">
        <f>'中情景（2001-2060, 2020RMB）'!AZ67*$B$73</f>
        <v>25752.306134194027</v>
      </c>
      <c r="BA67" s="100">
        <f>'中情景（2001-2060, 2020RMB）'!BA67*$B$73</f>
        <v>26647.367871872895</v>
      </c>
      <c r="BB67" s="100">
        <f>'中情景（2001-2060, 2020RMB）'!BB67*$B$73</f>
        <v>27554.584539952033</v>
      </c>
      <c r="BC67" s="100">
        <f>'中情景（2001-2060, 2020RMB）'!BC67*$B$73</f>
        <v>28471.32773987301</v>
      </c>
      <c r="BD67" s="66">
        <f>'中情景（2001-2060, 2020RMB）'!BD67*$B$73</f>
        <v>29394.668434150157</v>
      </c>
      <c r="BE67" s="100">
        <f>'中情景（2001-2060, 2020RMB）'!BE67*$B$73</f>
        <v>30324.132088382179</v>
      </c>
      <c r="BF67" s="100">
        <f>'中情景（2001-2060, 2020RMB）'!BF67*$B$73</f>
        <v>31260.589670257603</v>
      </c>
      <c r="BG67" s="100">
        <f>'中情景（2001-2060, 2020RMB）'!BG67*$B$73</f>
        <v>32202.848028908877</v>
      </c>
      <c r="BH67" s="100">
        <f>'中情景（2001-2060, 2020RMB）'!BH67*$B$73</f>
        <v>33149.642603373075</v>
      </c>
      <c r="BI67" s="66">
        <f>'中情景（2001-2060, 2020RMB）'!BI67*$B$73</f>
        <v>34099.63711703819</v>
      </c>
    </row>
    <row r="68" spans="1:61" x14ac:dyDescent="0.2">
      <c r="A68" s="64" t="s">
        <v>109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'中情景（2001-2060, 2020RMB）'!K68*$B$73</f>
        <v>1031.981644723119</v>
      </c>
      <c r="L68" s="53">
        <f>'中情景（2001-2060, 2020RMB）'!L68*$B$73</f>
        <v>1204.9984683551932</v>
      </c>
      <c r="M68" s="54">
        <f>'中情景（2001-2060, 2020RMB）'!M68*$B$73</f>
        <v>1428.8553982252886</v>
      </c>
      <c r="N68" s="54">
        <f>'中情景（2001-2060, 2020RMB）'!N68*$B$73</f>
        <v>1713.1508883840104</v>
      </c>
      <c r="O68" s="54">
        <f>'中情景（2001-2060, 2020RMB）'!O68*$B$73</f>
        <v>1943.9790724609161</v>
      </c>
      <c r="P68" s="55">
        <f>'中情景（2001-2060, 2020RMB）'!P68*$B$73</f>
        <v>2267.6607189888832</v>
      </c>
      <c r="Q68" s="53">
        <f>'中情景（2001-2060, 2020RMB）'!Q68*$B$73</f>
        <v>2538.1386941671763</v>
      </c>
      <c r="R68" s="54">
        <f>'中情景（2001-2060, 2020RMB）'!R68*$B$73</f>
        <v>2692.6840893018843</v>
      </c>
      <c r="S68" s="54">
        <f>'中情景（2001-2060, 2020RMB）'!S68*$B$73</f>
        <v>2895.3593499257977</v>
      </c>
      <c r="T68" s="54">
        <f>'中情景（2001-2060, 2020RMB）'!T68*$B$73</f>
        <v>3095.6015662599511</v>
      </c>
      <c r="U68" s="54">
        <f>'中情景（2001-2060, 2020RMB）'!U68*$B$73</f>
        <v>3360.4758140619583</v>
      </c>
      <c r="V68" s="65">
        <f>'中情景（2001-2060, 2020RMB）'!V68*$B$73</f>
        <v>3587.5878637333317</v>
      </c>
      <c r="W68" s="100">
        <f>'中情景（2001-2060, 2020RMB）'!W68*$B$73</f>
        <v>3698.5662693770705</v>
      </c>
      <c r="X68" s="100">
        <f>'中情景（2001-2060, 2020RMB）'!X68*$B$73</f>
        <v>3969.5822139744723</v>
      </c>
      <c r="Y68" s="100">
        <f>'中情景（2001-2060, 2020RMB）'!Y68*$B$73</f>
        <v>4255.9345863055732</v>
      </c>
      <c r="Z68" s="66">
        <f>'中情景（2001-2060, 2020RMB）'!Z68*$B$73</f>
        <v>4557.6392551294512</v>
      </c>
      <c r="AA68" s="100">
        <f>'中情景（2001-2060, 2020RMB）'!AA68*$B$73</f>
        <v>4882.0769329420982</v>
      </c>
      <c r="AB68" s="100">
        <f>'中情景（2001-2060, 2020RMB）'!AB68*$B$73</f>
        <v>5231.7646112543298</v>
      </c>
      <c r="AC68" s="100">
        <f>'中情景（2001-2060, 2020RMB）'!AC68*$B$73</f>
        <v>5597.4984678866413</v>
      </c>
      <c r="AD68" s="100">
        <f>'中情景（2001-2060, 2020RMB）'!AD68*$B$73</f>
        <v>5967.3761677348066</v>
      </c>
      <c r="AE68" s="100">
        <f>'中情景（2001-2060, 2020RMB）'!AE68*$B$73</f>
        <v>6326.6563668382296</v>
      </c>
      <c r="AF68" s="65">
        <f>'中情景（2001-2060, 2020RMB）'!AF68*$B$73</f>
        <v>6669.5907630447673</v>
      </c>
      <c r="AG68" s="100">
        <f>'中情景（2001-2060, 2020RMB）'!AG68*$B$73</f>
        <v>7004.3794398094569</v>
      </c>
      <c r="AH68" s="100">
        <f>'中情景（2001-2060, 2020RMB）'!AH68*$B$73</f>
        <v>7336.1369107705241</v>
      </c>
      <c r="AI68" s="100">
        <f>'中情景（2001-2060, 2020RMB）'!AI68*$B$73</f>
        <v>7671.3144613666427</v>
      </c>
      <c r="AJ68" s="66">
        <f>'中情景（2001-2060, 2020RMB）'!AJ68*$B$73</f>
        <v>8017.7012751013217</v>
      </c>
      <c r="AK68" s="100">
        <f>'中情景（2001-2060, 2020RMB）'!AK68*$B$73</f>
        <v>8374.6674870878687</v>
      </c>
      <c r="AL68" s="100">
        <f>'中情景（2001-2060, 2020RMB）'!AL68*$B$73</f>
        <v>8737.1629635980735</v>
      </c>
      <c r="AM68" s="100">
        <f>'中情景（2001-2060, 2020RMB）'!AM68*$B$73</f>
        <v>9107.7114223102872</v>
      </c>
      <c r="AN68" s="100">
        <f>'中情景（2001-2060, 2020RMB）'!AN68*$B$73</f>
        <v>9489.3149984536631</v>
      </c>
      <c r="AO68" s="100">
        <f>'中情景（2001-2060, 2020RMB）'!AO68*$B$73</f>
        <v>9885.4897017633211</v>
      </c>
      <c r="AP68" s="65">
        <f>'中情景（2001-2060, 2020RMB）'!AP68*$B$73</f>
        <v>10296.315520292961</v>
      </c>
      <c r="AQ68" s="100">
        <f>'中情景（2001-2060, 2020RMB）'!AQ68*$B$73</f>
        <v>10718.90295497734</v>
      </c>
      <c r="AR68" s="100">
        <f>'中情景（2001-2060, 2020RMB）'!AR68*$B$73</f>
        <v>11152.644702008649</v>
      </c>
      <c r="AS68" s="100">
        <f>'中情景（2001-2060, 2020RMB）'!AS68*$B$73</f>
        <v>11596.820080610538</v>
      </c>
      <c r="AT68" s="66">
        <f>'中情景（2001-2060, 2020RMB）'!AT68*$B$73</f>
        <v>12050.588703223792</v>
      </c>
      <c r="AU68" s="100">
        <f>'中情景（2001-2060, 2020RMB）'!AU68*$B$73</f>
        <v>12513.250941663629</v>
      </c>
      <c r="AV68" s="100">
        <f>'中情景（2001-2060, 2020RMB）'!AV68*$B$73</f>
        <v>12984.01021864191</v>
      </c>
      <c r="AW68" s="100">
        <f>'中情景（2001-2060, 2020RMB）'!AW68*$B$73</f>
        <v>13461.680819816869</v>
      </c>
      <c r="AX68" s="100">
        <f>'中情景（2001-2060, 2020RMB）'!AX68*$B$73</f>
        <v>13944.92847615059</v>
      </c>
      <c r="AY68" s="100">
        <f>'中情景（2001-2060, 2020RMB）'!AY68*$B$73</f>
        <v>14432.261037934422</v>
      </c>
      <c r="AZ68" s="65">
        <f>'中情景（2001-2060, 2020RMB）'!AZ68*$B$73</f>
        <v>14925.184112355742</v>
      </c>
      <c r="BA68" s="100">
        <f>'中情景（2001-2060, 2020RMB）'!BA68*$B$73</f>
        <v>15425.439163144609</v>
      </c>
      <c r="BB68" s="100">
        <f>'中情景（2001-2060, 2020RMB）'!BB68*$B$73</f>
        <v>15931.643081761666</v>
      </c>
      <c r="BC68" s="100">
        <f>'中情景（2001-2060, 2020RMB）'!BC68*$B$73</f>
        <v>16442.2482231254</v>
      </c>
      <c r="BD68" s="66">
        <f>'中情景（2001-2060, 2020RMB）'!BD68*$B$73</f>
        <v>16955.53847334145</v>
      </c>
      <c r="BE68" s="100">
        <f>'中情景（2001-2060, 2020RMB）'!BE68*$B$73</f>
        <v>17471.21746339705</v>
      </c>
      <c r="BF68" s="100">
        <f>'中情景（2001-2060, 2020RMB）'!BF68*$B$73</f>
        <v>17989.761978660757</v>
      </c>
      <c r="BG68" s="100">
        <f>'中情景（2001-2060, 2020RMB）'!BG68*$B$73</f>
        <v>18510.457534733934</v>
      </c>
      <c r="BH68" s="100">
        <f>'中情景（2001-2060, 2020RMB）'!BH68*$B$73</f>
        <v>19032.549347466025</v>
      </c>
      <c r="BI68" s="66">
        <f>'中情景（2001-2060, 2020RMB）'!BI68*$B$73</f>
        <v>19555.242350150267</v>
      </c>
    </row>
    <row r="69" spans="1:61" x14ac:dyDescent="0.2">
      <c r="A69" s="64" t="s">
        <v>110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'中情景（2001-2060, 2020RMB）'!K69*$B$73</f>
        <v>495.48926830977069</v>
      </c>
      <c r="L69" s="53">
        <f>'中情景（2001-2060, 2020RMB）'!L69*$B$73</f>
        <v>539.48207057701609</v>
      </c>
      <c r="M69" s="54">
        <f>'中情景（2001-2060, 2020RMB）'!M69*$B$73</f>
        <v>595.91667675895314</v>
      </c>
      <c r="N69" s="54">
        <f>'中情景（2001-2060, 2020RMB）'!N69*$B$73</f>
        <v>642.43158314400387</v>
      </c>
      <c r="O69" s="54">
        <f>'中情景（2001-2060, 2020RMB）'!O69*$B$73</f>
        <v>688.3885650364432</v>
      </c>
      <c r="P69" s="55">
        <f>'中情景（2001-2060, 2020RMB）'!P69*$B$73</f>
        <v>777.69517580396791</v>
      </c>
      <c r="Q69" s="53">
        <f>'中情景（2001-2060, 2020RMB）'!Q69*$B$73</f>
        <v>844.66363800570241</v>
      </c>
      <c r="R69" s="54">
        <f>'中情景（2001-2060, 2020RMB）'!R69*$B$73</f>
        <v>961.79317073129823</v>
      </c>
      <c r="S69" s="54">
        <f>'中情景（2001-2060, 2020RMB）'!S69*$B$73</f>
        <v>1023.5944734131891</v>
      </c>
      <c r="T69" s="54">
        <f>'中情景（2001-2060, 2020RMB）'!T69*$B$73</f>
        <v>1126.8994491473895</v>
      </c>
      <c r="U69" s="54">
        <f>'中情景（2001-2060, 2020RMB）'!U69*$B$73</f>
        <v>961.63541521511002</v>
      </c>
      <c r="V69" s="65">
        <f>'中情景（2001-2060, 2020RMB）'!V69*$B$73</f>
        <v>1026.6259112848011</v>
      </c>
      <c r="W69" s="100">
        <f>'中情景（2001-2060, 2020RMB）'!W69*$B$73</f>
        <v>1058.3835465412587</v>
      </c>
      <c r="X69" s="100">
        <f>'中情景（2001-2060, 2020RMB）'!X69*$B$73</f>
        <v>1116.4582087658177</v>
      </c>
      <c r="Y69" s="100">
        <f>'中情景（2001-2060, 2020RMB）'!Y69*$B$73</f>
        <v>1177.1484868232051</v>
      </c>
      <c r="Z69" s="66">
        <f>'中情景（2001-2060, 2020RMB）'!Z69*$B$73</f>
        <v>1240.6076401650248</v>
      </c>
      <c r="AA69" s="100">
        <f>'中情景（2001-2060, 2020RMB）'!AA69*$B$73</f>
        <v>1308.7151746318759</v>
      </c>
      <c r="AB69" s="100">
        <f>'中情景（2001-2060, 2020RMB）'!AB69*$B$73</f>
        <v>1381.7975826530646</v>
      </c>
      <c r="AC69" s="100">
        <f>'中情景（2001-2060, 2020RMB）'!AC69*$B$73</f>
        <v>1457.3202695453299</v>
      </c>
      <c r="AD69" s="100">
        <f>'中情景（2001-2060, 2020RMB）'!AD69*$B$73</f>
        <v>1532.2078401584806</v>
      </c>
      <c r="AE69" s="100">
        <f>'中情景（2001-2060, 2020RMB）'!AE69*$B$73</f>
        <v>1602.8378316997171</v>
      </c>
      <c r="AF69" s="65">
        <f>'中情景（2001-2060, 2020RMB）'!AF69*$B$73</f>
        <v>1667.7493039776984</v>
      </c>
      <c r="AG69" s="100">
        <f>'中情景（2001-2060, 2020RMB）'!AG69*$B$73</f>
        <v>1729.2085891320651</v>
      </c>
      <c r="AH69" s="100">
        <f>'中情景（2001-2060, 2020RMB）'!AH69*$B$73</f>
        <v>1789.0465451099219</v>
      </c>
      <c r="AI69" s="100">
        <f>'中情景（2001-2060, 2020RMB）'!AI69*$B$73</f>
        <v>1849.401911782581</v>
      </c>
      <c r="AJ69" s="66">
        <f>'中情景（2001-2060, 2020RMB）'!AJ69*$B$73</f>
        <v>1912.7136767046181</v>
      </c>
      <c r="AK69" s="100">
        <f>'中情景（2001-2060, 2020RMB）'!AK69*$B$73</f>
        <v>1978.7463555458564</v>
      </c>
      <c r="AL69" s="100">
        <f>'中情景（2001-2060, 2020RMB）'!AL69*$B$73</f>
        <v>2045.8148949388694</v>
      </c>
      <c r="AM69" s="100">
        <f>'中情景（2001-2060, 2020RMB）'!AM69*$B$73</f>
        <v>2114.469428764095</v>
      </c>
      <c r="AN69" s="100">
        <f>'中情景（2001-2060, 2020RMB）'!AN69*$B$73</f>
        <v>2185.3358382953293</v>
      </c>
      <c r="AO69" s="100">
        <f>'中情景（2001-2060, 2020RMB）'!AO69*$B$73</f>
        <v>2259.1217576451495</v>
      </c>
      <c r="AP69" s="65">
        <f>'中情景（2001-2060, 2020RMB）'!AP69*$B$73</f>
        <v>2335.7179114073838</v>
      </c>
      <c r="AQ69" s="100">
        <f>'中情景（2001-2060, 2020RMB）'!AQ69*$B$73</f>
        <v>2414.331947642082</v>
      </c>
      <c r="AR69" s="100">
        <f>'中情景（2001-2060, 2020RMB）'!AR69*$B$73</f>
        <v>2494.6844560356508</v>
      </c>
      <c r="AS69" s="100">
        <f>'中情景（2001-2060, 2020RMB）'!AS69*$B$73</f>
        <v>2576.4565734391144</v>
      </c>
      <c r="AT69" s="66">
        <f>'中情景（2001-2060, 2020RMB）'!AT69*$B$73</f>
        <v>2659.2880895657413</v>
      </c>
      <c r="AU69" s="100">
        <f>'中情景（2001-2060, 2020RMB）'!AU69*$B$73</f>
        <v>2742.8343680438775</v>
      </c>
      <c r="AV69" s="100">
        <f>'中情景（2001-2060, 2020RMB）'!AV69*$B$73</f>
        <v>2826.7128345907395</v>
      </c>
      <c r="AW69" s="100">
        <f>'中情景（2001-2060, 2020RMB）'!AW69*$B$73</f>
        <v>2910.4401800476112</v>
      </c>
      <c r="AX69" s="100">
        <f>'中情景（2001-2060, 2020RMB）'!AX69*$B$73</f>
        <v>2993.4870303209314</v>
      </c>
      <c r="AY69" s="100">
        <f>'中情景（2001-2060, 2020RMB）'!AY69*$B$73</f>
        <v>3075.2777405466168</v>
      </c>
      <c r="AZ69" s="65">
        <f>'中情景（2001-2060, 2020RMB）'!AZ69*$B$73</f>
        <v>3156.5313273331308</v>
      </c>
      <c r="BA69" s="100">
        <f>'中情景（2001-2060, 2020RMB）'!BA69*$B$73</f>
        <v>3238.1741675175153</v>
      </c>
      <c r="BB69" s="100">
        <f>'中情景（2001-2060, 2020RMB）'!BB69*$B$73</f>
        <v>3319.8859753108495</v>
      </c>
      <c r="BC69" s="100">
        <f>'中情景（2001-2060, 2020RMB）'!BC69*$B$73</f>
        <v>3401.3181440881253</v>
      </c>
      <c r="BD69" s="66">
        <f>'中情景（2001-2060, 2020RMB）'!BD69*$B$73</f>
        <v>3482.0938483752657</v>
      </c>
      <c r="BE69" s="100">
        <f>'中情景（2001-2060, 2020RMB）'!BE69*$B$73</f>
        <v>3562.1328181128924</v>
      </c>
      <c r="BF69" s="100">
        <f>'中情景（2001-2060, 2020RMB）'!BF69*$B$73</f>
        <v>3641.5098154402112</v>
      </c>
      <c r="BG69" s="100">
        <f>'中情景（2001-2060, 2020RMB）'!BG69*$B$73</f>
        <v>3720.0542615160107</v>
      </c>
      <c r="BH69" s="100">
        <f>'中情景（2001-2060, 2020RMB）'!BH69*$B$73</f>
        <v>3797.5885934514163</v>
      </c>
      <c r="BI69" s="66">
        <f>'中情景（2001-2060, 2020RMB）'!BI69*$B$73</f>
        <v>3873.9285535185973</v>
      </c>
    </row>
    <row r="70" spans="1:61" x14ac:dyDescent="0.2">
      <c r="A70" s="67" t="s">
        <v>111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'中情景（2001-2060, 2020RMB）'!K70*$B$73</f>
        <v>2856.6725234196342</v>
      </c>
      <c r="L70" s="58">
        <f>'中情景（2001-2060, 2020RMB）'!L70*$B$73</f>
        <v>2932.5284446200644</v>
      </c>
      <c r="M70" s="59">
        <f>'中情景（2001-2060, 2020RMB）'!M70*$B$73</f>
        <v>3187.413724976172</v>
      </c>
      <c r="N70" s="59">
        <f>'中情景（2001-2060, 2020RMB）'!N70*$B$73</f>
        <v>3367.9567735186633</v>
      </c>
      <c r="O70" s="59">
        <f>'中情景（2001-2060, 2020RMB）'!O70*$B$73</f>
        <v>3733.4943639751859</v>
      </c>
      <c r="P70" s="60">
        <f>'中情景（2001-2060, 2020RMB）'!P70*$B$73</f>
        <v>4368.9949883952995</v>
      </c>
      <c r="Q70" s="58">
        <f>'中情景（2001-2060, 2020RMB）'!Q70*$B$73</f>
        <v>5123.840619106315</v>
      </c>
      <c r="R70" s="59">
        <f>'中情景（2001-2060, 2020RMB）'!R70*$B$73</f>
        <v>5639.5856146204096</v>
      </c>
      <c r="S70" s="59">
        <f>'中情景（2001-2060, 2020RMB）'!S70*$B$73</f>
        <v>6157.7311458472932</v>
      </c>
      <c r="T70" s="59">
        <f>'中情景（2001-2060, 2020RMB）'!T70*$B$73</f>
        <v>6617.8928118752383</v>
      </c>
      <c r="U70" s="59">
        <f>'中情景（2001-2060, 2020RMB）'!U70*$B$73</f>
        <v>6785.6511288582524</v>
      </c>
      <c r="V70" s="68">
        <f>'中情景（2001-2060, 2020RMB）'!V70*$B$73</f>
        <v>7244.2478340572889</v>
      </c>
      <c r="W70" s="104">
        <f>'中情景（2001-2060, 2020RMB）'!W70*$B$73</f>
        <v>7468.3413211712659</v>
      </c>
      <c r="X70" s="104">
        <f>'中情景（2001-2060, 2020RMB）'!X70*$B$73</f>
        <v>8017.3083843506647</v>
      </c>
      <c r="Y70" s="104">
        <f>'中情景（2001-2060, 2020RMB）'!Y70*$B$73</f>
        <v>8597.4307152945512</v>
      </c>
      <c r="Z70" s="69">
        <f>'中情景（2001-2060, 2020RMB）'!Z70*$B$73</f>
        <v>9208.7287066068729</v>
      </c>
      <c r="AA70" s="104">
        <f>'中情景（2001-2060, 2020RMB）'!AA70*$B$73</f>
        <v>9866.1294066792689</v>
      </c>
      <c r="AB70" s="104">
        <f>'中情景（2001-2060, 2020RMB）'!AB70*$B$73</f>
        <v>10574.754746548395</v>
      </c>
      <c r="AC70" s="104">
        <f>'中情景（2001-2060, 2020RMB）'!AC70*$B$73</f>
        <v>11316.013261436037</v>
      </c>
      <c r="AD70" s="104">
        <f>'中情景（2001-2060, 2020RMB）'!AD70*$B$73</f>
        <v>12065.842389849473</v>
      </c>
      <c r="AE70" s="104">
        <f>'中情景（2001-2060, 2020RMB）'!AE70*$B$73</f>
        <v>12794.420898680746</v>
      </c>
      <c r="AF70" s="68">
        <f>'中情景（2001-2060, 2020RMB）'!AF70*$B$73</f>
        <v>13490.129309786311</v>
      </c>
      <c r="AG70" s="104">
        <f>'中情景（2001-2060, 2020RMB）'!AG70*$B$73</f>
        <v>14169.535997900732</v>
      </c>
      <c r="AH70" s="104">
        <f>'中情景（2001-2060, 2020RMB）'!AH70*$B$73</f>
        <v>14842.928162918459</v>
      </c>
      <c r="AI70" s="104">
        <f>'中情景（2001-2060, 2020RMB）'!AI70*$B$73</f>
        <v>15523.296260798281</v>
      </c>
      <c r="AJ70" s="69">
        <f>'中情景（2001-2060, 2020RMB）'!AJ70*$B$73</f>
        <v>16226.33723341877</v>
      </c>
      <c r="AK70" s="104">
        <f>'中情景（2001-2060, 2020RMB）'!AK70*$B$73</f>
        <v>16950.785730207866</v>
      </c>
      <c r="AL70" s="104">
        <f>'中情景（2001-2060, 2020RMB）'!AL70*$B$73</f>
        <v>17686.476696802394</v>
      </c>
      <c r="AM70" s="104">
        <f>'中情景（2001-2060, 2020RMB）'!AM70*$B$73</f>
        <v>18438.522033009885</v>
      </c>
      <c r="AN70" s="104">
        <f>'中情景（2001-2060, 2020RMB）'!AN70*$B$73</f>
        <v>19213.00620012993</v>
      </c>
      <c r="AO70" s="104">
        <f>'中情景（2001-2060, 2020RMB）'!AO70*$B$73</f>
        <v>20017.058332249515</v>
      </c>
      <c r="AP70" s="68">
        <f>'中情景（2001-2060, 2020RMB）'!AP70*$B$73</f>
        <v>20850.853753994368</v>
      </c>
      <c r="AQ70" s="104">
        <f>'中情景（2001-2060, 2020RMB）'!AQ70*$B$73</f>
        <v>21708.55569503213</v>
      </c>
      <c r="AR70" s="104">
        <f>'中情景（2001-2060, 2020RMB）'!AR70*$B$73</f>
        <v>22588.949848744458</v>
      </c>
      <c r="AS70" s="104">
        <f>'中情景（2001-2060, 2020RMB）'!AS70*$B$73</f>
        <v>23490.594168516825</v>
      </c>
      <c r="AT70" s="69">
        <f>'中情景（2001-2060, 2020RMB）'!AT70*$B$73</f>
        <v>24411.806141321551</v>
      </c>
      <c r="AU70" s="104">
        <f>'中情景（2001-2060, 2020RMB）'!AU70*$B$73</f>
        <v>25351.190550826213</v>
      </c>
      <c r="AV70" s="104">
        <f>'中情景（2001-2060, 2020RMB）'!AV70*$B$73</f>
        <v>26307.15812303454</v>
      </c>
      <c r="AW70" s="104">
        <f>'中情景（2001-2060, 2020RMB）'!AW70*$B$73</f>
        <v>27277.333511274806</v>
      </c>
      <c r="AX70" s="104">
        <f>'中情景（2001-2060, 2020RMB）'!AX70*$B$73</f>
        <v>28259.042583259325</v>
      </c>
      <c r="AY70" s="104">
        <f>'中情景（2001-2060, 2020RMB）'!AY70*$B$73</f>
        <v>29249.293436608819</v>
      </c>
      <c r="AZ70" s="68">
        <f>'中情景（2001-2060, 2020RMB）'!AZ70*$B$73</f>
        <v>30251.09780746431</v>
      </c>
      <c r="BA70" s="104">
        <f>'中情景（2001-2060, 2020RMB）'!BA70*$B$73</f>
        <v>31267.926025902118</v>
      </c>
      <c r="BB70" s="104">
        <f>'中情景（2001-2060, 2020RMB）'!BB70*$B$73</f>
        <v>32296.979103906211</v>
      </c>
      <c r="BC70" s="104">
        <f>'中情景（2001-2060, 2020RMB）'!BC70*$B$73</f>
        <v>33335.123787111079</v>
      </c>
      <c r="BD70" s="69">
        <f>'中情景（2001-2060, 2020RMB）'!BD70*$B$73</f>
        <v>34378.884459056397</v>
      </c>
      <c r="BE70" s="104">
        <f>'中情景（2001-2060, 2020RMB）'!BE70*$B$73</f>
        <v>35427.663548287521</v>
      </c>
      <c r="BF70" s="104">
        <f>'中情景（2001-2060, 2020RMB）'!BF70*$B$73</f>
        <v>36482.431584134654</v>
      </c>
      <c r="BG70" s="104">
        <f>'中情景（2001-2060, 2020RMB）'!BG70*$B$73</f>
        <v>37541.743784809762</v>
      </c>
      <c r="BH70" s="104">
        <f>'中情景（2001-2060, 2020RMB）'!BH70*$B$73</f>
        <v>38604.073513625852</v>
      </c>
      <c r="BI70" s="69">
        <f>'中情景（2001-2060, 2020RMB）'!BI70*$B$73</f>
        <v>39667.812283153515</v>
      </c>
    </row>
    <row r="73" spans="1:61" x14ac:dyDescent="0.2">
      <c r="A73" s="249" t="s">
        <v>269</v>
      </c>
      <c r="B73" s="250">
        <v>0.13774643545738699</v>
      </c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  <c r="AA73" s="250"/>
      <c r="AB73" s="250"/>
      <c r="AC73" s="250"/>
      <c r="AD73" s="250"/>
      <c r="AE73" s="250"/>
      <c r="AF73" s="250"/>
      <c r="AG73" s="250"/>
      <c r="AH73" s="250"/>
      <c r="AI73" s="250"/>
      <c r="AJ73" s="250"/>
      <c r="AK73" s="250"/>
      <c r="AL73" s="250"/>
      <c r="AM73" s="250"/>
      <c r="AN73" s="250"/>
      <c r="AO73" s="250"/>
      <c r="AP73" s="250"/>
      <c r="AQ73" s="250"/>
      <c r="AR73" s="250"/>
      <c r="AS73" s="250"/>
      <c r="AT73" s="250"/>
      <c r="AU73" s="250"/>
      <c r="AV73" s="250"/>
      <c r="AW73" s="250"/>
      <c r="AX73" s="250"/>
      <c r="AY73" s="250"/>
      <c r="AZ73" s="250"/>
      <c r="BA73" s="250"/>
      <c r="BB73" s="250"/>
      <c r="BC73" s="250"/>
      <c r="BD73" s="250"/>
      <c r="BE73" s="250"/>
      <c r="BF73" s="250"/>
      <c r="BG73" s="250"/>
      <c r="BH73" s="250"/>
      <c r="BI73" s="250"/>
    </row>
    <row r="74" spans="1:61" x14ac:dyDescent="0.2">
      <c r="A74" s="251"/>
      <c r="B74" s="252"/>
      <c r="C74" s="252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  <c r="AA74" s="252"/>
      <c r="AB74" s="252"/>
      <c r="AC74" s="252"/>
      <c r="AD74" s="252"/>
      <c r="AE74" s="252"/>
      <c r="AF74" s="252"/>
      <c r="AG74" s="252"/>
      <c r="AH74" s="252"/>
      <c r="AI74" s="252"/>
      <c r="AJ74" s="252"/>
      <c r="AK74" s="252"/>
      <c r="AL74" s="252"/>
      <c r="AM74" s="252"/>
      <c r="AN74" s="252"/>
      <c r="AO74" s="252"/>
      <c r="AP74" s="252"/>
      <c r="AQ74" s="252"/>
      <c r="AR74" s="252"/>
      <c r="AS74" s="252"/>
      <c r="AT74" s="252"/>
      <c r="AU74" s="252"/>
      <c r="AV74" s="252"/>
      <c r="AW74" s="252"/>
      <c r="AX74" s="252"/>
      <c r="AY74" s="252"/>
      <c r="AZ74" s="252"/>
      <c r="BA74" s="252"/>
      <c r="BB74" s="252"/>
      <c r="BC74" s="252"/>
      <c r="BD74" s="252"/>
      <c r="BE74" s="252"/>
      <c r="BF74" s="252"/>
      <c r="BG74" s="252"/>
      <c r="BH74" s="252"/>
      <c r="BI74" s="252"/>
    </row>
    <row r="75" spans="1:61" x14ac:dyDescent="0.2">
      <c r="A75" s="251"/>
    </row>
    <row r="78" spans="1:61" x14ac:dyDescent="0.2">
      <c r="A78" s="253" t="s">
        <v>270</v>
      </c>
      <c r="B78" s="254">
        <f>B13</f>
        <v>11360.305148771144</v>
      </c>
      <c r="C78" s="255">
        <f t="shared" ref="C78:BI80" si="0">C13</f>
        <v>12298.062693286282</v>
      </c>
      <c r="D78" s="255">
        <f t="shared" si="0"/>
        <v>13884.790875628891</v>
      </c>
      <c r="E78" s="255">
        <f t="shared" si="0"/>
        <v>15422.095104095906</v>
      </c>
      <c r="F78" s="255">
        <f t="shared" si="0"/>
        <v>17592.823233998242</v>
      </c>
      <c r="G78" s="255">
        <f t="shared" si="0"/>
        <v>20024.670878731729</v>
      </c>
      <c r="H78" s="255">
        <f t="shared" si="0"/>
        <v>22498.315163918967</v>
      </c>
      <c r="I78" s="255">
        <f t="shared" si="0"/>
        <v>24625.937654813672</v>
      </c>
      <c r="J78" s="255">
        <f t="shared" si="0"/>
        <v>25871.065445139207</v>
      </c>
      <c r="K78" s="255">
        <f t="shared" si="0"/>
        <v>28934.018460247236</v>
      </c>
      <c r="L78" s="255">
        <f t="shared" si="0"/>
        <v>31652.799458352747</v>
      </c>
      <c r="M78" s="255">
        <f t="shared" si="0"/>
        <v>33124.32229745431</v>
      </c>
      <c r="N78" s="255">
        <f t="shared" si="0"/>
        <v>34518.444056519606</v>
      </c>
      <c r="O78" s="255">
        <f t="shared" si="0"/>
        <v>35827.085847351853</v>
      </c>
      <c r="P78" s="255">
        <f t="shared" si="0"/>
        <v>36086.373868234325</v>
      </c>
      <c r="Q78" s="255">
        <f t="shared" si="0"/>
        <v>37149.335570071082</v>
      </c>
      <c r="R78" s="255">
        <f t="shared" si="0"/>
        <v>39938.398266727323</v>
      </c>
      <c r="S78" s="255">
        <f t="shared" si="0"/>
        <v>42210.749247921012</v>
      </c>
      <c r="T78" s="255">
        <f t="shared" si="0"/>
        <v>43185.307729585511</v>
      </c>
      <c r="U78" s="255">
        <f t="shared" si="0"/>
        <v>43101.259119279217</v>
      </c>
      <c r="V78" s="255">
        <f t="shared" si="0"/>
        <v>49064.409191140723</v>
      </c>
      <c r="W78" s="255">
        <f t="shared" si="0"/>
        <v>51734.614096336591</v>
      </c>
      <c r="X78" s="255">
        <f t="shared" si="0"/>
        <v>53516.345460710749</v>
      </c>
      <c r="Y78" s="255">
        <f t="shared" si="0"/>
        <v>55339.366533615837</v>
      </c>
      <c r="Z78" s="255">
        <f t="shared" si="0"/>
        <v>57203.587801708192</v>
      </c>
      <c r="AA78" s="255">
        <f t="shared" si="0"/>
        <v>59135.054277283605</v>
      </c>
      <c r="AB78" s="255">
        <f t="shared" si="0"/>
        <v>61135.72349203701</v>
      </c>
      <c r="AC78" s="255">
        <f t="shared" si="0"/>
        <v>63167.128579565731</v>
      </c>
      <c r="AD78" s="255">
        <f t="shared" si="0"/>
        <v>65188.038284169925</v>
      </c>
      <c r="AE78" s="255">
        <f t="shared" si="0"/>
        <v>67154.536794061438</v>
      </c>
      <c r="AF78" s="255">
        <f t="shared" si="0"/>
        <v>69075.547385220751</v>
      </c>
      <c r="AG78" s="255">
        <f t="shared" si="0"/>
        <v>70981.526339931996</v>
      </c>
      <c r="AH78" s="255">
        <f t="shared" si="0"/>
        <v>72856.999333576547</v>
      </c>
      <c r="AI78" s="255">
        <f t="shared" si="0"/>
        <v>74684.123583979221</v>
      </c>
      <c r="AJ78" s="255">
        <f t="shared" si="0"/>
        <v>76442.760133736607</v>
      </c>
      <c r="AK78" s="255">
        <f t="shared" si="0"/>
        <v>78106.550471338298</v>
      </c>
      <c r="AL78" s="255">
        <f t="shared" si="0"/>
        <v>79682.501947375975</v>
      </c>
      <c r="AM78" s="255">
        <f t="shared" si="0"/>
        <v>81201.243212671048</v>
      </c>
      <c r="AN78" s="255">
        <f t="shared" si="0"/>
        <v>82696.454431562845</v>
      </c>
      <c r="AO78" s="255">
        <f t="shared" si="0"/>
        <v>84204.70593133643</v>
      </c>
      <c r="AP78" s="255">
        <f t="shared" si="0"/>
        <v>85732.165569204066</v>
      </c>
      <c r="AQ78" s="255">
        <f t="shared" si="0"/>
        <v>87261.763146868005</v>
      </c>
      <c r="AR78" s="255">
        <f t="shared" si="0"/>
        <v>88797.671067598087</v>
      </c>
      <c r="AS78" s="255">
        <f t="shared" si="0"/>
        <v>90344.487925046633</v>
      </c>
      <c r="AT78" s="255">
        <f t="shared" si="0"/>
        <v>91907.246473268475</v>
      </c>
      <c r="AU78" s="255">
        <f t="shared" si="0"/>
        <v>93493.418469383367</v>
      </c>
      <c r="AV78" s="255">
        <f t="shared" si="0"/>
        <v>95111.040212220978</v>
      </c>
      <c r="AW78" s="255">
        <f t="shared" si="0"/>
        <v>96766.678932378491</v>
      </c>
      <c r="AX78" s="255">
        <f t="shared" si="0"/>
        <v>98467.392282010522</v>
      </c>
      <c r="AY78" s="255">
        <f t="shared" si="0"/>
        <v>100220.74960291054</v>
      </c>
      <c r="AZ78" s="255">
        <f t="shared" si="0"/>
        <v>102025.9570091458</v>
      </c>
      <c r="BA78" s="255">
        <f t="shared" si="0"/>
        <v>103872.87220697549</v>
      </c>
      <c r="BB78" s="255">
        <f t="shared" si="0"/>
        <v>105755.04725268755</v>
      </c>
      <c r="BC78" s="255">
        <f t="shared" si="0"/>
        <v>107665.48798715312</v>
      </c>
      <c r="BD78" s="255">
        <f t="shared" si="0"/>
        <v>109596.63000940208</v>
      </c>
      <c r="BE78" s="255">
        <f t="shared" si="0"/>
        <v>111550.47523027599</v>
      </c>
      <c r="BF78" s="255">
        <f t="shared" si="0"/>
        <v>113533.91470863437</v>
      </c>
      <c r="BG78" s="255">
        <f t="shared" si="0"/>
        <v>115546.20431082274</v>
      </c>
      <c r="BH78" s="255">
        <f t="shared" si="0"/>
        <v>117586.49827212376</v>
      </c>
      <c r="BI78" s="256">
        <f t="shared" si="0"/>
        <v>119653.84517316603</v>
      </c>
    </row>
    <row r="79" spans="1:61" x14ac:dyDescent="0.2">
      <c r="A79" s="257" t="s">
        <v>271</v>
      </c>
      <c r="B79" s="36"/>
      <c r="C79" s="258"/>
      <c r="D79" s="258"/>
      <c r="E79" s="258"/>
      <c r="F79" s="258"/>
      <c r="G79" s="258"/>
      <c r="H79" s="258"/>
      <c r="I79" s="51">
        <f>I14</f>
        <v>1608.2848584278597</v>
      </c>
      <c r="J79" s="51">
        <f t="shared" si="0"/>
        <v>1651.0989121675054</v>
      </c>
      <c r="K79" s="51">
        <f t="shared" si="0"/>
        <v>1879.1923219537205</v>
      </c>
      <c r="L79" s="51">
        <f t="shared" si="0"/>
        <v>2105.4222125807664</v>
      </c>
      <c r="M79" s="51">
        <f t="shared" si="0"/>
        <v>2200.7748797618237</v>
      </c>
      <c r="N79" s="51">
        <f t="shared" si="0"/>
        <v>2209.8174876911885</v>
      </c>
      <c r="O79" s="51">
        <f t="shared" si="0"/>
        <v>2171.579848017881</v>
      </c>
      <c r="P79" s="51">
        <f t="shared" si="0"/>
        <v>2099.3377117375903</v>
      </c>
      <c r="Q79" s="51">
        <f t="shared" si="0"/>
        <v>2017.9816653801363</v>
      </c>
      <c r="R79" s="51">
        <f t="shared" si="0"/>
        <v>1999.7266103568845</v>
      </c>
      <c r="S79" s="51">
        <f t="shared" si="0"/>
        <v>2034.9296418416018</v>
      </c>
      <c r="T79" s="51">
        <f t="shared" si="0"/>
        <v>2069.922408755594</v>
      </c>
      <c r="U79" s="51">
        <f t="shared" si="0"/>
        <v>2036.4097192215513</v>
      </c>
      <c r="V79" s="51">
        <f t="shared" si="0"/>
        <v>2262.3473207375118</v>
      </c>
      <c r="W79" s="51">
        <f t="shared" si="0"/>
        <v>2479.7197729678542</v>
      </c>
      <c r="X79" s="51">
        <f t="shared" si="0"/>
        <v>2544.2902485120553</v>
      </c>
      <c r="Y79" s="51">
        <f t="shared" si="0"/>
        <v>2601.5821388809595</v>
      </c>
      <c r="Z79" s="51">
        <f t="shared" si="0"/>
        <v>2645.1629947510601</v>
      </c>
      <c r="AA79" s="51">
        <f t="shared" si="0"/>
        <v>2684.7072910740767</v>
      </c>
      <c r="AB79" s="51">
        <f t="shared" si="0"/>
        <v>2721.0908289140179</v>
      </c>
      <c r="AC79" s="51">
        <f t="shared" si="0"/>
        <v>2753.1543859996268</v>
      </c>
      <c r="AD79" s="51">
        <f t="shared" si="0"/>
        <v>2779.0831078765027</v>
      </c>
      <c r="AE79" s="51">
        <f t="shared" si="0"/>
        <v>2796.4337442277647</v>
      </c>
      <c r="AF79" s="51">
        <f t="shared" si="0"/>
        <v>2808.0512299772663</v>
      </c>
      <c r="AG79" s="51">
        <f t="shared" si="0"/>
        <v>2817.7794805076187</v>
      </c>
      <c r="AH79" s="51">
        <f t="shared" si="0"/>
        <v>2824.7292605245148</v>
      </c>
      <c r="AI79" s="51">
        <f t="shared" si="0"/>
        <v>2829.433555921431</v>
      </c>
      <c r="AJ79" s="51">
        <f t="shared" si="0"/>
        <v>2833.9410990247352</v>
      </c>
      <c r="AK79" s="51">
        <f t="shared" si="0"/>
        <v>2836.3389347463094</v>
      </c>
      <c r="AL79" s="51">
        <f t="shared" si="0"/>
        <v>2833.8503038228828</v>
      </c>
      <c r="AM79" s="51">
        <f t="shared" si="0"/>
        <v>2827.8351454316057</v>
      </c>
      <c r="AN79" s="51">
        <f t="shared" si="0"/>
        <v>2819.6364339959505</v>
      </c>
      <c r="AO79" s="51">
        <f t="shared" si="0"/>
        <v>2810.5700548478544</v>
      </c>
      <c r="AP79" s="51">
        <f t="shared" si="0"/>
        <v>2800.8337951574808</v>
      </c>
      <c r="AQ79" s="51">
        <f t="shared" si="0"/>
        <v>2789.8495767346853</v>
      </c>
      <c r="AR79" s="51">
        <f t="shared" si="0"/>
        <v>2777.7386201502363</v>
      </c>
      <c r="AS79" s="51">
        <f t="shared" si="0"/>
        <v>2764.6133436352984</v>
      </c>
      <c r="AT79" s="51">
        <f t="shared" si="0"/>
        <v>2750.5788241532209</v>
      </c>
      <c r="AU79" s="51">
        <f t="shared" si="0"/>
        <v>2735.7921420257935</v>
      </c>
      <c r="AV79" s="51">
        <f t="shared" si="0"/>
        <v>2720.4022722243303</v>
      </c>
      <c r="AW79" s="51">
        <f t="shared" si="0"/>
        <v>2704.4924675887646</v>
      </c>
      <c r="AX79" s="51">
        <f t="shared" si="0"/>
        <v>2688.1389624035919</v>
      </c>
      <c r="AY79" s="51">
        <f t="shared" si="0"/>
        <v>2671.4097000416955</v>
      </c>
      <c r="AZ79" s="51">
        <f t="shared" si="0"/>
        <v>2654.4271705028136</v>
      </c>
      <c r="BA79" s="51">
        <f t="shared" si="0"/>
        <v>2637.1350238312339</v>
      </c>
      <c r="BB79" s="51">
        <f t="shared" si="0"/>
        <v>2619.3313691479984</v>
      </c>
      <c r="BC79" s="51">
        <f t="shared" si="0"/>
        <v>2600.82242995154</v>
      </c>
      <c r="BD79" s="51">
        <f t="shared" si="0"/>
        <v>2581.4232875379535</v>
      </c>
      <c r="BE79" s="51">
        <f t="shared" si="0"/>
        <v>2561.1918732007821</v>
      </c>
      <c r="BF79" s="51">
        <f t="shared" si="0"/>
        <v>2540.2957789118832</v>
      </c>
      <c r="BG79" s="51">
        <f t="shared" si="0"/>
        <v>2518.7253750780474</v>
      </c>
      <c r="BH79" s="51">
        <f t="shared" si="0"/>
        <v>2496.4760025434603</v>
      </c>
      <c r="BI79" s="52">
        <f t="shared" si="0"/>
        <v>2473.548013164132</v>
      </c>
    </row>
    <row r="80" spans="1:61" x14ac:dyDescent="0.2">
      <c r="A80" s="259" t="s">
        <v>272</v>
      </c>
      <c r="B80" s="40"/>
      <c r="I80" s="54">
        <f t="shared" ref="I80" si="1">I15</f>
        <v>1691.9642035906934</v>
      </c>
      <c r="J80" s="54">
        <f t="shared" si="0"/>
        <v>1680.8699560030407</v>
      </c>
      <c r="K80" s="54">
        <f t="shared" si="0"/>
        <v>1629.0528811988204</v>
      </c>
      <c r="L80" s="54">
        <f t="shared" si="0"/>
        <v>1645.1568841099402</v>
      </c>
      <c r="M80" s="54">
        <f t="shared" si="0"/>
        <v>1616.2967364381511</v>
      </c>
      <c r="N80" s="54">
        <f t="shared" si="0"/>
        <v>1570.7335794601238</v>
      </c>
      <c r="O80" s="54">
        <f t="shared" si="0"/>
        <v>1558.6134131412034</v>
      </c>
      <c r="P80" s="54">
        <f t="shared" si="0"/>
        <v>1540.772253083157</v>
      </c>
      <c r="Q80" s="54">
        <f t="shared" si="0"/>
        <v>1502.1130367157548</v>
      </c>
      <c r="R80" s="54">
        <f t="shared" si="0"/>
        <v>1479.4019047376719</v>
      </c>
      <c r="S80" s="54">
        <f t="shared" si="0"/>
        <v>1502.499103959708</v>
      </c>
      <c r="T80" s="54">
        <f t="shared" si="0"/>
        <v>1502.2602870929002</v>
      </c>
      <c r="U80" s="54">
        <f t="shared" si="0"/>
        <v>1460.4994252894223</v>
      </c>
      <c r="V80" s="54">
        <f t="shared" si="0"/>
        <v>1579.9619826365199</v>
      </c>
      <c r="W80" s="54">
        <f t="shared" si="0"/>
        <v>1694.8545592328228</v>
      </c>
      <c r="X80" s="54">
        <f t="shared" si="0"/>
        <v>1716.8608574402026</v>
      </c>
      <c r="Y80" s="54">
        <f t="shared" si="0"/>
        <v>1735.2929308987484</v>
      </c>
      <c r="Z80" s="54">
        <f t="shared" si="0"/>
        <v>1746.3849844020283</v>
      </c>
      <c r="AA80" s="54">
        <f t="shared" si="0"/>
        <v>1756.0970090463163</v>
      </c>
      <c r="AB80" s="54">
        <f t="shared" si="0"/>
        <v>1764.8402350607116</v>
      </c>
      <c r="AC80" s="54">
        <f t="shared" si="0"/>
        <v>1772.8461836839026</v>
      </c>
      <c r="AD80" s="54">
        <f t="shared" si="0"/>
        <v>1779.9509994850532</v>
      </c>
      <c r="AE80" s="54">
        <f t="shared" si="0"/>
        <v>1785.6054617024881</v>
      </c>
      <c r="AF80" s="54">
        <f t="shared" si="0"/>
        <v>1786.5784858851171</v>
      </c>
      <c r="AG80" s="54">
        <f t="shared" si="0"/>
        <v>1781.7142133522711</v>
      </c>
      <c r="AH80" s="54">
        <f t="shared" si="0"/>
        <v>1773.6372086092856</v>
      </c>
      <c r="AI80" s="54">
        <f t="shared" si="0"/>
        <v>1765.8443349963934</v>
      </c>
      <c r="AJ80" s="54">
        <f t="shared" si="0"/>
        <v>1762.7138128511533</v>
      </c>
      <c r="AK80" s="54">
        <f t="shared" si="0"/>
        <v>1762.923925205451</v>
      </c>
      <c r="AL80" s="54">
        <f t="shared" si="0"/>
        <v>1762.4160191627145</v>
      </c>
      <c r="AM80" s="54">
        <f t="shared" si="0"/>
        <v>1761.7989973371969</v>
      </c>
      <c r="AN80" s="54">
        <f t="shared" si="0"/>
        <v>1761.6670470405461</v>
      </c>
      <c r="AO80" s="54">
        <f t="shared" si="0"/>
        <v>1762.602244714632</v>
      </c>
      <c r="AP80" s="54">
        <f t="shared" si="0"/>
        <v>1764.4940932390818</v>
      </c>
      <c r="AQ80" s="54">
        <f t="shared" si="0"/>
        <v>1766.7432619446681</v>
      </c>
      <c r="AR80" s="54">
        <f t="shared" si="0"/>
        <v>1769.1867401294128</v>
      </c>
      <c r="AS80" s="54">
        <f t="shared" si="0"/>
        <v>1771.6553388862083</v>
      </c>
      <c r="AT80" s="54">
        <f t="shared" si="0"/>
        <v>1773.9746377475676</v>
      </c>
      <c r="AU80" s="54">
        <f t="shared" si="0"/>
        <v>1776.003661866991</v>
      </c>
      <c r="AV80" s="54">
        <f t="shared" si="0"/>
        <v>1777.5971633221654</v>
      </c>
      <c r="AW80" s="54">
        <f t="shared" si="0"/>
        <v>1778.5681382894984</v>
      </c>
      <c r="AX80" s="54">
        <f t="shared" si="0"/>
        <v>1778.7259868413539</v>
      </c>
      <c r="AY80" s="54">
        <f t="shared" si="0"/>
        <v>1777.876399591868</v>
      </c>
      <c r="AZ80" s="54">
        <f t="shared" si="0"/>
        <v>1776.0616869803694</v>
      </c>
      <c r="BA80" s="54">
        <f t="shared" si="0"/>
        <v>1773.4282636338726</v>
      </c>
      <c r="BB80" s="54">
        <f t="shared" si="0"/>
        <v>1769.9370392453027</v>
      </c>
      <c r="BC80" s="54">
        <f t="shared" si="0"/>
        <v>1765.5519593514873</v>
      </c>
      <c r="BD80" s="54">
        <f t="shared" si="0"/>
        <v>1760.2404252932054</v>
      </c>
      <c r="BE80" s="54">
        <f t="shared" si="0"/>
        <v>1754.1333754207635</v>
      </c>
      <c r="BF80" s="54">
        <f t="shared" si="0"/>
        <v>1747.4368994327795</v>
      </c>
      <c r="BG80" s="54">
        <f t="shared" si="0"/>
        <v>1740.2352711697747</v>
      </c>
      <c r="BH80" s="54">
        <f t="shared" si="0"/>
        <v>1732.6143964932594</v>
      </c>
      <c r="BI80" s="55">
        <f t="shared" si="0"/>
        <v>1724.6616525623274</v>
      </c>
    </row>
    <row r="81" spans="1:61" x14ac:dyDescent="0.2">
      <c r="A81" s="259" t="s">
        <v>273</v>
      </c>
      <c r="B81" s="40"/>
      <c r="I81" s="54">
        <f>I16+I17</f>
        <v>461.97504430714594</v>
      </c>
      <c r="J81" s="54">
        <f t="shared" ref="J81:BI81" si="2">J16+J17</f>
        <v>539.30689229828624</v>
      </c>
      <c r="K81" s="54">
        <f t="shared" si="2"/>
        <v>612.89930133806774</v>
      </c>
      <c r="L81" s="54">
        <f t="shared" si="2"/>
        <v>697.13326073626968</v>
      </c>
      <c r="M81" s="54">
        <f t="shared" si="2"/>
        <v>787.98266440397038</v>
      </c>
      <c r="N81" s="54">
        <f t="shared" si="2"/>
        <v>846.74247191151085</v>
      </c>
      <c r="O81" s="54">
        <f t="shared" si="2"/>
        <v>889.23816899073245</v>
      </c>
      <c r="P81" s="54">
        <f t="shared" si="2"/>
        <v>869.65121887680755</v>
      </c>
      <c r="Q81" s="54">
        <f t="shared" si="2"/>
        <v>840.84215326483059</v>
      </c>
      <c r="R81" s="54">
        <f t="shared" si="2"/>
        <v>824.9623680408763</v>
      </c>
      <c r="S81" s="54">
        <f t="shared" si="2"/>
        <v>800.03282171269313</v>
      </c>
      <c r="T81" s="54">
        <f t="shared" si="2"/>
        <v>814.98449384399464</v>
      </c>
      <c r="U81" s="54">
        <f t="shared" si="2"/>
        <v>779.56559972921377</v>
      </c>
      <c r="V81" s="54">
        <f t="shared" si="2"/>
        <v>824.91563116752479</v>
      </c>
      <c r="W81" s="54">
        <f t="shared" si="2"/>
        <v>924.98677110439587</v>
      </c>
      <c r="X81" s="54">
        <f t="shared" si="2"/>
        <v>925.25975246427629</v>
      </c>
      <c r="Y81" s="54">
        <f t="shared" si="2"/>
        <v>924.99484036139461</v>
      </c>
      <c r="Z81" s="54">
        <f t="shared" si="2"/>
        <v>923.61243302104776</v>
      </c>
      <c r="AA81" s="54">
        <f t="shared" si="2"/>
        <v>923.74828002714048</v>
      </c>
      <c r="AB81" s="54">
        <f t="shared" si="2"/>
        <v>924.09910560816559</v>
      </c>
      <c r="AC81" s="54">
        <f t="shared" si="2"/>
        <v>924.72270577587324</v>
      </c>
      <c r="AD81" s="54">
        <f t="shared" si="2"/>
        <v>925.46964585261344</v>
      </c>
      <c r="AE81" s="54">
        <f t="shared" si="2"/>
        <v>925.99077651729317</v>
      </c>
      <c r="AF81" s="54">
        <f t="shared" si="2"/>
        <v>924.02241629829177</v>
      </c>
      <c r="AG81" s="54">
        <f t="shared" si="2"/>
        <v>918.37025467832154</v>
      </c>
      <c r="AH81" s="54">
        <f t="shared" si="2"/>
        <v>910.31125701881297</v>
      </c>
      <c r="AI81" s="54">
        <f t="shared" si="2"/>
        <v>901.5458544565472</v>
      </c>
      <c r="AJ81" s="54">
        <f t="shared" si="2"/>
        <v>894.17896192397097</v>
      </c>
      <c r="AK81" s="54">
        <f t="shared" si="2"/>
        <v>887.57308705654327</v>
      </c>
      <c r="AL81" s="54">
        <f t="shared" si="2"/>
        <v>879.88830034254374</v>
      </c>
      <c r="AM81" s="54">
        <f t="shared" si="2"/>
        <v>871.5402606380211</v>
      </c>
      <c r="AN81" s="54">
        <f t="shared" si="2"/>
        <v>862.92582609536726</v>
      </c>
      <c r="AO81" s="54">
        <f t="shared" si="2"/>
        <v>854.42186341940305</v>
      </c>
      <c r="AP81" s="54">
        <f t="shared" si="2"/>
        <v>846.05737544291037</v>
      </c>
      <c r="AQ81" s="54">
        <f t="shared" si="2"/>
        <v>837.62765769247881</v>
      </c>
      <c r="AR81" s="54">
        <f t="shared" si="2"/>
        <v>829.14136867043112</v>
      </c>
      <c r="AS81" s="54">
        <f t="shared" si="2"/>
        <v>820.6039102295465</v>
      </c>
      <c r="AT81" s="54">
        <f t="shared" si="2"/>
        <v>812.01796723731729</v>
      </c>
      <c r="AU81" s="54">
        <f t="shared" si="2"/>
        <v>803.40105016550319</v>
      </c>
      <c r="AV81" s="54">
        <f t="shared" si="2"/>
        <v>794.7676186580311</v>
      </c>
      <c r="AW81" s="54">
        <f t="shared" si="2"/>
        <v>786.11250693808665</v>
      </c>
      <c r="AX81" s="54">
        <f t="shared" si="2"/>
        <v>777.42849572581497</v>
      </c>
      <c r="AY81" s="54">
        <f t="shared" si="2"/>
        <v>768.70610525050824</v>
      </c>
      <c r="AZ81" s="54">
        <f t="shared" si="2"/>
        <v>759.99253356613758</v>
      </c>
      <c r="BA81" s="54">
        <f t="shared" si="2"/>
        <v>751.30944699043766</v>
      </c>
      <c r="BB81" s="54">
        <f t="shared" si="2"/>
        <v>742.60887171346712</v>
      </c>
      <c r="BC81" s="54">
        <f t="shared" si="2"/>
        <v>733.84511071376323</v>
      </c>
      <c r="BD81" s="54">
        <f t="shared" si="2"/>
        <v>724.97478592846824</v>
      </c>
      <c r="BE81" s="54">
        <f t="shared" si="2"/>
        <v>716.02208679238515</v>
      </c>
      <c r="BF81" s="54">
        <f t="shared" si="2"/>
        <v>707.04009337658351</v>
      </c>
      <c r="BG81" s="54">
        <f t="shared" si="2"/>
        <v>698.03062050646929</v>
      </c>
      <c r="BH81" s="54">
        <f t="shared" si="2"/>
        <v>688.99558639260965</v>
      </c>
      <c r="BI81" s="55">
        <f t="shared" si="2"/>
        <v>679.93700074816218</v>
      </c>
    </row>
    <row r="82" spans="1:61" x14ac:dyDescent="0.2">
      <c r="A82" s="259" t="s">
        <v>274</v>
      </c>
      <c r="B82" s="40"/>
      <c r="I82" s="54">
        <f>I18+I19+I20</f>
        <v>188.3346119683618</v>
      </c>
      <c r="J82" s="54">
        <f t="shared" ref="J82:BI82" si="3">J18+J19+J20</f>
        <v>214.70342317481749</v>
      </c>
      <c r="K82" s="54">
        <f t="shared" si="3"/>
        <v>251.56475822637498</v>
      </c>
      <c r="L82" s="54">
        <f t="shared" si="3"/>
        <v>292.08518704151152</v>
      </c>
      <c r="M82" s="54">
        <f t="shared" si="3"/>
        <v>311.08586603752508</v>
      </c>
      <c r="N82" s="54">
        <f t="shared" si="3"/>
        <v>322.17631259331768</v>
      </c>
      <c r="O82" s="54">
        <f t="shared" si="3"/>
        <v>318.56814556928987</v>
      </c>
      <c r="P82" s="54">
        <f t="shared" si="3"/>
        <v>300.29256631472447</v>
      </c>
      <c r="Q82" s="54">
        <f t="shared" si="3"/>
        <v>286.41109626760812</v>
      </c>
      <c r="R82" s="54">
        <f t="shared" si="3"/>
        <v>306.71509543851101</v>
      </c>
      <c r="S82" s="54">
        <f t="shared" si="3"/>
        <v>333.28245206526765</v>
      </c>
      <c r="T82" s="54">
        <f t="shared" si="3"/>
        <v>348.95326179918055</v>
      </c>
      <c r="U82" s="54">
        <f t="shared" si="3"/>
        <v>317.85993717896542</v>
      </c>
      <c r="V82" s="54">
        <f t="shared" si="3"/>
        <v>353.02230805270131</v>
      </c>
      <c r="W82" s="54">
        <f t="shared" si="3"/>
        <v>370.00171069210728</v>
      </c>
      <c r="X82" s="54">
        <f t="shared" si="3"/>
        <v>380.37716002994915</v>
      </c>
      <c r="Y82" s="54">
        <f t="shared" si="3"/>
        <v>391.17976294990439</v>
      </c>
      <c r="Z82" s="54">
        <f t="shared" si="3"/>
        <v>402.09132605753814</v>
      </c>
      <c r="AA82" s="54">
        <f t="shared" si="3"/>
        <v>414.36031746676434</v>
      </c>
      <c r="AB82" s="54">
        <f t="shared" si="3"/>
        <v>427.50855378140614</v>
      </c>
      <c r="AC82" s="54">
        <f t="shared" si="3"/>
        <v>441.40165039118205</v>
      </c>
      <c r="AD82" s="54">
        <f t="shared" si="3"/>
        <v>455.76008422848781</v>
      </c>
      <c r="AE82" s="54">
        <f t="shared" si="3"/>
        <v>470.14312491215964</v>
      </c>
      <c r="AF82" s="54">
        <f t="shared" si="3"/>
        <v>484.00191893146098</v>
      </c>
      <c r="AG82" s="54">
        <f t="shared" si="3"/>
        <v>497.14207775686685</v>
      </c>
      <c r="AH82" s="54">
        <f t="shared" si="3"/>
        <v>509.55884896088571</v>
      </c>
      <c r="AI82" s="54">
        <f t="shared" si="3"/>
        <v>521.4357374101296</v>
      </c>
      <c r="AJ82" s="54">
        <f t="shared" si="3"/>
        <v>533.1883840013088</v>
      </c>
      <c r="AK82" s="54">
        <f t="shared" si="3"/>
        <v>544.65685563275861</v>
      </c>
      <c r="AL82" s="54">
        <f t="shared" si="3"/>
        <v>555.46908634783063</v>
      </c>
      <c r="AM82" s="54">
        <f t="shared" si="3"/>
        <v>565.83906153169164</v>
      </c>
      <c r="AN82" s="54">
        <f t="shared" si="3"/>
        <v>576.00472309063866</v>
      </c>
      <c r="AO82" s="54">
        <f t="shared" si="3"/>
        <v>586.22656729892253</v>
      </c>
      <c r="AP82" s="54">
        <f t="shared" si="3"/>
        <v>596.55581690478346</v>
      </c>
      <c r="AQ82" s="54">
        <f t="shared" si="3"/>
        <v>606.88481836805136</v>
      </c>
      <c r="AR82" s="54">
        <f t="shared" si="3"/>
        <v>617.25678727088257</v>
      </c>
      <c r="AS82" s="54">
        <f t="shared" si="3"/>
        <v>627.72095766084715</v>
      </c>
      <c r="AT82" s="54">
        <f t="shared" si="3"/>
        <v>638.33279768362024</v>
      </c>
      <c r="AU82" s="54">
        <f t="shared" si="3"/>
        <v>649.16809565958579</v>
      </c>
      <c r="AV82" s="54">
        <f t="shared" si="3"/>
        <v>660.31009701011487</v>
      </c>
      <c r="AW82" s="54">
        <f t="shared" si="3"/>
        <v>671.83555540419775</v>
      </c>
      <c r="AX82" s="54">
        <f t="shared" si="3"/>
        <v>683.82848141506395</v>
      </c>
      <c r="AY82" s="54">
        <f t="shared" si="3"/>
        <v>696.38039022305509</v>
      </c>
      <c r="AZ82" s="54">
        <f t="shared" si="3"/>
        <v>709.45188112220262</v>
      </c>
      <c r="BA82" s="54">
        <f t="shared" si="3"/>
        <v>722.90867381362079</v>
      </c>
      <c r="BB82" s="54">
        <f t="shared" si="3"/>
        <v>736.70259063007336</v>
      </c>
      <c r="BC82" s="54">
        <f t="shared" si="3"/>
        <v>750.78106375051379</v>
      </c>
      <c r="BD82" s="54">
        <f t="shared" si="3"/>
        <v>765.08690713859858</v>
      </c>
      <c r="BE82" s="54">
        <f t="shared" si="3"/>
        <v>779.62910345682656</v>
      </c>
      <c r="BF82" s="54">
        <f t="shared" si="3"/>
        <v>794.45045052439264</v>
      </c>
      <c r="BG82" s="54">
        <f t="shared" si="3"/>
        <v>809.5400320799132</v>
      </c>
      <c r="BH82" s="54">
        <f t="shared" si="3"/>
        <v>824.8857342013572</v>
      </c>
      <c r="BI82" s="55">
        <f t="shared" si="3"/>
        <v>840.47419625322004</v>
      </c>
    </row>
    <row r="83" spans="1:61" x14ac:dyDescent="0.2">
      <c r="A83" s="259" t="s">
        <v>275</v>
      </c>
      <c r="B83" s="40"/>
      <c r="I83" s="54">
        <f>I21+I22+I23+I24</f>
        <v>2454.8371613017289</v>
      </c>
      <c r="J83" s="54">
        <f t="shared" ref="J83:BI83" si="4">J21+J22+J23+J24</f>
        <v>2625.8153773714039</v>
      </c>
      <c r="K83" s="54">
        <f t="shared" si="4"/>
        <v>2906.3916262115386</v>
      </c>
      <c r="L83" s="54">
        <f t="shared" si="4"/>
        <v>3210.2341245899033</v>
      </c>
      <c r="M83" s="54">
        <f t="shared" si="4"/>
        <v>3416.4197497834148</v>
      </c>
      <c r="N83" s="54">
        <f t="shared" si="4"/>
        <v>3537.0991015896575</v>
      </c>
      <c r="O83" s="54">
        <f t="shared" si="4"/>
        <v>3654.9197138031955</v>
      </c>
      <c r="P83" s="54">
        <f t="shared" si="4"/>
        <v>3662.0951607589686</v>
      </c>
      <c r="Q83" s="54">
        <f t="shared" si="4"/>
        <v>3672.0622717658493</v>
      </c>
      <c r="R83" s="54">
        <f t="shared" si="4"/>
        <v>3970.0491173401556</v>
      </c>
      <c r="S83" s="54">
        <f t="shared" si="4"/>
        <v>4203.9675093378282</v>
      </c>
      <c r="T83" s="54">
        <f t="shared" si="4"/>
        <v>4224.0130373930315</v>
      </c>
      <c r="U83" s="54">
        <f t="shared" si="4"/>
        <v>4086.3310130589362</v>
      </c>
      <c r="V83" s="54">
        <f t="shared" si="4"/>
        <v>4562.6322638797656</v>
      </c>
      <c r="W83" s="54">
        <f t="shared" si="4"/>
        <v>4807.5125763941342</v>
      </c>
      <c r="X83" s="54">
        <f t="shared" si="4"/>
        <v>4913.1023963516818</v>
      </c>
      <c r="Y83" s="54">
        <f t="shared" si="4"/>
        <v>5016.5426377261356</v>
      </c>
      <c r="Z83" s="54">
        <f t="shared" si="4"/>
        <v>5113.4120929606179</v>
      </c>
      <c r="AA83" s="54">
        <f t="shared" si="4"/>
        <v>5222.3989485811253</v>
      </c>
      <c r="AB83" s="54">
        <f t="shared" si="4"/>
        <v>5337.8169154906336</v>
      </c>
      <c r="AC83" s="54">
        <f t="shared" si="4"/>
        <v>5454.377713618097</v>
      </c>
      <c r="AD83" s="54">
        <f t="shared" si="4"/>
        <v>5565.1096842223978</v>
      </c>
      <c r="AE83" s="54">
        <f t="shared" si="4"/>
        <v>5661.3220118161807</v>
      </c>
      <c r="AF83" s="54">
        <f t="shared" si="4"/>
        <v>5742.3010338366812</v>
      </c>
      <c r="AG83" s="54">
        <f t="shared" si="4"/>
        <v>5814.0585737275223</v>
      </c>
      <c r="AH83" s="54">
        <f t="shared" si="4"/>
        <v>5877.8134904158724</v>
      </c>
      <c r="AI83" s="54">
        <f t="shared" si="4"/>
        <v>5937.8114763323338</v>
      </c>
      <c r="AJ83" s="54">
        <f t="shared" si="4"/>
        <v>6001.6172122732141</v>
      </c>
      <c r="AK83" s="54">
        <f t="shared" si="4"/>
        <v>6066.0803122643119</v>
      </c>
      <c r="AL83" s="54">
        <f t="shared" si="4"/>
        <v>6123.6552641570042</v>
      </c>
      <c r="AM83" s="54">
        <f t="shared" si="4"/>
        <v>6176.8461367546552</v>
      </c>
      <c r="AN83" s="54">
        <f t="shared" si="4"/>
        <v>6228.218010986453</v>
      </c>
      <c r="AO83" s="54">
        <f t="shared" si="4"/>
        <v>6280.3864497585</v>
      </c>
      <c r="AP83" s="54">
        <f t="shared" si="4"/>
        <v>6333.5599035120249</v>
      </c>
      <c r="AQ83" s="54">
        <f t="shared" si="4"/>
        <v>6386.1797477369819</v>
      </c>
      <c r="AR83" s="54">
        <f t="shared" si="4"/>
        <v>6438.2280730197745</v>
      </c>
      <c r="AS83" s="54">
        <f t="shared" si="4"/>
        <v>6489.6622565356247</v>
      </c>
      <c r="AT83" s="54">
        <f t="shared" si="4"/>
        <v>6540.4172089368494</v>
      </c>
      <c r="AU83" s="54">
        <f t="shared" si="4"/>
        <v>6590.5474452040626</v>
      </c>
      <c r="AV83" s="54">
        <f t="shared" si="4"/>
        <v>6640.0890611300547</v>
      </c>
      <c r="AW83" s="54">
        <f t="shared" si="4"/>
        <v>6688.9168385944431</v>
      </c>
      <c r="AX83" s="54">
        <f t="shared" si="4"/>
        <v>6736.8815286364061</v>
      </c>
      <c r="AY83" s="54">
        <f t="shared" si="4"/>
        <v>6783.806249748166</v>
      </c>
      <c r="AZ83" s="54">
        <f t="shared" si="4"/>
        <v>6830.3012603572015</v>
      </c>
      <c r="BA83" s="54">
        <f t="shared" si="4"/>
        <v>6876.7871879868198</v>
      </c>
      <c r="BB83" s="54">
        <f t="shared" si="4"/>
        <v>6922.7668038633356</v>
      </c>
      <c r="BC83" s="54">
        <f t="shared" si="4"/>
        <v>6967.726640238835</v>
      </c>
      <c r="BD83" s="54">
        <f t="shared" si="4"/>
        <v>7011.137436952924</v>
      </c>
      <c r="BE83" s="54">
        <f t="shared" si="4"/>
        <v>7053.097110378565</v>
      </c>
      <c r="BF83" s="54">
        <f t="shared" si="4"/>
        <v>7094.0028254484396</v>
      </c>
      <c r="BG83" s="54">
        <f t="shared" si="4"/>
        <v>7133.7594844090654</v>
      </c>
      <c r="BH83" s="54">
        <f t="shared" si="4"/>
        <v>7172.2675940476247</v>
      </c>
      <c r="BI83" s="55">
        <f t="shared" si="4"/>
        <v>7209.4233545942179</v>
      </c>
    </row>
    <row r="84" spans="1:61" x14ac:dyDescent="0.2">
      <c r="A84" s="259" t="s">
        <v>276</v>
      </c>
      <c r="B84" s="40"/>
      <c r="I84" s="54">
        <f>I25</f>
        <v>777.95991739521935</v>
      </c>
      <c r="J84" s="54">
        <f t="shared" ref="J84:BI84" si="5">J25</f>
        <v>800.14486261054606</v>
      </c>
      <c r="K84" s="54">
        <f t="shared" si="5"/>
        <v>867.16819741371125</v>
      </c>
      <c r="L84" s="54">
        <f t="shared" si="5"/>
        <v>902.40443183874095</v>
      </c>
      <c r="M84" s="54">
        <f t="shared" si="5"/>
        <v>963.89151239458693</v>
      </c>
      <c r="N84" s="54">
        <f t="shared" si="5"/>
        <v>995.32175969285993</v>
      </c>
      <c r="O84" s="54">
        <f t="shared" si="5"/>
        <v>1018.1773917073065</v>
      </c>
      <c r="P84" s="54">
        <f t="shared" si="5"/>
        <v>1033.569172982455</v>
      </c>
      <c r="Q84" s="54">
        <f t="shared" si="5"/>
        <v>1064.120195424287</v>
      </c>
      <c r="R84" s="54">
        <f t="shared" si="5"/>
        <v>1120.1978705238769</v>
      </c>
      <c r="S84" s="54">
        <f t="shared" si="5"/>
        <v>1126.5331937839655</v>
      </c>
      <c r="T84" s="54">
        <f t="shared" si="5"/>
        <v>1100.2861515096881</v>
      </c>
      <c r="U84" s="54">
        <f t="shared" si="5"/>
        <v>1071.8283979331518</v>
      </c>
      <c r="V84" s="54">
        <f t="shared" si="5"/>
        <v>1131.5999339945606</v>
      </c>
      <c r="W84" s="54">
        <f t="shared" si="5"/>
        <v>1118.4784851316513</v>
      </c>
      <c r="X84" s="54">
        <f t="shared" si="5"/>
        <v>1126.392196273481</v>
      </c>
      <c r="Y84" s="54">
        <f t="shared" si="5"/>
        <v>1134.2941254579653</v>
      </c>
      <c r="Z84" s="54">
        <f t="shared" si="5"/>
        <v>1141.6026229940242</v>
      </c>
      <c r="AA84" s="54">
        <f t="shared" si="5"/>
        <v>1152.6874379279561</v>
      </c>
      <c r="AB84" s="54">
        <f t="shared" si="5"/>
        <v>1165.8301870851458</v>
      </c>
      <c r="AC84" s="54">
        <f t="shared" si="5"/>
        <v>1179.3354818415771</v>
      </c>
      <c r="AD84" s="54">
        <f t="shared" si="5"/>
        <v>1191.1741396373329</v>
      </c>
      <c r="AE84" s="54">
        <f t="shared" si="5"/>
        <v>1198.9964057584118</v>
      </c>
      <c r="AF84" s="54">
        <f t="shared" si="5"/>
        <v>1203.7080933643344</v>
      </c>
      <c r="AG84" s="54">
        <f t="shared" si="5"/>
        <v>1207.750528829938</v>
      </c>
      <c r="AH84" s="54">
        <f t="shared" si="5"/>
        <v>1211.0829352469507</v>
      </c>
      <c r="AI84" s="54">
        <f t="shared" si="5"/>
        <v>1214.2799583518047</v>
      </c>
      <c r="AJ84" s="54">
        <f t="shared" si="5"/>
        <v>1218.5755895689408</v>
      </c>
      <c r="AK84" s="54">
        <f t="shared" si="5"/>
        <v>1223.5144236041197</v>
      </c>
      <c r="AL84" s="54">
        <f t="shared" si="5"/>
        <v>1227.9317555058435</v>
      </c>
      <c r="AM84" s="54">
        <f t="shared" si="5"/>
        <v>1232.2713262253258</v>
      </c>
      <c r="AN84" s="54">
        <f t="shared" si="5"/>
        <v>1236.9729113401108</v>
      </c>
      <c r="AO84" s="54">
        <f t="shared" si="5"/>
        <v>1242.4737806088879</v>
      </c>
      <c r="AP84" s="54">
        <f t="shared" si="5"/>
        <v>1248.7269869870961</v>
      </c>
      <c r="AQ84" s="54">
        <f t="shared" si="5"/>
        <v>1255.3364949603708</v>
      </c>
      <c r="AR84" s="54">
        <f t="shared" si="5"/>
        <v>1262.210053247346</v>
      </c>
      <c r="AS84" s="54">
        <f t="shared" si="5"/>
        <v>1269.2482439038818</v>
      </c>
      <c r="AT84" s="54">
        <f t="shared" si="5"/>
        <v>1276.3449073172505</v>
      </c>
      <c r="AU84" s="54">
        <f t="shared" si="5"/>
        <v>1283.4148414399338</v>
      </c>
      <c r="AV84" s="54">
        <f t="shared" si="5"/>
        <v>1290.3667954062819</v>
      </c>
      <c r="AW84" s="54">
        <f t="shared" si="5"/>
        <v>1297.0759317766624</v>
      </c>
      <c r="AX84" s="54">
        <f t="shared" si="5"/>
        <v>1303.4109366058333</v>
      </c>
      <c r="AY84" s="54">
        <f t="shared" si="5"/>
        <v>1309.233709079456</v>
      </c>
      <c r="AZ84" s="54">
        <f t="shared" si="5"/>
        <v>1314.9167410697144</v>
      </c>
      <c r="BA84" s="54">
        <f t="shared" si="5"/>
        <v>1320.8527051691681</v>
      </c>
      <c r="BB84" s="54">
        <f t="shared" si="5"/>
        <v>1326.9273503528937</v>
      </c>
      <c r="BC84" s="54">
        <f t="shared" si="5"/>
        <v>1333.0249405803622</v>
      </c>
      <c r="BD84" s="54">
        <f t="shared" si="5"/>
        <v>1339.0282598978154</v>
      </c>
      <c r="BE84" s="54">
        <f t="shared" si="5"/>
        <v>1344.9411491744745</v>
      </c>
      <c r="BF84" s="54">
        <f t="shared" si="5"/>
        <v>1350.8251334579488</v>
      </c>
      <c r="BG84" s="54">
        <f t="shared" si="5"/>
        <v>1356.6486198831926</v>
      </c>
      <c r="BH84" s="54">
        <f t="shared" si="5"/>
        <v>1362.3802518422551</v>
      </c>
      <c r="BI84" s="55">
        <f t="shared" si="5"/>
        <v>1367.9889330681967</v>
      </c>
    </row>
    <row r="85" spans="1:61" x14ac:dyDescent="0.2">
      <c r="A85" s="259" t="s">
        <v>277</v>
      </c>
      <c r="B85" s="40"/>
      <c r="I85" s="54">
        <f>I26+I27</f>
        <v>794.13119388446216</v>
      </c>
      <c r="J85" s="54">
        <f t="shared" ref="J85:BI85" si="6">J26+J27</f>
        <v>825.51106162498331</v>
      </c>
      <c r="K85" s="54">
        <f t="shared" si="6"/>
        <v>926.7062844402725</v>
      </c>
      <c r="L85" s="54">
        <f t="shared" si="6"/>
        <v>1020.4272871821819</v>
      </c>
      <c r="M85" s="54">
        <f t="shared" si="6"/>
        <v>1043.3087046749624</v>
      </c>
      <c r="N85" s="54">
        <f t="shared" si="6"/>
        <v>1066.0064245156573</v>
      </c>
      <c r="O85" s="54">
        <f t="shared" si="6"/>
        <v>1091.5137260003926</v>
      </c>
      <c r="P85" s="54">
        <f t="shared" si="6"/>
        <v>1083.1465453210731</v>
      </c>
      <c r="Q85" s="54">
        <f t="shared" si="6"/>
        <v>1095.5096754342712</v>
      </c>
      <c r="R85" s="54">
        <f t="shared" si="6"/>
        <v>1167.9142875743082</v>
      </c>
      <c r="S85" s="54">
        <f t="shared" si="6"/>
        <v>1215.434406539068</v>
      </c>
      <c r="T85" s="54">
        <f t="shared" si="6"/>
        <v>1187.9873679037082</v>
      </c>
      <c r="U85" s="54">
        <f t="shared" si="6"/>
        <v>1033.4340072709037</v>
      </c>
      <c r="V85" s="54">
        <f t="shared" si="6"/>
        <v>1167.8811127670378</v>
      </c>
      <c r="W85" s="54">
        <f t="shared" si="6"/>
        <v>1170.7906159687132</v>
      </c>
      <c r="X85" s="54">
        <f t="shared" si="6"/>
        <v>1174.4084870945328</v>
      </c>
      <c r="Y85" s="54">
        <f t="shared" si="6"/>
        <v>1177.9552067414813</v>
      </c>
      <c r="Z85" s="54">
        <f t="shared" si="6"/>
        <v>1181.0593465589973</v>
      </c>
      <c r="AA85" s="54">
        <f t="shared" si="6"/>
        <v>1187.6237068254363</v>
      </c>
      <c r="AB85" s="54">
        <f t="shared" si="6"/>
        <v>1195.5963772911757</v>
      </c>
      <c r="AC85" s="54">
        <f t="shared" si="6"/>
        <v>1203.9920674743348</v>
      </c>
      <c r="AD85" s="54">
        <f t="shared" si="6"/>
        <v>1211.5043496001699</v>
      </c>
      <c r="AE85" s="54">
        <f t="shared" si="6"/>
        <v>1216.5186167237769</v>
      </c>
      <c r="AF85" s="54">
        <f t="shared" si="6"/>
        <v>1218.4581996509776</v>
      </c>
      <c r="AG85" s="54">
        <f t="shared" si="6"/>
        <v>1218.2639692520556</v>
      </c>
      <c r="AH85" s="54">
        <f t="shared" si="6"/>
        <v>1216.6003441838427</v>
      </c>
      <c r="AI85" s="54">
        <f t="shared" si="6"/>
        <v>1214.7261764141672</v>
      </c>
      <c r="AJ85" s="54">
        <f t="shared" si="6"/>
        <v>1214.5186478883566</v>
      </c>
      <c r="AK85" s="54">
        <f t="shared" si="6"/>
        <v>1215.2815492911486</v>
      </c>
      <c r="AL85" s="54">
        <f t="shared" si="6"/>
        <v>1215.228818393955</v>
      </c>
      <c r="AM85" s="54">
        <f t="shared" si="6"/>
        <v>1214.8379180401359</v>
      </c>
      <c r="AN85" s="54">
        <f t="shared" si="6"/>
        <v>1214.5762628522764</v>
      </c>
      <c r="AO85" s="54">
        <f t="shared" si="6"/>
        <v>1214.9018297093428</v>
      </c>
      <c r="AP85" s="54">
        <f t="shared" si="6"/>
        <v>1215.7935980362838</v>
      </c>
      <c r="AQ85" s="54">
        <f t="shared" si="6"/>
        <v>1216.8925057034023</v>
      </c>
      <c r="AR85" s="54">
        <f t="shared" si="6"/>
        <v>1218.1391517304485</v>
      </c>
      <c r="AS85" s="54">
        <f t="shared" si="6"/>
        <v>1219.4686714062329</v>
      </c>
      <c r="AT85" s="54">
        <f t="shared" si="6"/>
        <v>1220.8113068395137</v>
      </c>
      <c r="AU85" s="54">
        <f t="shared" si="6"/>
        <v>1222.1189003282407</v>
      </c>
      <c r="AV85" s="54">
        <f t="shared" si="6"/>
        <v>1223.3387851713944</v>
      </c>
      <c r="AW85" s="54">
        <f t="shared" si="6"/>
        <v>1224.3878278905047</v>
      </c>
      <c r="AX85" s="54">
        <f t="shared" si="6"/>
        <v>1225.1784581132217</v>
      </c>
      <c r="AY85" s="54">
        <f t="shared" si="6"/>
        <v>1225.6183050554432</v>
      </c>
      <c r="AZ85" s="54">
        <f t="shared" si="6"/>
        <v>1225.9734391429274</v>
      </c>
      <c r="BA85" s="54">
        <f t="shared" si="6"/>
        <v>1226.509144765693</v>
      </c>
      <c r="BB85" s="54">
        <f t="shared" si="6"/>
        <v>1227.1278770831605</v>
      </c>
      <c r="BC85" s="54">
        <f t="shared" si="6"/>
        <v>1227.731955349971</v>
      </c>
      <c r="BD85" s="54">
        <f t="shared" si="6"/>
        <v>1228.2235878696074</v>
      </c>
      <c r="BE85" s="54">
        <f t="shared" si="6"/>
        <v>1228.6168174662739</v>
      </c>
      <c r="BF85" s="54">
        <f t="shared" si="6"/>
        <v>1228.9775858685298</v>
      </c>
      <c r="BG85" s="54">
        <f t="shared" si="6"/>
        <v>1229.2860267928938</v>
      </c>
      <c r="BH85" s="54">
        <f t="shared" si="6"/>
        <v>1229.5224361660755</v>
      </c>
      <c r="BI85" s="55">
        <f t="shared" si="6"/>
        <v>1229.6672834640578</v>
      </c>
    </row>
    <row r="86" spans="1:61" x14ac:dyDescent="0.2">
      <c r="A86" s="259" t="s">
        <v>278</v>
      </c>
      <c r="B86" s="40"/>
      <c r="I86" s="54">
        <f>I28+I29</f>
        <v>312.88148361152503</v>
      </c>
      <c r="J86" s="54">
        <f t="shared" ref="J86:BI86" si="7">J28+J29</f>
        <v>338.13805783384225</v>
      </c>
      <c r="K86" s="54">
        <f t="shared" si="7"/>
        <v>398.41529338817213</v>
      </c>
      <c r="L86" s="54">
        <f t="shared" si="7"/>
        <v>454.54989898416466</v>
      </c>
      <c r="M86" s="54">
        <f t="shared" si="7"/>
        <v>484.41888292328485</v>
      </c>
      <c r="N86" s="54">
        <f t="shared" si="7"/>
        <v>511.42123288645234</v>
      </c>
      <c r="O86" s="54">
        <f t="shared" si="7"/>
        <v>535.42946394546993</v>
      </c>
      <c r="P86" s="54">
        <f t="shared" si="7"/>
        <v>541.1003690431055</v>
      </c>
      <c r="Q86" s="54">
        <f t="shared" si="7"/>
        <v>563.56545296461491</v>
      </c>
      <c r="R86" s="54">
        <f t="shared" si="7"/>
        <v>613.4637742737151</v>
      </c>
      <c r="S86" s="54">
        <f t="shared" si="7"/>
        <v>634.43255277677679</v>
      </c>
      <c r="T86" s="54">
        <f t="shared" si="7"/>
        <v>625.86579158336508</v>
      </c>
      <c r="U86" s="54">
        <f t="shared" si="7"/>
        <v>588.07392999604315</v>
      </c>
      <c r="V86" s="54">
        <f t="shared" si="7"/>
        <v>680.17697929486417</v>
      </c>
      <c r="W86" s="54">
        <f t="shared" si="7"/>
        <v>670.99484812682158</v>
      </c>
      <c r="X86" s="54">
        <f t="shared" si="7"/>
        <v>676.12365199432634</v>
      </c>
      <c r="Y86" s="54">
        <f t="shared" si="7"/>
        <v>680.90409927391147</v>
      </c>
      <c r="Z86" s="54">
        <f t="shared" si="7"/>
        <v>684.75311766417417</v>
      </c>
      <c r="AA86" s="54">
        <f t="shared" si="7"/>
        <v>690.286005753886</v>
      </c>
      <c r="AB86" s="54">
        <f t="shared" si="7"/>
        <v>696.73785229908026</v>
      </c>
      <c r="AC86" s="54">
        <f t="shared" si="7"/>
        <v>703.27848575541157</v>
      </c>
      <c r="AD86" s="54">
        <f t="shared" si="7"/>
        <v>708.8872203700455</v>
      </c>
      <c r="AE86" s="54">
        <f t="shared" si="7"/>
        <v>712.35941220803124</v>
      </c>
      <c r="AF86" s="54">
        <f t="shared" si="7"/>
        <v>713.8841288929442</v>
      </c>
      <c r="AG86" s="54">
        <f t="shared" si="7"/>
        <v>714.5482132840873</v>
      </c>
      <c r="AH86" s="54">
        <f t="shared" si="7"/>
        <v>714.49010598688051</v>
      </c>
      <c r="AI86" s="54">
        <f t="shared" si="7"/>
        <v>714.19643966817466</v>
      </c>
      <c r="AJ86" s="54">
        <f t="shared" si="7"/>
        <v>714.52054825150526</v>
      </c>
      <c r="AK86" s="54">
        <f t="shared" si="7"/>
        <v>714.94266055845742</v>
      </c>
      <c r="AL86" s="54">
        <f t="shared" si="7"/>
        <v>714.49066818514757</v>
      </c>
      <c r="AM86" s="54">
        <f t="shared" si="7"/>
        <v>713.48102997722503</v>
      </c>
      <c r="AN86" s="54">
        <f t="shared" si="7"/>
        <v>712.22505774156957</v>
      </c>
      <c r="AO86" s="54">
        <f t="shared" si="7"/>
        <v>711.02771627140919</v>
      </c>
      <c r="AP86" s="54">
        <f t="shared" si="7"/>
        <v>709.9122252898635</v>
      </c>
      <c r="AQ86" s="54">
        <f t="shared" si="7"/>
        <v>708.70484020649201</v>
      </c>
      <c r="AR86" s="54">
        <f t="shared" si="7"/>
        <v>707.40803213656181</v>
      </c>
      <c r="AS86" s="54">
        <f t="shared" si="7"/>
        <v>706.02160484997603</v>
      </c>
      <c r="AT86" s="54">
        <f t="shared" si="7"/>
        <v>704.54306207141212</v>
      </c>
      <c r="AU86" s="54">
        <f t="shared" si="7"/>
        <v>702.98286932899396</v>
      </c>
      <c r="AV86" s="54">
        <f t="shared" si="7"/>
        <v>701.34923804311666</v>
      </c>
      <c r="AW86" s="54">
        <f t="shared" si="7"/>
        <v>699.63327639888576</v>
      </c>
      <c r="AX86" s="54">
        <f t="shared" si="7"/>
        <v>697.82402634761922</v>
      </c>
      <c r="AY86" s="54">
        <f t="shared" si="7"/>
        <v>695.90819041045631</v>
      </c>
      <c r="AZ86" s="54">
        <f t="shared" si="7"/>
        <v>693.87658602087345</v>
      </c>
      <c r="BA86" s="54">
        <f t="shared" si="7"/>
        <v>691.70881796798881</v>
      </c>
      <c r="BB86" s="54">
        <f t="shared" si="7"/>
        <v>689.37313560494476</v>
      </c>
      <c r="BC86" s="54">
        <f t="shared" si="7"/>
        <v>686.83833740973319</v>
      </c>
      <c r="BD86" s="54">
        <f t="shared" si="7"/>
        <v>684.07387353002855</v>
      </c>
      <c r="BE86" s="54">
        <f t="shared" si="7"/>
        <v>681.11196470163986</v>
      </c>
      <c r="BF86" s="54">
        <f t="shared" si="7"/>
        <v>678.01306503522142</v>
      </c>
      <c r="BG86" s="54">
        <f t="shared" si="7"/>
        <v>674.78947083022922</v>
      </c>
      <c r="BH86" s="54">
        <f t="shared" si="7"/>
        <v>671.45337983825095</v>
      </c>
      <c r="BI86" s="55">
        <f t="shared" si="7"/>
        <v>668.01686299594428</v>
      </c>
    </row>
    <row r="87" spans="1:61" x14ac:dyDescent="0.2">
      <c r="A87" s="259" t="s">
        <v>279</v>
      </c>
      <c r="B87" s="40"/>
      <c r="I87" s="54">
        <f>I30+I31+I32</f>
        <v>633.24101415449195</v>
      </c>
      <c r="J87" s="54">
        <f t="shared" ref="J87:BI87" si="8">J30+J31+J32</f>
        <v>656.9524760941357</v>
      </c>
      <c r="K87" s="54">
        <f t="shared" si="8"/>
        <v>735.05205868571045</v>
      </c>
      <c r="L87" s="54">
        <f t="shared" si="8"/>
        <v>803.22604011991803</v>
      </c>
      <c r="M87" s="54">
        <f t="shared" si="8"/>
        <v>838.14481307405174</v>
      </c>
      <c r="N87" s="54">
        <f t="shared" si="8"/>
        <v>879.44918385090205</v>
      </c>
      <c r="O87" s="54">
        <f t="shared" si="8"/>
        <v>920.17866935129575</v>
      </c>
      <c r="P87" s="54">
        <f t="shared" si="8"/>
        <v>923.06261542904986</v>
      </c>
      <c r="Q87" s="54">
        <f t="shared" si="8"/>
        <v>947.57062618735085</v>
      </c>
      <c r="R87" s="54">
        <f t="shared" si="8"/>
        <v>1024.300806196396</v>
      </c>
      <c r="S87" s="54">
        <f t="shared" si="8"/>
        <v>1062.1733133250104</v>
      </c>
      <c r="T87" s="54">
        <f t="shared" si="8"/>
        <v>1053.986525665171</v>
      </c>
      <c r="U87" s="54">
        <f t="shared" si="8"/>
        <v>1003.590336166021</v>
      </c>
      <c r="V87" s="54">
        <f t="shared" si="8"/>
        <v>1146.6830716344077</v>
      </c>
      <c r="W87" s="54">
        <f t="shared" si="8"/>
        <v>1153.9161439221259</v>
      </c>
      <c r="X87" s="54">
        <f t="shared" si="8"/>
        <v>1174.5981839737537</v>
      </c>
      <c r="Y87" s="54">
        <f t="shared" si="8"/>
        <v>1194.8515630670624</v>
      </c>
      <c r="Z87" s="54">
        <f t="shared" si="8"/>
        <v>1213.884518115359</v>
      </c>
      <c r="AA87" s="54">
        <f t="shared" si="8"/>
        <v>1236.1956427981218</v>
      </c>
      <c r="AB87" s="54">
        <f t="shared" si="8"/>
        <v>1260.1668666081271</v>
      </c>
      <c r="AC87" s="54">
        <f t="shared" si="8"/>
        <v>1284.3104578581347</v>
      </c>
      <c r="AD87" s="54">
        <f t="shared" si="8"/>
        <v>1306.7330200021365</v>
      </c>
      <c r="AE87" s="54">
        <f t="shared" si="8"/>
        <v>1325.1369183608222</v>
      </c>
      <c r="AF87" s="54">
        <f t="shared" si="8"/>
        <v>1339.6370470223683</v>
      </c>
      <c r="AG87" s="54">
        <f t="shared" si="8"/>
        <v>1352.1301381634576</v>
      </c>
      <c r="AH87" s="54">
        <f t="shared" si="8"/>
        <v>1362.9551100053181</v>
      </c>
      <c r="AI87" s="54">
        <f t="shared" si="8"/>
        <v>1373.1506438761039</v>
      </c>
      <c r="AJ87" s="54">
        <f t="shared" si="8"/>
        <v>1384.5164889044052</v>
      </c>
      <c r="AK87" s="54">
        <f t="shared" si="8"/>
        <v>1396.3207415385941</v>
      </c>
      <c r="AL87" s="54">
        <f t="shared" si="8"/>
        <v>1406.7752434962281</v>
      </c>
      <c r="AM87" s="54">
        <f t="shared" si="8"/>
        <v>1416.4354124002973</v>
      </c>
      <c r="AN87" s="54">
        <f t="shared" si="8"/>
        <v>1425.8636208835337</v>
      </c>
      <c r="AO87" s="54">
        <f t="shared" si="8"/>
        <v>1435.6279344259046</v>
      </c>
      <c r="AP87" s="54">
        <f t="shared" si="8"/>
        <v>1445.7420041048874</v>
      </c>
      <c r="AQ87" s="54">
        <f t="shared" si="8"/>
        <v>1455.8152843126322</v>
      </c>
      <c r="AR87" s="54">
        <f t="shared" si="8"/>
        <v>1465.8087325468446</v>
      </c>
      <c r="AS87" s="54">
        <f t="shared" si="8"/>
        <v>1475.6765536914218</v>
      </c>
      <c r="AT87" s="54">
        <f t="shared" si="8"/>
        <v>1485.3668376810451</v>
      </c>
      <c r="AU87" s="54">
        <f t="shared" si="8"/>
        <v>1494.8539148561854</v>
      </c>
      <c r="AV87" s="54">
        <f t="shared" si="8"/>
        <v>1504.1070234706883</v>
      </c>
      <c r="AW87" s="54">
        <f t="shared" si="8"/>
        <v>1513.0581211486444</v>
      </c>
      <c r="AX87" s="54">
        <f t="shared" si="8"/>
        <v>1521.6332774472098</v>
      </c>
      <c r="AY87" s="54">
        <f t="shared" si="8"/>
        <v>1529.7520706621576</v>
      </c>
      <c r="AZ87" s="54">
        <f t="shared" si="8"/>
        <v>1537.8145786909959</v>
      </c>
      <c r="BA87" s="54">
        <f t="shared" si="8"/>
        <v>1546.1834815241691</v>
      </c>
      <c r="BB87" s="54">
        <f t="shared" si="8"/>
        <v>1554.7149417666919</v>
      </c>
      <c r="BC87" s="54">
        <f t="shared" si="8"/>
        <v>1563.2624436806491</v>
      </c>
      <c r="BD87" s="54">
        <f t="shared" si="8"/>
        <v>1571.6767837843827</v>
      </c>
      <c r="BE87" s="54">
        <f t="shared" si="8"/>
        <v>1579.950029039413</v>
      </c>
      <c r="BF87" s="54">
        <f t="shared" si="8"/>
        <v>1588.1416275880697</v>
      </c>
      <c r="BG87" s="54">
        <f t="shared" si="8"/>
        <v>1596.2012424401787</v>
      </c>
      <c r="BH87" s="54">
        <f t="shared" si="8"/>
        <v>1604.0782553036688</v>
      </c>
      <c r="BI87" s="55">
        <f t="shared" si="8"/>
        <v>1611.7218318418854</v>
      </c>
    </row>
    <row r="88" spans="1:61" x14ac:dyDescent="0.2">
      <c r="A88" s="259" t="s">
        <v>280</v>
      </c>
      <c r="B88" s="40"/>
      <c r="I88" s="54">
        <f>I33</f>
        <v>637.16698879349872</v>
      </c>
      <c r="J88" s="54">
        <f t="shared" ref="J88:BI88" si="9">J33</f>
        <v>635.4050592414402</v>
      </c>
      <c r="K88" s="54">
        <f t="shared" si="9"/>
        <v>676.28810522775109</v>
      </c>
      <c r="L88" s="54">
        <f t="shared" si="9"/>
        <v>699.21935440753566</v>
      </c>
      <c r="M88" s="54">
        <f t="shared" si="9"/>
        <v>707.5885313743712</v>
      </c>
      <c r="N88" s="54">
        <f t="shared" si="9"/>
        <v>713.18461791746836</v>
      </c>
      <c r="O88" s="54">
        <f t="shared" si="9"/>
        <v>720.67276491046107</v>
      </c>
      <c r="P88" s="54">
        <f t="shared" si="9"/>
        <v>734.30200114359138</v>
      </c>
      <c r="Q88" s="54">
        <f t="shared" si="9"/>
        <v>764.60618968075028</v>
      </c>
      <c r="R88" s="54">
        <f t="shared" si="9"/>
        <v>811.09142498845029</v>
      </c>
      <c r="S88" s="54">
        <f t="shared" si="9"/>
        <v>859.28912273215599</v>
      </c>
      <c r="T88" s="54">
        <f t="shared" si="9"/>
        <v>869.92301724643733</v>
      </c>
      <c r="U88" s="54">
        <f t="shared" si="9"/>
        <v>847.42336584085638</v>
      </c>
      <c r="V88" s="54">
        <f t="shared" si="9"/>
        <v>889.38677171330733</v>
      </c>
      <c r="W88" s="54">
        <f t="shared" si="9"/>
        <v>857.39068108754168</v>
      </c>
      <c r="X88" s="54">
        <f t="shared" si="9"/>
        <v>866.09986241394733</v>
      </c>
      <c r="Y88" s="54">
        <f t="shared" si="9"/>
        <v>872.55305650035427</v>
      </c>
      <c r="Z88" s="54">
        <f t="shared" si="9"/>
        <v>876.36049779482096</v>
      </c>
      <c r="AA88" s="54">
        <f t="shared" si="9"/>
        <v>879.52607873695047</v>
      </c>
      <c r="AB88" s="54">
        <f t="shared" si="9"/>
        <v>880.5628026357432</v>
      </c>
      <c r="AC88" s="54">
        <f t="shared" si="9"/>
        <v>880.07026785970947</v>
      </c>
      <c r="AD88" s="54">
        <f t="shared" si="9"/>
        <v>878.4593032173658</v>
      </c>
      <c r="AE88" s="54">
        <f t="shared" si="9"/>
        <v>875.9547880997402</v>
      </c>
      <c r="AF88" s="54">
        <f t="shared" si="9"/>
        <v>871.22716550565042</v>
      </c>
      <c r="AG88" s="54">
        <f t="shared" si="9"/>
        <v>863.60369454885563</v>
      </c>
      <c r="AH88" s="54">
        <f t="shared" si="9"/>
        <v>854.30714722312212</v>
      </c>
      <c r="AI88" s="54">
        <f t="shared" si="9"/>
        <v>844.95149351638804</v>
      </c>
      <c r="AJ88" s="54">
        <f t="shared" si="9"/>
        <v>837.52974835286409</v>
      </c>
      <c r="AK88" s="54">
        <f t="shared" si="9"/>
        <v>831.70395986280812</v>
      </c>
      <c r="AL88" s="54">
        <f t="shared" si="9"/>
        <v>825.89036511480447</v>
      </c>
      <c r="AM88" s="54">
        <f t="shared" si="9"/>
        <v>820.32534529928648</v>
      </c>
      <c r="AN88" s="54">
        <f t="shared" si="9"/>
        <v>815.23246145920939</v>
      </c>
      <c r="AO88" s="54">
        <f t="shared" si="9"/>
        <v>810.82456761601816</v>
      </c>
      <c r="AP88" s="54">
        <f t="shared" si="9"/>
        <v>806.99314563991265</v>
      </c>
      <c r="AQ88" s="54">
        <f t="shared" si="9"/>
        <v>803.41007494116286</v>
      </c>
      <c r="AR88" s="54">
        <f t="shared" si="9"/>
        <v>799.95187412290147</v>
      </c>
      <c r="AS88" s="54">
        <f t="shared" si="9"/>
        <v>796.49483500666327</v>
      </c>
      <c r="AT88" s="54">
        <f t="shared" si="9"/>
        <v>792.91546512990317</v>
      </c>
      <c r="AU88" s="54">
        <f t="shared" si="9"/>
        <v>789.10779474737808</v>
      </c>
      <c r="AV88" s="54">
        <f t="shared" si="9"/>
        <v>784.9664304444002</v>
      </c>
      <c r="AW88" s="54">
        <f t="shared" si="9"/>
        <v>780.37041020025185</v>
      </c>
      <c r="AX88" s="54">
        <f t="shared" si="9"/>
        <v>775.20078167486577</v>
      </c>
      <c r="AY88" s="54">
        <f t="shared" si="9"/>
        <v>769.341084338786</v>
      </c>
      <c r="AZ88" s="54">
        <f t="shared" si="9"/>
        <v>763.11142407764237</v>
      </c>
      <c r="BA88" s="54">
        <f t="shared" si="9"/>
        <v>756.86279478509232</v>
      </c>
      <c r="BB88" s="54">
        <f t="shared" si="9"/>
        <v>750.52933391325291</v>
      </c>
      <c r="BC88" s="54">
        <f t="shared" si="9"/>
        <v>744.04808730781906</v>
      </c>
      <c r="BD88" s="54">
        <f t="shared" si="9"/>
        <v>737.35918320903704</v>
      </c>
      <c r="BE88" s="54">
        <f t="shared" si="9"/>
        <v>730.47254180434061</v>
      </c>
      <c r="BF88" s="54">
        <f t="shared" si="9"/>
        <v>723.42943167330668</v>
      </c>
      <c r="BG88" s="54">
        <f t="shared" si="9"/>
        <v>716.22068326517717</v>
      </c>
      <c r="BH88" s="54">
        <f t="shared" si="9"/>
        <v>708.83881508622028</v>
      </c>
      <c r="BI88" s="55">
        <f t="shared" si="9"/>
        <v>701.27805074251421</v>
      </c>
    </row>
    <row r="89" spans="1:61" x14ac:dyDescent="0.2">
      <c r="A89" s="259" t="s">
        <v>281</v>
      </c>
      <c r="B89" s="40"/>
      <c r="I89" s="54">
        <f>I34+I35+I36+I37</f>
        <v>2560.8758667895736</v>
      </c>
      <c r="J89" s="54">
        <f t="shared" ref="J89:BI89" si="10">J34+J35+J36+J37</f>
        <v>2764.9378094832209</v>
      </c>
      <c r="K89" s="54">
        <f t="shared" si="10"/>
        <v>3105.5610641497979</v>
      </c>
      <c r="L89" s="54">
        <f t="shared" si="10"/>
        <v>3424.4854776950906</v>
      </c>
      <c r="M89" s="54">
        <f t="shared" si="10"/>
        <v>3650.4088843802569</v>
      </c>
      <c r="N89" s="54">
        <f t="shared" si="10"/>
        <v>3884.5218272380716</v>
      </c>
      <c r="O89" s="54">
        <f t="shared" si="10"/>
        <v>4107.3332190393821</v>
      </c>
      <c r="P89" s="54">
        <f t="shared" si="10"/>
        <v>4260.3967213762999</v>
      </c>
      <c r="Q89" s="54">
        <f t="shared" si="10"/>
        <v>4500.8625410492241</v>
      </c>
      <c r="R89" s="54">
        <f t="shared" si="10"/>
        <v>4837.5903445099902</v>
      </c>
      <c r="S89" s="54">
        <f t="shared" si="10"/>
        <v>5059.9853033207719</v>
      </c>
      <c r="T89" s="54">
        <f t="shared" si="10"/>
        <v>5145.0901980029448</v>
      </c>
      <c r="U89" s="54">
        <f t="shared" si="10"/>
        <v>5158.069783353104</v>
      </c>
      <c r="V89" s="54">
        <f t="shared" si="10"/>
        <v>5990.6000346023575</v>
      </c>
      <c r="W89" s="54">
        <f t="shared" si="10"/>
        <v>6217.9985802493011</v>
      </c>
      <c r="X89" s="54">
        <f t="shared" si="10"/>
        <v>6451.9506069160389</v>
      </c>
      <c r="Y89" s="54">
        <f t="shared" si="10"/>
        <v>6682.8706402220032</v>
      </c>
      <c r="Z89" s="54">
        <f t="shared" si="10"/>
        <v>6902.8372052323903</v>
      </c>
      <c r="AA89" s="54">
        <f t="shared" si="10"/>
        <v>7135.6374125431121</v>
      </c>
      <c r="AB89" s="54">
        <f t="shared" si="10"/>
        <v>7374.7649921302591</v>
      </c>
      <c r="AC89" s="54">
        <f t="shared" si="10"/>
        <v>7614.4879271970158</v>
      </c>
      <c r="AD89" s="54">
        <f t="shared" si="10"/>
        <v>7846.6013891980692</v>
      </c>
      <c r="AE89" s="54">
        <f t="shared" si="10"/>
        <v>8060.303800446799</v>
      </c>
      <c r="AF89" s="54">
        <f t="shared" si="10"/>
        <v>8255.565408234288</v>
      </c>
      <c r="AG89" s="54">
        <f t="shared" si="10"/>
        <v>8440.2427963617356</v>
      </c>
      <c r="AH89" s="54">
        <f t="shared" si="10"/>
        <v>8615.0280014980162</v>
      </c>
      <c r="AI89" s="54">
        <f t="shared" si="10"/>
        <v>8785.241620528197</v>
      </c>
      <c r="AJ89" s="54">
        <f t="shared" si="10"/>
        <v>8961.4996155309418</v>
      </c>
      <c r="AK89" s="54">
        <f t="shared" si="10"/>
        <v>9139.4363398698551</v>
      </c>
      <c r="AL89" s="54">
        <f t="shared" si="10"/>
        <v>9308.3031052692058</v>
      </c>
      <c r="AM89" s="54">
        <f t="shared" si="10"/>
        <v>9471.9345110648828</v>
      </c>
      <c r="AN89" s="54">
        <f t="shared" si="10"/>
        <v>9634.4029830039199</v>
      </c>
      <c r="AO89" s="54">
        <f t="shared" si="10"/>
        <v>9800.0060019859757</v>
      </c>
      <c r="AP89" s="54">
        <f t="shared" si="10"/>
        <v>9969.403072347166</v>
      </c>
      <c r="AQ89" s="54">
        <f t="shared" si="10"/>
        <v>10140.470112119885</v>
      </c>
      <c r="AR89" s="54">
        <f t="shared" si="10"/>
        <v>10313.475844709257</v>
      </c>
      <c r="AS89" s="54">
        <f t="shared" si="10"/>
        <v>10488.659122984616</v>
      </c>
      <c r="AT89" s="54">
        <f t="shared" si="10"/>
        <v>10666.231471633793</v>
      </c>
      <c r="AU89" s="54">
        <f t="shared" si="10"/>
        <v>10846.609928489608</v>
      </c>
      <c r="AV89" s="54">
        <f t="shared" si="10"/>
        <v>11030.197676423235</v>
      </c>
      <c r="AW89" s="54">
        <f t="shared" si="10"/>
        <v>11217.144320016547</v>
      </c>
      <c r="AX89" s="54">
        <f t="shared" si="10"/>
        <v>11407.566696769245</v>
      </c>
      <c r="AY89" s="54">
        <f t="shared" si="10"/>
        <v>11601.541571710615</v>
      </c>
      <c r="AZ89" s="54">
        <f t="shared" si="10"/>
        <v>11800.194206502698</v>
      </c>
      <c r="BA89" s="54">
        <f t="shared" si="10"/>
        <v>12004.100693982376</v>
      </c>
      <c r="BB89" s="54">
        <f t="shared" si="10"/>
        <v>12212.436180568029</v>
      </c>
      <c r="BC89" s="54">
        <f t="shared" si="10"/>
        <v>12424.317600898548</v>
      </c>
      <c r="BD89" s="54">
        <f t="shared" si="10"/>
        <v>12638.801204951273</v>
      </c>
      <c r="BE89" s="54">
        <f t="shared" si="10"/>
        <v>12856.051123257575</v>
      </c>
      <c r="BF89" s="54">
        <f t="shared" si="10"/>
        <v>13076.797514533728</v>
      </c>
      <c r="BG89" s="54">
        <f t="shared" si="10"/>
        <v>13300.893674581705</v>
      </c>
      <c r="BH89" s="54">
        <f t="shared" si="10"/>
        <v>13528.185674886065</v>
      </c>
      <c r="BI89" s="55">
        <f t="shared" si="10"/>
        <v>13758.512122676571</v>
      </c>
    </row>
    <row r="90" spans="1:61" x14ac:dyDescent="0.2">
      <c r="A90" s="259" t="s">
        <v>282</v>
      </c>
      <c r="B90" s="40"/>
      <c r="I90" s="54">
        <f>I38</f>
        <v>969.86529677334454</v>
      </c>
      <c r="J90" s="54">
        <f t="shared" ref="J90:BI90" si="11">J38</f>
        <v>1054.5240750677958</v>
      </c>
      <c r="K90" s="54">
        <f t="shared" si="11"/>
        <v>1231.9487832991067</v>
      </c>
      <c r="L90" s="54">
        <f t="shared" si="11"/>
        <v>1401.566718147817</v>
      </c>
      <c r="M90" s="54">
        <f t="shared" si="11"/>
        <v>1483.7223646090169</v>
      </c>
      <c r="N90" s="54">
        <f t="shared" si="11"/>
        <v>1571.5684766320201</v>
      </c>
      <c r="O90" s="54">
        <f t="shared" si="11"/>
        <v>1646.8308809364089</v>
      </c>
      <c r="P90" s="54">
        <f t="shared" si="11"/>
        <v>1663.9142092848247</v>
      </c>
      <c r="Q90" s="54">
        <f t="shared" si="11"/>
        <v>1729.3353394650969</v>
      </c>
      <c r="R90" s="54">
        <f t="shared" si="11"/>
        <v>1815.2175877512082</v>
      </c>
      <c r="S90" s="54">
        <f t="shared" si="11"/>
        <v>1890.5503654260967</v>
      </c>
      <c r="T90" s="54">
        <f t="shared" si="11"/>
        <v>1985.0357835637794</v>
      </c>
      <c r="U90" s="54">
        <f t="shared" si="11"/>
        <v>1974.020219422028</v>
      </c>
      <c r="V90" s="54">
        <f t="shared" si="11"/>
        <v>2219.755042611464</v>
      </c>
      <c r="W90" s="54">
        <f t="shared" si="11"/>
        <v>2221.0746865680835</v>
      </c>
      <c r="X90" s="54">
        <f t="shared" si="11"/>
        <v>2239.1769422769453</v>
      </c>
      <c r="Y90" s="54">
        <f t="shared" si="11"/>
        <v>2252.9565271133088</v>
      </c>
      <c r="Z90" s="54">
        <f t="shared" si="11"/>
        <v>2261.9553613678227</v>
      </c>
      <c r="AA90" s="54">
        <f t="shared" si="11"/>
        <v>2272.1695888651816</v>
      </c>
      <c r="AB90" s="54">
        <f t="shared" si="11"/>
        <v>2279.1581314419873</v>
      </c>
      <c r="AC90" s="54">
        <f t="shared" si="11"/>
        <v>2282.840490305618</v>
      </c>
      <c r="AD90" s="54">
        <f t="shared" si="11"/>
        <v>2282.6574921785323</v>
      </c>
      <c r="AE90" s="54">
        <f t="shared" si="11"/>
        <v>2277.6034654867494</v>
      </c>
      <c r="AF90" s="54">
        <f t="shared" si="11"/>
        <v>2264.0838949512681</v>
      </c>
      <c r="AG90" s="54">
        <f t="shared" si="11"/>
        <v>2241.5977800274959</v>
      </c>
      <c r="AH90" s="54">
        <f t="shared" si="11"/>
        <v>2213.8580169999709</v>
      </c>
      <c r="AI90" s="54">
        <f t="shared" si="11"/>
        <v>2185.5701105778285</v>
      </c>
      <c r="AJ90" s="54">
        <f t="shared" si="11"/>
        <v>2162.3765819917121</v>
      </c>
      <c r="AK90" s="54">
        <f t="shared" si="11"/>
        <v>2142.933099078236</v>
      </c>
      <c r="AL90" s="54">
        <f t="shared" si="11"/>
        <v>2122.4700357677707</v>
      </c>
      <c r="AM90" s="54">
        <f t="shared" si="11"/>
        <v>2101.7393695356504</v>
      </c>
      <c r="AN90" s="54">
        <f t="shared" si="11"/>
        <v>2081.4474724660395</v>
      </c>
      <c r="AO90" s="54">
        <f t="shared" si="11"/>
        <v>2062.2581474861404</v>
      </c>
      <c r="AP90" s="54">
        <f t="shared" si="11"/>
        <v>2044.0043193332633</v>
      </c>
      <c r="AQ90" s="54">
        <f t="shared" si="11"/>
        <v>2025.9614555018206</v>
      </c>
      <c r="AR90" s="54">
        <f t="shared" si="11"/>
        <v>2007.9263327189688</v>
      </c>
      <c r="AS90" s="54">
        <f t="shared" si="11"/>
        <v>1989.6946903391113</v>
      </c>
      <c r="AT90" s="54">
        <f t="shared" si="11"/>
        <v>1971.0628404895069</v>
      </c>
      <c r="AU90" s="54">
        <f t="shared" si="11"/>
        <v>1951.8707612984065</v>
      </c>
      <c r="AV90" s="54">
        <f t="shared" si="11"/>
        <v>1931.9594166830846</v>
      </c>
      <c r="AW90" s="54">
        <f t="shared" si="11"/>
        <v>1911.1311308673667</v>
      </c>
      <c r="AX90" s="54">
        <f t="shared" si="11"/>
        <v>1889.1931753026688</v>
      </c>
      <c r="AY90" s="54">
        <f t="shared" si="11"/>
        <v>1865.9584584594932</v>
      </c>
      <c r="AZ90" s="54">
        <f t="shared" si="11"/>
        <v>1841.4148264900191</v>
      </c>
      <c r="BA90" s="54">
        <f t="shared" si="11"/>
        <v>1815.7044483098166</v>
      </c>
      <c r="BB90" s="54">
        <f t="shared" si="11"/>
        <v>1788.8786789976148</v>
      </c>
      <c r="BC90" s="54">
        <f t="shared" si="11"/>
        <v>1760.991945545851</v>
      </c>
      <c r="BD90" s="54">
        <f t="shared" si="11"/>
        <v>1732.1015790142153</v>
      </c>
      <c r="BE90" s="54">
        <f t="shared" si="11"/>
        <v>1702.4225925957385</v>
      </c>
      <c r="BF90" s="54">
        <f t="shared" si="11"/>
        <v>1672.2316969552808</v>
      </c>
      <c r="BG90" s="54">
        <f t="shared" si="11"/>
        <v>1641.6760390014576</v>
      </c>
      <c r="BH90" s="54">
        <f t="shared" si="11"/>
        <v>1610.8960369525446</v>
      </c>
      <c r="BI90" s="55">
        <f t="shared" si="11"/>
        <v>1580.0250271638538</v>
      </c>
    </row>
    <row r="91" spans="1:61" x14ac:dyDescent="0.2">
      <c r="A91" s="259" t="s">
        <v>283</v>
      </c>
      <c r="B91" s="40"/>
      <c r="I91" s="54">
        <f>I39+I40</f>
        <v>2597.0509188204237</v>
      </c>
      <c r="J91" s="54">
        <f t="shared" ref="J91:BI91" si="12">J39+J40</f>
        <v>2726.7398155051605</v>
      </c>
      <c r="K91" s="54">
        <f t="shared" si="12"/>
        <v>2967.9328846353892</v>
      </c>
      <c r="L91" s="54">
        <f t="shared" si="12"/>
        <v>3162.3679261120096</v>
      </c>
      <c r="M91" s="54">
        <f t="shared" si="12"/>
        <v>3331.3503163887726</v>
      </c>
      <c r="N91" s="54">
        <f t="shared" si="12"/>
        <v>3525.4810456247324</v>
      </c>
      <c r="O91" s="54">
        <f t="shared" si="12"/>
        <v>3658.4208621730013</v>
      </c>
      <c r="P91" s="54">
        <f t="shared" si="12"/>
        <v>3728.0927483218288</v>
      </c>
      <c r="Q91" s="54">
        <f t="shared" si="12"/>
        <v>3677.9997747986417</v>
      </c>
      <c r="R91" s="54">
        <f t="shared" si="12"/>
        <v>3750.6771824741027</v>
      </c>
      <c r="S91" s="54">
        <f t="shared" si="12"/>
        <v>4007.1459255589216</v>
      </c>
      <c r="T91" s="54">
        <f t="shared" si="12"/>
        <v>4235.8782596613346</v>
      </c>
      <c r="U91" s="54">
        <f t="shared" si="12"/>
        <v>4307.7125172410397</v>
      </c>
      <c r="V91" s="54">
        <f t="shared" si="12"/>
        <v>4583.195091143124</v>
      </c>
      <c r="W91" s="54">
        <f t="shared" si="12"/>
        <v>4780.7831913358204</v>
      </c>
      <c r="X91" s="54">
        <f t="shared" si="12"/>
        <v>4889.0335417114111</v>
      </c>
      <c r="Y91" s="54">
        <f t="shared" si="12"/>
        <v>4990.801677968695</v>
      </c>
      <c r="Z91" s="54">
        <f t="shared" si="12"/>
        <v>5077.0436137204742</v>
      </c>
      <c r="AA91" s="54">
        <f t="shared" si="12"/>
        <v>5167.5254668137986</v>
      </c>
      <c r="AB91" s="54">
        <f t="shared" si="12"/>
        <v>5261.5446523498904</v>
      </c>
      <c r="AC91" s="54">
        <f t="shared" si="12"/>
        <v>5354.7095618640178</v>
      </c>
      <c r="AD91" s="54">
        <f t="shared" si="12"/>
        <v>5440.9346638251709</v>
      </c>
      <c r="AE91" s="54">
        <f t="shared" si="12"/>
        <v>5512.4482643141055</v>
      </c>
      <c r="AF91" s="54">
        <f t="shared" si="12"/>
        <v>5563.6743063836111</v>
      </c>
      <c r="AG91" s="54">
        <f t="shared" si="12"/>
        <v>5597.9432566915784</v>
      </c>
      <c r="AH91" s="54">
        <f t="shared" si="12"/>
        <v>5620.7481851714529</v>
      </c>
      <c r="AI91" s="54">
        <f t="shared" si="12"/>
        <v>5640.4495683555233</v>
      </c>
      <c r="AJ91" s="54">
        <f t="shared" si="12"/>
        <v>5668.3994726907258</v>
      </c>
      <c r="AK91" s="54">
        <f t="shared" si="12"/>
        <v>5701.1422419411829</v>
      </c>
      <c r="AL91" s="54">
        <f t="shared" si="12"/>
        <v>5728.419444895344</v>
      </c>
      <c r="AM91" s="54">
        <f t="shared" si="12"/>
        <v>5752.6402789879585</v>
      </c>
      <c r="AN91" s="54">
        <f t="shared" si="12"/>
        <v>5776.2241078425013</v>
      </c>
      <c r="AO91" s="54">
        <f t="shared" si="12"/>
        <v>5801.5969352496204</v>
      </c>
      <c r="AP91" s="54">
        <f t="shared" si="12"/>
        <v>5828.9356826846233</v>
      </c>
      <c r="AQ91" s="54">
        <f t="shared" si="12"/>
        <v>5856.8005322767931</v>
      </c>
      <c r="AR91" s="54">
        <f t="shared" si="12"/>
        <v>5885.1862443405462</v>
      </c>
      <c r="AS91" s="54">
        <f t="shared" si="12"/>
        <v>5914.0713809216204</v>
      </c>
      <c r="AT91" s="54">
        <f t="shared" si="12"/>
        <v>5943.4212729152023</v>
      </c>
      <c r="AU91" s="54">
        <f t="shared" si="12"/>
        <v>5973.31757935309</v>
      </c>
      <c r="AV91" s="54">
        <f t="shared" si="12"/>
        <v>6003.8326608263706</v>
      </c>
      <c r="AW91" s="54">
        <f t="shared" si="12"/>
        <v>6034.9015572440594</v>
      </c>
      <c r="AX91" s="54">
        <f t="shared" si="12"/>
        <v>6066.4477185587721</v>
      </c>
      <c r="AY91" s="54">
        <f t="shared" si="12"/>
        <v>6098.3803470390749</v>
      </c>
      <c r="AZ91" s="54">
        <f t="shared" si="12"/>
        <v>6131.3917444532599</v>
      </c>
      <c r="BA91" s="54">
        <f t="shared" si="12"/>
        <v>6165.9595711002748</v>
      </c>
      <c r="BB91" s="54">
        <f t="shared" si="12"/>
        <v>6201.6503974878196</v>
      </c>
      <c r="BC91" s="54">
        <f t="shared" si="12"/>
        <v>6238.0200015268047</v>
      </c>
      <c r="BD91" s="54">
        <f t="shared" si="12"/>
        <v>6274.6129315428643</v>
      </c>
      <c r="BE91" s="54">
        <f t="shared" si="12"/>
        <v>6311.5369447825533</v>
      </c>
      <c r="BF91" s="54">
        <f t="shared" si="12"/>
        <v>6349.168950219967</v>
      </c>
      <c r="BG91" s="54">
        <f t="shared" si="12"/>
        <v>6387.4472684528591</v>
      </c>
      <c r="BH91" s="54">
        <f t="shared" si="12"/>
        <v>6426.3082949842092</v>
      </c>
      <c r="BI91" s="55">
        <f t="shared" si="12"/>
        <v>6465.6864040204064</v>
      </c>
    </row>
    <row r="92" spans="1:61" x14ac:dyDescent="0.2">
      <c r="A92" s="259" t="s">
        <v>284</v>
      </c>
      <c r="B92" s="40"/>
      <c r="I92" s="54">
        <f>I41</f>
        <v>825.35203982323162</v>
      </c>
      <c r="J92" s="54">
        <f t="shared" ref="J92:BI94" si="13">J41</f>
        <v>860.62424293328729</v>
      </c>
      <c r="K92" s="54">
        <f t="shared" si="13"/>
        <v>994.5601714893121</v>
      </c>
      <c r="L92" s="54">
        <f t="shared" si="13"/>
        <v>1125.7598991764332</v>
      </c>
      <c r="M92" s="54">
        <f t="shared" si="13"/>
        <v>1202.4657387811435</v>
      </c>
      <c r="N92" s="54">
        <f t="shared" si="13"/>
        <v>1283.9402712372946</v>
      </c>
      <c r="O92" s="54">
        <f t="shared" si="13"/>
        <v>1373.7400086801558</v>
      </c>
      <c r="P92" s="54">
        <f t="shared" si="13"/>
        <v>1399.7199374534182</v>
      </c>
      <c r="Q92" s="54">
        <f t="shared" si="13"/>
        <v>1477.9749989056179</v>
      </c>
      <c r="R92" s="54">
        <f t="shared" si="13"/>
        <v>1594.7588110067843</v>
      </c>
      <c r="S92" s="54">
        <f t="shared" si="13"/>
        <v>1648.2392055673163</v>
      </c>
      <c r="T92" s="54">
        <f t="shared" si="13"/>
        <v>1681.3499544976607</v>
      </c>
      <c r="U92" s="54">
        <f t="shared" si="13"/>
        <v>1711.0551127601359</v>
      </c>
      <c r="V92" s="54">
        <f t="shared" si="13"/>
        <v>2066.5774519172019</v>
      </c>
      <c r="W92" s="54">
        <f t="shared" si="13"/>
        <v>2090.8982819264734</v>
      </c>
      <c r="X92" s="54">
        <f t="shared" si="13"/>
        <v>2142.4296520269299</v>
      </c>
      <c r="Y92" s="54">
        <f t="shared" si="13"/>
        <v>2192.5421072068229</v>
      </c>
      <c r="Z92" s="54">
        <f t="shared" si="13"/>
        <v>2239.3440866359988</v>
      </c>
      <c r="AA92" s="54">
        <f t="shared" si="13"/>
        <v>2288.9152860993995</v>
      </c>
      <c r="AB92" s="54">
        <f t="shared" si="13"/>
        <v>2338.4977034078697</v>
      </c>
      <c r="AC92" s="54">
        <f t="shared" si="13"/>
        <v>2388.8297060764312</v>
      </c>
      <c r="AD92" s="54">
        <f t="shared" si="13"/>
        <v>2440.2742692448714</v>
      </c>
      <c r="AE92" s="54">
        <f t="shared" si="13"/>
        <v>2492.7917345636561</v>
      </c>
      <c r="AF92" s="54">
        <f t="shared" si="13"/>
        <v>2545.9105266470256</v>
      </c>
      <c r="AG92" s="54">
        <f t="shared" si="13"/>
        <v>2598.4736370634969</v>
      </c>
      <c r="AH92" s="54">
        <f t="shared" si="13"/>
        <v>2649.4477233265147</v>
      </c>
      <c r="AI92" s="54">
        <f t="shared" si="13"/>
        <v>2699.0256214358201</v>
      </c>
      <c r="AJ92" s="54">
        <f t="shared" si="13"/>
        <v>2748.8189593052421</v>
      </c>
      <c r="AK92" s="54">
        <f t="shared" si="13"/>
        <v>2797.494670474648</v>
      </c>
      <c r="AL92" s="54">
        <f t="shared" si="13"/>
        <v>2842.9727853845161</v>
      </c>
      <c r="AM92" s="54">
        <f t="shared" si="13"/>
        <v>2886.4249429071879</v>
      </c>
      <c r="AN92" s="54">
        <f t="shared" si="13"/>
        <v>2929.083059275647</v>
      </c>
      <c r="AO92" s="54">
        <f t="shared" si="13"/>
        <v>2972.2344521535861</v>
      </c>
      <c r="AP92" s="54">
        <f t="shared" si="13"/>
        <v>3016.052049654621</v>
      </c>
      <c r="AQ92" s="54">
        <f t="shared" si="13"/>
        <v>3059.8660338543891</v>
      </c>
      <c r="AR92" s="54">
        <f t="shared" si="13"/>
        <v>3103.7332712877674</v>
      </c>
      <c r="AS92" s="54">
        <f t="shared" si="13"/>
        <v>3147.7013202032799</v>
      </c>
      <c r="AT92" s="54">
        <f t="shared" si="13"/>
        <v>3191.8096720758153</v>
      </c>
      <c r="AU92" s="54">
        <f t="shared" si="13"/>
        <v>3236.1596020355005</v>
      </c>
      <c r="AV92" s="54">
        <f t="shared" si="13"/>
        <v>3280.8481341537527</v>
      </c>
      <c r="AW92" s="54">
        <f t="shared" si="13"/>
        <v>3325.8970040131967</v>
      </c>
      <c r="AX92" s="54">
        <f t="shared" si="13"/>
        <v>3371.3189881027001</v>
      </c>
      <c r="AY92" s="54">
        <f t="shared" si="13"/>
        <v>3417.115681970176</v>
      </c>
      <c r="AZ92" s="54">
        <f t="shared" si="13"/>
        <v>3463.4939886996394</v>
      </c>
      <c r="BA92" s="54">
        <f t="shared" si="13"/>
        <v>3510.5198880237572</v>
      </c>
      <c r="BB92" s="54">
        <f t="shared" si="13"/>
        <v>3557.9628391445685</v>
      </c>
      <c r="BC92" s="54">
        <f t="shared" si="13"/>
        <v>3605.5779230530352</v>
      </c>
      <c r="BD92" s="54">
        <f t="shared" si="13"/>
        <v>3653.1055563961932</v>
      </c>
      <c r="BE92" s="54">
        <f t="shared" si="13"/>
        <v>3700.6082879271585</v>
      </c>
      <c r="BF92" s="54">
        <f t="shared" si="13"/>
        <v>3748.3088160636112</v>
      </c>
      <c r="BG92" s="54">
        <f t="shared" si="13"/>
        <v>3796.1744953850152</v>
      </c>
      <c r="BH92" s="54">
        <f t="shared" si="13"/>
        <v>3844.1696633577681</v>
      </c>
      <c r="BI92" s="55">
        <f t="shared" si="13"/>
        <v>3892.2555443217329</v>
      </c>
    </row>
    <row r="93" spans="1:61" x14ac:dyDescent="0.2">
      <c r="A93" s="259" t="s">
        <v>285</v>
      </c>
      <c r="B93" s="40"/>
      <c r="I93" s="54">
        <f>I42</f>
        <v>957.48912910180843</v>
      </c>
      <c r="J93" s="54">
        <f t="shared" si="13"/>
        <v>1007.4847756088832</v>
      </c>
      <c r="K93" s="54">
        <f t="shared" si="13"/>
        <v>1190.6924414462044</v>
      </c>
      <c r="L93" s="54">
        <f t="shared" si="13"/>
        <v>1343.1889625419417</v>
      </c>
      <c r="M93" s="54">
        <f t="shared" si="13"/>
        <v>1386.1188711991374</v>
      </c>
      <c r="N93" s="54">
        <f t="shared" si="13"/>
        <v>1437.9007595991709</v>
      </c>
      <c r="O93" s="54">
        <f t="shared" si="13"/>
        <v>1504.0047055880304</v>
      </c>
      <c r="P93" s="54">
        <f t="shared" si="13"/>
        <v>1468.2394548218376</v>
      </c>
      <c r="Q93" s="54">
        <f t="shared" si="13"/>
        <v>1517.3701234262553</v>
      </c>
      <c r="R93" s="54">
        <f t="shared" si="13"/>
        <v>1697.1667887148062</v>
      </c>
      <c r="S93" s="54">
        <f t="shared" si="13"/>
        <v>1811.5369065308341</v>
      </c>
      <c r="T93" s="54">
        <f t="shared" si="13"/>
        <v>1821.7287125216355</v>
      </c>
      <c r="U93" s="54">
        <f t="shared" si="13"/>
        <v>1852.1517291354023</v>
      </c>
      <c r="V93" s="54">
        <f t="shared" si="13"/>
        <v>2167.5672054910888</v>
      </c>
      <c r="W93" s="54">
        <f t="shared" si="13"/>
        <v>2175.4614760435193</v>
      </c>
      <c r="X93" s="54">
        <f t="shared" si="13"/>
        <v>2233.0188358454188</v>
      </c>
      <c r="Y93" s="54">
        <f t="shared" si="13"/>
        <v>2289.1740523297649</v>
      </c>
      <c r="Z93" s="54">
        <f t="shared" si="13"/>
        <v>2341.8983344522089</v>
      </c>
      <c r="AA93" s="54">
        <f t="shared" si="13"/>
        <v>2397.548326015602</v>
      </c>
      <c r="AB93" s="54">
        <f t="shared" si="13"/>
        <v>2453.2762816432232</v>
      </c>
      <c r="AC93" s="54">
        <f t="shared" si="13"/>
        <v>2509.8528473035117</v>
      </c>
      <c r="AD93" s="54">
        <f t="shared" si="13"/>
        <v>2567.658335586892</v>
      </c>
      <c r="AE93" s="54">
        <f t="shared" si="13"/>
        <v>2626.6509107716338</v>
      </c>
      <c r="AF93" s="54">
        <f t="shared" si="13"/>
        <v>2686.3194929450938</v>
      </c>
      <c r="AG93" s="54">
        <f t="shared" si="13"/>
        <v>2745.4348126693731</v>
      </c>
      <c r="AH93" s="54">
        <f t="shared" si="13"/>
        <v>2802.910587810245</v>
      </c>
      <c r="AI93" s="54">
        <f t="shared" si="13"/>
        <v>2858.9554100082551</v>
      </c>
      <c r="AJ93" s="54">
        <f t="shared" si="13"/>
        <v>2915.2852736823265</v>
      </c>
      <c r="AK93" s="54">
        <f t="shared" si="13"/>
        <v>2970.4873088771669</v>
      </c>
      <c r="AL93" s="54">
        <f t="shared" si="13"/>
        <v>3022.3415692998051</v>
      </c>
      <c r="AM93" s="54">
        <f t="shared" si="13"/>
        <v>3072.0876320369043</v>
      </c>
      <c r="AN93" s="54">
        <f t="shared" si="13"/>
        <v>3121.0359504198614</v>
      </c>
      <c r="AO93" s="54">
        <f t="shared" si="13"/>
        <v>3170.5627225020376</v>
      </c>
      <c r="AP93" s="54">
        <f t="shared" si="13"/>
        <v>3220.8607582316513</v>
      </c>
      <c r="AQ93" s="54">
        <f t="shared" si="13"/>
        <v>3271.2232111820658</v>
      </c>
      <c r="AR93" s="54">
        <f t="shared" si="13"/>
        <v>3321.7183517933609</v>
      </c>
      <c r="AS93" s="54">
        <f t="shared" si="13"/>
        <v>3372.4052850565972</v>
      </c>
      <c r="AT93" s="54">
        <f t="shared" si="13"/>
        <v>3423.3352290438565</v>
      </c>
      <c r="AU93" s="54">
        <f t="shared" si="13"/>
        <v>3474.6264700963184</v>
      </c>
      <c r="AV93" s="54">
        <f t="shared" si="13"/>
        <v>3526.3937491888992</v>
      </c>
      <c r="AW93" s="54">
        <f t="shared" si="13"/>
        <v>3578.671813958561</v>
      </c>
      <c r="AX93" s="54">
        <f t="shared" si="13"/>
        <v>3631.4864458049087</v>
      </c>
      <c r="AY93" s="54">
        <f t="shared" si="13"/>
        <v>3684.8520272155474</v>
      </c>
      <c r="AZ93" s="54">
        <f t="shared" si="13"/>
        <v>3738.9733136633486</v>
      </c>
      <c r="BA93" s="54">
        <f t="shared" si="13"/>
        <v>3793.8963644239661</v>
      </c>
      <c r="BB93" s="54">
        <f t="shared" si="13"/>
        <v>3849.3748252482346</v>
      </c>
      <c r="BC93" s="54">
        <f t="shared" si="13"/>
        <v>3905.1457361323096</v>
      </c>
      <c r="BD93" s="54">
        <f t="shared" si="13"/>
        <v>3960.9291418484631</v>
      </c>
      <c r="BE93" s="54">
        <f t="shared" si="13"/>
        <v>4016.7935826662056</v>
      </c>
      <c r="BF93" s="54">
        <f t="shared" si="13"/>
        <v>4072.9819800397545</v>
      </c>
      <c r="BG93" s="54">
        <f t="shared" si="13"/>
        <v>4129.4606067341883</v>
      </c>
      <c r="BH93" s="54">
        <f t="shared" si="13"/>
        <v>4186.1923613345998</v>
      </c>
      <c r="BI93" s="55">
        <f t="shared" si="13"/>
        <v>4243.1366467204862</v>
      </c>
    </row>
    <row r="94" spans="1:61" x14ac:dyDescent="0.2">
      <c r="A94" s="259" t="s">
        <v>286</v>
      </c>
      <c r="B94" s="40"/>
      <c r="I94" s="54">
        <f>I43</f>
        <v>636.84917179891238</v>
      </c>
      <c r="J94" s="54">
        <f t="shared" si="13"/>
        <v>682.17640383462935</v>
      </c>
      <c r="K94" s="54">
        <f t="shared" si="13"/>
        <v>798.94066636712569</v>
      </c>
      <c r="L94" s="54">
        <f t="shared" si="13"/>
        <v>919.68852177451481</v>
      </c>
      <c r="M94" s="54">
        <f t="shared" si="13"/>
        <v>953.46054365731106</v>
      </c>
      <c r="N94" s="54">
        <f t="shared" si="13"/>
        <v>982.73916071012547</v>
      </c>
      <c r="O94" s="54">
        <f t="shared" si="13"/>
        <v>1007.190217386193</v>
      </c>
      <c r="P94" s="54">
        <f t="shared" si="13"/>
        <v>988.01686580060073</v>
      </c>
      <c r="Q94" s="54">
        <f t="shared" si="13"/>
        <v>1028.7917095739863</v>
      </c>
      <c r="R94" s="54">
        <f t="shared" si="13"/>
        <v>1164.2331935578331</v>
      </c>
      <c r="S94" s="54">
        <f t="shared" si="13"/>
        <v>1285.5808657429811</v>
      </c>
      <c r="T94" s="54">
        <f t="shared" si="13"/>
        <v>1325.0409909702028</v>
      </c>
      <c r="U94" s="54">
        <f t="shared" si="13"/>
        <v>1362.5508537800022</v>
      </c>
      <c r="V94" s="54">
        <f t="shared" si="13"/>
        <v>1597.4262241195795</v>
      </c>
      <c r="W94" s="54">
        <f t="shared" si="13"/>
        <v>1681.134442521691</v>
      </c>
      <c r="X94" s="54">
        <f t="shared" si="13"/>
        <v>1757.4210740058566</v>
      </c>
      <c r="Y94" s="54">
        <f t="shared" si="13"/>
        <v>1833.8607494338623</v>
      </c>
      <c r="Z94" s="54">
        <f t="shared" si="13"/>
        <v>1908.3744711239369</v>
      </c>
      <c r="AA94" s="54">
        <f t="shared" si="13"/>
        <v>1986.1295865254713</v>
      </c>
      <c r="AB94" s="54">
        <f t="shared" si="13"/>
        <v>2065.1175161892575</v>
      </c>
      <c r="AC94" s="54">
        <f t="shared" si="13"/>
        <v>2145.9346921305296</v>
      </c>
      <c r="AD94" s="54">
        <f t="shared" si="13"/>
        <v>2228.8745315238193</v>
      </c>
      <c r="AE94" s="54">
        <f t="shared" si="13"/>
        <v>2313.8728525345482</v>
      </c>
      <c r="AF94" s="54">
        <f t="shared" si="13"/>
        <v>2400.4002645155988</v>
      </c>
      <c r="AG94" s="54">
        <f t="shared" si="13"/>
        <v>2487.3237919275834</v>
      </c>
      <c r="AH94" s="54">
        <f t="shared" si="13"/>
        <v>2573.6667791856185</v>
      </c>
      <c r="AI94" s="54">
        <f t="shared" si="13"/>
        <v>2659.6189759853614</v>
      </c>
      <c r="AJ94" s="54">
        <f t="shared" si="13"/>
        <v>2746.8157915290908</v>
      </c>
      <c r="AK94" s="54">
        <f t="shared" si="13"/>
        <v>2833.9615997533301</v>
      </c>
      <c r="AL94" s="54">
        <f t="shared" si="13"/>
        <v>2918.8851355914003</v>
      </c>
      <c r="AM94" s="54">
        <f t="shared" si="13"/>
        <v>3002.723514619599</v>
      </c>
      <c r="AN94" s="54">
        <f t="shared" si="13"/>
        <v>3086.7506796216899</v>
      </c>
      <c r="AO94" s="54">
        <f t="shared" si="13"/>
        <v>3172.3754849303605</v>
      </c>
      <c r="AP94" s="54">
        <f t="shared" si="13"/>
        <v>3259.880850060616</v>
      </c>
      <c r="AQ94" s="54">
        <f t="shared" si="13"/>
        <v>3348.6460812208406</v>
      </c>
      <c r="AR94" s="54">
        <f t="shared" si="13"/>
        <v>3438.8290745439181</v>
      </c>
      <c r="AS94" s="54">
        <f t="shared" si="13"/>
        <v>3530.5904859171364</v>
      </c>
      <c r="AT94" s="54">
        <f t="shared" si="13"/>
        <v>3624.0949754621774</v>
      </c>
      <c r="AU94" s="54">
        <f t="shared" si="13"/>
        <v>3719.5914666112826</v>
      </c>
      <c r="AV94" s="54">
        <f t="shared" si="13"/>
        <v>3817.3412784013672</v>
      </c>
      <c r="AW94" s="54">
        <f t="shared" si="13"/>
        <v>3917.5349629379471</v>
      </c>
      <c r="AX94" s="54">
        <f t="shared" si="13"/>
        <v>4020.3668384981465</v>
      </c>
      <c r="AY94" s="54">
        <f t="shared" si="13"/>
        <v>4126.0324943355345</v>
      </c>
      <c r="AZ94" s="54">
        <f t="shared" si="13"/>
        <v>4234.6168500918975</v>
      </c>
      <c r="BA94" s="54">
        <f t="shared" si="13"/>
        <v>4345.9403921235535</v>
      </c>
      <c r="BB94" s="54">
        <f t="shared" si="13"/>
        <v>4459.7788534442479</v>
      </c>
      <c r="BC94" s="54">
        <f t="shared" si="13"/>
        <v>4575.8771349692715</v>
      </c>
      <c r="BD94" s="54">
        <f t="shared" si="13"/>
        <v>4693.9474991009147</v>
      </c>
      <c r="BE94" s="54">
        <f t="shared" si="13"/>
        <v>4814.1061924007254</v>
      </c>
      <c r="BF94" s="54">
        <f t="shared" si="13"/>
        <v>4936.6857285172273</v>
      </c>
      <c r="BG94" s="54">
        <f t="shared" si="13"/>
        <v>5061.6941116542721</v>
      </c>
      <c r="BH94" s="54">
        <f t="shared" si="13"/>
        <v>5189.1348284023688</v>
      </c>
      <c r="BI94" s="55">
        <f t="shared" si="13"/>
        <v>5319.0064688143884</v>
      </c>
    </row>
    <row r="95" spans="1:61" x14ac:dyDescent="0.2">
      <c r="A95" s="259" t="s">
        <v>287</v>
      </c>
      <c r="B95" s="40"/>
      <c r="I95" s="54">
        <f>I44+I45</f>
        <v>1623.8018058106015</v>
      </c>
      <c r="J95" s="54">
        <f t="shared" ref="J95:BI95" si="14">J44+J45</f>
        <v>1822.4951609926225</v>
      </c>
      <c r="K95" s="54">
        <f t="shared" si="14"/>
        <v>2166.298644952557</v>
      </c>
      <c r="L95" s="54">
        <f t="shared" si="14"/>
        <v>2331.3408392066517</v>
      </c>
      <c r="M95" s="54">
        <f t="shared" si="14"/>
        <v>2383.0435220231129</v>
      </c>
      <c r="N95" s="54">
        <f t="shared" si="14"/>
        <v>2540.8630589329832</v>
      </c>
      <c r="O95" s="54">
        <f t="shared" si="14"/>
        <v>2728.838438356292</v>
      </c>
      <c r="P95" s="54">
        <f t="shared" si="14"/>
        <v>2762.9644114695907</v>
      </c>
      <c r="Q95" s="54">
        <f t="shared" si="14"/>
        <v>3032.1263849062357</v>
      </c>
      <c r="R95" s="54">
        <f t="shared" si="14"/>
        <v>3401.7294408571947</v>
      </c>
      <c r="S95" s="54">
        <f t="shared" si="14"/>
        <v>3556.0155065145791</v>
      </c>
      <c r="T95" s="54">
        <f t="shared" si="14"/>
        <v>3532.2470339744173</v>
      </c>
      <c r="U95" s="54">
        <f t="shared" si="14"/>
        <v>3588.8015752326332</v>
      </c>
      <c r="V95" s="54">
        <f t="shared" si="14"/>
        <v>3965.5598401128746</v>
      </c>
      <c r="W95" s="54">
        <f t="shared" si="14"/>
        <v>4247.4403854669345</v>
      </c>
      <c r="X95" s="54">
        <f t="shared" si="14"/>
        <v>4346.1877054260067</v>
      </c>
      <c r="Y95" s="54">
        <f t="shared" si="14"/>
        <v>4442.0377735679249</v>
      </c>
      <c r="Z95" s="54">
        <f t="shared" si="14"/>
        <v>4531.2314230630018</v>
      </c>
      <c r="AA95" s="54">
        <f t="shared" si="14"/>
        <v>4626.0742217144461</v>
      </c>
      <c r="AB95" s="54">
        <f t="shared" si="14"/>
        <v>4720.9332416132083</v>
      </c>
      <c r="AC95" s="54">
        <f t="shared" si="14"/>
        <v>4817.2955064263642</v>
      </c>
      <c r="AD95" s="54">
        <f t="shared" si="14"/>
        <v>4915.8848590943398</v>
      </c>
      <c r="AE95" s="54">
        <f t="shared" si="14"/>
        <v>5016.6115596816589</v>
      </c>
      <c r="AF95" s="54">
        <f t="shared" si="14"/>
        <v>5118.5616439148216</v>
      </c>
      <c r="AG95" s="54">
        <f t="shared" si="14"/>
        <v>5219.4337852096151</v>
      </c>
      <c r="AH95" s="54">
        <f t="shared" si="14"/>
        <v>5317.130932083177</v>
      </c>
      <c r="AI95" s="54">
        <f t="shared" si="14"/>
        <v>5412.0199345630181</v>
      </c>
      <c r="AJ95" s="54">
        <f t="shared" si="14"/>
        <v>5507.3068856323916</v>
      </c>
      <c r="AK95" s="54">
        <f t="shared" si="14"/>
        <v>5600.3270639614202</v>
      </c>
      <c r="AL95" s="54">
        <f t="shared" si="14"/>
        <v>5686.9463487644844</v>
      </c>
      <c r="AM95" s="54">
        <f t="shared" si="14"/>
        <v>5769.5140622461449</v>
      </c>
      <c r="AN95" s="54">
        <f t="shared" si="14"/>
        <v>5850.4917946512123</v>
      </c>
      <c r="AO95" s="54">
        <f t="shared" si="14"/>
        <v>5932.4438617843289</v>
      </c>
      <c r="AP95" s="54">
        <f t="shared" si="14"/>
        <v>6015.7042231346841</v>
      </c>
      <c r="AQ95" s="54">
        <f t="shared" si="14"/>
        <v>6098.9259400786204</v>
      </c>
      <c r="AR95" s="54">
        <f t="shared" si="14"/>
        <v>6182.2129363189251</v>
      </c>
      <c r="AS95" s="54">
        <f t="shared" si="14"/>
        <v>6265.6500349408861</v>
      </c>
      <c r="AT95" s="54">
        <f t="shared" si="14"/>
        <v>6349.3055164483721</v>
      </c>
      <c r="AU95" s="54">
        <f t="shared" si="14"/>
        <v>6433.3700552392456</v>
      </c>
      <c r="AV95" s="54">
        <f t="shared" si="14"/>
        <v>6518.0251578491643</v>
      </c>
      <c r="AW95" s="54">
        <f t="shared" si="14"/>
        <v>6603.3021772046914</v>
      </c>
      <c r="AX95" s="54">
        <f t="shared" si="14"/>
        <v>6689.2144194369966</v>
      </c>
      <c r="AY95" s="54">
        <f t="shared" si="14"/>
        <v>6775.7528147668127</v>
      </c>
      <c r="AZ95" s="54">
        <f t="shared" si="14"/>
        <v>6863.3562609312157</v>
      </c>
      <c r="BA95" s="54">
        <f t="shared" si="14"/>
        <v>6952.1905802840574</v>
      </c>
      <c r="BB95" s="54">
        <f t="shared" si="14"/>
        <v>7041.7966981021909</v>
      </c>
      <c r="BC95" s="54">
        <f t="shared" si="14"/>
        <v>7131.6882051735856</v>
      </c>
      <c r="BD95" s="54">
        <f t="shared" si="14"/>
        <v>7221.3508390229927</v>
      </c>
      <c r="BE95" s="54">
        <f t="shared" si="14"/>
        <v>7310.9079067106086</v>
      </c>
      <c r="BF95" s="54">
        <f t="shared" si="14"/>
        <v>7400.7985576933634</v>
      </c>
      <c r="BG95" s="54">
        <f t="shared" si="14"/>
        <v>7490.9569897845822</v>
      </c>
      <c r="BH95" s="54">
        <f t="shared" si="14"/>
        <v>7581.3115564938489</v>
      </c>
      <c r="BI95" s="55">
        <f t="shared" si="14"/>
        <v>7671.7845929139594</v>
      </c>
    </row>
    <row r="96" spans="1:61" x14ac:dyDescent="0.2">
      <c r="A96" s="259" t="s">
        <v>288</v>
      </c>
      <c r="B96" s="40"/>
      <c r="I96" s="54">
        <f>I46</f>
        <v>1217.5195160253679</v>
      </c>
      <c r="J96" s="54">
        <f t="shared" ref="J96:BI98" si="15">J46</f>
        <v>1292.6341207581518</v>
      </c>
      <c r="K96" s="54">
        <f t="shared" si="15"/>
        <v>1490.0363414785679</v>
      </c>
      <c r="L96" s="54">
        <f t="shared" si="15"/>
        <v>1639.350314270589</v>
      </c>
      <c r="M96" s="54">
        <f t="shared" si="15"/>
        <v>1712.0343556535668</v>
      </c>
      <c r="N96" s="54">
        <f t="shared" si="15"/>
        <v>1803.6398418356748</v>
      </c>
      <c r="O96" s="54">
        <f t="shared" si="15"/>
        <v>1891.7453428330407</v>
      </c>
      <c r="P96" s="54">
        <f t="shared" si="15"/>
        <v>1925.726984191494</v>
      </c>
      <c r="Q96" s="54">
        <f t="shared" si="15"/>
        <v>2039.0277316223494</v>
      </c>
      <c r="R96" s="54">
        <f t="shared" si="15"/>
        <v>2282.7007277873363</v>
      </c>
      <c r="S96" s="54">
        <f t="shared" si="15"/>
        <v>2438.8021860920107</v>
      </c>
      <c r="T96" s="54">
        <f t="shared" si="15"/>
        <v>2603.0134076603781</v>
      </c>
      <c r="U96" s="54">
        <f t="shared" si="15"/>
        <v>2742.170325969631</v>
      </c>
      <c r="V96" s="54">
        <f t="shared" si="15"/>
        <v>3334.778314369561</v>
      </c>
      <c r="W96" s="54">
        <f t="shared" si="15"/>
        <v>3790.6958165959172</v>
      </c>
      <c r="X96" s="54">
        <f t="shared" si="15"/>
        <v>4076.1608268117393</v>
      </c>
      <c r="Y96" s="54">
        <f t="shared" si="15"/>
        <v>4373.0738432130884</v>
      </c>
      <c r="Z96" s="54">
        <f t="shared" si="15"/>
        <v>4675.8161775135804</v>
      </c>
      <c r="AA96" s="54">
        <f t="shared" si="15"/>
        <v>5001.9732756657395</v>
      </c>
      <c r="AB96" s="54">
        <f t="shared" si="15"/>
        <v>5348.7260103914487</v>
      </c>
      <c r="AC96" s="54">
        <f t="shared" si="15"/>
        <v>5710.9552461635631</v>
      </c>
      <c r="AD96" s="54">
        <f t="shared" si="15"/>
        <v>6080.8245325437792</v>
      </c>
      <c r="AE96" s="54">
        <f t="shared" si="15"/>
        <v>6447.3595962973914</v>
      </c>
      <c r="AF96" s="54">
        <f t="shared" si="15"/>
        <v>6810.2255811084642</v>
      </c>
      <c r="AG96" s="54">
        <f t="shared" si="15"/>
        <v>7172.5726881805449</v>
      </c>
      <c r="AH96" s="54">
        <f t="shared" si="15"/>
        <v>7526.2395022639384</v>
      </c>
      <c r="AI96" s="54">
        <f t="shared" si="15"/>
        <v>7865.6644128919561</v>
      </c>
      <c r="AJ96" s="54">
        <f t="shared" si="15"/>
        <v>8189.0193205275718</v>
      </c>
      <c r="AK96" s="54">
        <f t="shared" si="15"/>
        <v>8496.3225870719925</v>
      </c>
      <c r="AL96" s="54">
        <f t="shared" si="15"/>
        <v>8789.5767627477944</v>
      </c>
      <c r="AM96" s="54">
        <f t="shared" si="15"/>
        <v>9072.2814331111513</v>
      </c>
      <c r="AN96" s="54">
        <f t="shared" si="15"/>
        <v>9348.5928550453391</v>
      </c>
      <c r="AO96" s="54">
        <f t="shared" si="15"/>
        <v>9623.280539682939</v>
      </c>
      <c r="AP96" s="54">
        <f t="shared" si="15"/>
        <v>9897.8650691855892</v>
      </c>
      <c r="AQ96" s="54">
        <f t="shared" si="15"/>
        <v>10171.258574878251</v>
      </c>
      <c r="AR96" s="54">
        <f t="shared" si="15"/>
        <v>10444.871740406175</v>
      </c>
      <c r="AS96" s="54">
        <f t="shared" si="15"/>
        <v>10720.262143212922</v>
      </c>
      <c r="AT96" s="54">
        <f t="shared" si="15"/>
        <v>10999.138179043539</v>
      </c>
      <c r="AU96" s="54">
        <f t="shared" si="15"/>
        <v>11283.605132804503</v>
      </c>
      <c r="AV96" s="54">
        <f t="shared" si="15"/>
        <v>11575.952222050733</v>
      </c>
      <c r="AW96" s="54">
        <f t="shared" si="15"/>
        <v>11878.409641549832</v>
      </c>
      <c r="AX96" s="54">
        <f t="shared" si="15"/>
        <v>12193.387878989681</v>
      </c>
      <c r="AY96" s="54">
        <f t="shared" si="15"/>
        <v>12523.487310758479</v>
      </c>
      <c r="AZ96" s="54">
        <f t="shared" si="15"/>
        <v>12866.649121129638</v>
      </c>
      <c r="BA96" s="54">
        <f t="shared" si="15"/>
        <v>13218.580283772479</v>
      </c>
      <c r="BB96" s="54">
        <f t="shared" si="15"/>
        <v>13578.609079834661</v>
      </c>
      <c r="BC96" s="54">
        <f t="shared" si="15"/>
        <v>13945.966701604988</v>
      </c>
      <c r="BD96" s="54">
        <f t="shared" si="15"/>
        <v>14319.781444359429</v>
      </c>
      <c r="BE96" s="54">
        <f t="shared" si="15"/>
        <v>14700.41167912938</v>
      </c>
      <c r="BF96" s="54">
        <f t="shared" si="15"/>
        <v>15088.878076522184</v>
      </c>
      <c r="BG96" s="54">
        <f t="shared" si="15"/>
        <v>15485.212222104825</v>
      </c>
      <c r="BH96" s="54">
        <f t="shared" si="15"/>
        <v>15889.431823684807</v>
      </c>
      <c r="BI96" s="55">
        <f t="shared" si="15"/>
        <v>16301.539517395771</v>
      </c>
    </row>
    <row r="97" spans="1:61" x14ac:dyDescent="0.2">
      <c r="A97" s="259" t="s">
        <v>289</v>
      </c>
      <c r="B97" s="40"/>
      <c r="I97" s="54">
        <f>I47</f>
        <v>1706.6024804589906</v>
      </c>
      <c r="J97" s="54">
        <f t="shared" si="15"/>
        <v>1703.5010482581254</v>
      </c>
      <c r="K97" s="54">
        <f t="shared" si="15"/>
        <v>1933.8707410286615</v>
      </c>
      <c r="L97" s="54">
        <f t="shared" si="15"/>
        <v>2153.675657808727</v>
      </c>
      <c r="M97" s="54">
        <f t="shared" si="15"/>
        <v>2298.3702505757124</v>
      </c>
      <c r="N97" s="54">
        <f t="shared" si="15"/>
        <v>2430.0821452448795</v>
      </c>
      <c r="O97" s="54">
        <f t="shared" si="15"/>
        <v>2614.0226283800762</v>
      </c>
      <c r="P97" s="54">
        <f t="shared" si="15"/>
        <v>2740.3367900106496</v>
      </c>
      <c r="Q97" s="54">
        <f t="shared" si="15"/>
        <v>2941.6791661197531</v>
      </c>
      <c r="R97" s="54">
        <f t="shared" si="15"/>
        <v>3388.5062004678171</v>
      </c>
      <c r="S97" s="54">
        <f t="shared" si="15"/>
        <v>3815.9156485707945</v>
      </c>
      <c r="T97" s="54">
        <f t="shared" si="15"/>
        <v>4021.3431733748421</v>
      </c>
      <c r="U97" s="54">
        <f t="shared" si="15"/>
        <v>4189.6426485802067</v>
      </c>
      <c r="V97" s="54">
        <f t="shared" si="15"/>
        <v>5047.07826989772</v>
      </c>
      <c r="W97" s="54">
        <f t="shared" si="15"/>
        <v>5516.6342563589078</v>
      </c>
      <c r="X97" s="54">
        <f t="shared" si="15"/>
        <v>5839.9238885125942</v>
      </c>
      <c r="Y97" s="54">
        <f t="shared" si="15"/>
        <v>6173.1866646089347</v>
      </c>
      <c r="Z97" s="54">
        <f t="shared" si="15"/>
        <v>6509.7233451234533</v>
      </c>
      <c r="AA97" s="54">
        <f t="shared" si="15"/>
        <v>6872.9053427094223</v>
      </c>
      <c r="AB97" s="54">
        <f t="shared" si="15"/>
        <v>7257.5956586610328</v>
      </c>
      <c r="AC97" s="54">
        <f t="shared" si="15"/>
        <v>7658.3880545194297</v>
      </c>
      <c r="AD97" s="54">
        <f t="shared" si="15"/>
        <v>8066.6080861591145</v>
      </c>
      <c r="AE97" s="54">
        <f t="shared" si="15"/>
        <v>8469.8277983701664</v>
      </c>
      <c r="AF97" s="54">
        <f t="shared" si="15"/>
        <v>8864.5962518748838</v>
      </c>
      <c r="AG97" s="54">
        <f t="shared" si="15"/>
        <v>9254.0128974031668</v>
      </c>
      <c r="AH97" s="54">
        <f t="shared" si="15"/>
        <v>9633.5689076853287</v>
      </c>
      <c r="AI97" s="54">
        <f t="shared" si="15"/>
        <v>10003.244150588229</v>
      </c>
      <c r="AJ97" s="54">
        <f t="shared" si="15"/>
        <v>10368.694883340529</v>
      </c>
      <c r="AK97" s="54">
        <f t="shared" si="15"/>
        <v>10726.810926796697</v>
      </c>
      <c r="AL97" s="54">
        <f t="shared" si="15"/>
        <v>11071.355165563386</v>
      </c>
      <c r="AM97" s="54">
        <f t="shared" si="15"/>
        <v>11406.715807846271</v>
      </c>
      <c r="AN97" s="54">
        <f t="shared" si="15"/>
        <v>11737.96829452008</v>
      </c>
      <c r="AO97" s="54">
        <f t="shared" si="15"/>
        <v>12070.84632271778</v>
      </c>
      <c r="AP97" s="54">
        <f t="shared" si="15"/>
        <v>12406.924189013283</v>
      </c>
      <c r="AQ97" s="54">
        <f t="shared" si="15"/>
        <v>12744.44931423767</v>
      </c>
      <c r="AR97" s="54">
        <f t="shared" si="15"/>
        <v>13084.749540513436</v>
      </c>
      <c r="AS97" s="54">
        <f t="shared" si="15"/>
        <v>13429.285895482497</v>
      </c>
      <c r="AT97" s="54">
        <f t="shared" si="15"/>
        <v>13779.661800169386</v>
      </c>
      <c r="AU97" s="54">
        <f t="shared" si="15"/>
        <v>14137.934346418371</v>
      </c>
      <c r="AV97" s="54">
        <f t="shared" si="15"/>
        <v>14506.349136238336</v>
      </c>
      <c r="AW97" s="54">
        <f t="shared" si="15"/>
        <v>14887.035563740521</v>
      </c>
      <c r="AX97" s="54">
        <f t="shared" si="15"/>
        <v>15282.304407092668</v>
      </c>
      <c r="AY97" s="54">
        <f t="shared" si="15"/>
        <v>15694.655707288915</v>
      </c>
      <c r="AZ97" s="54">
        <f t="shared" si="15"/>
        <v>16122.753353551754</v>
      </c>
      <c r="BA97" s="54">
        <f t="shared" si="15"/>
        <v>16563.038485730645</v>
      </c>
      <c r="BB97" s="54">
        <f t="shared" si="15"/>
        <v>17014.738294959363</v>
      </c>
      <c r="BC97" s="54">
        <f t="shared" si="15"/>
        <v>17476.960417405702</v>
      </c>
      <c r="BD97" s="54">
        <f t="shared" si="15"/>
        <v>17948.684809070674</v>
      </c>
      <c r="BE97" s="54">
        <f t="shared" si="15"/>
        <v>18430.433993726791</v>
      </c>
      <c r="BF97" s="54">
        <f t="shared" si="15"/>
        <v>18923.562641049757</v>
      </c>
      <c r="BG97" s="54">
        <f t="shared" si="15"/>
        <v>19428.187559137576</v>
      </c>
      <c r="BH97" s="54">
        <f t="shared" si="15"/>
        <v>19944.409732825607</v>
      </c>
      <c r="BI97" s="55">
        <f t="shared" si="15"/>
        <v>20472.312726987424</v>
      </c>
    </row>
    <row r="98" spans="1:61" x14ac:dyDescent="0.2">
      <c r="A98" s="259" t="s">
        <v>290</v>
      </c>
      <c r="B98" s="40"/>
      <c r="I98" s="54">
        <f>I48</f>
        <v>174.94890796108089</v>
      </c>
      <c r="J98" s="54">
        <f t="shared" si="15"/>
        <v>169.15820543043426</v>
      </c>
      <c r="K98" s="54">
        <f t="shared" si="15"/>
        <v>196.46933500099175</v>
      </c>
      <c r="L98" s="54">
        <f t="shared" si="15"/>
        <v>219.55529259720151</v>
      </c>
      <c r="M98" s="54">
        <f t="shared" si="15"/>
        <v>235.35118038279785</v>
      </c>
      <c r="N98" s="54">
        <f t="shared" si="15"/>
        <v>249.50909097016776</v>
      </c>
      <c r="O98" s="54">
        <f t="shared" si="15"/>
        <v>261.69729116037337</v>
      </c>
      <c r="P98" s="54">
        <f t="shared" si="15"/>
        <v>261.68098067397437</v>
      </c>
      <c r="Q98" s="54">
        <f t="shared" si="15"/>
        <v>279.37539782966684</v>
      </c>
      <c r="R98" s="54">
        <f t="shared" si="15"/>
        <v>318.13496199016924</v>
      </c>
      <c r="S98" s="54">
        <f t="shared" si="15"/>
        <v>336.40604594488298</v>
      </c>
      <c r="T98" s="54">
        <f t="shared" si="15"/>
        <v>358.40848198921412</v>
      </c>
      <c r="U98" s="54">
        <f t="shared" si="15"/>
        <v>358.49983471901351</v>
      </c>
      <c r="V98" s="54">
        <f t="shared" si="15"/>
        <v>418.05813758237923</v>
      </c>
      <c r="W98" s="54">
        <f t="shared" si="15"/>
        <v>444.2119594191438</v>
      </c>
      <c r="X98" s="54">
        <f t="shared" si="15"/>
        <v>459.50997907388228</v>
      </c>
      <c r="Y98" s="54">
        <f t="shared" si="15"/>
        <v>474.9562815544071</v>
      </c>
      <c r="Z98" s="54">
        <f t="shared" si="15"/>
        <v>490.13693516659032</v>
      </c>
      <c r="AA98" s="54">
        <f t="shared" si="15"/>
        <v>506.79782008145725</v>
      </c>
      <c r="AB98" s="54">
        <f t="shared" si="15"/>
        <v>524.41695045952872</v>
      </c>
      <c r="AC98" s="54">
        <f t="shared" si="15"/>
        <v>542.56339175580058</v>
      </c>
      <c r="AD98" s="54">
        <f t="shared" si="15"/>
        <v>560.61191580149921</v>
      </c>
      <c r="AE98" s="54">
        <f t="shared" si="15"/>
        <v>577.72713745422152</v>
      </c>
      <c r="AF98" s="54">
        <f t="shared" si="15"/>
        <v>593.29448208517692</v>
      </c>
      <c r="AG98" s="54">
        <f t="shared" si="15"/>
        <v>607.5811565367643</v>
      </c>
      <c r="AH98" s="54">
        <f t="shared" si="15"/>
        <v>621.05746459072736</v>
      </c>
      <c r="AI98" s="54">
        <f t="shared" si="15"/>
        <v>634.55784130489019</v>
      </c>
      <c r="AJ98" s="54">
        <f t="shared" si="15"/>
        <v>649.32697759290079</v>
      </c>
      <c r="AK98" s="54">
        <f t="shared" si="15"/>
        <v>665.07636977770187</v>
      </c>
      <c r="AL98" s="54">
        <f t="shared" si="15"/>
        <v>680.70014949499375</v>
      </c>
      <c r="AM98" s="54">
        <f t="shared" si="15"/>
        <v>696.44454122583477</v>
      </c>
      <c r="AN98" s="54">
        <f t="shared" si="15"/>
        <v>712.57476568859613</v>
      </c>
      <c r="AO98" s="54">
        <f t="shared" si="15"/>
        <v>729.37622648214301</v>
      </c>
      <c r="AP98" s="54">
        <f t="shared" si="15"/>
        <v>746.86692384042976</v>
      </c>
      <c r="AQ98" s="54">
        <f t="shared" si="15"/>
        <v>764.85353476091518</v>
      </c>
      <c r="AR98" s="54">
        <f t="shared" si="15"/>
        <v>783.31720593410944</v>
      </c>
      <c r="AS98" s="54">
        <f t="shared" si="15"/>
        <v>802.23427762111078</v>
      </c>
      <c r="AT98" s="54">
        <f t="shared" si="15"/>
        <v>821.57637550883749</v>
      </c>
      <c r="AU98" s="54">
        <f t="shared" si="15"/>
        <v>841.32836623728588</v>
      </c>
      <c r="AV98" s="54">
        <f t="shared" si="15"/>
        <v>861.47173836986951</v>
      </c>
      <c r="AW98" s="54">
        <f t="shared" si="15"/>
        <v>881.9656559918302</v>
      </c>
      <c r="AX98" s="54">
        <f t="shared" si="15"/>
        <v>902.76369899250619</v>
      </c>
      <c r="AY98" s="54">
        <f t="shared" si="15"/>
        <v>923.81313572083138</v>
      </c>
      <c r="AZ98" s="54">
        <f t="shared" si="15"/>
        <v>945.26176708110336</v>
      </c>
      <c r="BA98" s="54">
        <f t="shared" si="15"/>
        <v>967.26484822769191</v>
      </c>
      <c r="BB98" s="54">
        <f t="shared" si="15"/>
        <v>989.77113843660857</v>
      </c>
      <c r="BC98" s="54">
        <f t="shared" si="15"/>
        <v>1012.7232360748783</v>
      </c>
      <c r="BD98" s="54">
        <f t="shared" si="15"/>
        <v>1036.0572183006473</v>
      </c>
      <c r="BE98" s="54">
        <f t="shared" si="15"/>
        <v>1059.7987995820492</v>
      </c>
      <c r="BF98" s="54">
        <f t="shared" si="15"/>
        <v>1084.0209233081066</v>
      </c>
      <c r="BG98" s="54">
        <f t="shared" si="15"/>
        <v>1108.7247373823482</v>
      </c>
      <c r="BH98" s="54">
        <f t="shared" si="15"/>
        <v>1133.9104208579733</v>
      </c>
      <c r="BI98" s="55">
        <f t="shared" si="15"/>
        <v>1159.5771071417348</v>
      </c>
    </row>
    <row r="99" spans="1:61" x14ac:dyDescent="0.2">
      <c r="A99" s="259" t="s">
        <v>291</v>
      </c>
      <c r="B99" s="40"/>
      <c r="I99" s="54">
        <f>I49+I50</f>
        <v>111.46028951314003</v>
      </c>
      <c r="J99" s="54">
        <f t="shared" ref="J99:BI99" si="16">J49+J50</f>
        <v>120.30787133937859</v>
      </c>
      <c r="K99" s="54">
        <f t="shared" si="16"/>
        <v>141.43053509268847</v>
      </c>
      <c r="L99" s="54">
        <f t="shared" si="16"/>
        <v>159.98361785708192</v>
      </c>
      <c r="M99" s="54">
        <f t="shared" si="16"/>
        <v>167.95873433969678</v>
      </c>
      <c r="N99" s="54">
        <f t="shared" si="16"/>
        <v>172.05530032135397</v>
      </c>
      <c r="O99" s="54">
        <f t="shared" si="16"/>
        <v>181.9600660386933</v>
      </c>
      <c r="P99" s="54">
        <f t="shared" si="16"/>
        <v>194.94534916622629</v>
      </c>
      <c r="Q99" s="54">
        <f t="shared" si="16"/>
        <v>203.22948683917804</v>
      </c>
      <c r="R99" s="54">
        <f t="shared" si="16"/>
        <v>213.07428392840546</v>
      </c>
      <c r="S99" s="54">
        <f t="shared" si="16"/>
        <v>220.22999263419672</v>
      </c>
      <c r="T99" s="54">
        <f t="shared" si="16"/>
        <v>229.27298523539721</v>
      </c>
      <c r="U99" s="54">
        <f t="shared" si="16"/>
        <v>221.1260248388711</v>
      </c>
      <c r="V99" s="54">
        <f t="shared" si="16"/>
        <v>277.87684123406291</v>
      </c>
      <c r="W99" s="54">
        <f t="shared" si="16"/>
        <v>329.30584324697315</v>
      </c>
      <c r="X99" s="54">
        <f t="shared" si="16"/>
        <v>348.94039991971954</v>
      </c>
      <c r="Y99" s="54">
        <f t="shared" si="16"/>
        <v>369.33962440014386</v>
      </c>
      <c r="Z99" s="54">
        <f t="shared" si="16"/>
        <v>390.04845953834115</v>
      </c>
      <c r="AA99" s="54">
        <f t="shared" si="16"/>
        <v>412.44068678786425</v>
      </c>
      <c r="AB99" s="54">
        <f t="shared" si="16"/>
        <v>436.24952407626574</v>
      </c>
      <c r="AC99" s="54">
        <f t="shared" si="16"/>
        <v>461.19210412475104</v>
      </c>
      <c r="AD99" s="54">
        <f t="shared" si="16"/>
        <v>486.80232997094424</v>
      </c>
      <c r="AE99" s="54">
        <f t="shared" si="16"/>
        <v>512.39969066277877</v>
      </c>
      <c r="AF99" s="54">
        <f t="shared" si="16"/>
        <v>537.47992226257293</v>
      </c>
      <c r="AG99" s="54">
        <f t="shared" si="16"/>
        <v>562.13169659553751</v>
      </c>
      <c r="AH99" s="54">
        <f t="shared" si="16"/>
        <v>586.51744807465411</v>
      </c>
      <c r="AI99" s="54">
        <f t="shared" si="16"/>
        <v>611.15654311786625</v>
      </c>
      <c r="AJ99" s="54">
        <f t="shared" si="16"/>
        <v>637.00559823006415</v>
      </c>
      <c r="AK99" s="54">
        <f t="shared" si="16"/>
        <v>663.83470428054625</v>
      </c>
      <c r="AL99" s="54">
        <f t="shared" si="16"/>
        <v>690.75548710581597</v>
      </c>
      <c r="AM99" s="54">
        <f t="shared" si="16"/>
        <v>718.02521181574241</v>
      </c>
      <c r="AN99" s="54">
        <f t="shared" si="16"/>
        <v>745.94650496228292</v>
      </c>
      <c r="AO99" s="54">
        <f t="shared" si="16"/>
        <v>774.86954525776014</v>
      </c>
      <c r="AP99" s="54">
        <f t="shared" si="16"/>
        <v>804.88339500891175</v>
      </c>
      <c r="AQ99" s="54">
        <f t="shared" si="16"/>
        <v>835.85712759261719</v>
      </c>
      <c r="AR99" s="54">
        <f t="shared" si="16"/>
        <v>867.85213495413473</v>
      </c>
      <c r="AS99" s="54">
        <f t="shared" si="16"/>
        <v>900.93486777424994</v>
      </c>
      <c r="AT99" s="54">
        <f t="shared" si="16"/>
        <v>935.17740849926713</v>
      </c>
      <c r="AU99" s="54">
        <f t="shared" si="16"/>
        <v>970.67871986642581</v>
      </c>
      <c r="AV99" s="54">
        <f t="shared" si="16"/>
        <v>1007.5472190366014</v>
      </c>
      <c r="AW99" s="54">
        <f t="shared" si="16"/>
        <v>1045.879154017294</v>
      </c>
      <c r="AX99" s="54">
        <f t="shared" si="16"/>
        <v>1085.7781034623767</v>
      </c>
      <c r="AY99" s="54">
        <f t="shared" si="16"/>
        <v>1127.3548567088908</v>
      </c>
      <c r="AZ99" s="54">
        <f t="shared" si="16"/>
        <v>1170.7081794946112</v>
      </c>
      <c r="BA99" s="54">
        <f t="shared" si="16"/>
        <v>1215.8440013405238</v>
      </c>
      <c r="BB99" s="54">
        <f t="shared" si="16"/>
        <v>1262.7304716666877</v>
      </c>
      <c r="BC99" s="54">
        <f t="shared" si="16"/>
        <v>1311.3233258457315</v>
      </c>
      <c r="BD99" s="54">
        <f t="shared" si="16"/>
        <v>1361.5646219079772</v>
      </c>
      <c r="BE99" s="54">
        <f t="shared" si="16"/>
        <v>1413.5101653850311</v>
      </c>
      <c r="BF99" s="54">
        <f t="shared" si="16"/>
        <v>1467.2807996159581</v>
      </c>
      <c r="BG99" s="54">
        <f t="shared" si="16"/>
        <v>1522.9036702992446</v>
      </c>
      <c r="BH99" s="54">
        <f t="shared" si="16"/>
        <v>1580.4037957055414</v>
      </c>
      <c r="BI99" s="55">
        <f t="shared" si="16"/>
        <v>1639.8038115311047</v>
      </c>
    </row>
    <row r="100" spans="1:61" x14ac:dyDescent="0.2">
      <c r="A100" s="259" t="s">
        <v>292</v>
      </c>
      <c r="B100" s="40"/>
      <c r="I100" s="54">
        <f>I51</f>
        <v>22.452835911654002</v>
      </c>
      <c r="J100" s="54">
        <f t="shared" ref="J100:BI103" si="17">J51</f>
        <v>23.412379173753692</v>
      </c>
      <c r="K100" s="54">
        <f t="shared" si="17"/>
        <v>27.055965524115788</v>
      </c>
      <c r="L100" s="54">
        <f t="shared" si="17"/>
        <v>30.625116401895806</v>
      </c>
      <c r="M100" s="54">
        <f t="shared" si="17"/>
        <v>32.536888744587912</v>
      </c>
      <c r="N100" s="54">
        <f t="shared" si="17"/>
        <v>35.699637404168797</v>
      </c>
      <c r="O100" s="54">
        <f t="shared" si="17"/>
        <v>38.367627851350051</v>
      </c>
      <c r="P100" s="54">
        <f t="shared" si="17"/>
        <v>39.602824835326153</v>
      </c>
      <c r="Q100" s="54">
        <f t="shared" si="17"/>
        <v>41.15991326248249</v>
      </c>
      <c r="R100" s="54">
        <f t="shared" si="17"/>
        <v>45.745408371569674</v>
      </c>
      <c r="S100" s="54">
        <f t="shared" si="17"/>
        <v>50.832278851937239</v>
      </c>
      <c r="T100" s="54">
        <f t="shared" si="17"/>
        <v>55.823300807607737</v>
      </c>
      <c r="U100" s="54">
        <f t="shared" si="17"/>
        <v>52.219430202324659</v>
      </c>
      <c r="V100" s="54">
        <f t="shared" si="17"/>
        <v>57.360679492383881</v>
      </c>
      <c r="W100" s="54">
        <f t="shared" si="17"/>
        <v>65.377607731033848</v>
      </c>
      <c r="X100" s="54">
        <f t="shared" si="17"/>
        <v>68.780562391987488</v>
      </c>
      <c r="Y100" s="54">
        <f t="shared" si="17"/>
        <v>72.234747299398222</v>
      </c>
      <c r="Z100" s="54">
        <f t="shared" si="17"/>
        <v>75.655848539140848</v>
      </c>
      <c r="AA100" s="54">
        <f t="shared" si="17"/>
        <v>79.304081946242803</v>
      </c>
      <c r="AB100" s="54">
        <f t="shared" si="17"/>
        <v>83.114189681066719</v>
      </c>
      <c r="AC100" s="54">
        <f t="shared" si="17"/>
        <v>87.03119082121033</v>
      </c>
      <c r="AD100" s="54">
        <f t="shared" si="17"/>
        <v>90.968367080866926</v>
      </c>
      <c r="AE100" s="54">
        <f t="shared" si="17"/>
        <v>94.803257855172092</v>
      </c>
      <c r="AF100" s="54">
        <f t="shared" si="17"/>
        <v>98.440394286114895</v>
      </c>
      <c r="AG100" s="54">
        <f t="shared" si="17"/>
        <v>101.89493285858859</v>
      </c>
      <c r="AH100" s="54">
        <f t="shared" si="17"/>
        <v>105.20455522795106</v>
      </c>
      <c r="AI100" s="54">
        <f t="shared" si="17"/>
        <v>108.46836623506404</v>
      </c>
      <c r="AJ100" s="54">
        <f t="shared" si="17"/>
        <v>111.8574965492986</v>
      </c>
      <c r="AK100" s="54">
        <f t="shared" si="17"/>
        <v>115.32403562458403</v>
      </c>
      <c r="AL100" s="54">
        <f t="shared" si="17"/>
        <v>118.70684480741332</v>
      </c>
      <c r="AM100" s="54">
        <f t="shared" si="17"/>
        <v>122.05007858930888</v>
      </c>
      <c r="AN100" s="54">
        <f t="shared" si="17"/>
        <v>125.40321711549251</v>
      </c>
      <c r="AO100" s="54">
        <f t="shared" si="17"/>
        <v>128.82098941949641</v>
      </c>
      <c r="AP100" s="54">
        <f t="shared" si="17"/>
        <v>132.31217566839874</v>
      </c>
      <c r="AQ100" s="54">
        <f t="shared" si="17"/>
        <v>135.84870426468714</v>
      </c>
      <c r="AR100" s="54">
        <f t="shared" si="17"/>
        <v>139.43391760717191</v>
      </c>
      <c r="AS100" s="54">
        <f t="shared" si="17"/>
        <v>143.0710202816428</v>
      </c>
      <c r="AT100" s="54">
        <f t="shared" si="17"/>
        <v>146.76309644030786</v>
      </c>
      <c r="AU100" s="54">
        <f t="shared" si="17"/>
        <v>150.51632481121129</v>
      </c>
      <c r="AV100" s="54">
        <f t="shared" si="17"/>
        <v>154.33702727173528</v>
      </c>
      <c r="AW100" s="54">
        <f t="shared" si="17"/>
        <v>158.22827410442946</v>
      </c>
      <c r="AX100" s="54">
        <f t="shared" si="17"/>
        <v>162.19287509778809</v>
      </c>
      <c r="AY100" s="54">
        <f t="shared" si="17"/>
        <v>166.23325286966093</v>
      </c>
      <c r="AZ100" s="54">
        <f t="shared" si="17"/>
        <v>170.36099683811605</v>
      </c>
      <c r="BA100" s="54">
        <f t="shared" si="17"/>
        <v>174.57872804072153</v>
      </c>
      <c r="BB100" s="54">
        <f t="shared" si="17"/>
        <v>178.87404407942515</v>
      </c>
      <c r="BC100" s="54">
        <f t="shared" si="17"/>
        <v>183.23318705272956</v>
      </c>
      <c r="BD100" s="54">
        <f t="shared" si="17"/>
        <v>187.6409917788709</v>
      </c>
      <c r="BE100" s="54">
        <f t="shared" si="17"/>
        <v>192.0983335837378</v>
      </c>
      <c r="BF100" s="54">
        <f t="shared" si="17"/>
        <v>196.6145155943222</v>
      </c>
      <c r="BG100" s="54">
        <f t="shared" si="17"/>
        <v>201.18568850411904</v>
      </c>
      <c r="BH100" s="54">
        <f t="shared" si="17"/>
        <v>205.80766938208728</v>
      </c>
      <c r="BI100" s="55">
        <f t="shared" si="17"/>
        <v>210.47593174554234</v>
      </c>
    </row>
    <row r="101" spans="1:61" x14ac:dyDescent="0.2">
      <c r="A101" s="259" t="s">
        <v>293</v>
      </c>
      <c r="B101" s="40"/>
      <c r="I101" s="54">
        <f>I52</f>
        <v>1466.9497714236093</v>
      </c>
      <c r="J101" s="54">
        <f t="shared" si="17"/>
        <v>1474.0179441560417</v>
      </c>
      <c r="K101" s="54">
        <f t="shared" si="17"/>
        <v>1588.8989412835126</v>
      </c>
      <c r="L101" s="54">
        <f t="shared" si="17"/>
        <v>1680.9431100365668</v>
      </c>
      <c r="M101" s="54">
        <f t="shared" si="17"/>
        <v>1680.2596337294835</v>
      </c>
      <c r="N101" s="54">
        <f t="shared" si="17"/>
        <v>1695.144439478476</v>
      </c>
      <c r="O101" s="54">
        <f t="shared" si="17"/>
        <v>1660.9369108534145</v>
      </c>
      <c r="P101" s="54">
        <f t="shared" si="17"/>
        <v>1583.6219721367613</v>
      </c>
      <c r="Q101" s="54">
        <f t="shared" si="17"/>
        <v>1619.613841507062</v>
      </c>
      <c r="R101" s="54">
        <f t="shared" si="17"/>
        <v>1767.2620779648926</v>
      </c>
      <c r="S101" s="54">
        <f t="shared" si="17"/>
        <v>1928.5876837904223</v>
      </c>
      <c r="T101" s="54">
        <f t="shared" si="17"/>
        <v>1980.3465919708456</v>
      </c>
      <c r="U101" s="54">
        <f t="shared" si="17"/>
        <v>1952.1155968033461</v>
      </c>
      <c r="V101" s="54">
        <f t="shared" si="17"/>
        <v>2254.0667697181825</v>
      </c>
      <c r="W101" s="54">
        <f t="shared" si="17"/>
        <v>2406.5305171590167</v>
      </c>
      <c r="X101" s="54">
        <f t="shared" si="17"/>
        <v>2609.1328624622765</v>
      </c>
      <c r="Y101" s="54">
        <f t="shared" si="17"/>
        <v>2865.615835992859</v>
      </c>
      <c r="Z101" s="54">
        <f t="shared" si="17"/>
        <v>3235.6968217232065</v>
      </c>
      <c r="AA101" s="54">
        <f t="shared" si="17"/>
        <v>3564.2908758619005</v>
      </c>
      <c r="AB101" s="54">
        <f t="shared" si="17"/>
        <v>3901.4002361445782</v>
      </c>
      <c r="AC101" s="54">
        <f t="shared" si="17"/>
        <v>4237.3528325860771</v>
      </c>
      <c r="AD101" s="54">
        <f t="shared" si="17"/>
        <v>4577.3130429462508</v>
      </c>
      <c r="AE101" s="54">
        <f t="shared" si="17"/>
        <v>4942.5739080429221</v>
      </c>
      <c r="AF101" s="54">
        <f t="shared" si="17"/>
        <v>5363.3000306385975</v>
      </c>
      <c r="AG101" s="54">
        <f t="shared" si="17"/>
        <v>5845.2443238173237</v>
      </c>
      <c r="AH101" s="54">
        <f t="shared" si="17"/>
        <v>6374.070172804406</v>
      </c>
      <c r="AI101" s="54">
        <f t="shared" si="17"/>
        <v>6901.5172620819758</v>
      </c>
      <c r="AJ101" s="54">
        <f t="shared" si="17"/>
        <v>7340.535660994622</v>
      </c>
      <c r="AK101" s="54">
        <f t="shared" si="17"/>
        <v>7694.1529878580004</v>
      </c>
      <c r="AL101" s="54">
        <f t="shared" si="17"/>
        <v>8036.3955592766961</v>
      </c>
      <c r="AM101" s="54">
        <f t="shared" si="17"/>
        <v>8369.0558150604047</v>
      </c>
      <c r="AN101" s="54">
        <f t="shared" si="17"/>
        <v>8694.9148002045949</v>
      </c>
      <c r="AO101" s="54">
        <f t="shared" si="17"/>
        <v>9017.7019849610133</v>
      </c>
      <c r="AP101" s="54">
        <f t="shared" si="17"/>
        <v>9338.42986271257</v>
      </c>
      <c r="AQ101" s="54">
        <f t="shared" si="17"/>
        <v>9655.8543342864596</v>
      </c>
      <c r="AR101" s="54">
        <f t="shared" si="17"/>
        <v>9971.2432361482115</v>
      </c>
      <c r="AS101" s="54">
        <f t="shared" si="17"/>
        <v>10286.155731251703</v>
      </c>
      <c r="AT101" s="54">
        <f t="shared" si="17"/>
        <v>10602.41487527012</v>
      </c>
      <c r="AU101" s="54">
        <f t="shared" si="17"/>
        <v>10922.320102805676</v>
      </c>
      <c r="AV101" s="54">
        <f t="shared" si="17"/>
        <v>11248.42744813955</v>
      </c>
      <c r="AW101" s="54">
        <f t="shared" si="17"/>
        <v>11583.30594069684</v>
      </c>
      <c r="AX101" s="54">
        <f t="shared" si="17"/>
        <v>11929.774605908851</v>
      </c>
      <c r="AY101" s="54">
        <f t="shared" si="17"/>
        <v>12290.935201036442</v>
      </c>
      <c r="AZ101" s="54">
        <f t="shared" si="17"/>
        <v>12663.768021205738</v>
      </c>
      <c r="BA101" s="54">
        <f t="shared" si="17"/>
        <v>13042.367017292723</v>
      </c>
      <c r="BB101" s="54">
        <f t="shared" si="17"/>
        <v>13425.656136967618</v>
      </c>
      <c r="BC101" s="54">
        <f t="shared" si="17"/>
        <v>13812.436888737475</v>
      </c>
      <c r="BD101" s="54">
        <f t="shared" si="17"/>
        <v>14201.385467905529</v>
      </c>
      <c r="BE101" s="54">
        <f t="shared" si="17"/>
        <v>14592.379576240783</v>
      </c>
      <c r="BF101" s="54">
        <f t="shared" si="17"/>
        <v>14985.942493226414</v>
      </c>
      <c r="BG101" s="54">
        <f t="shared" si="17"/>
        <v>15381.603241922081</v>
      </c>
      <c r="BH101" s="54">
        <f t="shared" si="17"/>
        <v>15778.863865294579</v>
      </c>
      <c r="BI101" s="55">
        <f t="shared" si="17"/>
        <v>16177.19986741205</v>
      </c>
    </row>
    <row r="102" spans="1:61" x14ac:dyDescent="0.2">
      <c r="A102" s="259" t="s">
        <v>294</v>
      </c>
      <c r="B102" s="40"/>
      <c r="I102" s="54">
        <f>I53</f>
        <v>87.53053933252626</v>
      </c>
      <c r="J102" s="54">
        <f t="shared" si="17"/>
        <v>95.08803735377785</v>
      </c>
      <c r="K102" s="54">
        <f t="shared" si="17"/>
        <v>108.87049937819883</v>
      </c>
      <c r="L102" s="54">
        <f t="shared" si="17"/>
        <v>118.31566272018181</v>
      </c>
      <c r="M102" s="54">
        <f t="shared" si="17"/>
        <v>125.81415161256815</v>
      </c>
      <c r="N102" s="54">
        <f t="shared" si="17"/>
        <v>140.31477005110062</v>
      </c>
      <c r="O102" s="54">
        <f t="shared" si="17"/>
        <v>156.72015248722698</v>
      </c>
      <c r="P102" s="54">
        <f t="shared" si="17"/>
        <v>165.1852348132401</v>
      </c>
      <c r="Q102" s="54">
        <f t="shared" si="17"/>
        <v>184.25366435012344</v>
      </c>
      <c r="R102" s="54">
        <f t="shared" si="17"/>
        <v>209.81637237905477</v>
      </c>
      <c r="S102" s="54">
        <f t="shared" si="17"/>
        <v>245.89161153311522</v>
      </c>
      <c r="T102" s="54">
        <f t="shared" si="17"/>
        <v>264.34481065829374</v>
      </c>
      <c r="U102" s="54">
        <f t="shared" si="17"/>
        <v>255.71778339066671</v>
      </c>
      <c r="V102" s="54">
        <f t="shared" si="17"/>
        <v>314.44198403038911</v>
      </c>
      <c r="W102" s="54">
        <f t="shared" si="17"/>
        <v>339.54369713094945</v>
      </c>
      <c r="X102" s="54">
        <f t="shared" si="17"/>
        <v>368.12865113866752</v>
      </c>
      <c r="Y102" s="54">
        <f t="shared" si="17"/>
        <v>397.44641764455861</v>
      </c>
      <c r="Z102" s="54">
        <f t="shared" si="17"/>
        <v>426.68797579804914</v>
      </c>
      <c r="AA102" s="54">
        <f t="shared" si="17"/>
        <v>457.0129039170962</v>
      </c>
      <c r="AB102" s="54">
        <f t="shared" si="17"/>
        <v>488.11107531038795</v>
      </c>
      <c r="AC102" s="54">
        <f t="shared" si="17"/>
        <v>519.82922489629095</v>
      </c>
      <c r="AD102" s="54">
        <f t="shared" si="17"/>
        <v>551.86952883651236</v>
      </c>
      <c r="AE102" s="54">
        <f t="shared" si="17"/>
        <v>583.75991856987139</v>
      </c>
      <c r="AF102" s="54">
        <f t="shared" si="17"/>
        <v>615.5395493875875</v>
      </c>
      <c r="AG102" s="54">
        <f t="shared" si="17"/>
        <v>647.35678738948332</v>
      </c>
      <c r="AH102" s="54">
        <f t="shared" si="17"/>
        <v>678.8232629759126</v>
      </c>
      <c r="AI102" s="54">
        <f t="shared" si="17"/>
        <v>709.86021209339981</v>
      </c>
      <c r="AJ102" s="54">
        <f t="shared" si="17"/>
        <v>740.79954641485847</v>
      </c>
      <c r="AK102" s="54">
        <f t="shared" si="17"/>
        <v>771.71616041046457</v>
      </c>
      <c r="AL102" s="54">
        <f t="shared" si="17"/>
        <v>802.47460909117638</v>
      </c>
      <c r="AM102" s="54">
        <f t="shared" si="17"/>
        <v>833.34570386123664</v>
      </c>
      <c r="AN102" s="54">
        <f t="shared" si="17"/>
        <v>864.64768444638696</v>
      </c>
      <c r="AO102" s="54">
        <f t="shared" si="17"/>
        <v>896.74739348076719</v>
      </c>
      <c r="AP102" s="54">
        <f t="shared" si="17"/>
        <v>929.70210485232667</v>
      </c>
      <c r="AQ102" s="54">
        <f t="shared" si="17"/>
        <v>963.30897388338644</v>
      </c>
      <c r="AR102" s="54">
        <f t="shared" si="17"/>
        <v>997.58189312331444</v>
      </c>
      <c r="AS102" s="54">
        <f t="shared" si="17"/>
        <v>1032.5341118531992</v>
      </c>
      <c r="AT102" s="54">
        <f t="shared" si="17"/>
        <v>1068.178525263648</v>
      </c>
      <c r="AU102" s="54">
        <f t="shared" si="17"/>
        <v>1104.5514267130829</v>
      </c>
      <c r="AV102" s="54">
        <f t="shared" si="17"/>
        <v>1141.6917692115603</v>
      </c>
      <c r="AW102" s="54">
        <f t="shared" si="17"/>
        <v>1179.6160238699495</v>
      </c>
      <c r="AX102" s="54">
        <f t="shared" si="17"/>
        <v>1218.3398297488463</v>
      </c>
      <c r="AY102" s="54">
        <f t="shared" si="17"/>
        <v>1257.8770800838304</v>
      </c>
      <c r="AZ102" s="54">
        <f t="shared" si="17"/>
        <v>1298.5464807734129</v>
      </c>
      <c r="BA102" s="54">
        <f t="shared" si="17"/>
        <v>1340.5849529881334</v>
      </c>
      <c r="BB102" s="54">
        <f t="shared" si="17"/>
        <v>1383.8678699618179</v>
      </c>
      <c r="BC102" s="54">
        <f t="shared" si="17"/>
        <v>1428.2512869211546</v>
      </c>
      <c r="BD102" s="54">
        <f t="shared" si="17"/>
        <v>1473.5708753785386</v>
      </c>
      <c r="BE102" s="54">
        <f t="shared" si="17"/>
        <v>1519.7794214141343</v>
      </c>
      <c r="BF102" s="54">
        <f t="shared" si="17"/>
        <v>1566.8908233880848</v>
      </c>
      <c r="BG102" s="54">
        <f t="shared" si="17"/>
        <v>1614.8093409171265</v>
      </c>
      <c r="BH102" s="54">
        <f t="shared" si="17"/>
        <v>1663.4295289932847</v>
      </c>
      <c r="BI102" s="55">
        <f t="shared" si="17"/>
        <v>1712.6362566565501</v>
      </c>
    </row>
    <row r="103" spans="1:61" x14ac:dyDescent="0.2">
      <c r="A103" s="260" t="s">
        <v>295</v>
      </c>
      <c r="B103" s="41"/>
      <c r="C103" s="261"/>
      <c r="D103" s="261"/>
      <c r="E103" s="261"/>
      <c r="F103" s="261"/>
      <c r="G103" s="261"/>
      <c r="H103" s="261"/>
      <c r="I103" s="59">
        <f>I54</f>
        <v>106.41260783441682</v>
      </c>
      <c r="J103" s="59">
        <f t="shared" si="17"/>
        <v>106.01747682394466</v>
      </c>
      <c r="K103" s="59">
        <f t="shared" si="17"/>
        <v>108.72061703685718</v>
      </c>
      <c r="L103" s="59">
        <f t="shared" si="17"/>
        <v>112.09366041509065</v>
      </c>
      <c r="M103" s="59">
        <f t="shared" si="17"/>
        <v>111.51452051101201</v>
      </c>
      <c r="N103" s="59">
        <f t="shared" si="17"/>
        <v>113.03205913023037</v>
      </c>
      <c r="O103" s="59">
        <f t="shared" si="17"/>
        <v>116.38619015098108</v>
      </c>
      <c r="P103" s="59">
        <f t="shared" si="17"/>
        <v>116.59976918770862</v>
      </c>
      <c r="Q103" s="59">
        <f t="shared" si="17"/>
        <v>121.7531333299423</v>
      </c>
      <c r="R103" s="59">
        <f t="shared" si="17"/>
        <v>133.96162549530575</v>
      </c>
      <c r="S103" s="59">
        <f t="shared" si="17"/>
        <v>142.45560376808243</v>
      </c>
      <c r="T103" s="59">
        <f t="shared" si="17"/>
        <v>148.20170190389067</v>
      </c>
      <c r="U103" s="59">
        <f t="shared" si="17"/>
        <v>150.38995216573491</v>
      </c>
      <c r="V103" s="59">
        <f t="shared" si="17"/>
        <v>171.45992894014705</v>
      </c>
      <c r="W103" s="59">
        <f t="shared" si="17"/>
        <v>178.87718995463754</v>
      </c>
      <c r="X103" s="59">
        <f t="shared" si="17"/>
        <v>189.03713564306867</v>
      </c>
      <c r="Y103" s="59">
        <f t="shared" si="17"/>
        <v>199.11922920213874</v>
      </c>
      <c r="Z103" s="59">
        <f t="shared" si="17"/>
        <v>208.81380839032573</v>
      </c>
      <c r="AA103" s="59">
        <f t="shared" si="17"/>
        <v>218.69868349909598</v>
      </c>
      <c r="AB103" s="59">
        <f t="shared" si="17"/>
        <v>228.56760376280297</v>
      </c>
      <c r="AC103" s="59">
        <f t="shared" si="17"/>
        <v>238.37640313726948</v>
      </c>
      <c r="AD103" s="59">
        <f t="shared" si="17"/>
        <v>248.02338568715078</v>
      </c>
      <c r="AE103" s="59">
        <f t="shared" si="17"/>
        <v>257.34163868309878</v>
      </c>
      <c r="AF103" s="59">
        <f t="shared" si="17"/>
        <v>266.28591662055766</v>
      </c>
      <c r="AG103" s="59">
        <f t="shared" si="17"/>
        <v>274.92085309871163</v>
      </c>
      <c r="AH103" s="59">
        <f t="shared" si="17"/>
        <v>283.24208570315693</v>
      </c>
      <c r="AI103" s="59">
        <f t="shared" si="17"/>
        <v>291.39788326836504</v>
      </c>
      <c r="AJ103" s="59">
        <f t="shared" si="17"/>
        <v>299.71757668387983</v>
      </c>
      <c r="AK103" s="59">
        <f t="shared" si="17"/>
        <v>308.19392580196825</v>
      </c>
      <c r="AL103" s="59">
        <f t="shared" si="17"/>
        <v>316.60311978721677</v>
      </c>
      <c r="AM103" s="59">
        <f t="shared" si="17"/>
        <v>325.04967612731906</v>
      </c>
      <c r="AN103" s="59">
        <f t="shared" si="17"/>
        <v>333.6479068135589</v>
      </c>
      <c r="AO103" s="59">
        <f t="shared" si="17"/>
        <v>342.52231457160178</v>
      </c>
      <c r="AP103" s="59">
        <f t="shared" si="17"/>
        <v>351.67194916160173</v>
      </c>
      <c r="AQ103" s="59">
        <f t="shared" si="17"/>
        <v>360.99495412868225</v>
      </c>
      <c r="AR103" s="59">
        <f t="shared" si="17"/>
        <v>370.4699101739497</v>
      </c>
      <c r="AS103" s="59">
        <f t="shared" si="17"/>
        <v>380.07184140036361</v>
      </c>
      <c r="AT103" s="59">
        <f t="shared" si="17"/>
        <v>389.77222020694592</v>
      </c>
      <c r="AU103" s="59">
        <f t="shared" si="17"/>
        <v>399.54747098069743</v>
      </c>
      <c r="AV103" s="59">
        <f t="shared" si="17"/>
        <v>409.37109349615497</v>
      </c>
      <c r="AW103" s="59">
        <f t="shared" si="17"/>
        <v>419.20463793548555</v>
      </c>
      <c r="AX103" s="59">
        <f t="shared" si="17"/>
        <v>429.00566503338558</v>
      </c>
      <c r="AY103" s="59">
        <f t="shared" si="17"/>
        <v>438.72745854464773</v>
      </c>
      <c r="AZ103" s="59">
        <f t="shared" si="17"/>
        <v>448.54059670845959</v>
      </c>
      <c r="BA103" s="59">
        <f t="shared" si="17"/>
        <v>458.61641086666646</v>
      </c>
      <c r="BB103" s="59">
        <f t="shared" si="17"/>
        <v>468.90243046754819</v>
      </c>
      <c r="BC103" s="59">
        <f t="shared" si="17"/>
        <v>479.34142787637364</v>
      </c>
      <c r="BD103" s="59">
        <f t="shared" si="17"/>
        <v>489.87129768148719</v>
      </c>
      <c r="BE103" s="59">
        <f t="shared" si="17"/>
        <v>500.47057943805589</v>
      </c>
      <c r="BF103" s="59">
        <f t="shared" si="17"/>
        <v>511.13830058945518</v>
      </c>
      <c r="BG103" s="59">
        <f t="shared" si="17"/>
        <v>521.83783850640816</v>
      </c>
      <c r="BH103" s="59">
        <f t="shared" si="17"/>
        <v>532.53056705371398</v>
      </c>
      <c r="BI103" s="60">
        <f t="shared" si="17"/>
        <v>543.17596822980454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00E9-21AB-43A5-B9D3-B6D46BBC48FA}">
  <dimension ref="A1:BI103"/>
  <sheetViews>
    <sheetView zoomScale="90" zoomScaleNormal="90" workbookViewId="0">
      <selection activeCell="N89" sqref="N89"/>
    </sheetView>
  </sheetViews>
  <sheetFormatPr defaultRowHeight="14.25" x14ac:dyDescent="0.2"/>
  <cols>
    <col min="1" max="1" width="34.25" style="111" customWidth="1"/>
    <col min="2" max="24" width="9.875" style="111" customWidth="1"/>
    <col min="25" max="25" width="9.75" style="111" customWidth="1"/>
    <col min="26" max="61" width="9.875" style="111" customWidth="1"/>
  </cols>
  <sheetData>
    <row r="1" spans="1:61" x14ac:dyDescent="0.2">
      <c r="A1" s="29" t="s">
        <v>55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">
      <c r="A2" s="33" t="s">
        <v>56</v>
      </c>
      <c r="B2" s="34">
        <f>'低情景（2001-2060, 2020RMB）'!B2*$B$73</f>
        <v>28718.703655940928</v>
      </c>
      <c r="C2" s="35">
        <f>'低情景（2001-2060, 2020RMB）'!C2*$B$73</f>
        <v>31332.105688631549</v>
      </c>
      <c r="D2" s="35">
        <f>'低情景（2001-2060, 2020RMB）'!D2*$B$73</f>
        <v>34465.316257494705</v>
      </c>
      <c r="E2" s="35">
        <f>'低情景（2001-2060, 2020RMB）'!E2*$B$73</f>
        <v>37946.313199501674</v>
      </c>
      <c r="F2" s="35">
        <f>'低情景（2001-2060, 2020RMB）'!F2*$B$73</f>
        <v>42272.192904244868</v>
      </c>
      <c r="G2" s="34">
        <f>'低情景（2001-2060, 2020RMB）'!G2*$B$73</f>
        <v>47640.761403083969</v>
      </c>
      <c r="H2" s="35">
        <f>'低情景（2001-2060, 2020RMB）'!H2*$B$73</f>
        <v>54405.749522321901</v>
      </c>
      <c r="I2" s="35">
        <f>'低情景（2001-2060, 2020RMB）'!I2*$B$73</f>
        <v>59683.107225987122</v>
      </c>
      <c r="J2" s="35">
        <f>'低情景（2001-2060, 2020RMB）'!J2*$B$73</f>
        <v>65293.319305229925</v>
      </c>
      <c r="K2" s="5">
        <f>'低情景（2001-2060, 2020RMB）'!K2*$B$73</f>
        <v>72214.411151584296</v>
      </c>
      <c r="L2" s="34">
        <f>'低情景（2001-2060, 2020RMB）'!L2*$B$73</f>
        <v>79146.994622136364</v>
      </c>
      <c r="M2" s="35">
        <f>'低情景（2001-2060, 2020RMB）'!M2*$B$73</f>
        <v>85399.607197285135</v>
      </c>
      <c r="N2" s="35">
        <f>'低情景（2001-2060, 2020RMB）'!N2*$B$73</f>
        <v>92060.776558673388</v>
      </c>
      <c r="O2" s="35">
        <f>'低情景（2001-2060, 2020RMB）'!O2*$B$73</f>
        <v>98873.27402401522</v>
      </c>
      <c r="P2" s="5">
        <f>'低情景（2001-2060, 2020RMB）'!P2*$B$73</f>
        <v>105794.40320569629</v>
      </c>
      <c r="Q2" s="34">
        <f>'低情景（2001-2060, 2020RMB）'!Q2*$B$73</f>
        <v>112988.42262368364</v>
      </c>
      <c r="R2" s="35">
        <f>'低情景（2001-2060, 2020RMB）'!R2*$B$73</f>
        <v>120784.62378471781</v>
      </c>
      <c r="S2" s="35">
        <f>'低情景（2001-2060, 2020RMB）'!S2*$B$73</f>
        <v>128877.1935782939</v>
      </c>
      <c r="T2" s="35">
        <f>'低情景（2001-2060, 2020RMB）'!T2*$B$73</f>
        <v>136609.82519299156</v>
      </c>
      <c r="U2" s="5">
        <f>'低情景（2001-2060, 2020RMB）'!U2*$B$73</f>
        <v>139615.24134723734</v>
      </c>
      <c r="V2" s="34">
        <f>'低情景（2001-2060, 2020RMB）'!V2*$B$73</f>
        <v>151342.92162040531</v>
      </c>
      <c r="W2" s="35">
        <f>'低情景（2001-2060, 2020RMB）'!W2*$B$73</f>
        <v>155883.20926901748</v>
      </c>
      <c r="X2" s="73">
        <f>'低情景（2001-2060, 2020RMB）'!X2*$B$73</f>
        <v>164337.52439323007</v>
      </c>
      <c r="Y2" s="73">
        <f>'低情景（2001-2060, 2020RMB）'!Y2*$B$73</f>
        <v>173171.95426012258</v>
      </c>
      <c r="Z2" s="234">
        <f>'低情景（2001-2060, 2020RMB）'!Z2*$B$73</f>
        <v>182378.44827924576</v>
      </c>
      <c r="AA2" s="75">
        <f>'低情景（2001-2060, 2020RMB）'!AA2*$B$73</f>
        <v>192128.86267796255</v>
      </c>
      <c r="AB2" s="73">
        <f>'低情景（2001-2060, 2020RMB）'!AB2*$B$73</f>
        <v>202483.46141970748</v>
      </c>
      <c r="AC2" s="73">
        <f>'低情景（2001-2060, 2020RMB）'!AC2*$B$73</f>
        <v>213228.93959514768</v>
      </c>
      <c r="AD2" s="73">
        <f>'低情景（2001-2060, 2020RMB）'!AD2*$B$73</f>
        <v>224101.19970978587</v>
      </c>
      <c r="AE2" s="76">
        <f>'低情景（2001-2060, 2020RMB）'!AE2*$B$73</f>
        <v>234782.3562853359</v>
      </c>
      <c r="AF2" s="75">
        <f>'低情景（2001-2060, 2020RMB）'!AF2*$B$73</f>
        <v>245165.45379605191</v>
      </c>
      <c r="AG2" s="73">
        <f>'低情景（2001-2060, 2020RMB）'!AG2*$B$73</f>
        <v>255434.49956899078</v>
      </c>
      <c r="AH2" s="73">
        <f>'低情景（2001-2060, 2020RMB）'!AH2*$B$73</f>
        <v>265683.77004975849</v>
      </c>
      <c r="AI2" s="73">
        <f>'低情景（2001-2060, 2020RMB）'!AI2*$B$73</f>
        <v>276028.8126572328</v>
      </c>
      <c r="AJ2" s="234">
        <f>'低情景（2001-2060, 2020RMB）'!AJ2*$B$73</f>
        <v>286606.77911269461</v>
      </c>
      <c r="AK2" s="75">
        <f>'低情景（2001-2060, 2020RMB）'!AK2*$B$73</f>
        <v>297376.11019745097</v>
      </c>
      <c r="AL2" s="73">
        <f>'低情景（2001-2060, 2020RMB）'!AL2*$B$73</f>
        <v>308232.00594862836</v>
      </c>
      <c r="AM2" s="73">
        <f>'低情景（2001-2060, 2020RMB）'!AM2*$B$73</f>
        <v>319241.58448684425</v>
      </c>
      <c r="AN2" s="73">
        <f>'低情景（2001-2060, 2020RMB）'!AN2*$B$73</f>
        <v>330483.11985930032</v>
      </c>
      <c r="AO2" s="76">
        <f>'低情景（2001-2060, 2020RMB）'!AO2*$B$73</f>
        <v>342046.56674581853</v>
      </c>
      <c r="AP2" s="75">
        <f>'低情景（2001-2060, 2020RMB）'!AP2*$B$73</f>
        <v>353945.22215333174</v>
      </c>
      <c r="AQ2" s="73">
        <f>'低情景（2001-2060, 2020RMB）'!AQ2*$B$73</f>
        <v>366123.63445029536</v>
      </c>
      <c r="AR2" s="73">
        <f>'低情景（2001-2060, 2020RMB）'!AR2*$B$73</f>
        <v>378577.09607090126</v>
      </c>
      <c r="AS2" s="73">
        <f>'低情景（2001-2060, 2020RMB）'!AS2*$B$73</f>
        <v>391299.89774296747</v>
      </c>
      <c r="AT2" s="76">
        <f>'低情景（2001-2060, 2020RMB）'!AT2*$B$73</f>
        <v>404285.28037351795</v>
      </c>
      <c r="AU2" s="75">
        <f>'低情景（2001-2060, 2020RMB）'!AU2*$B$73</f>
        <v>417540.12055462098</v>
      </c>
      <c r="AV2" s="73">
        <f>'低情景（2001-2060, 2020RMB）'!AV2*$B$73</f>
        <v>431071.80559202872</v>
      </c>
      <c r="AW2" s="73">
        <f>'低情景（2001-2060, 2020RMB）'!AW2*$B$73</f>
        <v>444872.67584164656</v>
      </c>
      <c r="AX2" s="73">
        <f>'低情景（2001-2060, 2020RMB）'!AX2*$B$73</f>
        <v>458933.89765009173</v>
      </c>
      <c r="AY2" s="234">
        <f>'低情景（2001-2060, 2020RMB）'!AY2*$B$73</f>
        <v>473245.41588975216</v>
      </c>
      <c r="AZ2" s="75">
        <f>'低情景（2001-2060, 2020RMB）'!AZ2*$B$73</f>
        <v>487814.25928479288</v>
      </c>
      <c r="BA2" s="73">
        <f>'低情景（2001-2060, 2020RMB）'!BA2*$B$73</f>
        <v>502648.03935865551</v>
      </c>
      <c r="BB2" s="73">
        <f>'低情景（2001-2060, 2020RMB）'!BB2*$B$73</f>
        <v>517735.64886336459</v>
      </c>
      <c r="BC2" s="73">
        <f>'低情景（2001-2060, 2020RMB）'!BC2*$B$73</f>
        <v>533064.63231196092</v>
      </c>
      <c r="BD2" s="76">
        <f>'低情景（2001-2060, 2020RMB）'!BD2*$B$73</f>
        <v>548621.14142231084</v>
      </c>
      <c r="BE2" s="75">
        <f>'低情景（2001-2060, 2020RMB）'!BE2*$B$73</f>
        <v>564409.2405649639</v>
      </c>
      <c r="BF2" s="73">
        <f>'低情景（2001-2060, 2020RMB）'!BF2*$B$73</f>
        <v>580436.75343505631</v>
      </c>
      <c r="BG2" s="73">
        <f>'低情景（2001-2060, 2020RMB）'!BG2*$B$73</f>
        <v>596693.71363156755</v>
      </c>
      <c r="BH2" s="73">
        <f>'低情景（2001-2060, 2020RMB）'!BH2*$B$73</f>
        <v>613169.22064393759</v>
      </c>
      <c r="BI2" s="234">
        <f>'低情景（2001-2060, 2020RMB）'!BI2*$B$73</f>
        <v>629851.41979150358</v>
      </c>
    </row>
    <row r="3" spans="1:61" x14ac:dyDescent="0.2">
      <c r="A3" s="36" t="s">
        <v>9</v>
      </c>
      <c r="B3" s="37">
        <f>'低情景（2001-2060, 2020RMB）'!B3*$B$73</f>
        <v>4087.7545701928575</v>
      </c>
      <c r="C3" s="38">
        <f>'低情景（2001-2060, 2020RMB）'!C3*$B$73</f>
        <v>4256.5672618335975</v>
      </c>
      <c r="D3" s="38">
        <f>'低情景（2001-2060, 2020RMB）'!D3*$B$73</f>
        <v>4359.0391330719422</v>
      </c>
      <c r="E3" s="38">
        <f>'低情景（2001-2060, 2020RMB）'!E3*$B$73</f>
        <v>5020.1194018579472</v>
      </c>
      <c r="F3" s="39">
        <f>'低情景（2001-2060, 2020RMB）'!F3*$B$73</f>
        <v>5058.6562839101334</v>
      </c>
      <c r="G3" s="37">
        <f>'低情景（2001-2060, 2020RMB）'!G3*$B$73</f>
        <v>5218.3750681356632</v>
      </c>
      <c r="H3" s="38">
        <f>'低情景（2001-2060, 2020RMB）'!H3*$B$73</f>
        <v>5737.5832175480764</v>
      </c>
      <c r="I3" s="38">
        <f>'低情景（2001-2060, 2020RMB）'!I3*$B$73</f>
        <v>6249.4177713922809</v>
      </c>
      <c r="J3" s="38">
        <f>'低情景（2001-2060, 2020RMB）'!J3*$B$73</f>
        <v>6493.3484271343377</v>
      </c>
      <c r="K3" s="39">
        <f>'低情景（2001-2060, 2020RMB）'!K3*$B$73</f>
        <v>6942.3168374172674</v>
      </c>
      <c r="L3" s="37">
        <f>'低情景（2001-2060, 2020RMB）'!L3*$B$73</f>
        <v>7481.3781978999614</v>
      </c>
      <c r="M3" s="38">
        <f>'低情景（2001-2060, 2020RMB）'!M3*$B$73</f>
        <v>8020.3769385556816</v>
      </c>
      <c r="N3" s="38">
        <f>'低情景（2001-2060, 2020RMB）'!N3*$B$73</f>
        <v>8491.2939215411498</v>
      </c>
      <c r="O3" s="38">
        <f>'低情景（2001-2060, 2020RMB）'!O3*$B$73</f>
        <v>8829.6929692877166</v>
      </c>
      <c r="P3" s="39">
        <f>'低情景（2001-2060, 2020RMB）'!P3*$B$73</f>
        <v>9192.1241516893569</v>
      </c>
      <c r="Q3" s="37">
        <f>'低情景（2001-2060, 2020RMB）'!Q3*$B$73</f>
        <v>9453.7597865683565</v>
      </c>
      <c r="R3" s="38">
        <f>'低情景（2001-2060, 2020RMB）'!R3*$B$73</f>
        <v>9386.5346121722068</v>
      </c>
      <c r="S3" s="38">
        <f>'低情景（2001-2060, 2020RMB）'!S3*$B$73</f>
        <v>9471.2875722103745</v>
      </c>
      <c r="T3" s="38">
        <f>'低情景（2001-2060, 2020RMB）'!T3*$B$73</f>
        <v>10188.720302781163</v>
      </c>
      <c r="U3" s="39">
        <f>'低情景（2001-2060, 2020RMB）'!U3*$B$73</f>
        <v>11212.0777337072</v>
      </c>
      <c r="V3" s="37">
        <f>'低情景（2001-2060, 2020RMB）'!V3*$B$73</f>
        <v>11427.392281670944</v>
      </c>
      <c r="W3" s="38">
        <f>'低情景（2001-2060, 2020RMB）'!W3*$B$73</f>
        <v>11925.265056948831</v>
      </c>
      <c r="X3" s="77">
        <f>'低情景（2001-2060, 2020RMB）'!X3*$B$73</f>
        <v>12499.342368455103</v>
      </c>
      <c r="Y3" s="77">
        <f>'低情景（2001-2060, 2020RMB）'!Y3*$B$73</f>
        <v>13085.228302710781</v>
      </c>
      <c r="Z3" s="235">
        <f>'低情景（2001-2060, 2020RMB）'!Z3*$B$73</f>
        <v>13678.383620943432</v>
      </c>
      <c r="AA3" s="79">
        <f>'低情景（2001-2060, 2020RMB）'!AA3*$B$73</f>
        <v>14288.597787304885</v>
      </c>
      <c r="AB3" s="77">
        <f>'低情景（2001-2060, 2020RMB）'!AB3*$B$73</f>
        <v>14920.175972254376</v>
      </c>
      <c r="AC3" s="77">
        <f>'低情景（2001-2060, 2020RMB）'!AC3*$B$73</f>
        <v>15558.423556165213</v>
      </c>
      <c r="AD3" s="77">
        <f>'低情景（2001-2060, 2020RMB）'!AD3*$B$73</f>
        <v>16186.788242448612</v>
      </c>
      <c r="AE3" s="81">
        <f>'低情景（2001-2060, 2020RMB）'!AE3*$B$73</f>
        <v>16786.938474401515</v>
      </c>
      <c r="AF3" s="79">
        <f>'低情景（2001-2060, 2020RMB）'!AF3*$B$73</f>
        <v>17349.290722509722</v>
      </c>
      <c r="AG3" s="77">
        <f>'低情景（2001-2060, 2020RMB）'!AG3*$B$73</f>
        <v>17885.825061007617</v>
      </c>
      <c r="AH3" s="77">
        <f>'低情景（2001-2060, 2020RMB）'!AH3*$B$73</f>
        <v>18410.599915540024</v>
      </c>
      <c r="AI3" s="77">
        <f>'低情景（2001-2060, 2020RMB）'!AI3*$B$73</f>
        <v>18939.313639491731</v>
      </c>
      <c r="AJ3" s="235">
        <f>'低情景（2001-2060, 2020RMB）'!AJ3*$B$73</f>
        <v>19489.260979663235</v>
      </c>
      <c r="AK3" s="79">
        <f>'低情景（2001-2060, 2020RMB）'!AK3*$B$73</f>
        <v>20052.778618687706</v>
      </c>
      <c r="AL3" s="77">
        <f>'低情景（2001-2060, 2020RMB）'!AL3*$B$73</f>
        <v>20612.802592594962</v>
      </c>
      <c r="AM3" s="77">
        <f>'低情景（2001-2060, 2020RMB）'!AM3*$B$73</f>
        <v>21174.224087153514</v>
      </c>
      <c r="AN3" s="77">
        <f>'低情景（2001-2060, 2020RMB）'!AN3*$B$73</f>
        <v>21742.597878428522</v>
      </c>
      <c r="AO3" s="81">
        <f>'低情景（2001-2060, 2020RMB）'!AO3*$B$73</f>
        <v>22324.161904038796</v>
      </c>
      <c r="AP3" s="79">
        <f>'低情景（2001-2060, 2020RMB）'!AP3*$B$73</f>
        <v>22920.10404851487</v>
      </c>
      <c r="AQ3" s="77">
        <f>'低情景（2001-2060, 2020RMB）'!AQ3*$B$73</f>
        <v>23527.280510312656</v>
      </c>
      <c r="AR3" s="77">
        <f>'低情景（2001-2060, 2020RMB）'!AR3*$B$73</f>
        <v>24146.011760897854</v>
      </c>
      <c r="AS3" s="77">
        <f>'低情景（2001-2060, 2020RMB）'!AS3*$B$73</f>
        <v>24776.686601169622</v>
      </c>
      <c r="AT3" s="81">
        <f>'低情景（2001-2060, 2020RMB）'!AT3*$B$73</f>
        <v>25419.766753298925</v>
      </c>
      <c r="AU3" s="79">
        <f>'低情景（2001-2060, 2020RMB）'!AU3*$B$73</f>
        <v>26076.710858983843</v>
      </c>
      <c r="AV3" s="77">
        <f>'低情景（2001-2060, 2020RMB）'!AV3*$B$73</f>
        <v>26749.136517963954</v>
      </c>
      <c r="AW3" s="77">
        <f>'低情景（2001-2060, 2020RMB）'!AW3*$B$73</f>
        <v>27437.866179443972</v>
      </c>
      <c r="AX3" s="77">
        <f>'低情景（2001-2060, 2020RMB）'!AX3*$B$73</f>
        <v>28143.81067681306</v>
      </c>
      <c r="AY3" s="235">
        <f>'低情景（2001-2060, 2020RMB）'!AY3*$B$73</f>
        <v>28867.970369274881</v>
      </c>
      <c r="AZ3" s="79">
        <f>'低情景（2001-2060, 2020RMB）'!AZ3*$B$73</f>
        <v>29610.75889939264</v>
      </c>
      <c r="BA3" s="77">
        <f>'低情景（2001-2060, 2020RMB）'!BA3*$B$73</f>
        <v>30371.947576272851</v>
      </c>
      <c r="BB3" s="77">
        <f>'低情景（2001-2060, 2020RMB）'!BB3*$B$73</f>
        <v>31151.614243669217</v>
      </c>
      <c r="BC3" s="77">
        <f>'低情景（2001-2060, 2020RMB）'!BC3*$B$73</f>
        <v>31949.799222690021</v>
      </c>
      <c r="BD3" s="81">
        <f>'低情景（2001-2060, 2020RMB）'!BD3*$B$73</f>
        <v>32766.502301411183</v>
      </c>
      <c r="BE3" s="79">
        <f>'低情景（2001-2060, 2020RMB）'!BE3*$B$73</f>
        <v>33602.831442214498</v>
      </c>
      <c r="BF3" s="77">
        <f>'低情景（2001-2060, 2020RMB）'!BF3*$B$73</f>
        <v>34460.145350196108</v>
      </c>
      <c r="BG3" s="77">
        <f>'低情景（2001-2060, 2020RMB）'!BG3*$B$73</f>
        <v>35338.776301984952</v>
      </c>
      <c r="BH3" s="77">
        <f>'低情景（2001-2060, 2020RMB）'!BH3*$B$73</f>
        <v>36239.040006095776</v>
      </c>
      <c r="BI3" s="235">
        <f>'低情景（2001-2060, 2020RMB）'!BI3*$B$73</f>
        <v>37161.233767698715</v>
      </c>
    </row>
    <row r="4" spans="1:61" x14ac:dyDescent="0.2">
      <c r="A4" s="40" t="s">
        <v>10</v>
      </c>
      <c r="B4" s="37">
        <f>'低情景（2001-2060, 2020RMB）'!B4*$B$73</f>
        <v>11360.305148771144</v>
      </c>
      <c r="C4" s="38">
        <f>'低情景（2001-2060, 2020RMB）'!C4*$B$73</f>
        <v>12298.062693286282</v>
      </c>
      <c r="D4" s="38">
        <f>'低情景（2001-2060, 2020RMB）'!D4*$B$73</f>
        <v>13884.790875628891</v>
      </c>
      <c r="E4" s="38">
        <f>'低情景（2001-2060, 2020RMB）'!E4*$B$73</f>
        <v>15422.095104095906</v>
      </c>
      <c r="F4" s="39">
        <f>'低情景（2001-2060, 2020RMB）'!F4*$B$73</f>
        <v>17592.823233998242</v>
      </c>
      <c r="G4" s="37">
        <f>'低情景（2001-2060, 2020RMB）'!G4*$B$73</f>
        <v>20024.670878731729</v>
      </c>
      <c r="H4" s="38">
        <f>'低情景（2001-2060, 2020RMB）'!H4*$B$73</f>
        <v>22498.315163918967</v>
      </c>
      <c r="I4" s="38">
        <f>'低情景（2001-2060, 2020RMB）'!I4*$B$73</f>
        <v>24625.937654813672</v>
      </c>
      <c r="J4" s="38">
        <f>'低情景（2001-2060, 2020RMB）'!J4*$B$73</f>
        <v>25871.065445139207</v>
      </c>
      <c r="K4" s="39">
        <f>'低情景（2001-2060, 2020RMB）'!K4*$B$73</f>
        <v>28934.018460247236</v>
      </c>
      <c r="L4" s="37">
        <f>'低情景（2001-2060, 2020RMB）'!L4*$B$73</f>
        <v>31652.799458352747</v>
      </c>
      <c r="M4" s="38">
        <f>'低情景（2001-2060, 2020RMB）'!M4*$B$73</f>
        <v>33124.32229745431</v>
      </c>
      <c r="N4" s="38">
        <f>'低情景（2001-2060, 2020RMB）'!N4*$B$73</f>
        <v>34518.444056519606</v>
      </c>
      <c r="O4" s="38">
        <f>'低情景（2001-2060, 2020RMB）'!O4*$B$73</f>
        <v>35827.085847351853</v>
      </c>
      <c r="P4" s="39">
        <f>'低情景（2001-2060, 2020RMB）'!P4*$B$73</f>
        <v>36086.373868234325</v>
      </c>
      <c r="Q4" s="37">
        <f>'低情景（2001-2060, 2020RMB）'!Q4*$B$73</f>
        <v>37149.335570071082</v>
      </c>
      <c r="R4" s="38">
        <f>'低情景（2001-2060, 2020RMB）'!R4*$B$73</f>
        <v>39938.398266727323</v>
      </c>
      <c r="S4" s="38">
        <f>'低情景（2001-2060, 2020RMB）'!S4*$B$73</f>
        <v>42210.749247921012</v>
      </c>
      <c r="T4" s="38">
        <f>'低情景（2001-2060, 2020RMB）'!T4*$B$73</f>
        <v>43185.307729585511</v>
      </c>
      <c r="U4" s="39">
        <f>'低情景（2001-2060, 2020RMB）'!U4*$B$73</f>
        <v>43101.259119279217</v>
      </c>
      <c r="V4" s="37">
        <f>'低情景（2001-2060, 2020RMB）'!V4*$B$73</f>
        <v>49064.409191140723</v>
      </c>
      <c r="W4" s="38">
        <f>'低情景（2001-2060, 2020RMB）'!W4*$B$73</f>
        <v>51734.614096336591</v>
      </c>
      <c r="X4" s="77">
        <f>'低情景（2001-2060, 2020RMB）'!X4*$B$73</f>
        <v>53474.062332694644</v>
      </c>
      <c r="Y4" s="77">
        <f>'低情景（2001-2060, 2020RMB）'!Y4*$B$73</f>
        <v>55256.764868998704</v>
      </c>
      <c r="Z4" s="235">
        <f>'低情景（2001-2060, 2020RMB）'!Z4*$B$73</f>
        <v>57084.454311403926</v>
      </c>
      <c r="AA4" s="79">
        <f>'低情景（2001-2060, 2020RMB）'!AA4*$B$73</f>
        <v>58970.63175469009</v>
      </c>
      <c r="AB4" s="77">
        <f>'低情景（2001-2060, 2020RMB）'!AB4*$B$73</f>
        <v>60915.127252465216</v>
      </c>
      <c r="AC4" s="77">
        <f>'低情景（2001-2060, 2020RMB）'!AC4*$B$73</f>
        <v>62899.308242514904</v>
      </c>
      <c r="AD4" s="77">
        <f>'低情景（2001-2060, 2020RMB）'!AD4*$B$73</f>
        <v>64904.698944679243</v>
      </c>
      <c r="AE4" s="81">
        <f>'低情景（2001-2060, 2020RMB）'!AE4*$B$73</f>
        <v>66912.971541320716</v>
      </c>
      <c r="AF4" s="79">
        <f>'低情景（2001-2060, 2020RMB）'!AF4*$B$73</f>
        <v>68946.562856184595</v>
      </c>
      <c r="AG4" s="77">
        <f>'低情景（2001-2060, 2020RMB）'!AG4*$B$73</f>
        <v>71019.634132207386</v>
      </c>
      <c r="AH4" s="77">
        <f>'低情景（2001-2060, 2020RMB）'!AH4*$B$73</f>
        <v>73097.136533202618</v>
      </c>
      <c r="AI4" s="77">
        <f>'低情景（2001-2060, 2020RMB）'!AI4*$B$73</f>
        <v>75138.407469345868</v>
      </c>
      <c r="AJ4" s="235">
        <f>'低情景（2001-2060, 2020RMB）'!AJ4*$B$73</f>
        <v>77097.223581314858</v>
      </c>
      <c r="AK4" s="79">
        <f>'低情景（2001-2060, 2020RMB）'!AK4*$B$73</f>
        <v>78951.032127471757</v>
      </c>
      <c r="AL4" s="77">
        <f>'低情景（2001-2060, 2020RMB）'!AL4*$B$73</f>
        <v>80724.115228132068</v>
      </c>
      <c r="AM4" s="77">
        <f>'低情景（2001-2060, 2020RMB）'!AM4*$B$73</f>
        <v>82438.503792134943</v>
      </c>
      <c r="AN4" s="77">
        <f>'低情景（2001-2060, 2020RMB）'!AN4*$B$73</f>
        <v>84118.973427503501</v>
      </c>
      <c r="AO4" s="81">
        <f>'低情景（2001-2060, 2020RMB）'!AO4*$B$73</f>
        <v>85792.920779880471</v>
      </c>
      <c r="AP4" s="79">
        <f>'低情景（2001-2060, 2020RMB）'!AP4*$B$73</f>
        <v>87468.302461542276</v>
      </c>
      <c r="AQ4" s="77">
        <f>'低情景（2001-2060, 2020RMB）'!AQ4*$B$73</f>
        <v>89136.99083266173</v>
      </c>
      <c r="AR4" s="77">
        <f>'低情景（2001-2060, 2020RMB）'!AR4*$B$73</f>
        <v>90804.696380721551</v>
      </c>
      <c r="AS4" s="77">
        <f>'低情景（2001-2060, 2020RMB）'!AS4*$B$73</f>
        <v>92477.817680548877</v>
      </c>
      <c r="AT4" s="81">
        <f>'低情景（2001-2060, 2020RMB）'!AT4*$B$73</f>
        <v>94163.450497148238</v>
      </c>
      <c r="AU4" s="79">
        <f>'低情景（2001-2060, 2020RMB）'!AU4*$B$73</f>
        <v>95872.781224488921</v>
      </c>
      <c r="AV4" s="77">
        <f>'低情景（2001-2060, 2020RMB）'!AV4*$B$73</f>
        <v>97617.905535379017</v>
      </c>
      <c r="AW4" s="77">
        <f>'低情景（2001-2060, 2020RMB）'!AW4*$B$73</f>
        <v>99408.377339417406</v>
      </c>
      <c r="AX4" s="77">
        <f>'低情景（2001-2060, 2020RMB）'!AX4*$B$73</f>
        <v>101254.527790654</v>
      </c>
      <c r="AY4" s="235">
        <f>'低情景（2001-2060, 2020RMB）'!AY4*$B$73</f>
        <v>103167.50066396597</v>
      </c>
      <c r="AZ4" s="79">
        <f>'低情景（2001-2060, 2020RMB）'!AZ4*$B$73</f>
        <v>105138.0827054687</v>
      </c>
      <c r="BA4" s="77">
        <f>'低情景（2001-2060, 2020RMB）'!BA4*$B$73</f>
        <v>107148.8931810974</v>
      </c>
      <c r="BB4" s="77">
        <f>'低情景（2001-2060, 2020RMB）'!BB4*$B$73</f>
        <v>109199.36827294876</v>
      </c>
      <c r="BC4" s="77">
        <f>'低情景（2001-2060, 2020RMB）'!BC4*$B$73</f>
        <v>111288.81723861102</v>
      </c>
      <c r="BD4" s="81">
        <f>'低情景（2001-2060, 2020RMB）'!BD4*$B$73</f>
        <v>113416.41519878563</v>
      </c>
      <c r="BE4" s="79">
        <f>'低情景（2001-2060, 2020RMB）'!BE4*$B$73</f>
        <v>115585.15779500194</v>
      </c>
      <c r="BF4" s="77">
        <f>'低情景（2001-2060, 2020RMB）'!BF4*$B$73</f>
        <v>117798.8108491551</v>
      </c>
      <c r="BG4" s="77">
        <f>'低情景（2001-2060, 2020RMB）'!BG4*$B$73</f>
        <v>120057.54684026682</v>
      </c>
      <c r="BH4" s="77">
        <f>'低情景（2001-2060, 2020RMB）'!BH4*$B$73</f>
        <v>122361.463922735</v>
      </c>
      <c r="BI4" s="235">
        <f>'低情景（2001-2060, 2020RMB）'!BI4*$B$73</f>
        <v>124710.58111871773</v>
      </c>
    </row>
    <row r="5" spans="1:61" x14ac:dyDescent="0.2">
      <c r="A5" s="40" t="s">
        <v>11</v>
      </c>
      <c r="B5" s="37">
        <f>'低情景（2001-2060, 2020RMB）'!B5*$B$73</f>
        <v>1540.1612672421822</v>
      </c>
      <c r="C5" s="38">
        <f>'低情景（2001-2060, 2020RMB）'!C5*$B$73</f>
        <v>1668.6015498546517</v>
      </c>
      <c r="D5" s="38">
        <f>'低情景（2001-2060, 2020RMB）'!D5*$B$73</f>
        <v>1883.7020080248521</v>
      </c>
      <c r="E5" s="38">
        <f>'低情景（2001-2060, 2020RMB）'!E5*$B$73</f>
        <v>2044.676318098064</v>
      </c>
      <c r="F5" s="39">
        <f>'低情景（2001-2060, 2020RMB）'!F5*$B$73</f>
        <v>2347.077322686599</v>
      </c>
      <c r="G5" s="37">
        <f>'低情景（2001-2060, 2020RMB）'!G5*$B$73</f>
        <v>2702.9543290923684</v>
      </c>
      <c r="H5" s="38">
        <f>'低情景（2001-2060, 2020RMB）'!H5*$B$73</f>
        <v>3091.6077343507995</v>
      </c>
      <c r="I5" s="38">
        <f>'低情景（2001-2060, 2020RMB）'!I5*$B$73</f>
        <v>3516.1002173990582</v>
      </c>
      <c r="J5" s="38">
        <f>'低情景（2001-2060, 2020RMB）'!J5*$B$73</f>
        <v>4249.2832410565443</v>
      </c>
      <c r="K5" s="39">
        <f>'低情景（2001-2060, 2020RMB）'!K5*$B$73</f>
        <v>4776.5642082386867</v>
      </c>
      <c r="L5" s="37">
        <f>'低情景（2001-2060, 2020RMB）'!L5*$B$73</f>
        <v>5340.8870972831774</v>
      </c>
      <c r="M5" s="38">
        <f>'低情景（2001-2060, 2020RMB）'!M5*$B$73</f>
        <v>5850.4074549960123</v>
      </c>
      <c r="N5" s="38">
        <f>'低情景（2001-2060, 2020RMB）'!N5*$B$73</f>
        <v>6349.4516468555794</v>
      </c>
      <c r="O5" s="38">
        <f>'低情景（2001-2060, 2020RMB）'!O5*$B$73</f>
        <v>6975.2518832358974</v>
      </c>
      <c r="P5" s="39">
        <f>'低情景（2001-2060, 2020RMB）'!P5*$B$73</f>
        <v>7335.1500059492982</v>
      </c>
      <c r="Q5" s="37">
        <f>'低情景（2001-2060, 2020RMB）'!Q5*$B$73</f>
        <v>7795.8436193576599</v>
      </c>
      <c r="R5" s="38">
        <f>'低情景（2001-2060, 2020RMB）'!R5*$B$73</f>
        <v>8406.014825836668</v>
      </c>
      <c r="S5" s="38">
        <f>'低情景（2001-2060, 2020RMB）'!S5*$B$73</f>
        <v>9181.6899520975694</v>
      </c>
      <c r="T5" s="38">
        <f>'低情景（2001-2060, 2020RMB）'!T5*$B$73</f>
        <v>9783.1483906350222</v>
      </c>
      <c r="U5" s="39">
        <f>'低情景（2001-2060, 2020RMB）'!U5*$B$73</f>
        <v>9978.9991927797637</v>
      </c>
      <c r="V5" s="37">
        <f>'低情景（2001-2060, 2020RMB）'!V5*$B$73</f>
        <v>10553.432167844274</v>
      </c>
      <c r="W5" s="38">
        <f>'低情景（2001-2060, 2020RMB）'!W5*$B$73</f>
        <v>10740.330438291405</v>
      </c>
      <c r="X5" s="77">
        <f>'低情景（2001-2060, 2020RMB）'!X5*$B$73</f>
        <v>11176.49236326553</v>
      </c>
      <c r="Y5" s="77">
        <f>'低情景（2001-2060, 2020RMB）'!Y5*$B$73</f>
        <v>11611.156082267109</v>
      </c>
      <c r="Z5" s="235">
        <f>'低情景（2001-2060, 2020RMB）'!Z5*$B$73</f>
        <v>12036.977586430221</v>
      </c>
      <c r="AA5" s="79">
        <f>'低情景（2001-2060, 2020RMB）'!AA5*$B$73</f>
        <v>12458.905971622013</v>
      </c>
      <c r="AB5" s="77">
        <f>'低情景（2001-2060, 2020RMB）'!AB5*$B$73</f>
        <v>12882.43249914387</v>
      </c>
      <c r="AC5" s="77">
        <f>'低情景（2001-2060, 2020RMB）'!AC5*$B$73</f>
        <v>13300.121097678357</v>
      </c>
      <c r="AD5" s="77">
        <f>'低情景（2001-2060, 2020RMB）'!AD5*$B$73</f>
        <v>13704.261551311256</v>
      </c>
      <c r="AE5" s="81">
        <f>'低情景（2001-2060, 2020RMB）'!AE5*$B$73</f>
        <v>14086.941377120153</v>
      </c>
      <c r="AF5" s="79">
        <f>'低情景（2001-2060, 2020RMB）'!AF5*$B$73</f>
        <v>14441.99720004894</v>
      </c>
      <c r="AG5" s="77">
        <f>'低情景（2001-2060, 2020RMB）'!AG5*$B$73</f>
        <v>14775.610589880724</v>
      </c>
      <c r="AH5" s="77">
        <f>'低情景（2001-2060, 2020RMB）'!AH5*$B$73</f>
        <v>15098.924722422043</v>
      </c>
      <c r="AI5" s="77">
        <f>'低情景（2001-2060, 2020RMB）'!AI5*$B$73</f>
        <v>15423.918596165495</v>
      </c>
      <c r="AJ5" s="235">
        <f>'低情景（2001-2060, 2020RMB）'!AJ5*$B$73</f>
        <v>15763.372851198204</v>
      </c>
      <c r="AK5" s="79">
        <f>'低情景（2001-2060, 2020RMB）'!AK5*$B$73</f>
        <v>16111.945653839146</v>
      </c>
      <c r="AL5" s="77">
        <f>'低情景（2001-2060, 2020RMB）'!AL5*$B$73</f>
        <v>16457.463161661075</v>
      </c>
      <c r="AM5" s="77">
        <f>'低情景（2001-2060, 2020RMB）'!AM5*$B$73</f>
        <v>16803.316467609966</v>
      </c>
      <c r="AN5" s="77">
        <f>'低情景（2001-2060, 2020RMB）'!AN5*$B$73</f>
        <v>17153.245187810178</v>
      </c>
      <c r="AO5" s="81">
        <f>'低情景（2001-2060, 2020RMB）'!AO5*$B$73</f>
        <v>17511.34723967822</v>
      </c>
      <c r="AP5" s="79">
        <f>'低情景（2001-2060, 2020RMB）'!AP5*$B$73</f>
        <v>17877.597717770394</v>
      </c>
      <c r="AQ5" s="77">
        <f>'低情景（2001-2060, 2020RMB）'!AQ5*$B$73</f>
        <v>18248.517977661879</v>
      </c>
      <c r="AR5" s="77">
        <f>'低情景（2001-2060, 2020RMB）'!AR5*$B$73</f>
        <v>18623.279204088842</v>
      </c>
      <c r="AS5" s="77">
        <f>'低情景（2001-2060, 2020RMB）'!AS5*$B$73</f>
        <v>19001.019544589672</v>
      </c>
      <c r="AT5" s="81">
        <f>'低情景（2001-2060, 2020RMB）'!AT5*$B$73</f>
        <v>19380.844275100368</v>
      </c>
      <c r="AU5" s="79">
        <f>'低情景（2001-2060, 2020RMB）'!AU5*$B$73</f>
        <v>19762.523003367383</v>
      </c>
      <c r="AV5" s="77">
        <f>'低情景（2001-2060, 2020RMB）'!AV5*$B$73</f>
        <v>20145.834063334318</v>
      </c>
      <c r="AW5" s="77">
        <f>'低情景（2001-2060, 2020RMB）'!AW5*$B$73</f>
        <v>20529.844450209606</v>
      </c>
      <c r="AX5" s="77">
        <f>'低情景（2001-2060, 2020RMB）'!AX5*$B$73</f>
        <v>20913.584101759345</v>
      </c>
      <c r="AY5" s="235">
        <f>'低情景（2001-2060, 2020RMB）'!AY5*$B$73</f>
        <v>21296.043715038842</v>
      </c>
      <c r="AZ5" s="79">
        <f>'低情景（2001-2060, 2020RMB）'!AZ5*$B$73</f>
        <v>21678.692555984871</v>
      </c>
      <c r="BA5" s="77">
        <f>'低情景（2001-2060, 2020RMB）'!BA5*$B$73</f>
        <v>22063.466766193091</v>
      </c>
      <c r="BB5" s="77">
        <f>'低情景（2001-2060, 2020RMB）'!BB5*$B$73</f>
        <v>22450.00640378665</v>
      </c>
      <c r="BC5" s="77">
        <f>'低情景（2001-2060, 2020RMB）'!BC5*$B$73</f>
        <v>22837.92442856148</v>
      </c>
      <c r="BD5" s="81">
        <f>'低情景（2001-2060, 2020RMB）'!BD5*$B$73</f>
        <v>23226.806210414859</v>
      </c>
      <c r="BE5" s="79">
        <f>'低情景（2001-2060, 2020RMB）'!BE5*$B$73</f>
        <v>23617.018643490992</v>
      </c>
      <c r="BF5" s="77">
        <f>'低情景（2001-2060, 2020RMB）'!BF5*$B$73</f>
        <v>24009.079479520839</v>
      </c>
      <c r="BG5" s="77">
        <f>'低情景（2001-2060, 2020RMB）'!BG5*$B$73</f>
        <v>24402.767370265014</v>
      </c>
      <c r="BH5" s="77">
        <f>'低情景（2001-2060, 2020RMB）'!BH5*$B$73</f>
        <v>24797.844608038475</v>
      </c>
      <c r="BI5" s="235">
        <f>'低情景（2001-2060, 2020RMB）'!BI5*$B$73</f>
        <v>25194.056791660143</v>
      </c>
    </row>
    <row r="6" spans="1:61" x14ac:dyDescent="0.2">
      <c r="A6" s="40" t="s">
        <v>57</v>
      </c>
      <c r="B6" s="37">
        <f>'低情景（2001-2060, 2020RMB）'!B6*$B$73</f>
        <v>1779.9865638888584</v>
      </c>
      <c r="C6" s="38">
        <f>'低情景（2001-2060, 2020RMB）'!C6*$B$73</f>
        <v>1929.1588520812261</v>
      </c>
      <c r="D6" s="38">
        <f>'低情景（2001-2060, 2020RMB）'!D6*$B$73</f>
        <v>1985.0248512961471</v>
      </c>
      <c r="E6" s="38">
        <f>'低情景（2001-2060, 2020RMB）'!E6*$B$73</f>
        <v>2182.07444004124</v>
      </c>
      <c r="F6" s="39">
        <f>'低情景（2001-2060, 2020RMB）'!F6*$B$73</f>
        <v>2407.624493080024</v>
      </c>
      <c r="G6" s="37">
        <f>'低情景（2001-2060, 2020RMB）'!G6*$B$73</f>
        <v>2645.6825519970384</v>
      </c>
      <c r="H6" s="38">
        <f>'低情景（2001-2060, 2020RMB）'!H6*$B$73</f>
        <v>2941.9624785618234</v>
      </c>
      <c r="I6" s="38">
        <f>'低情景（2001-2060, 2020RMB）'!I6*$B$73</f>
        <v>3059.9397008816027</v>
      </c>
      <c r="J6" s="38">
        <f>'低情景（2001-2060, 2020RMB）'!J6*$B$73</f>
        <v>3095.4018659274147</v>
      </c>
      <c r="K6" s="39">
        <f>'低情景（2001-2060, 2020RMB）'!K6*$B$73</f>
        <v>3291.39308279641</v>
      </c>
      <c r="L6" s="37">
        <f>'低情景（2001-2060, 2020RMB）'!L6*$B$73</f>
        <v>3542.9109069855335</v>
      </c>
      <c r="M6" s="38">
        <f>'低情景（2001-2060, 2020RMB）'!M6*$B$73</f>
        <v>3767.9972255756365</v>
      </c>
      <c r="N6" s="38">
        <f>'低情景（2001-2060, 2020RMB）'!N6*$B$73</f>
        <v>4043.2714638691973</v>
      </c>
      <c r="O6" s="38">
        <f>'低情景（2001-2060, 2020RMB）'!O6*$B$73</f>
        <v>4383.8584752774987</v>
      </c>
      <c r="P6" s="39">
        <f>'低情景（2001-2060, 2020RMB）'!P6*$B$73</f>
        <v>4687.1653536769218</v>
      </c>
      <c r="Q6" s="37">
        <f>'低情景（2001-2060, 2020RMB）'!Q6*$B$73</f>
        <v>4999.8462132332597</v>
      </c>
      <c r="R6" s="38">
        <f>'低情景（2001-2060, 2020RMB）'!R6*$B$73</f>
        <v>5388.8957503803813</v>
      </c>
      <c r="S6" s="38">
        <f>'低情景（2001-2060, 2020RMB）'!S6*$B$73</f>
        <v>5655.0114353556883</v>
      </c>
      <c r="T6" s="38">
        <f>'低情景（2001-2060, 2020RMB）'!T6*$B$73</f>
        <v>5880.6127058084239</v>
      </c>
      <c r="U6" s="39">
        <f>'低情景（2001-2060, 2020RMB）'!U6*$B$73</f>
        <v>5590.1498155235904</v>
      </c>
      <c r="V6" s="37">
        <f>'低情景（2001-2060, 2020RMB）'!V6*$B$73</f>
        <v>6197.4853776568434</v>
      </c>
      <c r="W6" s="38">
        <f>'低情景（2001-2060, 2020RMB）'!W6*$B$73</f>
        <v>6398.3223470050361</v>
      </c>
      <c r="X6" s="77">
        <f>'低情景（2001-2060, 2020RMB）'!X6*$B$73</f>
        <v>6739.5514449801258</v>
      </c>
      <c r="Y6" s="82">
        <f>'低情景（2001-2060, 2020RMB）'!Y6*$B$73</f>
        <v>7096.0527466403119</v>
      </c>
      <c r="Z6" s="236">
        <f>'低情景（2001-2060, 2020RMB）'!Z6*$B$73</f>
        <v>7468.3974570351138</v>
      </c>
      <c r="AA6" s="79">
        <f>'低情景（2001-2060, 2020RMB）'!AA6*$B$73</f>
        <v>7861.5634456984872</v>
      </c>
      <c r="AB6" s="77">
        <f>'低情景（2001-2060, 2020RMB）'!AB6*$B$73</f>
        <v>8276.6478356378957</v>
      </c>
      <c r="AC6" s="77">
        <f>'低情景（2001-2060, 2020RMB）'!AC6*$B$73</f>
        <v>8707.7519714268237</v>
      </c>
      <c r="AD6" s="77">
        <f>'低情景（2001-2060, 2020RMB）'!AD6*$B$73</f>
        <v>9148.0394654084921</v>
      </c>
      <c r="AE6" s="81">
        <f>'低情景（2001-2060, 2020RMB）'!AE6*$B$73</f>
        <v>9589.6853424745459</v>
      </c>
      <c r="AF6" s="79">
        <f>'低情景（2001-2060, 2020RMB）'!AF6*$B$73</f>
        <v>10034.893038232198</v>
      </c>
      <c r="AG6" s="77">
        <f>'低情景（2001-2060, 2020RMB）'!AG6*$B$73</f>
        <v>10488.89623838799</v>
      </c>
      <c r="AH6" s="77">
        <f>'低情景（2001-2060, 2020RMB）'!AH6*$B$73</f>
        <v>10946.82404014589</v>
      </c>
      <c r="AI6" s="77">
        <f>'低情景（2001-2060, 2020RMB）'!AI6*$B$73</f>
        <v>11402.712072777549</v>
      </c>
      <c r="AJ6" s="236">
        <f>'低情景（2001-2060, 2020RMB）'!AJ6*$B$73</f>
        <v>11849.470675635246</v>
      </c>
      <c r="AK6" s="79">
        <f>'低情景（2001-2060, 2020RMB）'!AK6*$B$73</f>
        <v>12284.320300173413</v>
      </c>
      <c r="AL6" s="77">
        <f>'低情景（2001-2060, 2020RMB）'!AL6*$B$73</f>
        <v>12711.405326700093</v>
      </c>
      <c r="AM6" s="77">
        <f>'低情景（2001-2060, 2020RMB）'!AM6*$B$73</f>
        <v>13133.619477738543</v>
      </c>
      <c r="AN6" s="77">
        <f>'低情景（2001-2060, 2020RMB）'!AN6*$B$73</f>
        <v>13554.49665692057</v>
      </c>
      <c r="AO6" s="81">
        <f>'低情景（2001-2060, 2020RMB）'!AO6*$B$73</f>
        <v>13978.216636423396</v>
      </c>
      <c r="AP6" s="79">
        <f>'低情景（2001-2060, 2020RMB）'!AP6*$B$73</f>
        <v>14405.994814045633</v>
      </c>
      <c r="AQ6" s="77">
        <f>'低情景（2001-2060, 2020RMB）'!AQ6*$B$73</f>
        <v>14836.470106998531</v>
      </c>
      <c r="AR6" s="77">
        <f>'低情景（2001-2060, 2020RMB）'!AR6*$B$73</f>
        <v>15270.60166617876</v>
      </c>
      <c r="AS6" s="77">
        <f>'低情景（2001-2060, 2020RMB）'!AS6*$B$73</f>
        <v>15709.558891478106</v>
      </c>
      <c r="AT6" s="81">
        <f>'低情景（2001-2060, 2020RMB）'!AT6*$B$73</f>
        <v>16154.730936511198</v>
      </c>
      <c r="AU6" s="79">
        <f>'低情景（2001-2060, 2020RMB）'!AU6*$B$73</f>
        <v>16608.321611217834</v>
      </c>
      <c r="AV6" s="77">
        <f>'低情景（2001-2060, 2020RMB）'!AV6*$B$73</f>
        <v>17072.827297483615</v>
      </c>
      <c r="AW6" s="77">
        <f>'低情景（2001-2060, 2020RMB）'!AW6*$B$73</f>
        <v>17550.434448444612</v>
      </c>
      <c r="AX6" s="77">
        <f>'低情景（2001-2060, 2020RMB）'!AX6*$B$73</f>
        <v>18043.588777526253</v>
      </c>
      <c r="AY6" s="236">
        <f>'低情景（2001-2060, 2020RMB）'!AY6*$B$73</f>
        <v>18555.006266205401</v>
      </c>
      <c r="AZ6" s="79">
        <f>'低情景（2001-2060, 2020RMB）'!AZ6*$B$73</f>
        <v>19082.05107405156</v>
      </c>
      <c r="BA6" s="77">
        <f>'低情景（2001-2060, 2020RMB）'!BA6*$B$73</f>
        <v>19620.193413178986</v>
      </c>
      <c r="BB6" s="77">
        <f>'低情景（2001-2060, 2020RMB）'!BB6*$B$73</f>
        <v>20169.505297942229</v>
      </c>
      <c r="BC6" s="77">
        <f>'低情景（2001-2060, 2020RMB）'!BC6*$B$73</f>
        <v>20730.040288800872</v>
      </c>
      <c r="BD6" s="81">
        <f>'低情景（2001-2060, 2020RMB）'!BD6*$B$73</f>
        <v>21301.83177922785</v>
      </c>
      <c r="BE6" s="79">
        <f>'低情景（2001-2060, 2020RMB）'!BE6*$B$73</f>
        <v>21885.641388130109</v>
      </c>
      <c r="BF6" s="77">
        <f>'低情景（2001-2060, 2020RMB）'!BF6*$B$73</f>
        <v>22482.406193838196</v>
      </c>
      <c r="BG6" s="77">
        <f>'低情景（2001-2060, 2020RMB）'!BG6*$B$73</f>
        <v>23092.405055151874</v>
      </c>
      <c r="BH6" s="77">
        <f>'低情景（2001-2060, 2020RMB）'!BH6*$B$73</f>
        <v>23715.913995173021</v>
      </c>
      <c r="BI6" s="236">
        <f>'低情景（2001-2060, 2020RMB）'!BI6*$B$73</f>
        <v>24353.205146238488</v>
      </c>
    </row>
    <row r="7" spans="1:61" x14ac:dyDescent="0.2">
      <c r="A7" s="40" t="s">
        <v>58</v>
      </c>
      <c r="B7" s="37">
        <f>'低情景（2001-2060, 2020RMB）'!B7*$B$73</f>
        <v>2362.7117797094429</v>
      </c>
      <c r="C7" s="38">
        <f>'低情景（2001-2060, 2020RMB）'!C7*$B$73</f>
        <v>2573.3444367700249</v>
      </c>
      <c r="D7" s="38">
        <f>'低情景（2001-2060, 2020RMB）'!D7*$B$73</f>
        <v>2801.7270959215039</v>
      </c>
      <c r="E7" s="38">
        <f>'低情景（2001-2060, 2020RMB）'!E7*$B$73</f>
        <v>2920.4838349826118</v>
      </c>
      <c r="F7" s="39">
        <f>'低情景（2001-2060, 2020RMB）'!F7*$B$73</f>
        <v>3152.2666777508543</v>
      </c>
      <c r="G7" s="37">
        <f>'低情景（2001-2060, 2020RMB）'!G7*$B$73</f>
        <v>3589.4510971490809</v>
      </c>
      <c r="H7" s="38">
        <f>'低情景（2001-2060, 2020RMB）'!H7*$B$73</f>
        <v>4218.2477668630136</v>
      </c>
      <c r="I7" s="38">
        <f>'低情景（2001-2060, 2020RMB）'!I7*$B$73</f>
        <v>4895.5370973890995</v>
      </c>
      <c r="J7" s="38">
        <f>'低情景（2001-2060, 2020RMB）'!J7*$B$73</f>
        <v>5433.8893236138974</v>
      </c>
      <c r="K7" s="39">
        <f>'低情景（2001-2060, 2020RMB）'!K7*$B$73</f>
        <v>6292.0320746686066</v>
      </c>
      <c r="L7" s="37">
        <f>'低情景（2001-2060, 2020RMB）'!L7*$B$73</f>
        <v>7094.0132342074357</v>
      </c>
      <c r="M7" s="38">
        <f>'低情景（2001-2060, 2020RMB）'!M7*$B$73</f>
        <v>7902.1354756587762</v>
      </c>
      <c r="N7" s="38">
        <f>'低情景（2001-2060, 2020RMB）'!N7*$B$73</f>
        <v>8739.1592692995291</v>
      </c>
      <c r="O7" s="38">
        <f>'低情景（2001-2060, 2020RMB）'!O7*$B$73</f>
        <v>9705.1311198647836</v>
      </c>
      <c r="P7" s="39">
        <f>'低情景（2001-2060, 2020RMB）'!P7*$B$73</f>
        <v>10400.3329964403</v>
      </c>
      <c r="Q7" s="37">
        <f>'低情景（2001-2060, 2020RMB）'!Q7*$B$73</f>
        <v>11160.329112181693</v>
      </c>
      <c r="R7" s="38">
        <f>'低情景（2001-2060, 2020RMB）'!R7*$B$73</f>
        <v>11781.305829047558</v>
      </c>
      <c r="S7" s="38">
        <f>'低情景（2001-2060, 2020RMB）'!S7*$B$73</f>
        <v>12463.716870418164</v>
      </c>
      <c r="T7" s="38">
        <f>'低情景（2001-2060, 2020RMB）'!T7*$B$73</f>
        <v>13245.465177376198</v>
      </c>
      <c r="U7" s="39">
        <f>'低情景（2001-2060, 2020RMB）'!U7*$B$73</f>
        <v>13235.517772002033</v>
      </c>
      <c r="V7" s="37">
        <f>'低情景（2001-2060, 2020RMB）'!V7*$B$73</f>
        <v>14550.774153396518</v>
      </c>
      <c r="W7" s="38">
        <f>'低情景（2001-2060, 2020RMB）'!W7*$B$73</f>
        <v>14750.68615862355</v>
      </c>
      <c r="X7" s="77">
        <f>'低情景（2001-2060, 2020RMB）'!X7*$B$73</f>
        <v>15671.944725013247</v>
      </c>
      <c r="Y7" s="82">
        <f>'低情景（2001-2060, 2020RMB）'!Y7*$B$73</f>
        <v>16635.234624724566</v>
      </c>
      <c r="Z7" s="236">
        <f>'低情景（2001-2060, 2020RMB）'!Z7*$B$73</f>
        <v>17639.32254933496</v>
      </c>
      <c r="AA7" s="79">
        <f>'低情景（2001-2060, 2020RMB）'!AA7*$B$73</f>
        <v>18703.596341177741</v>
      </c>
      <c r="AB7" s="77">
        <f>'低情景（2001-2060, 2020RMB）'!AB7*$B$73</f>
        <v>19834.260210172535</v>
      </c>
      <c r="AC7" s="77">
        <f>'低情景（2001-2060, 2020RMB）'!AC7*$B$73</f>
        <v>21006.095721684385</v>
      </c>
      <c r="AD7" s="77">
        <f>'低情景（2001-2060, 2020RMB）'!AD7*$B$73</f>
        <v>22188.409870678366</v>
      </c>
      <c r="AE7" s="81">
        <f>'低情景（2001-2060, 2020RMB）'!AE7*$B$73</f>
        <v>23344.845750706343</v>
      </c>
      <c r="AF7" s="79">
        <f>'低情景（2001-2060, 2020RMB）'!AF7*$B$73</f>
        <v>24467.287123934126</v>
      </c>
      <c r="AG7" s="77">
        <f>'低情景（2001-2060, 2020RMB）'!AG7*$B$73</f>
        <v>25577.413472477732</v>
      </c>
      <c r="AH7" s="77">
        <f>'低情景（2001-2060, 2020RMB）'!AH7*$B$73</f>
        <v>26680.010740299214</v>
      </c>
      <c r="AI7" s="77">
        <f>'低情景（2001-2060, 2020RMB）'!AI7*$B$73</f>
        <v>27780.746970248179</v>
      </c>
      <c r="AJ7" s="236">
        <f>'低情景（2001-2060, 2020RMB）'!AJ7*$B$73</f>
        <v>28886.092695384345</v>
      </c>
      <c r="AK7" s="79">
        <f>'低情景（2001-2060, 2020RMB）'!AK7*$B$73</f>
        <v>29987.068540019809</v>
      </c>
      <c r="AL7" s="77">
        <f>'低情景（2001-2060, 2020RMB）'!AL7*$B$73</f>
        <v>31074.184151239126</v>
      </c>
      <c r="AM7" s="77">
        <f>'低情景（2001-2060, 2020RMB）'!AM7*$B$73</f>
        <v>32154.8156657785</v>
      </c>
      <c r="AN7" s="77">
        <f>'低情景（2001-2060, 2020RMB）'!AN7*$B$73</f>
        <v>33237.957670815791</v>
      </c>
      <c r="AO7" s="81">
        <f>'低情景（2001-2060, 2020RMB）'!AO7*$B$73</f>
        <v>34334.254980425751</v>
      </c>
      <c r="AP7" s="79">
        <f>'低情景（2001-2060, 2020RMB）'!AP7*$B$73</f>
        <v>35447.14002735159</v>
      </c>
      <c r="AQ7" s="77">
        <f>'低情景（2001-2060, 2020RMB）'!AQ7*$B$73</f>
        <v>36573.730734412617</v>
      </c>
      <c r="AR7" s="77">
        <f>'低情景（2001-2060, 2020RMB）'!AR7*$B$73</f>
        <v>37716.866147031978</v>
      </c>
      <c r="AS7" s="77">
        <f>'低情景（2001-2060, 2020RMB）'!AS7*$B$73</f>
        <v>38879.939330000772</v>
      </c>
      <c r="AT7" s="81">
        <f>'低情景（2001-2060, 2020RMB）'!AT7*$B$73</f>
        <v>40066.928814649531</v>
      </c>
      <c r="AU7" s="79">
        <f>'低情景（2001-2060, 2020RMB）'!AU7*$B$73</f>
        <v>41283.886483359449</v>
      </c>
      <c r="AV7" s="77">
        <f>'低情景（2001-2060, 2020RMB）'!AV7*$B$73</f>
        <v>42537.664220523708</v>
      </c>
      <c r="AW7" s="77">
        <f>'低情景（2001-2060, 2020RMB）'!AW7*$B$73</f>
        <v>43834.424232023666</v>
      </c>
      <c r="AX7" s="77">
        <f>'低情景（2001-2060, 2020RMB）'!AX7*$B$73</f>
        <v>45181.061787478058</v>
      </c>
      <c r="AY7" s="236">
        <f>'低情景（2001-2060, 2020RMB）'!AY7*$B$73</f>
        <v>46585.248262154579</v>
      </c>
      <c r="AZ7" s="79">
        <f>'低情景（2001-2060, 2020RMB）'!AZ7*$B$73</f>
        <v>48041.63942760889</v>
      </c>
      <c r="BA7" s="77">
        <f>'低情景（2001-2060, 2020RMB）'!BA7*$B$73</f>
        <v>49539.972681514642</v>
      </c>
      <c r="BB7" s="77">
        <f>'低情景（2001-2060, 2020RMB）'!BB7*$B$73</f>
        <v>51081.131756836716</v>
      </c>
      <c r="BC7" s="77">
        <f>'低情景（2001-2060, 2020RMB）'!BC7*$B$73</f>
        <v>52665.96941130214</v>
      </c>
      <c r="BD7" s="81">
        <f>'低情景（2001-2060, 2020RMB）'!BD7*$B$73</f>
        <v>54295.301993370209</v>
      </c>
      <c r="BE7" s="79">
        <f>'低情景（2001-2060, 2020RMB）'!BE7*$B$73</f>
        <v>55971.822177296373</v>
      </c>
      <c r="BF7" s="77">
        <f>'低情景（2001-2060, 2020RMB）'!BF7*$B$73</f>
        <v>57698.712375054463</v>
      </c>
      <c r="BG7" s="77">
        <f>'低情景（2001-2060, 2020RMB）'!BG7*$B$73</f>
        <v>59477.507352429217</v>
      </c>
      <c r="BH7" s="77">
        <f>'低情景（2001-2060, 2020RMB）'!BH7*$B$73</f>
        <v>61309.759317184216</v>
      </c>
      <c r="BI7" s="236">
        <f>'低情景（2001-2060, 2020RMB）'!BI7*$B$73</f>
        <v>63197.035164584304</v>
      </c>
    </row>
    <row r="8" spans="1:61" x14ac:dyDescent="0.2">
      <c r="A8" s="40" t="s">
        <v>59</v>
      </c>
      <c r="B8" s="37">
        <f>'低情景（2001-2060, 2020RMB）'!B8*$B$73</f>
        <v>621.73762635740661</v>
      </c>
      <c r="C8" s="38">
        <f>'低情景（2001-2060, 2020RMB）'!C8*$B$73</f>
        <v>701.40934312089519</v>
      </c>
      <c r="D8" s="38">
        <f>'低情景（2001-2060, 2020RMB）'!D8*$B$73</f>
        <v>784.023119679194</v>
      </c>
      <c r="E8" s="38">
        <f>'低情景（2001-2060, 2020RMB）'!E8*$B$73</f>
        <v>859.27753805008717</v>
      </c>
      <c r="F8" s="39">
        <f>'低情景（2001-2060, 2020RMB）'!F8*$B$73</f>
        <v>946.84220208606928</v>
      </c>
      <c r="G8" s="37">
        <f>'低情景（2001-2060, 2020RMB）'!G8*$B$73</f>
        <v>1040.4879412701976</v>
      </c>
      <c r="H8" s="38">
        <f>'低情景（2001-2060, 2020RMB）'!H8*$B$73</f>
        <v>1117.5755063168929</v>
      </c>
      <c r="I8" s="38">
        <f>'低情景（2001-2060, 2020RMB）'!I8*$B$73</f>
        <v>1236.8867185783361</v>
      </c>
      <c r="J8" s="38">
        <f>'低情景（2001-2060, 2020RMB）'!J8*$B$73</f>
        <v>1303.3645705985221</v>
      </c>
      <c r="K8" s="39">
        <f>'低情景（2001-2060, 2020RMB）'!K8*$B$73</f>
        <v>1351.3502978409845</v>
      </c>
      <c r="L8" s="37">
        <f>'低情景（2001-2060, 2020RMB）'!L8*$B$73</f>
        <v>1389.3621958929532</v>
      </c>
      <c r="M8" s="38">
        <f>'低情景（2001-2060, 2020RMB）'!M8*$B$73</f>
        <v>1512.2126961264596</v>
      </c>
      <c r="N8" s="38">
        <f>'低情景（2001-2060, 2020RMB）'!N8*$B$73</f>
        <v>1587.9994591149652</v>
      </c>
      <c r="O8" s="38">
        <f>'低情景（2001-2060, 2020RMB）'!O8*$B$73</f>
        <v>1725.1118531088246</v>
      </c>
      <c r="P8" s="39">
        <f>'低情景（2001-2060, 2020RMB）'!P8*$B$73</f>
        <v>1889.9629928040622</v>
      </c>
      <c r="Q8" s="37">
        <f>'低情景（2001-2060, 2020RMB）'!Q8*$B$73</f>
        <v>2059.9329462084656</v>
      </c>
      <c r="R8" s="38">
        <f>'低情景（2001-2060, 2020RMB）'!R8*$B$73</f>
        <v>2185.6428258717096</v>
      </c>
      <c r="S8" s="38">
        <f>'低情景（2001-2060, 2020RMB）'!S8*$B$73</f>
        <v>2316.0799936271524</v>
      </c>
      <c r="T8" s="38">
        <f>'低情景（2001-2060, 2020RMB）'!T8*$B$73</f>
        <v>2479.1704794945354</v>
      </c>
      <c r="U8" s="39">
        <f>'低情景（2001-2060, 2020RMB）'!U8*$B$73</f>
        <v>2105.5093645403431</v>
      </c>
      <c r="V8" s="37">
        <f>'低情景（2001-2060, 2020RMB）'!V8*$B$73</f>
        <v>2351.0073575080228</v>
      </c>
      <c r="W8" s="38">
        <f>'低情景（2001-2060, 2020RMB）'!W8*$B$73</f>
        <v>2299.888371562397</v>
      </c>
      <c r="X8" s="77">
        <f>'低情景（2001-2060, 2020RMB）'!X8*$B$73</f>
        <v>2388.7739719533402</v>
      </c>
      <c r="Y8" s="77">
        <f>'低情景（2001-2060, 2020RMB）'!Y8*$B$73</f>
        <v>2480.4448660185485</v>
      </c>
      <c r="Z8" s="236">
        <f>'低情景（2001-2060, 2020RMB）'!Z8*$B$73</f>
        <v>2575.1399010400842</v>
      </c>
      <c r="AA8" s="79">
        <f>'低情景（2001-2060, 2020RMB）'!AA8*$B$73</f>
        <v>2675.4646883748501</v>
      </c>
      <c r="AB8" s="77">
        <f>'低情景（2001-2060, 2020RMB）'!AB8*$B$73</f>
        <v>2781.5873648756337</v>
      </c>
      <c r="AC8" s="77">
        <f>'低情景（2001-2060, 2020RMB）'!AC8*$B$73</f>
        <v>2889.7890504739339</v>
      </c>
      <c r="AD8" s="77">
        <f>'低情景（2001-2060, 2020RMB）'!AD8*$B$73</f>
        <v>2995.8956087701154</v>
      </c>
      <c r="AE8" s="81">
        <f>'低情景（2001-2060, 2020RMB）'!AE8*$B$73</f>
        <v>3095.2866935449028</v>
      </c>
      <c r="AF8" s="79">
        <f>'低情景（2001-2060, 2020RMB）'!AF8*$B$73</f>
        <v>3187.5702278171925</v>
      </c>
      <c r="AG8" s="77">
        <f>'低情景（2001-2060, 2020RMB）'!AG8*$B$73</f>
        <v>3276.0751761337128</v>
      </c>
      <c r="AH8" s="77">
        <f>'低情景（2001-2060, 2020RMB）'!AH8*$B$73</f>
        <v>3361.4688740261663</v>
      </c>
      <c r="AI8" s="77">
        <f>'低情景（2001-2060, 2020RMB）'!AI8*$B$73</f>
        <v>3444.4412999136757</v>
      </c>
      <c r="AJ8" s="236">
        <f>'低情景（2001-2060, 2020RMB）'!AJ8*$B$73</f>
        <v>3525.6947409120694</v>
      </c>
      <c r="AK8" s="79">
        <f>'低情景（2001-2060, 2020RMB）'!AK8*$B$73</f>
        <v>3604.2111912993228</v>
      </c>
      <c r="AL8" s="77">
        <f>'低情景（2001-2060, 2020RMB）'!AL8*$B$73</f>
        <v>3679.0860998799171</v>
      </c>
      <c r="AM8" s="77">
        <f>'低情景（2001-2060, 2020RMB）'!AM8*$B$73</f>
        <v>3751.274792344459</v>
      </c>
      <c r="AN8" s="77">
        <f>'低情景（2001-2060, 2020RMB）'!AN8*$B$73</f>
        <v>3821.8480536497505</v>
      </c>
      <c r="AO8" s="81">
        <f>'低情景（2001-2060, 2020RMB）'!AO8*$B$73</f>
        <v>3891.9880082764962</v>
      </c>
      <c r="AP8" s="79">
        <f>'低情景（2001-2060, 2020RMB）'!AP8*$B$73</f>
        <v>3961.9897377491884</v>
      </c>
      <c r="AQ8" s="77">
        <f>'低情景（2001-2060, 2020RMB）'!AQ8*$B$73</f>
        <v>4031.4209013505856</v>
      </c>
      <c r="AR8" s="77">
        <f>'低情景（2001-2060, 2020RMB）'!AR8*$B$73</f>
        <v>4100.479292331057</v>
      </c>
      <c r="AS8" s="77">
        <f>'低情景（2001-2060, 2020RMB）'!AS8*$B$73</f>
        <v>4169.3956144783742</v>
      </c>
      <c r="AT8" s="81">
        <f>'低情景（2001-2060, 2020RMB）'!AT8*$B$73</f>
        <v>4238.4337629480933</v>
      </c>
      <c r="AU8" s="79">
        <f>'低情景（2001-2060, 2020RMB）'!AU8*$B$73</f>
        <v>4308.0428012821021</v>
      </c>
      <c r="AV8" s="77">
        <f>'低情景（2001-2060, 2020RMB）'!AV8*$B$73</f>
        <v>4378.7120211296415</v>
      </c>
      <c r="AW8" s="77">
        <f>'低情景（2001-2060, 2020RMB）'!AW8*$B$73</f>
        <v>4450.8149444761311</v>
      </c>
      <c r="AX8" s="77">
        <f>'低情景（2001-2060, 2020RMB）'!AX8*$B$73</f>
        <v>4524.7572025989457</v>
      </c>
      <c r="AY8" s="236">
        <f>'低情景（2001-2060, 2020RMB）'!AY8*$B$73</f>
        <v>4600.9759204810071</v>
      </c>
      <c r="AZ8" s="79">
        <f>'低情景（2001-2060, 2020RMB）'!AZ8*$B$73</f>
        <v>4679.0481417763685</v>
      </c>
      <c r="BA8" s="77">
        <f>'低情景（2001-2060, 2020RMB）'!BA8*$B$73</f>
        <v>4758.237273049479</v>
      </c>
      <c r="BB8" s="77">
        <f>'低情景（2001-2060, 2020RMB）'!BB8*$B$73</f>
        <v>4838.5299651819923</v>
      </c>
      <c r="BC8" s="77">
        <f>'低情景（2001-2060, 2020RMB）'!BC8*$B$73</f>
        <v>4919.9084131218933</v>
      </c>
      <c r="BD8" s="81">
        <f>'低情景（2001-2060, 2020RMB）'!BD8*$B$73</f>
        <v>5002.3501144572965</v>
      </c>
      <c r="BE8" s="79">
        <f>'低情景（2001-2060, 2020RMB）'!BE8*$B$73</f>
        <v>5086.0019558909726</v>
      </c>
      <c r="BF8" s="77">
        <f>'低情景（2001-2060, 2020RMB）'!BF8*$B$73</f>
        <v>5171.0443003954915</v>
      </c>
      <c r="BG8" s="77">
        <f>'低情景（2001-2060, 2020RMB）'!BG8*$B$73</f>
        <v>5257.4994457448629</v>
      </c>
      <c r="BH8" s="77">
        <f>'低情景（2001-2060, 2020RMB）'!BH8*$B$73</f>
        <v>5345.3872204625441</v>
      </c>
      <c r="BI8" s="236">
        <f>'低情景（2001-2060, 2020RMB）'!BI8*$B$73</f>
        <v>5434.7247929968862</v>
      </c>
    </row>
    <row r="9" spans="1:61" x14ac:dyDescent="0.2">
      <c r="A9" s="40" t="s">
        <v>60</v>
      </c>
      <c r="B9" s="37">
        <f>'低情景（2001-2060, 2020RMB）'!B9*$B$73</f>
        <v>1347.7673940303803</v>
      </c>
      <c r="C9" s="38">
        <f>'低情景（2001-2060, 2020RMB）'!C9*$B$73</f>
        <v>1430.156352213399</v>
      </c>
      <c r="D9" s="38">
        <f>'低情景（2001-2060, 2020RMB）'!D9*$B$73</f>
        <v>1516.2562216962042</v>
      </c>
      <c r="E9" s="38">
        <f>'低情景（2001-2060, 2020RMB）'!E9*$B$73</f>
        <v>1547.534273804351</v>
      </c>
      <c r="F9" s="39">
        <f>'低情景（2001-2060, 2020RMB）'!F9*$B$73</f>
        <v>1689.363091931338</v>
      </c>
      <c r="G9" s="37">
        <f>'低情景（2001-2060, 2020RMB）'!G9*$B$73</f>
        <v>2165.0164621977192</v>
      </c>
      <c r="H9" s="38">
        <f>'低情景（2001-2060, 2020RMB）'!H9*$B$73</f>
        <v>3061.7955148639662</v>
      </c>
      <c r="I9" s="38">
        <f>'低情景（2001-2060, 2020RMB）'!I9*$B$73</f>
        <v>3429.7288409109169</v>
      </c>
      <c r="J9" s="38">
        <f>'低情景（2001-2060, 2020RMB）'!J9*$B$73</f>
        <v>4091.0322632234879</v>
      </c>
      <c r="K9" s="39">
        <f>'低情景（2001-2060, 2020RMB）'!K9*$B$73</f>
        <v>4509.1328253853526</v>
      </c>
      <c r="L9" s="37">
        <f>'低情景（2001-2060, 2020RMB）'!L9*$B$73</f>
        <v>4987.390817657064</v>
      </c>
      <c r="M9" s="38">
        <f>'低情景（2001-2060, 2020RMB）'!M9*$B$73</f>
        <v>5592.9147480115871</v>
      </c>
      <c r="N9" s="38">
        <f>'低情景（2001-2060, 2020RMB）'!N9*$B$73</f>
        <v>6411.0259637493928</v>
      </c>
      <c r="O9" s="38">
        <f>'低情景（2001-2060, 2020RMB）'!O9*$B$73</f>
        <v>7198.2825882291809</v>
      </c>
      <c r="P9" s="39">
        <f>'低情景（2001-2060, 2020RMB）'!P9*$B$73</f>
        <v>8646.4873926158689</v>
      </c>
      <c r="Q9" s="37">
        <f>'低情景（2001-2060, 2020RMB）'!Q9*$B$73</f>
        <v>9077.2806174726575</v>
      </c>
      <c r="R9" s="38">
        <f>'低情景（2001-2060, 2020RMB）'!R9*$B$73</f>
        <v>9413.2889940005916</v>
      </c>
      <c r="S9" s="38">
        <f>'低情景（2001-2060, 2020RMB）'!S9*$B$73</f>
        <v>9899.101919664623</v>
      </c>
      <c r="T9" s="38">
        <f>'低情景（2001-2060, 2020RMB）'!T9*$B$73</f>
        <v>10558.966690894093</v>
      </c>
      <c r="U9" s="39">
        <f>'低情景（2001-2060, 2020RMB）'!U9*$B$73</f>
        <v>11518.040116145148</v>
      </c>
      <c r="V9" s="37">
        <f>'低情景（2001-2060, 2020RMB）'!V9*$B$73</f>
        <v>12010.857614349379</v>
      </c>
      <c r="W9" s="38">
        <f>'低情景（2001-2060, 2020RMB）'!W9*$B$73</f>
        <v>12469.938513456913</v>
      </c>
      <c r="X9" s="77">
        <f>'低情景（2001-2060, 2020RMB）'!X9*$B$73</f>
        <v>13314.72278513407</v>
      </c>
      <c r="Y9" s="77">
        <f>'低情景（2001-2060, 2020RMB）'!Y9*$B$73</f>
        <v>14204.530786063195</v>
      </c>
      <c r="Z9" s="236">
        <f>'低情景（2001-2060, 2020RMB）'!Z9*$B$73</f>
        <v>15140.273567717839</v>
      </c>
      <c r="AA9" s="79">
        <f>'低情景（2001-2060, 2020RMB）'!AA9*$B$73</f>
        <v>16145.461358707373</v>
      </c>
      <c r="AB9" s="77">
        <f>'低情景（2001-2060, 2020RMB）'!AB9*$B$73</f>
        <v>17226.832492017882</v>
      </c>
      <c r="AC9" s="77">
        <f>'低情景（2001-2060, 2020RMB）'!AC9*$B$73</f>
        <v>18354.794007524473</v>
      </c>
      <c r="AD9" s="77">
        <f>'低情景（2001-2060, 2020RMB）'!AD9*$B$73</f>
        <v>19491.9858435442</v>
      </c>
      <c r="AE9" s="81">
        <f>'低情景（2001-2060, 2020RMB）'!AE9*$B$73</f>
        <v>20592.93019458016</v>
      </c>
      <c r="AF9" s="79">
        <f>'低情景（2001-2060, 2020RMB）'!AF9*$B$73</f>
        <v>21634.965949025052</v>
      </c>
      <c r="AG9" s="77">
        <f>'低情景（2001-2060, 2020RMB）'!AG9*$B$73</f>
        <v>22643.403417438993</v>
      </c>
      <c r="AH9" s="77">
        <f>'低情景（2001-2060, 2020RMB）'!AH9*$B$73</f>
        <v>23642.725441793733</v>
      </c>
      <c r="AI9" s="77">
        <f>'低情景（2001-2060, 2020RMB）'!AI9*$B$73</f>
        <v>24662.57181228845</v>
      </c>
      <c r="AJ9" s="236">
        <f>'低情景（2001-2060, 2020RMB）'!AJ9*$B$73</f>
        <v>25737.781176751378</v>
      </c>
      <c r="AK9" s="79">
        <f>'低情景（2001-2060, 2020RMB）'!AK9*$B$73</f>
        <v>26868.90151002424</v>
      </c>
      <c r="AL9" s="77">
        <f>'低情景（2001-2060, 2020RMB）'!AL9*$B$73</f>
        <v>28033.316028249996</v>
      </c>
      <c r="AM9" s="77">
        <f>'低情景（2001-2060, 2020RMB）'!AM9*$B$73</f>
        <v>29235.685327130548</v>
      </c>
      <c r="AN9" s="77">
        <f>'低情景（2001-2060, 2020RMB）'!AN9*$B$73</f>
        <v>30481.436664605415</v>
      </c>
      <c r="AO9" s="81">
        <f>'低情景（2001-2060, 2020RMB）'!AO9*$B$73</f>
        <v>31776.850181116552</v>
      </c>
      <c r="AP9" s="79">
        <f>'低情景（2001-2060, 2020RMB）'!AP9*$B$73</f>
        <v>33120.820375521922</v>
      </c>
      <c r="AQ9" s="77">
        <f>'低情景（2001-2060, 2020RMB）'!AQ9*$B$73</f>
        <v>34505.318339211874</v>
      </c>
      <c r="AR9" s="77">
        <f>'低情景（2001-2060, 2020RMB）'!AR9*$B$73</f>
        <v>35926.47436448979</v>
      </c>
      <c r="AS9" s="77">
        <f>'低情景（2001-2060, 2020RMB）'!AS9*$B$73</f>
        <v>37379.777201695244</v>
      </c>
      <c r="AT9" s="81">
        <f>'低情景（2001-2060, 2020RMB）'!AT9*$B$73</f>
        <v>38860.043155096035</v>
      </c>
      <c r="AU9" s="79">
        <f>'低情景（2001-2060, 2020RMB）'!AU9*$B$73</f>
        <v>40362.811256494017</v>
      </c>
      <c r="AV9" s="77">
        <f>'低情景（2001-2060, 2020RMB）'!AV9*$B$73</f>
        <v>41883.081891340495</v>
      </c>
      <c r="AW9" s="77">
        <f>'低情景（2001-2060, 2020RMB）'!AW9*$B$73</f>
        <v>43413.772307156723</v>
      </c>
      <c r="AX9" s="77">
        <f>'低情景（2001-2060, 2020RMB）'!AX9*$B$73</f>
        <v>44947.019545047398</v>
      </c>
      <c r="AY9" s="236">
        <f>'低情景（2001-2060, 2020RMB）'!AY9*$B$73</f>
        <v>46474.155980942953</v>
      </c>
      <c r="AZ9" s="79">
        <f>'低情景（2001-2060, 2020RMB）'!AZ9*$B$73</f>
        <v>48001.97542508789</v>
      </c>
      <c r="BA9" s="77">
        <f>'低情景（2001-2060, 2020RMB）'!BA9*$B$73</f>
        <v>49541.851633765677</v>
      </c>
      <c r="BB9" s="77">
        <f>'低情景（2001-2060, 2020RMB）'!BB9*$B$73</f>
        <v>51091.228433114964</v>
      </c>
      <c r="BC9" s="77">
        <f>'低情景（2001-2060, 2020RMB）'!BC9*$B$73</f>
        <v>52647.358535372965</v>
      </c>
      <c r="BD9" s="81">
        <f>'低情景（2001-2060, 2020RMB）'!BD9*$B$73</f>
        <v>54207.301797060296</v>
      </c>
      <c r="BE9" s="79">
        <f>'低情景（2001-2060, 2020RMB）'!BE9*$B$73</f>
        <v>55769.836155682569</v>
      </c>
      <c r="BF9" s="77">
        <f>'低情景（2001-2060, 2020RMB）'!BF9*$B$73</f>
        <v>57334.060433720748</v>
      </c>
      <c r="BG9" s="77">
        <f>'低情景（2001-2060, 2020RMB）'!BG9*$B$73</f>
        <v>58897.262940626249</v>
      </c>
      <c r="BH9" s="77">
        <f>'低情景（2001-2060, 2020RMB）'!BH9*$B$73</f>
        <v>60456.588757707068</v>
      </c>
      <c r="BI9" s="236">
        <f>'低情景（2001-2060, 2020RMB）'!BI9*$B$73</f>
        <v>62009.040826165838</v>
      </c>
    </row>
    <row r="10" spans="1:61" x14ac:dyDescent="0.2">
      <c r="A10" s="40" t="s">
        <v>61</v>
      </c>
      <c r="B10" s="37">
        <f>'低情景（2001-2060, 2020RMB）'!B10*$B$73</f>
        <v>1219.0212583278549</v>
      </c>
      <c r="C10" s="38">
        <f>'低情景（2001-2060, 2020RMB）'!C10*$B$73</f>
        <v>1373.1900105983616</v>
      </c>
      <c r="D10" s="38">
        <f>'低情景（2001-2060, 2020RMB）'!D10*$B$73</f>
        <v>1544.1701634192118</v>
      </c>
      <c r="E10" s="38">
        <f>'低情景（2001-2060, 2020RMB）'!E10*$B$73</f>
        <v>1676.9370442829156</v>
      </c>
      <c r="F10" s="39">
        <f>'低情景（2001-2060, 2020RMB）'!F10*$B$73</f>
        <v>1914.2880443395622</v>
      </c>
      <c r="G10" s="37">
        <f>'低情景（2001-2060, 2020RMB）'!G10*$B$73</f>
        <v>2240.6985755238452</v>
      </c>
      <c r="H10" s="38">
        <f>'低情景（2001-2060, 2020RMB）'!H10*$B$73</f>
        <v>2762.4647165029232</v>
      </c>
      <c r="I10" s="38">
        <f>'低情景（2001-2060, 2020RMB）'!I10*$B$73</f>
        <v>2729.5411431597586</v>
      </c>
      <c r="J10" s="38">
        <f>'低情景（2001-2060, 2020RMB）'!J10*$B$73</f>
        <v>3514.7004494341772</v>
      </c>
      <c r="K10" s="39">
        <f>'低情景（2001-2060, 2020RMB）'!K10*$B$73</f>
        <v>4087.449151662021</v>
      </c>
      <c r="L10" s="37">
        <f>'低情景（2001-2060, 2020RMB）'!L10*$B$73</f>
        <v>4506.2057061483838</v>
      </c>
      <c r="M10" s="38">
        <f>'低情景（2001-2060, 2020RMB）'!M10*$B$73</f>
        <v>4876.1561524196823</v>
      </c>
      <c r="N10" s="38">
        <f>'低情景（2001-2060, 2020RMB）'!N10*$B$73</f>
        <v>5486.7901884874836</v>
      </c>
      <c r="O10" s="38">
        <f>'低情景（2001-2060, 2020RMB）'!O10*$B$73</f>
        <v>5851.371938180193</v>
      </c>
      <c r="P10" s="39">
        <f>'低情景（2001-2060, 2020RMB）'!P10*$B$73</f>
        <v>6538.4570630046546</v>
      </c>
      <c r="Q10" s="37">
        <f>'低情景（2001-2060, 2020RMB）'!Q10*$B$73</f>
        <v>7564.3096872579927</v>
      </c>
      <c r="R10" s="38">
        <f>'低情景（2001-2060, 2020RMB）'!R10*$B$73</f>
        <v>8287.0354913464689</v>
      </c>
      <c r="S10" s="38">
        <f>'低情景（2001-2060, 2020RMB）'!S10*$B$73</f>
        <v>9059.7216461973221</v>
      </c>
      <c r="T10" s="38">
        <f>'低情景（2001-2060, 2020RMB）'!T10*$B$73</f>
        <v>9754.9959835948321</v>
      </c>
      <c r="U10" s="39">
        <f>'低情景（2001-2060, 2020RMB）'!U10*$B$73</f>
        <v>10114.073347389278</v>
      </c>
      <c r="V10" s="37">
        <f>'低情景（2001-2060, 2020RMB）'!V10*$B$73</f>
        <v>10213.975076695173</v>
      </c>
      <c r="W10" s="38">
        <f>'低情景（2001-2060, 2020RMB）'!W10*$B$73</f>
        <v>9508.7032670198314</v>
      </c>
      <c r="X10" s="77">
        <f>'低情景（2001-2060, 2020RMB）'!X10*$B$73</f>
        <v>10050.866800161377</v>
      </c>
      <c r="Y10" s="77">
        <f>'低情景（2001-2060, 2020RMB）'!Y10*$B$73</f>
        <v>10618.409004129062</v>
      </c>
      <c r="Z10" s="236">
        <f>'低情景（2001-2060, 2020RMB）'!Z10*$B$73</f>
        <v>11212.794734182575</v>
      </c>
      <c r="AA10" s="79">
        <f>'低情景（2001-2060, 2020RMB）'!AA10*$B$73</f>
        <v>11850.777326672551</v>
      </c>
      <c r="AB10" s="77">
        <f>'低情景（2001-2060, 2020RMB）'!AB10*$B$73</f>
        <v>12535.501862834295</v>
      </c>
      <c r="AC10" s="77">
        <f>'低情景（2001-2060, 2020RMB）'!AC10*$B$73</f>
        <v>13244.889260168247</v>
      </c>
      <c r="AD10" s="77">
        <f>'低情景（2001-2060, 2020RMB）'!AD10*$B$73</f>
        <v>13952.079693151836</v>
      </c>
      <c r="AE10" s="81">
        <f>'低情景（2001-2060, 2020RMB）'!AE10*$B$73</f>
        <v>14625.323887287477</v>
      </c>
      <c r="AF10" s="79">
        <f>'低情景（2001-2060, 2020RMB）'!AF10*$B$73</f>
        <v>15248.537343947455</v>
      </c>
      <c r="AG10" s="77">
        <f>'低情景（2001-2060, 2020RMB）'!AG10*$B$73</f>
        <v>15840.777572160285</v>
      </c>
      <c r="AH10" s="77">
        <f>'低情景（2001-2060, 2020RMB）'!AH10*$B$73</f>
        <v>16422.141360263955</v>
      </c>
      <c r="AI10" s="77">
        <f>'低情景（2001-2060, 2020RMB）'!AI10*$B$73</f>
        <v>17016.06526516431</v>
      </c>
      <c r="AJ10" s="236">
        <f>'低情景（2001-2060, 2020RMB）'!AJ10*$B$73</f>
        <v>17649.318283956523</v>
      </c>
      <c r="AK10" s="79">
        <f>'低情景（2001-2060, 2020RMB）'!AK10*$B$73</f>
        <v>18321.677341193186</v>
      </c>
      <c r="AL10" s="77">
        <f>'低情景（2001-2060, 2020RMB）'!AL10*$B$73</f>
        <v>19015.026079336414</v>
      </c>
      <c r="AM10" s="77">
        <f>'低情景（2001-2060, 2020RMB）'!AM10*$B$73</f>
        <v>19732.171670420696</v>
      </c>
      <c r="AN10" s="77">
        <f>'低情景（2001-2060, 2020RMB）'!AN10*$B$73</f>
        <v>20476.304986245603</v>
      </c>
      <c r="AO10" s="81">
        <f>'低情景（2001-2060, 2020RMB）'!AO10*$B$73</f>
        <v>21251.046748715864</v>
      </c>
      <c r="AP10" s="79">
        <f>'低情景（2001-2060, 2020RMB）'!AP10*$B$73</f>
        <v>22054.947953898933</v>
      </c>
      <c r="AQ10" s="77">
        <f>'低情景（2001-2060, 2020RMB）'!AQ10*$B$73</f>
        <v>22881.894888182047</v>
      </c>
      <c r="AR10" s="77">
        <f>'低情景（2001-2060, 2020RMB）'!AR10*$B$73</f>
        <v>23728.50866841734</v>
      </c>
      <c r="AS10" s="77">
        <f>'低情景（2001-2060, 2020RMB）'!AS10*$B$73</f>
        <v>24590.917024764225</v>
      </c>
      <c r="AT10" s="81">
        <f>'低情景（2001-2060, 2020RMB）'!AT10*$B$73</f>
        <v>25464.732502819832</v>
      </c>
      <c r="AU10" s="79">
        <f>'低情景（2001-2060, 2020RMB）'!AU10*$B$73</f>
        <v>26345.964280937853</v>
      </c>
      <c r="AV10" s="77">
        <f>'低情景（2001-2060, 2020RMB）'!AV10*$B$73</f>
        <v>27230.184121471793</v>
      </c>
      <c r="AW10" s="77">
        <f>'低情景（2001-2060, 2020RMB）'!AW10*$B$73</f>
        <v>28111.531473322691</v>
      </c>
      <c r="AX10" s="77">
        <f>'低情景（2001-2060, 2020RMB）'!AX10*$B$73</f>
        <v>28983.582872246177</v>
      </c>
      <c r="AY10" s="236">
        <f>'低情景（2001-2060, 2020RMB）'!AY10*$B$73</f>
        <v>29839.353171655475</v>
      </c>
      <c r="AZ10" s="79">
        <f>'低情景（2001-2060, 2020RMB）'!AZ10*$B$73</f>
        <v>30685.638724712106</v>
      </c>
      <c r="BA10" s="77">
        <f>'低情景（2001-2060, 2020RMB）'!BA10*$B$73</f>
        <v>31533.062092595952</v>
      </c>
      <c r="BB10" s="77">
        <f>'低情景（2001-2060, 2020RMB）'!BB10*$B$73</f>
        <v>32379.876054529446</v>
      </c>
      <c r="BC10" s="77">
        <f>'低情景（2001-2060, 2020RMB）'!BC10*$B$73</f>
        <v>33224.220526880112</v>
      </c>
      <c r="BD10" s="81">
        <f>'低情景（2001-2060, 2020RMB）'!BD10*$B$73</f>
        <v>34064.123224910654</v>
      </c>
      <c r="BE10" s="79">
        <f>'低情景（2001-2060, 2020RMB）'!BE10*$B$73</f>
        <v>34898.697379130666</v>
      </c>
      <c r="BF10" s="77">
        <f>'低情景（2001-2060, 2020RMB）'!BF10*$B$73</f>
        <v>35727.248128268468</v>
      </c>
      <c r="BG10" s="77">
        <f>'低情景（2001-2060, 2020RMB）'!BG10*$B$73</f>
        <v>36547.945812213358</v>
      </c>
      <c r="BH10" s="77">
        <f>'低情景（2001-2060, 2020RMB）'!BH10*$B$73</f>
        <v>37358.879949231072</v>
      </c>
      <c r="BI10" s="236">
        <f>'低情景（2001-2060, 2020RMB）'!BI10*$B$73</f>
        <v>38158.061890764511</v>
      </c>
    </row>
    <row r="11" spans="1:61" x14ac:dyDescent="0.2">
      <c r="A11" s="41" t="s">
        <v>62</v>
      </c>
      <c r="B11" s="42">
        <f>'低情景（2001-2060, 2020RMB）'!B11*$B$73</f>
        <v>4399.2839520758689</v>
      </c>
      <c r="C11" s="43">
        <f>'低情景（2001-2060, 2020RMB）'!C11*$B$73</f>
        <v>5101.6409305548195</v>
      </c>
      <c r="D11" s="43">
        <f>'低情景（2001-2060, 2020RMB）'!D11*$B$73</f>
        <v>5706.6329485801625</v>
      </c>
      <c r="E11" s="43">
        <f>'低情景（2001-2060, 2020RMB）'!E11*$B$73</f>
        <v>6273.0917975100583</v>
      </c>
      <c r="F11" s="44">
        <f>'低情景（2001-2060, 2020RMB）'!F11*$B$73</f>
        <v>7163.2289874958215</v>
      </c>
      <c r="G11" s="42">
        <f>'低情景（2001-2060, 2020RMB）'!G11*$B$73</f>
        <v>8013.4462092884878</v>
      </c>
      <c r="H11" s="43">
        <f>'低情景（2001-2060, 2020RMB）'!H11*$B$73</f>
        <v>8976.197423395437</v>
      </c>
      <c r="I11" s="43">
        <f>'低情景（2001-2060, 2020RMB）'!I11*$B$73</f>
        <v>9940.0554716686747</v>
      </c>
      <c r="J11" s="43">
        <f>'低情景（2001-2060, 2020RMB）'!J11*$B$73</f>
        <v>11241.233719102325</v>
      </c>
      <c r="K11" s="44">
        <f>'低情景（2001-2060, 2020RMB）'!K11*$B$73</f>
        <v>12030.154213327729</v>
      </c>
      <c r="L11" s="42">
        <f>'低情景（2001-2060, 2020RMB）'!L11*$B$73</f>
        <v>13152.04700770911</v>
      </c>
      <c r="M11" s="43">
        <f>'低情景（2001-2060, 2020RMB）'!M11*$B$73</f>
        <v>14753.084208486993</v>
      </c>
      <c r="N11" s="43">
        <f>'低情景（2001-2060, 2020RMB）'!N11*$B$73</f>
        <v>16433.371640329231</v>
      </c>
      <c r="O11" s="43">
        <f>'低情景（2001-2060, 2020RMB）'!O11*$B$73</f>
        <v>18377.487349479274</v>
      </c>
      <c r="P11" s="44">
        <f>'低情景（2001-2060, 2020RMB）'!P11*$B$73</f>
        <v>21018.334023345262</v>
      </c>
      <c r="Q11" s="42">
        <f>'低情景（2001-2060, 2020RMB）'!Q11*$B$73</f>
        <v>23727.769933448726</v>
      </c>
      <c r="R11" s="43">
        <f>'低情景（2001-2060, 2020RMB）'!R11*$B$73</f>
        <v>25997.521706091175</v>
      </c>
      <c r="S11" s="43">
        <f>'低情景（2001-2060, 2020RMB）'!S11*$B$73</f>
        <v>28619.820921456478</v>
      </c>
      <c r="T11" s="43">
        <f>'低情景（2001-2060, 2020RMB）'!T11*$B$73</f>
        <v>31533.437732821782</v>
      </c>
      <c r="U11" s="44">
        <f>'低情景（2001-2060, 2020RMB）'!U11*$B$73</f>
        <v>32759.587336583696</v>
      </c>
      <c r="V11" s="42">
        <f>'低情景（2001-2060, 2020RMB）'!V11*$B$73</f>
        <v>34240.431142295572</v>
      </c>
      <c r="W11" s="43">
        <f>'低情景（2001-2060, 2020RMB）'!W11*$B$73</f>
        <v>36055.461019772934</v>
      </c>
      <c r="X11" s="83">
        <f>'低情景（2001-2060, 2020RMB）'!X11*$B$73</f>
        <v>39021.767601572632</v>
      </c>
      <c r="Y11" s="83">
        <f>'低情景（2001-2060, 2020RMB）'!Y11*$B$73</f>
        <v>42184.132978570306</v>
      </c>
      <c r="Z11" s="237">
        <f>'低情景（2001-2060, 2020RMB）'!Z11*$B$73</f>
        <v>45542.704551157622</v>
      </c>
      <c r="AA11" s="85">
        <f>'低情景（2001-2060, 2020RMB）'!AA11*$B$73</f>
        <v>49173.864003714516</v>
      </c>
      <c r="AB11" s="83">
        <f>'低情景（2001-2060, 2020RMB）'!AB11*$B$73</f>
        <v>53110.895930305793</v>
      </c>
      <c r="AC11" s="83">
        <f>'低情景（2001-2060, 2020RMB）'!AC11*$B$73</f>
        <v>57267.766687511292</v>
      </c>
      <c r="AD11" s="83">
        <f>'低情景（2001-2060, 2020RMB）'!AD11*$B$73</f>
        <v>61529.040489793733</v>
      </c>
      <c r="AE11" s="86">
        <f>'低情景（2001-2060, 2020RMB）'!AE11*$B$73</f>
        <v>65747.433023900041</v>
      </c>
      <c r="AF11" s="85">
        <f>'低情景（2001-2060, 2020RMB）'!AF11*$B$73</f>
        <v>69854.34933435265</v>
      </c>
      <c r="AG11" s="83">
        <f>'低情景（2001-2060, 2020RMB）'!AG11*$B$73</f>
        <v>73926.863909296342</v>
      </c>
      <c r="AH11" s="83">
        <f>'低情景（2001-2060, 2020RMB）'!AH11*$B$73</f>
        <v>78023.938422064864</v>
      </c>
      <c r="AI11" s="83">
        <f>'低情景（2001-2060, 2020RMB）'!AI11*$B$73</f>
        <v>82220.635531837557</v>
      </c>
      <c r="AJ11" s="237">
        <f>'低情景（2001-2060, 2020RMB）'!AJ11*$B$73</f>
        <v>86608.56412787881</v>
      </c>
      <c r="AK11" s="85">
        <f>'低情景（2001-2060, 2020RMB）'!AK11*$B$73</f>
        <v>91194.174914742471</v>
      </c>
      <c r="AL11" s="83">
        <f>'低情景（2001-2060, 2020RMB）'!AL11*$B$73</f>
        <v>95924.607280834694</v>
      </c>
      <c r="AM11" s="83">
        <f>'低情景（2001-2060, 2020RMB）'!AM11*$B$73</f>
        <v>100817.97320653303</v>
      </c>
      <c r="AN11" s="83">
        <f>'低情景（2001-2060, 2020RMB）'!AN11*$B$73</f>
        <v>105896.25933332095</v>
      </c>
      <c r="AO11" s="86">
        <f>'低情景（2001-2060, 2020RMB）'!AO11*$B$73</f>
        <v>111185.78026726302</v>
      </c>
      <c r="AP11" s="85">
        <f>'低情景（2001-2060, 2020RMB）'!AP11*$B$73</f>
        <v>116688.32501693685</v>
      </c>
      <c r="AQ11" s="83">
        <f>'低情景（2001-2060, 2020RMB）'!AQ11*$B$73</f>
        <v>122382.01015950333</v>
      </c>
      <c r="AR11" s="83">
        <f>'低情景（2001-2060, 2020RMB）'!AR11*$B$73</f>
        <v>128260.17858674409</v>
      </c>
      <c r="AS11" s="83">
        <f>'低情景（2001-2060, 2020RMB）'!AS11*$B$73</f>
        <v>134314.78585424257</v>
      </c>
      <c r="AT11" s="86">
        <f>'低情景（2001-2060, 2020RMB）'!AT11*$B$73</f>
        <v>140536.34967594576</v>
      </c>
      <c r="AU11" s="85">
        <f>'低情景（2001-2060, 2020RMB）'!AU11*$B$73</f>
        <v>146919.07903448955</v>
      </c>
      <c r="AV11" s="83">
        <f>'低情景（2001-2060, 2020RMB）'!AV11*$B$73</f>
        <v>153456.45992340209</v>
      </c>
      <c r="AW11" s="83">
        <f>'低情景（2001-2060, 2020RMB）'!AW11*$B$73</f>
        <v>160135.61046715168</v>
      </c>
      <c r="AX11" s="83">
        <f>'低情景（2001-2060, 2020RMB）'!AX11*$B$73</f>
        <v>166941.96489596847</v>
      </c>
      <c r="AY11" s="237">
        <f>'低情景（2001-2060, 2020RMB）'!AY11*$B$73</f>
        <v>173859.16154003295</v>
      </c>
      <c r="AZ11" s="85">
        <f>'低情景（2001-2060, 2020RMB）'!AZ11*$B$73</f>
        <v>180896.37233070986</v>
      </c>
      <c r="BA11" s="83">
        <f>'低情景（2001-2060, 2020RMB）'!BA11*$B$73</f>
        <v>188070.41474098744</v>
      </c>
      <c r="BB11" s="83">
        <f>'低情景（2001-2060, 2020RMB）'!BB11*$B$73</f>
        <v>195374.38843535457</v>
      </c>
      <c r="BC11" s="83">
        <f>'低情景（2001-2060, 2020RMB）'!BC11*$B$73</f>
        <v>202800.59424662031</v>
      </c>
      <c r="BD11" s="86">
        <f>'低情景（2001-2060, 2020RMB）'!BD11*$B$73</f>
        <v>210340.50880267291</v>
      </c>
      <c r="BE11" s="85">
        <f>'低情景（2001-2060, 2020RMB）'!BE11*$B$73</f>
        <v>217992.23362812574</v>
      </c>
      <c r="BF11" s="83">
        <f>'低情景（2001-2060, 2020RMB）'!BF11*$B$73</f>
        <v>225755.24632490691</v>
      </c>
      <c r="BG11" s="83">
        <f>'低情景（2001-2060, 2020RMB）'!BG11*$B$73</f>
        <v>233622.00251288529</v>
      </c>
      <c r="BH11" s="83">
        <f>'低情景（2001-2060, 2020RMB）'!BH11*$B$73</f>
        <v>241584.34286731054</v>
      </c>
      <c r="BI11" s="237">
        <f>'低情景（2001-2060, 2020RMB）'!BI11*$B$73</f>
        <v>249633.48029267692</v>
      </c>
    </row>
    <row r="12" spans="1:61" x14ac:dyDescent="0.2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37"/>
      <c r="R12" s="38"/>
      <c r="S12" s="38"/>
      <c r="T12" s="38"/>
      <c r="U12" s="39"/>
      <c r="V12" s="37"/>
      <c r="W12" s="38"/>
      <c r="X12" s="90"/>
      <c r="Y12" s="90"/>
      <c r="Z12" s="238"/>
      <c r="AA12" s="239"/>
      <c r="AB12" s="90"/>
      <c r="AC12" s="90"/>
      <c r="AD12" s="90"/>
      <c r="AE12" s="238"/>
      <c r="AF12" s="239"/>
      <c r="AG12" s="90"/>
      <c r="AH12" s="90"/>
      <c r="AI12" s="90"/>
      <c r="AJ12" s="238"/>
      <c r="AK12" s="239"/>
      <c r="AL12" s="90"/>
      <c r="AM12" s="90"/>
      <c r="AN12" s="90"/>
      <c r="AO12" s="238"/>
      <c r="AP12" s="239"/>
      <c r="AQ12" s="90"/>
      <c r="AR12" s="90"/>
      <c r="AS12" s="90"/>
      <c r="AT12" s="238"/>
      <c r="AU12" s="239"/>
      <c r="AV12" s="90"/>
      <c r="AW12" s="90"/>
      <c r="AX12" s="90"/>
      <c r="AY12" s="238"/>
      <c r="AZ12" s="239"/>
      <c r="BA12" s="90"/>
      <c r="BB12" s="90"/>
      <c r="BC12" s="90"/>
      <c r="BD12" s="238"/>
      <c r="BE12" s="239"/>
      <c r="BF12" s="90"/>
      <c r="BG12" s="90"/>
      <c r="BH12" s="90"/>
      <c r="BI12" s="238"/>
    </row>
    <row r="13" spans="1:61" x14ac:dyDescent="0.2">
      <c r="A13" s="33" t="s">
        <v>10</v>
      </c>
      <c r="B13" s="34">
        <f>'低情景（2001-2060, 2020RMB）'!B13*$B$73</f>
        <v>11360.305148771144</v>
      </c>
      <c r="C13" s="35">
        <f>'低情景（2001-2060, 2020RMB）'!C13*$B$73</f>
        <v>12298.062693286282</v>
      </c>
      <c r="D13" s="35">
        <f>'低情景（2001-2060, 2020RMB）'!D13*$B$73</f>
        <v>13884.790875628891</v>
      </c>
      <c r="E13" s="35">
        <f>'低情景（2001-2060, 2020RMB）'!E13*$B$73</f>
        <v>15422.095104095906</v>
      </c>
      <c r="F13" s="5">
        <f>'低情景（2001-2060, 2020RMB）'!F13*$B$73</f>
        <v>17592.823233998242</v>
      </c>
      <c r="G13" s="34">
        <f>'低情景（2001-2060, 2020RMB）'!G13*$B$73</f>
        <v>20024.670878731729</v>
      </c>
      <c r="H13" s="35">
        <f>'低情景（2001-2060, 2020RMB）'!H13*$B$73</f>
        <v>22498.315163918967</v>
      </c>
      <c r="I13" s="35">
        <f>'低情景（2001-2060, 2020RMB）'!I13*$B$73</f>
        <v>24625.937654813672</v>
      </c>
      <c r="J13" s="35">
        <f>'低情景（2001-2060, 2020RMB）'!J13*$B$73</f>
        <v>25871.065445139207</v>
      </c>
      <c r="K13" s="5">
        <f>'低情景（2001-2060, 2020RMB）'!K13*$B$73</f>
        <v>28934.018460247236</v>
      </c>
      <c r="L13" s="34">
        <f>'低情景（2001-2060, 2020RMB）'!L13*$B$73</f>
        <v>31652.799458352747</v>
      </c>
      <c r="M13" s="46">
        <f>'低情景（2001-2060, 2020RMB）'!M13*$B$73</f>
        <v>33124.32229745431</v>
      </c>
      <c r="N13" s="46">
        <f>'低情景（2001-2060, 2020RMB）'!N13*$B$73</f>
        <v>34518.444056519606</v>
      </c>
      <c r="O13" s="46">
        <f>'低情景（2001-2060, 2020RMB）'!O13*$B$73</f>
        <v>35827.085847351853</v>
      </c>
      <c r="P13" s="47">
        <f>'低情景（2001-2060, 2020RMB）'!P13*$B$73</f>
        <v>36086.373868234325</v>
      </c>
      <c r="Q13" s="48">
        <f>'低情景（2001-2060, 2020RMB）'!Q13*$B$73</f>
        <v>37149.335570071082</v>
      </c>
      <c r="R13" s="46">
        <f>'低情景（2001-2060, 2020RMB）'!R13*$B$73</f>
        <v>39938.398266727323</v>
      </c>
      <c r="S13" s="46">
        <f>'低情景（2001-2060, 2020RMB）'!S13*$B$73</f>
        <v>42210.749247921012</v>
      </c>
      <c r="T13" s="46">
        <f>'低情景（2001-2060, 2020RMB）'!T13*$B$73</f>
        <v>43185.307729585511</v>
      </c>
      <c r="U13" s="47">
        <f>'低情景（2001-2060, 2020RMB）'!U13*$B$73</f>
        <v>43101.259119279217</v>
      </c>
      <c r="V13" s="48">
        <f>'低情景（2001-2060, 2020RMB）'!V13*$B$73</f>
        <v>49064.409191140723</v>
      </c>
      <c r="W13" s="46">
        <f>'低情景（2001-2060, 2020RMB）'!W13*$B$73</f>
        <v>51734.614096336591</v>
      </c>
      <c r="X13" s="91">
        <f>'低情景（2001-2060, 2020RMB）'!X13*$B$73</f>
        <v>53474.062332694644</v>
      </c>
      <c r="Y13" s="91">
        <f>'低情景（2001-2060, 2020RMB）'!Y13*$B$73</f>
        <v>55256.764868998704</v>
      </c>
      <c r="Z13" s="240">
        <f>'低情景（2001-2060, 2020RMB）'!Z13*$B$73</f>
        <v>57084.454311403926</v>
      </c>
      <c r="AA13" s="93">
        <f>'低情景（2001-2060, 2020RMB）'!AA13*$B$73</f>
        <v>58970.63175469009</v>
      </c>
      <c r="AB13" s="91">
        <f>'低情景（2001-2060, 2020RMB）'!AB13*$B$73</f>
        <v>60915.127252465216</v>
      </c>
      <c r="AC13" s="91">
        <f>'低情景（2001-2060, 2020RMB）'!AC13*$B$73</f>
        <v>62899.308242514904</v>
      </c>
      <c r="AD13" s="91">
        <f>'低情景（2001-2060, 2020RMB）'!AD13*$B$73</f>
        <v>64904.698944679243</v>
      </c>
      <c r="AE13" s="94">
        <f>'低情景（2001-2060, 2020RMB）'!AE13*$B$73</f>
        <v>66912.971541320716</v>
      </c>
      <c r="AF13" s="93">
        <f>'低情景（2001-2060, 2020RMB）'!AF13*$B$73</f>
        <v>68946.562856184595</v>
      </c>
      <c r="AG13" s="91">
        <f>'低情景（2001-2060, 2020RMB）'!AG13*$B$73</f>
        <v>71019.634132207386</v>
      </c>
      <c r="AH13" s="91">
        <f>'低情景（2001-2060, 2020RMB）'!AH13*$B$73</f>
        <v>73097.136533202618</v>
      </c>
      <c r="AI13" s="91">
        <f>'低情景（2001-2060, 2020RMB）'!AI13*$B$73</f>
        <v>75138.407469345868</v>
      </c>
      <c r="AJ13" s="241">
        <f>'低情景（2001-2060, 2020RMB）'!AJ13*$B$73</f>
        <v>77097.223581314858</v>
      </c>
      <c r="AK13" s="93">
        <f>'低情景（2001-2060, 2020RMB）'!AK13*$B$73</f>
        <v>78951.032127471757</v>
      </c>
      <c r="AL13" s="91">
        <f>'低情景（2001-2060, 2020RMB）'!AL13*$B$73</f>
        <v>80724.115228132068</v>
      </c>
      <c r="AM13" s="91">
        <f>'低情景（2001-2060, 2020RMB）'!AM13*$B$73</f>
        <v>82438.503792134943</v>
      </c>
      <c r="AN13" s="91">
        <f>'低情景（2001-2060, 2020RMB）'!AN13*$B$73</f>
        <v>84118.973427503501</v>
      </c>
      <c r="AO13" s="94">
        <f>'低情景（2001-2060, 2020RMB）'!AO13*$B$73</f>
        <v>85792.920779880471</v>
      </c>
      <c r="AP13" s="93">
        <f>'低情景（2001-2060, 2020RMB）'!AP13*$B$73</f>
        <v>87468.302461542276</v>
      </c>
      <c r="AQ13" s="91">
        <f>'低情景（2001-2060, 2020RMB）'!AQ13*$B$73</f>
        <v>89136.99083266173</v>
      </c>
      <c r="AR13" s="91">
        <f>'低情景（2001-2060, 2020RMB）'!AR13*$B$73</f>
        <v>90804.696380721551</v>
      </c>
      <c r="AS13" s="91">
        <f>'低情景（2001-2060, 2020RMB）'!AS13*$B$73</f>
        <v>92477.817680548877</v>
      </c>
      <c r="AT13" s="94">
        <f>'低情景（2001-2060, 2020RMB）'!AT13*$B$73</f>
        <v>94163.450497148238</v>
      </c>
      <c r="AU13" s="93">
        <f>'低情景（2001-2060, 2020RMB）'!AU13*$B$73</f>
        <v>95872.781224488921</v>
      </c>
      <c r="AV13" s="91">
        <f>'低情景（2001-2060, 2020RMB）'!AV13*$B$73</f>
        <v>97617.905535379017</v>
      </c>
      <c r="AW13" s="91">
        <f>'低情景（2001-2060, 2020RMB）'!AW13*$B$73</f>
        <v>99408.377339417406</v>
      </c>
      <c r="AX13" s="91">
        <f>'低情景（2001-2060, 2020RMB）'!AX13*$B$73</f>
        <v>101254.527790654</v>
      </c>
      <c r="AY13" s="94">
        <f>'低情景（2001-2060, 2020RMB）'!AY13*$B$73</f>
        <v>103167.50066396597</v>
      </c>
      <c r="AZ13" s="93">
        <f>'低情景（2001-2060, 2020RMB）'!AZ13*$B$73</f>
        <v>105138.0827054687</v>
      </c>
      <c r="BA13" s="91">
        <f>'低情景（2001-2060, 2020RMB）'!BA13*$B$73</f>
        <v>107148.8931810974</v>
      </c>
      <c r="BB13" s="91">
        <f>'低情景（2001-2060, 2020RMB）'!BB13*$B$73</f>
        <v>109199.36827294876</v>
      </c>
      <c r="BC13" s="91">
        <f>'低情景（2001-2060, 2020RMB）'!BC13*$B$73</f>
        <v>111288.81723861102</v>
      </c>
      <c r="BD13" s="94">
        <f>'低情景（2001-2060, 2020RMB）'!BD13*$B$73</f>
        <v>113416.41519878563</v>
      </c>
      <c r="BE13" s="93">
        <f>'低情景（2001-2060, 2020RMB）'!BE13*$B$73</f>
        <v>115585.15779500194</v>
      </c>
      <c r="BF13" s="91">
        <f>'低情景（2001-2060, 2020RMB）'!BF13*$B$73</f>
        <v>117798.8108491551</v>
      </c>
      <c r="BG13" s="91">
        <f>'低情景（2001-2060, 2020RMB）'!BG13*$B$73</f>
        <v>120057.54684026682</v>
      </c>
      <c r="BH13" s="91">
        <f>'低情景（2001-2060, 2020RMB）'!BH13*$B$73</f>
        <v>122361.463922735</v>
      </c>
      <c r="BI13" s="241">
        <f>'低情景（2001-2060, 2020RMB）'!BI13*$B$73</f>
        <v>124710.58111871773</v>
      </c>
    </row>
    <row r="14" spans="1:61" x14ac:dyDescent="0.2">
      <c r="A14" s="49" t="s">
        <v>63</v>
      </c>
      <c r="B14" s="50"/>
      <c r="C14" s="51"/>
      <c r="D14" s="51"/>
      <c r="E14" s="51"/>
      <c r="F14" s="52"/>
      <c r="G14" s="50"/>
      <c r="H14" s="51"/>
      <c r="I14" s="51">
        <f>'低情景（2001-2060, 2020RMB）'!I14*$B$73</f>
        <v>1608.2848584278597</v>
      </c>
      <c r="J14" s="51">
        <f>'低情景（2001-2060, 2020RMB）'!J14*$B$73</f>
        <v>1651.0989121675054</v>
      </c>
      <c r="K14" s="52">
        <f>'低情景（2001-2060, 2020RMB）'!K14*$B$73</f>
        <v>1879.1923219537205</v>
      </c>
      <c r="L14" s="50">
        <f>'低情景（2001-2060, 2020RMB）'!L14*$B$73</f>
        <v>2105.4222125807664</v>
      </c>
      <c r="M14" s="51">
        <f>'低情景（2001-2060, 2020RMB）'!M14*$B$73</f>
        <v>2200.7748797618237</v>
      </c>
      <c r="N14" s="51">
        <f>'低情景（2001-2060, 2020RMB）'!N14*$B$73</f>
        <v>2209.8174876911885</v>
      </c>
      <c r="O14" s="51">
        <f>'低情景（2001-2060, 2020RMB）'!O14*$B$73</f>
        <v>2171.579848017881</v>
      </c>
      <c r="P14" s="51">
        <f>'低情景（2001-2060, 2020RMB）'!P14*$B$73</f>
        <v>2099.3377117375903</v>
      </c>
      <c r="Q14" s="50">
        <f>'低情景（2001-2060, 2020RMB）'!Q14*$B$73</f>
        <v>2017.9816653801363</v>
      </c>
      <c r="R14" s="51">
        <f>'低情景（2001-2060, 2020RMB）'!R14*$B$73</f>
        <v>1999.7266103568845</v>
      </c>
      <c r="S14" s="51">
        <f>'低情景（2001-2060, 2020RMB）'!S14*$B$73</f>
        <v>2034.9296418416018</v>
      </c>
      <c r="T14" s="51">
        <f>'低情景（2001-2060, 2020RMB）'!T14*$B$73</f>
        <v>2069.922408755594</v>
      </c>
      <c r="U14" s="52">
        <f>'低情景（2001-2060, 2020RMB）'!U14*$B$73</f>
        <v>2036.4097192215513</v>
      </c>
      <c r="V14" s="51">
        <f>'低情景（2001-2060, 2020RMB）'!V14*$B$73</f>
        <v>2262.3473207375118</v>
      </c>
      <c r="W14" s="51">
        <f>'低情景（2001-2060, 2020RMB）'!W14*$B$73</f>
        <v>2479.7197729678542</v>
      </c>
      <c r="X14" s="95">
        <f>'低情景（2001-2060, 2020RMB）'!X14*$B$73</f>
        <v>2533.1217774213824</v>
      </c>
      <c r="Y14" s="95">
        <f>'低情景（2001-2060, 2020RMB）'!Y14*$B$73</f>
        <v>2578.6936475706852</v>
      </c>
      <c r="Z14" s="95">
        <f>'低情景（2001-2060, 2020RMB）'!Z14*$B$73</f>
        <v>2608.9604657230734</v>
      </c>
      <c r="AA14" s="97">
        <f>'低情景（2001-2060, 2020RMB）'!AA14*$B$73</f>
        <v>2635.5833801238155</v>
      </c>
      <c r="AB14" s="95">
        <f>'低情景（2001-2060, 2020RMB）'!AB14*$B$73</f>
        <v>2658.721626719715</v>
      </c>
      <c r="AC14" s="95">
        <f>'低情景（2001-2060, 2020RMB）'!AC14*$B$73</f>
        <v>2678.4134080352023</v>
      </c>
      <c r="AD14" s="95">
        <f>'低情景（2001-2060, 2020RMB）'!AD14*$B$73</f>
        <v>2693.8136666087435</v>
      </c>
      <c r="AE14" s="99">
        <f>'低情景（2001-2060, 2020RMB）'!AE14*$B$73</f>
        <v>2703.1991802536982</v>
      </c>
      <c r="AF14" s="95">
        <f>'低情景（2001-2060, 2020RMB）'!AF14*$B$73</f>
        <v>2708.845917387694</v>
      </c>
      <c r="AG14" s="95">
        <f>'低情景（2001-2060, 2020RMB）'!AG14*$B$73</f>
        <v>2713.2360166292628</v>
      </c>
      <c r="AH14" s="95">
        <f>'低情景（2001-2060, 2020RMB）'!AH14*$B$73</f>
        <v>2715.0787165115048</v>
      </c>
      <c r="AI14" s="95">
        <f>'低情景（2001-2060, 2020RMB）'!AI14*$B$73</f>
        <v>2715.1747192497946</v>
      </c>
      <c r="AJ14" s="242">
        <f>'低情景（2001-2060, 2020RMB）'!AJ14*$B$73</f>
        <v>2716.474723635507</v>
      </c>
      <c r="AK14" s="97">
        <f>'低情景（2001-2060, 2020RMB）'!AK14*$B$73</f>
        <v>2717.0417943977877</v>
      </c>
      <c r="AL14" s="95">
        <f>'低情景（2001-2060, 2020RMB）'!AL14*$B$73</f>
        <v>2713.1589777771592</v>
      </c>
      <c r="AM14" s="95">
        <f>'低情景（2001-2060, 2020RMB）'!AM14*$B$73</f>
        <v>2705.8346736182862</v>
      </c>
      <c r="AN14" s="95">
        <f>'低情景（2001-2060, 2020RMB）'!AN14*$B$73</f>
        <v>2696.056107869168</v>
      </c>
      <c r="AO14" s="99">
        <f>'低情景（2001-2060, 2020RMB）'!AO14*$B$73</f>
        <v>2684.7836365083872</v>
      </c>
      <c r="AP14" s="95">
        <f>'低情景（2001-2060, 2020RMB）'!AP14*$B$73</f>
        <v>2672.2759237848081</v>
      </c>
      <c r="AQ14" s="95">
        <f>'低情景（2001-2060, 2020RMB）'!AQ14*$B$73</f>
        <v>2658.2695423375485</v>
      </c>
      <c r="AR14" s="95">
        <f>'低情景（2001-2060, 2020RMB）'!AR14*$B$73</f>
        <v>2642.912811046388</v>
      </c>
      <c r="AS14" s="95">
        <f>'低情景（2001-2060, 2020RMB）'!AS14*$B$73</f>
        <v>2626.3462495950585</v>
      </c>
      <c r="AT14" s="95">
        <f>'低情景（2001-2060, 2020RMB）'!AT14*$B$73</f>
        <v>2608.7040809753253</v>
      </c>
      <c r="AU14" s="97">
        <f>'低情景（2001-2060, 2020RMB）'!AU14*$B$73</f>
        <v>2590.2063940599555</v>
      </c>
      <c r="AV14" s="95">
        <f>'低情景（2001-2060, 2020RMB）'!AV14*$B$73</f>
        <v>2571.0635518976665</v>
      </c>
      <c r="AW14" s="95">
        <f>'低情景（2001-2060, 2020RMB）'!AW14*$B$73</f>
        <v>2551.3861018238181</v>
      </c>
      <c r="AX14" s="95">
        <f>'低情景（2001-2060, 2020RMB）'!AX14*$B$73</f>
        <v>2531.2769562283797</v>
      </c>
      <c r="AY14" s="99">
        <f>'低情景（2001-2060, 2020RMB）'!AY14*$B$73</f>
        <v>2510.8294852113359</v>
      </c>
      <c r="AZ14" s="97">
        <f>'低情景（2001-2060, 2020RMB）'!AZ14*$B$73</f>
        <v>2490.1020660640515</v>
      </c>
      <c r="BA14" s="95">
        <f>'低情景（2001-2060, 2020RMB）'!BA14*$B$73</f>
        <v>2469.0531229674179</v>
      </c>
      <c r="BB14" s="95">
        <f>'低情景（2001-2060, 2020RMB）'!BB14*$B$73</f>
        <v>2447.6206031593438</v>
      </c>
      <c r="BC14" s="95">
        <f>'低情景（2001-2060, 2020RMB）'!BC14*$B$73</f>
        <v>2425.7469383483044</v>
      </c>
      <c r="BD14" s="99">
        <f>'低情景（2001-2060, 2020RMB）'!BD14*$B$73</f>
        <v>2403.3794232467721</v>
      </c>
      <c r="BE14" s="95">
        <f>'低情景（2001-2060, 2020RMB）'!BE14*$B$73</f>
        <v>2380.5521494716627</v>
      </c>
      <c r="BF14" s="95">
        <f>'低情景（2001-2060, 2020RMB）'!BF14*$B$73</f>
        <v>2357.3138219232287</v>
      </c>
      <c r="BG14" s="95">
        <f>'低情景（2001-2060, 2020RMB）'!BG14*$B$73</f>
        <v>2333.6411018017088</v>
      </c>
      <c r="BH14" s="95">
        <f>'低情景（2001-2060, 2020RMB）'!BH14*$B$73</f>
        <v>2309.5155239606752</v>
      </c>
      <c r="BI14" s="243">
        <f>'低情景（2001-2060, 2020RMB）'!BI14*$B$73</f>
        <v>2284.9235492259249</v>
      </c>
    </row>
    <row r="15" spans="1:61" x14ac:dyDescent="0.2">
      <c r="A15" s="23" t="s">
        <v>64</v>
      </c>
      <c r="B15" s="53"/>
      <c r="C15" s="54"/>
      <c r="D15" s="54"/>
      <c r="E15" s="54"/>
      <c r="F15" s="55"/>
      <c r="G15" s="53"/>
      <c r="H15" s="54"/>
      <c r="I15" s="54">
        <f>'低情景（2001-2060, 2020RMB）'!I15*$B$73</f>
        <v>1691.9642035906934</v>
      </c>
      <c r="J15" s="54">
        <f>'低情景（2001-2060, 2020RMB）'!J15*$B$73</f>
        <v>1680.8699560030407</v>
      </c>
      <c r="K15" s="55">
        <f>'低情景（2001-2060, 2020RMB）'!K15*$B$73</f>
        <v>1629.0528811988204</v>
      </c>
      <c r="L15" s="53">
        <f>'低情景（2001-2060, 2020RMB）'!L15*$B$73</f>
        <v>1645.1568841099402</v>
      </c>
      <c r="M15" s="54">
        <f>'低情景（2001-2060, 2020RMB）'!M15*$B$73</f>
        <v>1616.2967364381511</v>
      </c>
      <c r="N15" s="54">
        <f>'低情景（2001-2060, 2020RMB）'!N15*$B$73</f>
        <v>1570.7335794601238</v>
      </c>
      <c r="O15" s="54">
        <f>'低情景（2001-2060, 2020RMB）'!O15*$B$73</f>
        <v>1558.6134131412034</v>
      </c>
      <c r="P15" s="54">
        <f>'低情景（2001-2060, 2020RMB）'!P15*$B$73</f>
        <v>1540.772253083157</v>
      </c>
      <c r="Q15" s="53">
        <f>'低情景（2001-2060, 2020RMB）'!Q15*$B$73</f>
        <v>1502.1130367157548</v>
      </c>
      <c r="R15" s="54">
        <f>'低情景（2001-2060, 2020RMB）'!R15*$B$73</f>
        <v>1479.4019047376719</v>
      </c>
      <c r="S15" s="54">
        <f>'低情景（2001-2060, 2020RMB）'!S15*$B$73</f>
        <v>1502.499103959708</v>
      </c>
      <c r="T15" s="54">
        <f>'低情景（2001-2060, 2020RMB）'!T15*$B$73</f>
        <v>1502.2602870929002</v>
      </c>
      <c r="U15" s="55">
        <f>'低情景（2001-2060, 2020RMB）'!U15*$B$73</f>
        <v>1460.4994252894223</v>
      </c>
      <c r="V15" s="54">
        <f>'低情景（2001-2060, 2020RMB）'!V15*$B$73</f>
        <v>1579.9619826365199</v>
      </c>
      <c r="W15" s="54">
        <f>'低情景（2001-2060, 2020RMB）'!W15*$B$73</f>
        <v>1694.8545592328228</v>
      </c>
      <c r="X15" s="100">
        <f>'低情景（2001-2060, 2020RMB）'!X15*$B$73</f>
        <v>1709.324488166201</v>
      </c>
      <c r="Y15" s="100">
        <f>'低情景（2001-2060, 2020RMB）'!Y15*$B$73</f>
        <v>1720.0259760038548</v>
      </c>
      <c r="Z15" s="100">
        <f>'低情景（2001-2060, 2020RMB）'!Z15*$B$73</f>
        <v>1722.4834126586943</v>
      </c>
      <c r="AA15" s="65">
        <f>'低情景（2001-2060, 2020RMB）'!AA15*$B$73</f>
        <v>1723.9645105131526</v>
      </c>
      <c r="AB15" s="100">
        <f>'低情景（2001-2060, 2020RMB）'!AB15*$B$73</f>
        <v>1724.3889291757584</v>
      </c>
      <c r="AC15" s="100">
        <f>'低情景（2001-2060, 2020RMB）'!AC15*$B$73</f>
        <v>1724.7180226832536</v>
      </c>
      <c r="AD15" s="100">
        <f>'低情景（2001-2060, 2020RMB）'!AD15*$B$73</f>
        <v>1725.3375095969977</v>
      </c>
      <c r="AE15" s="66">
        <f>'低情景（2001-2060, 2020RMB）'!AE15*$B$73</f>
        <v>1726.0724414780034</v>
      </c>
      <c r="AF15" s="100">
        <f>'低情景（2001-2060, 2020RMB）'!AF15*$B$73</f>
        <v>1723.4606640783288</v>
      </c>
      <c r="AG15" s="100">
        <f>'低情景（2001-2060, 2020RMB）'!AG15*$B$73</f>
        <v>1715.6101847035882</v>
      </c>
      <c r="AH15" s="100">
        <f>'低情景（2001-2060, 2020RMB）'!AH15*$B$73</f>
        <v>1704.7880316196254</v>
      </c>
      <c r="AI15" s="100">
        <f>'低情景（2001-2060, 2020RMB）'!AI15*$B$73</f>
        <v>1694.5356028872272</v>
      </c>
      <c r="AJ15" s="244">
        <f>'低情景（2001-2060, 2020RMB）'!AJ15*$B$73</f>
        <v>1689.6496258377365</v>
      </c>
      <c r="AK15" s="65">
        <f>'低情景（2001-2060, 2020RMB）'!AK15*$B$73</f>
        <v>1688.7748944416746</v>
      </c>
      <c r="AL15" s="100">
        <f>'低情景（2001-2060, 2020RMB）'!AL15*$B$73</f>
        <v>1687.3561876289073</v>
      </c>
      <c r="AM15" s="100">
        <f>'低情景（2001-2060, 2020RMB）'!AM15*$B$73</f>
        <v>1685.7902139883481</v>
      </c>
      <c r="AN15" s="100">
        <f>'低情景（2001-2060, 2020RMB）'!AN15*$B$73</f>
        <v>1684.4558911712259</v>
      </c>
      <c r="AO15" s="66">
        <f>'低情景（2001-2060, 2020RMB）'!AO15*$B$73</f>
        <v>1683.7173854180858</v>
      </c>
      <c r="AP15" s="100">
        <f>'低情景（2001-2060, 2020RMB）'!AP15*$B$73</f>
        <v>1683.50406624474</v>
      </c>
      <c r="AQ15" s="100">
        <f>'低情景（2001-2060, 2020RMB）'!AQ15*$B$73</f>
        <v>1683.4168557053486</v>
      </c>
      <c r="AR15" s="100">
        <f>'低情景（2001-2060, 2020RMB）'!AR15*$B$73</f>
        <v>1683.3139974734293</v>
      </c>
      <c r="AS15" s="100">
        <f>'低情景（2001-2060, 2020RMB）'!AS15*$B$73</f>
        <v>1683.0492284105337</v>
      </c>
      <c r="AT15" s="100">
        <f>'低情景（2001-2060, 2020RMB）'!AT15*$B$73</f>
        <v>1682.4730985353553</v>
      </c>
      <c r="AU15" s="65">
        <f>'低情景（2001-2060, 2020RMB）'!AU15*$B$73</f>
        <v>1681.4932575379858</v>
      </c>
      <c r="AV15" s="100">
        <f>'低情景（2001-2060, 2020RMB）'!AV15*$B$73</f>
        <v>1680.0145049273892</v>
      </c>
      <c r="AW15" s="100">
        <f>'低情景（2001-2060, 2020RMB）'!AW15*$B$73</f>
        <v>1677.8800767835942</v>
      </c>
      <c r="AX15" s="100">
        <f>'低情景（2001-2060, 2020RMB）'!AX15*$B$73</f>
        <v>1674.9313056011999</v>
      </c>
      <c r="AY15" s="66">
        <f>'低情景（2001-2060, 2020RMB）'!AY15*$B$73</f>
        <v>1671.00706607712</v>
      </c>
      <c r="AZ15" s="65">
        <f>'低情景（2001-2060, 2020RMB）'!AZ15*$B$73</f>
        <v>1666.112721174896</v>
      </c>
      <c r="BA15" s="100">
        <f>'低情景（2001-2060, 2020RMB）'!BA15*$B$73</f>
        <v>1660.3960559905399</v>
      </c>
      <c r="BB15" s="100">
        <f>'低情景（2001-2060, 2020RMB）'!BB15*$B$73</f>
        <v>1653.9084800716846</v>
      </c>
      <c r="BC15" s="100">
        <f>'低情景（2001-2060, 2020RMB）'!BC15*$B$73</f>
        <v>1646.703062296921</v>
      </c>
      <c r="BD15" s="66">
        <f>'低情景（2001-2060, 2020RMB）'!BD15*$B$73</f>
        <v>1638.8345292072279</v>
      </c>
      <c r="BE15" s="100">
        <f>'低情景（2001-2060, 2020RMB）'!BE15*$B$73</f>
        <v>1630.4151286015435</v>
      </c>
      <c r="BF15" s="100">
        <f>'低情景（2001-2060, 2020RMB）'!BF15*$B$73</f>
        <v>1621.5659570697767</v>
      </c>
      <c r="BG15" s="100">
        <f>'低情景（2001-2060, 2020RMB）'!BG15*$B$73</f>
        <v>1612.3570262125097</v>
      </c>
      <c r="BH15" s="100">
        <f>'低情景（2001-2060, 2020RMB）'!BH15*$B$73</f>
        <v>1602.859327172434</v>
      </c>
      <c r="BI15" s="245">
        <f>'低情景（2001-2060, 2020RMB）'!BI15*$B$73</f>
        <v>1593.1447473079947</v>
      </c>
    </row>
    <row r="16" spans="1:61" x14ac:dyDescent="0.2">
      <c r="A16" s="23" t="s">
        <v>65</v>
      </c>
      <c r="B16" s="53"/>
      <c r="C16" s="54"/>
      <c r="D16" s="54"/>
      <c r="E16" s="54"/>
      <c r="F16" s="55"/>
      <c r="G16" s="53"/>
      <c r="H16" s="54"/>
      <c r="I16" s="54">
        <f>'低情景（2001-2060, 2020RMB）'!I16*$B$73</f>
        <v>281.41760114748359</v>
      </c>
      <c r="J16" s="54">
        <f>'低情景（2001-2060, 2020RMB）'!J16*$B$73</f>
        <v>334.25967698073606</v>
      </c>
      <c r="K16" s="55">
        <f>'低情景（2001-2060, 2020RMB）'!K16*$B$73</f>
        <v>391.47300839708839</v>
      </c>
      <c r="L16" s="53">
        <f>'低情景（2001-2060, 2020RMB）'!L16*$B$73</f>
        <v>451.39057847242503</v>
      </c>
      <c r="M16" s="54">
        <f>'低情景（2001-2060, 2020RMB）'!M16*$B$73</f>
        <v>518.24351654025588</v>
      </c>
      <c r="N16" s="54">
        <f>'低情景（2001-2060, 2020RMB）'!N16*$B$73</f>
        <v>566.15782799022406</v>
      </c>
      <c r="O16" s="54">
        <f>'低情景（2001-2060, 2020RMB）'!O16*$B$73</f>
        <v>600.32741241287295</v>
      </c>
      <c r="P16" s="54">
        <f>'低情景（2001-2060, 2020RMB）'!P16*$B$73</f>
        <v>583.77347861042574</v>
      </c>
      <c r="Q16" s="53">
        <f>'低情景（2001-2060, 2020RMB）'!Q16*$B$73</f>
        <v>554.88373631663364</v>
      </c>
      <c r="R16" s="54">
        <f>'低情景（2001-2060, 2020RMB）'!R16*$B$73</f>
        <v>545.93253708691338</v>
      </c>
      <c r="S16" s="54">
        <f>'低情景（2001-2060, 2020RMB）'!S16*$B$73</f>
        <v>518.03577854326159</v>
      </c>
      <c r="T16" s="54">
        <f>'低情景（2001-2060, 2020RMB）'!T16*$B$73</f>
        <v>534.93551856059025</v>
      </c>
      <c r="U16" s="55">
        <f>'低情景（2001-2060, 2020RMB）'!U16*$B$73</f>
        <v>509.19798397796114</v>
      </c>
      <c r="V16" s="103">
        <f>'低情景（2001-2060, 2020RMB）'!V16*$B$73</f>
        <v>548.19732663518835</v>
      </c>
      <c r="W16" s="103">
        <f>'低情景（2001-2060, 2020RMB）'!W16*$B$73</f>
        <v>629.2703042869897</v>
      </c>
      <c r="X16" s="100">
        <f>'低情景（2001-2060, 2020RMB）'!X16*$B$73</f>
        <v>631.28896169994152</v>
      </c>
      <c r="Y16" s="100">
        <f>'低情景（2001-2060, 2020RMB）'!Y16*$B$73</f>
        <v>632.80315688856126</v>
      </c>
      <c r="Z16" s="100">
        <f>'低情景（2001-2060, 2020RMB）'!Z16*$B$73</f>
        <v>633.04044648153854</v>
      </c>
      <c r="AA16" s="65">
        <f>'低情景（2001-2060, 2020RMB）'!AA16*$B$73</f>
        <v>634.65851799991106</v>
      </c>
      <c r="AB16" s="100">
        <f>'低情景（2001-2060, 2020RMB）'!AB16*$B$73</f>
        <v>636.67814971446876</v>
      </c>
      <c r="AC16" s="100">
        <f>'低情景（2001-2060, 2020RMB）'!AC16*$B$73</f>
        <v>638.92127698119327</v>
      </c>
      <c r="AD16" s="100">
        <f>'低情景（2001-2060, 2020RMB）'!AD16*$B$73</f>
        <v>640.99318776632185</v>
      </c>
      <c r="AE16" s="66">
        <f>'低情景（2001-2060, 2020RMB）'!AE16*$B$73</f>
        <v>642.28457582059582</v>
      </c>
      <c r="AF16" s="100">
        <f>'低情景（2001-2060, 2020RMB）'!AF16*$B$73</f>
        <v>641.10157257855826</v>
      </c>
      <c r="AG16" s="100">
        <f>'低情景（2001-2060, 2020RMB）'!AG16*$B$73</f>
        <v>636.85022969989961</v>
      </c>
      <c r="AH16" s="100">
        <f>'低情景（2001-2060, 2020RMB）'!AH16*$B$73</f>
        <v>630.60152022163072</v>
      </c>
      <c r="AI16" s="100">
        <f>'低情景（2001-2060, 2020RMB）'!AI16*$B$73</f>
        <v>623.88153511975952</v>
      </c>
      <c r="AJ16" s="244">
        <f>'低情景（2001-2060, 2020RMB）'!AJ16*$B$73</f>
        <v>618.63729874308024</v>
      </c>
      <c r="AK16" s="65">
        <f>'低情景（2001-2060, 2020RMB）'!AK16*$B$73</f>
        <v>614.36216916945591</v>
      </c>
      <c r="AL16" s="100">
        <f>'低情景（2001-2060, 2020RMB）'!AL16*$B$73</f>
        <v>609.33576472973482</v>
      </c>
      <c r="AM16" s="100">
        <f>'低情景（2001-2060, 2020RMB）'!AM16*$B$73</f>
        <v>603.7853405877969</v>
      </c>
      <c r="AN16" s="100">
        <f>'低情景（2001-2060, 2020RMB）'!AN16*$B$73</f>
        <v>597.92676852627926</v>
      </c>
      <c r="AO16" s="66">
        <f>'低情景（2001-2060, 2020RMB）'!AO16*$B$73</f>
        <v>591.96412646944009</v>
      </c>
      <c r="AP16" s="100">
        <f>'低情景（2001-2060, 2020RMB）'!AP16*$B$73</f>
        <v>585.94251658111477</v>
      </c>
      <c r="AQ16" s="100">
        <f>'低情景（2001-2060, 2020RMB）'!AQ16*$B$73</f>
        <v>579.79183780234382</v>
      </c>
      <c r="AR16" s="100">
        <f>'低情景（2001-2060, 2020RMB）'!AR16*$B$73</f>
        <v>573.53237805588651</v>
      </c>
      <c r="AS16" s="100">
        <f>'低情景（2001-2060, 2020RMB）'!AS16*$B$73</f>
        <v>567.1818557945345</v>
      </c>
      <c r="AT16" s="100">
        <f>'低情景（2001-2060, 2020RMB）'!AT16*$B$73</f>
        <v>560.75584209344743</v>
      </c>
      <c r="AU16" s="65">
        <f>'低情景（2001-2060, 2020RMB）'!AU16*$B$73</f>
        <v>554.28758434896713</v>
      </c>
      <c r="AV16" s="100">
        <f>'低情景（2001-2060, 2020RMB）'!AV16*$B$73</f>
        <v>547.80732157893021</v>
      </c>
      <c r="AW16" s="100">
        <f>'低情景（2001-2060, 2020RMB）'!AW16*$B$73</f>
        <v>541.32332849410307</v>
      </c>
      <c r="AX16" s="100">
        <f>'低情景（2001-2060, 2020RMB）'!AX16*$B$73</f>
        <v>534.84193679667908</v>
      </c>
      <c r="AY16" s="66">
        <f>'低情景（2001-2060, 2020RMB）'!AY16*$B$73</f>
        <v>528.36724930225773</v>
      </c>
      <c r="AZ16" s="65">
        <f>'低情景（2001-2060, 2020RMB）'!AZ16*$B$73</f>
        <v>521.88939263240229</v>
      </c>
      <c r="BA16" s="100">
        <f>'低情景（2001-2060, 2020RMB）'!BA16*$B$73</f>
        <v>515.3961906830217</v>
      </c>
      <c r="BB16" s="100">
        <f>'低情景（2001-2060, 2020RMB）'!BB16*$B$73</f>
        <v>508.88645422339175</v>
      </c>
      <c r="BC16" s="100">
        <f>'低情景（2001-2060, 2020RMB）'!BC16*$B$73</f>
        <v>502.35910104931452</v>
      </c>
      <c r="BD16" s="66">
        <f>'低情景（2001-2060, 2020RMB）'!BD16*$B$73</f>
        <v>495.81317596917563</v>
      </c>
      <c r="BE16" s="100">
        <f>'低情景（2001-2060, 2020RMB）'!BE16*$B$73</f>
        <v>489.26463624418614</v>
      </c>
      <c r="BF16" s="100">
        <f>'低情景（2001-2060, 2020RMB）'!BF16*$B$73</f>
        <v>482.73121710113145</v>
      </c>
      <c r="BG16" s="100">
        <f>'低情景（2001-2060, 2020RMB）'!BG16*$B$73</f>
        <v>476.21469861019682</v>
      </c>
      <c r="BH16" s="100">
        <f>'低情景（2001-2060, 2020RMB）'!BH16*$B$73</f>
        <v>469.71681372191364</v>
      </c>
      <c r="BI16" s="245">
        <f>'低情景（2001-2060, 2020RMB）'!BI16*$B$73</f>
        <v>463.23924724115494</v>
      </c>
    </row>
    <row r="17" spans="1:61" x14ac:dyDescent="0.2">
      <c r="A17" s="23" t="s">
        <v>66</v>
      </c>
      <c r="B17" s="53"/>
      <c r="C17" s="54"/>
      <c r="D17" s="54"/>
      <c r="E17" s="54"/>
      <c r="F17" s="55"/>
      <c r="G17" s="53"/>
      <c r="H17" s="54"/>
      <c r="I17" s="54">
        <f>'低情景（2001-2060, 2020RMB）'!I17*$B$73</f>
        <v>180.55744315966231</v>
      </c>
      <c r="J17" s="54">
        <f>'低情景（2001-2060, 2020RMB）'!J17*$B$73</f>
        <v>205.04721531755015</v>
      </c>
      <c r="K17" s="55">
        <f>'低情景（2001-2060, 2020RMB）'!K17*$B$73</f>
        <v>221.42629294097941</v>
      </c>
      <c r="L17" s="53">
        <f>'低情景（2001-2060, 2020RMB）'!L17*$B$73</f>
        <v>245.74268226384467</v>
      </c>
      <c r="M17" s="54">
        <f>'低情景（2001-2060, 2020RMB）'!M17*$B$73</f>
        <v>269.73914786371449</v>
      </c>
      <c r="N17" s="54">
        <f>'低情景（2001-2060, 2020RMB）'!N17*$B$73</f>
        <v>280.58464392128678</v>
      </c>
      <c r="O17" s="54">
        <f>'低情景（2001-2060, 2020RMB）'!O17*$B$73</f>
        <v>288.91075657785944</v>
      </c>
      <c r="P17" s="54">
        <f>'低情景（2001-2060, 2020RMB）'!P17*$B$73</f>
        <v>285.87774026638181</v>
      </c>
      <c r="Q17" s="53">
        <f>'低情景（2001-2060, 2020RMB）'!Q17*$B$73</f>
        <v>285.95841694819694</v>
      </c>
      <c r="R17" s="54">
        <f>'低情景（2001-2060, 2020RMB）'!R17*$B$73</f>
        <v>279.02983095396297</v>
      </c>
      <c r="S17" s="54">
        <f>'低情景（2001-2060, 2020RMB）'!S17*$B$73</f>
        <v>281.99704316943155</v>
      </c>
      <c r="T17" s="54">
        <f>'低情景（2001-2060, 2020RMB）'!T17*$B$73</f>
        <v>280.04897528340433</v>
      </c>
      <c r="U17" s="55">
        <f>'低情景（2001-2060, 2020RMB）'!U17*$B$73</f>
        <v>270.36761575125257</v>
      </c>
      <c r="V17" s="103">
        <f>'低情景（2001-2060, 2020RMB）'!V17*$B$73</f>
        <v>276.71830453233645</v>
      </c>
      <c r="W17" s="103">
        <f>'低情景（2001-2060, 2020RMB）'!W17*$B$73</f>
        <v>295.71646681740617</v>
      </c>
      <c r="X17" s="100">
        <f>'低情景（2001-2060, 2020RMB）'!X17*$B$73</f>
        <v>292.57829307594955</v>
      </c>
      <c r="Y17" s="100">
        <f>'低情景（2001-2060, 2020RMB）'!Y17*$B$73</f>
        <v>289.5088938698388</v>
      </c>
      <c r="Z17" s="100">
        <f>'低情景（2001-2060, 2020RMB）'!Z17*$B$73</f>
        <v>286.35763640279657</v>
      </c>
      <c r="AA17" s="65">
        <f>'低情景（2001-2060, 2020RMB）'!AA17*$B$73</f>
        <v>284.25177439029346</v>
      </c>
      <c r="AB17" s="100">
        <f>'低情景（2001-2060, 2020RMB）'!AB17*$B$73</f>
        <v>282.50714582392459</v>
      </c>
      <c r="AC17" s="100">
        <f>'低情景（2001-2060, 2020RMB）'!AC17*$B$73</f>
        <v>281.00088403779728</v>
      </c>
      <c r="AD17" s="100">
        <f>'低情景（2001-2060, 2020RMB）'!AD17*$B$73</f>
        <v>279.51992899082211</v>
      </c>
      <c r="AE17" s="66">
        <f>'低情景（2001-2060, 2020RMB）'!AE17*$B$73</f>
        <v>277.76519840905291</v>
      </c>
      <c r="AF17" s="100">
        <f>'低情景（2001-2060, 2020RMB）'!AF17*$B$73</f>
        <v>275.23776593513861</v>
      </c>
      <c r="AG17" s="100">
        <f>'低情景（2001-2060, 2020RMB）'!AG17*$B$73</f>
        <v>271.84529091374435</v>
      </c>
      <c r="AH17" s="100">
        <f>'低情景（2001-2060, 2020RMB）'!AH17*$B$73</f>
        <v>267.90826939308374</v>
      </c>
      <c r="AI17" s="100">
        <f>'低情景（2001-2060, 2020RMB）'!AI17*$B$73</f>
        <v>263.93313509576353</v>
      </c>
      <c r="AJ17" s="244">
        <f>'低情景（2001-2060, 2020RMB）'!AJ17*$B$73</f>
        <v>260.59941768425591</v>
      </c>
      <c r="AK17" s="65">
        <f>'低情景（2001-2060, 2020RMB）'!AK17*$B$73</f>
        <v>257.70068830972855</v>
      </c>
      <c r="AL17" s="100">
        <f>'低情景（2001-2060, 2020RMB）'!AL17*$B$73</f>
        <v>254.60877894054209</v>
      </c>
      <c r="AM17" s="100">
        <f>'低情景（2001-2060, 2020RMB）'!AM17*$B$73</f>
        <v>251.40728959219743</v>
      </c>
      <c r="AN17" s="100">
        <f>'低情景（2001-2060, 2020RMB）'!AN17*$B$73</f>
        <v>248.17389069420315</v>
      </c>
      <c r="AO17" s="66">
        <f>'低情景（2001-2060, 2020RMB）'!AO17*$B$73</f>
        <v>244.98057795992307</v>
      </c>
      <c r="AP17" s="100">
        <f>'低情景（2001-2060, 2020RMB）'!AP17*$B$73</f>
        <v>241.83325530353</v>
      </c>
      <c r="AQ17" s="100">
        <f>'低情景（2001-2060, 2020RMB）'!AQ17*$B$73</f>
        <v>238.6907613372245</v>
      </c>
      <c r="AR17" s="100">
        <f>'低情景（2001-2060, 2020RMB）'!AR17*$B$73</f>
        <v>235.54988827989786</v>
      </c>
      <c r="AS17" s="100">
        <f>'低情景（2001-2060, 2020RMB）'!AS17*$B$73</f>
        <v>232.40682411949598</v>
      </c>
      <c r="AT17" s="100">
        <f>'低情景（2001-2060, 2020RMB）'!AT17*$B$73</f>
        <v>229.25734655395567</v>
      </c>
      <c r="AU17" s="65">
        <f>'低情景（2001-2060, 2020RMB）'!AU17*$B$73</f>
        <v>226.10492639309973</v>
      </c>
      <c r="AV17" s="100">
        <f>'低情景（2001-2060, 2020RMB）'!AV17*$B$73</f>
        <v>222.95223256689604</v>
      </c>
      <c r="AW17" s="100">
        <f>'低情景（2001-2060, 2020RMB）'!AW17*$B$73</f>
        <v>219.79344883144842</v>
      </c>
      <c r="AX17" s="100">
        <f>'低情景（2001-2060, 2020RMB）'!AX17*$B$73</f>
        <v>216.62248621630374</v>
      </c>
      <c r="AY17" s="66">
        <f>'低情景（2001-2060, 2020RMB）'!AY17*$B$73</f>
        <v>213.43287802187683</v>
      </c>
      <c r="AZ17" s="65">
        <f>'低情景（2001-2060, 2020RMB）'!AZ17*$B$73</f>
        <v>210.24017796303576</v>
      </c>
      <c r="BA17" s="100">
        <f>'低情景（2001-2060, 2020RMB）'!BA17*$B$73</f>
        <v>207.06350718647366</v>
      </c>
      <c r="BB17" s="100">
        <f>'低情景（2001-2060, 2020RMB）'!BB17*$B$73</f>
        <v>203.90144382190894</v>
      </c>
      <c r="BC17" s="100">
        <f>'低情景（2001-2060, 2020RMB）'!BC17*$B$73</f>
        <v>200.75265570798942</v>
      </c>
      <c r="BD17" s="66">
        <f>'低情景（2001-2060, 2020RMB）'!BD17*$B$73</f>
        <v>197.61590716698851</v>
      </c>
      <c r="BE17" s="100">
        <f>'低情景（2001-2060, 2020RMB）'!BE17*$B$73</f>
        <v>194.49673048691065</v>
      </c>
      <c r="BF17" s="100">
        <f>'低情景（2001-2060, 2020RMB）'!BF17*$B$73</f>
        <v>191.4013374013829</v>
      </c>
      <c r="BG17" s="100">
        <f>'低情景（2001-2060, 2020RMB）'!BG17*$B$73</f>
        <v>188.32959784084659</v>
      </c>
      <c r="BH17" s="100">
        <f>'低情景（2001-2060, 2020RMB）'!BH17*$B$73</f>
        <v>185.28139671368479</v>
      </c>
      <c r="BI17" s="245">
        <f>'低情景（2001-2060, 2020RMB）'!BI17*$B$73</f>
        <v>182.25663309901799</v>
      </c>
    </row>
    <row r="18" spans="1:61" x14ac:dyDescent="0.2">
      <c r="A18" s="23" t="s">
        <v>67</v>
      </c>
      <c r="B18" s="53"/>
      <c r="C18" s="54"/>
      <c r="D18" s="54"/>
      <c r="E18" s="54"/>
      <c r="F18" s="55"/>
      <c r="G18" s="53"/>
      <c r="H18" s="54"/>
      <c r="I18" s="54">
        <f>'低情景（2001-2060, 2020RMB）'!I18*$B$73</f>
        <v>102.03795037952338</v>
      </c>
      <c r="J18" s="54">
        <f>'低情景（2001-2060, 2020RMB）'!J18*$B$73</f>
        <v>116.26469469947607</v>
      </c>
      <c r="K18" s="55">
        <f>'低情景（2001-2060, 2020RMB）'!K18*$B$73</f>
        <v>140.90712934413563</v>
      </c>
      <c r="L18" s="53">
        <f>'低情景（2001-2060, 2020RMB）'!L18*$B$73</f>
        <v>167.34812806775255</v>
      </c>
      <c r="M18" s="54">
        <f>'低情景（2001-2060, 2020RMB）'!M18*$B$73</f>
        <v>175.564430846253</v>
      </c>
      <c r="N18" s="54">
        <f>'低情景（2001-2060, 2020RMB）'!N18*$B$73</f>
        <v>186.79289546330421</v>
      </c>
      <c r="O18" s="54">
        <f>'低情景（2001-2060, 2020RMB）'!O18*$B$73</f>
        <v>193.05215160489129</v>
      </c>
      <c r="P18" s="54">
        <f>'低情景（2001-2060, 2020RMB）'!P18*$B$73</f>
        <v>195.23791970177572</v>
      </c>
      <c r="Q18" s="53">
        <f>'低情景（2001-2060, 2020RMB）'!Q18*$B$73</f>
        <v>198.72255310909739</v>
      </c>
      <c r="R18" s="54">
        <f>'低情景（2001-2060, 2020RMB）'!R18*$B$73</f>
        <v>200.34440319082623</v>
      </c>
      <c r="S18" s="54">
        <f>'低情景（2001-2060, 2020RMB）'!S18*$B$73</f>
        <v>202.27538939889473</v>
      </c>
      <c r="T18" s="54">
        <f>'低情景（2001-2060, 2020RMB）'!T18*$B$73</f>
        <v>195.41728536645851</v>
      </c>
      <c r="U18" s="55">
        <f>'低情景（2001-2060, 2020RMB）'!U18*$B$73</f>
        <v>187.90550446643661</v>
      </c>
      <c r="V18" s="54">
        <f>'低情景（2001-2060, 2020RMB）'!V18*$B$73</f>
        <v>210.31859201206336</v>
      </c>
      <c r="W18" s="54">
        <f>'低情景（2001-2060, 2020RMB）'!W18*$B$73</f>
        <v>211.08457143053002</v>
      </c>
      <c r="X18" s="100">
        <f>'低情景（2001-2060, 2020RMB）'!X18*$B$73</f>
        <v>209.23735706749042</v>
      </c>
      <c r="Y18" s="100">
        <f>'低情景（2001-2060, 2020RMB）'!Y18*$B$73</f>
        <v>207.38192612943595</v>
      </c>
      <c r="Z18" s="100">
        <f>'低情景（2001-2060, 2020RMB）'!Z18*$B$73</f>
        <v>205.37611821602181</v>
      </c>
      <c r="AA18" s="65">
        <f>'低情景（2001-2060, 2020RMB）'!AA18*$B$73</f>
        <v>204.045291042505</v>
      </c>
      <c r="AB18" s="100">
        <f>'低情景（2001-2060, 2020RMB）'!AB18*$B$73</f>
        <v>202.94136087146055</v>
      </c>
      <c r="AC18" s="100">
        <f>'低情景（2001-2060, 2020RMB）'!AC18*$B$73</f>
        <v>201.98088350958645</v>
      </c>
      <c r="AD18" s="100">
        <f>'低情景（2001-2060, 2020RMB）'!AD18*$B$73</f>
        <v>201.01511493015605</v>
      </c>
      <c r="AE18" s="66">
        <f>'低情景（2001-2060, 2020RMB）'!AE18*$B$73</f>
        <v>199.83300696506788</v>
      </c>
      <c r="AF18" s="100">
        <f>'低情景（2001-2060, 2020RMB）'!AF18*$B$73</f>
        <v>197.93949122597925</v>
      </c>
      <c r="AG18" s="100">
        <f>'低情景（2001-2060, 2020RMB）'!AG18*$B$73</f>
        <v>195.21379688427945</v>
      </c>
      <c r="AH18" s="100">
        <f>'低情景（2001-2060, 2020RMB）'!AH18*$B$73</f>
        <v>192.01085209015011</v>
      </c>
      <c r="AI18" s="100">
        <f>'低情景（2001-2060, 2020RMB）'!AI18*$B$73</f>
        <v>188.81160543588442</v>
      </c>
      <c r="AJ18" s="244">
        <f>'低情景（2001-2060, 2020RMB）'!AJ18*$B$73</f>
        <v>186.21082779308227</v>
      </c>
      <c r="AK18" s="65">
        <f>'低情景（2001-2060, 2020RMB）'!AK18*$B$73</f>
        <v>184.05041693969824</v>
      </c>
      <c r="AL18" s="100">
        <f>'低情景（2001-2060, 2020RMB）'!AL18*$B$73</f>
        <v>181.79807280303547</v>
      </c>
      <c r="AM18" s="100">
        <f>'低情景（2001-2060, 2020RMB）'!AM18*$B$73</f>
        <v>179.50708956654557</v>
      </c>
      <c r="AN18" s="100">
        <f>'低情景（2001-2060, 2020RMB）'!AN18*$B$73</f>
        <v>177.22666306961543</v>
      </c>
      <c r="AO18" s="66">
        <f>'低情景（2001-2060, 2020RMB）'!AO18*$B$73</f>
        <v>175.00218796153959</v>
      </c>
      <c r="AP18" s="100">
        <f>'低情景（2001-2060, 2020RMB）'!AP18*$B$73</f>
        <v>172.8321558099874</v>
      </c>
      <c r="AQ18" s="100">
        <f>'低情景（2001-2060, 2020RMB）'!AQ18*$B$73</f>
        <v>170.6816819098793</v>
      </c>
      <c r="AR18" s="100">
        <f>'低情景（2001-2060, 2020RMB）'!AR18*$B$73</f>
        <v>168.54322158353</v>
      </c>
      <c r="AS18" s="100">
        <f>'低情景（2001-2060, 2020RMB）'!AS18*$B$73</f>
        <v>166.40902730291714</v>
      </c>
      <c r="AT18" s="100">
        <f>'低情景（2001-2060, 2020RMB）'!AT18*$B$73</f>
        <v>164.2712821845459</v>
      </c>
      <c r="AU18" s="65">
        <f>'低情景（2001-2060, 2020RMB）'!AU18*$B$73</f>
        <v>162.12790820865453</v>
      </c>
      <c r="AV18" s="100">
        <f>'低情景（2001-2060, 2020RMB）'!AV18*$B$73</f>
        <v>159.97649121235381</v>
      </c>
      <c r="AW18" s="100">
        <f>'低情景（2001-2060, 2020RMB）'!AW18*$B$73</f>
        <v>157.80876395884343</v>
      </c>
      <c r="AX18" s="100">
        <f>'低情景（2001-2060, 2020RMB）'!AX18*$B$73</f>
        <v>155.61649082046478</v>
      </c>
      <c r="AY18" s="66">
        <f>'低情景（2001-2060, 2020RMB）'!AY18*$B$73</f>
        <v>153.39140015254605</v>
      </c>
      <c r="AZ18" s="65">
        <f>'低情景（2001-2060, 2020RMB）'!AZ18*$B$73</f>
        <v>151.15184425009423</v>
      </c>
      <c r="BA18" s="100">
        <f>'低情景（2001-2060, 2020RMB）'!BA18*$B$73</f>
        <v>148.92113204698552</v>
      </c>
      <c r="BB18" s="100">
        <f>'低情景（2001-2060, 2020RMB）'!BB18*$B$73</f>
        <v>146.6983843869746</v>
      </c>
      <c r="BC18" s="100">
        <f>'低情景（2001-2060, 2020RMB）'!BC18*$B$73</f>
        <v>144.48277970142951</v>
      </c>
      <c r="BD18" s="66">
        <f>'低情景（2001-2060, 2020RMB）'!BD18*$B$73</f>
        <v>142.27355909943196</v>
      </c>
      <c r="BE18" s="100">
        <f>'低情景（2001-2060, 2020RMB）'!BE18*$B$73</f>
        <v>140.07483131609013</v>
      </c>
      <c r="BF18" s="100">
        <f>'低情景（2001-2060, 2020RMB）'!BF18*$B$73</f>
        <v>137.89119450754876</v>
      </c>
      <c r="BG18" s="100">
        <f>'低情景（2001-2060, 2020RMB）'!BG18*$B$73</f>
        <v>135.72267698490307</v>
      </c>
      <c r="BH18" s="100">
        <f>'低情景（2001-2060, 2020RMB）'!BH18*$B$73</f>
        <v>133.56931233283231</v>
      </c>
      <c r="BI18" s="245">
        <f>'低情景（2001-2060, 2020RMB）'!BI18*$B$73</f>
        <v>131.43113893550051</v>
      </c>
    </row>
    <row r="19" spans="1:61" x14ac:dyDescent="0.2">
      <c r="A19" s="23" t="s">
        <v>68</v>
      </c>
      <c r="B19" s="53"/>
      <c r="C19" s="54"/>
      <c r="D19" s="54"/>
      <c r="E19" s="54"/>
      <c r="F19" s="55"/>
      <c r="G19" s="53"/>
      <c r="H19" s="54"/>
      <c r="I19" s="54">
        <f>'低情景（2001-2060, 2020RMB）'!I19*$B$73</f>
        <v>85.717112951651657</v>
      </c>
      <c r="J19" s="54">
        <f>'低情景（2001-2060, 2020RMB）'!J19*$B$73</f>
        <v>97.654765552391325</v>
      </c>
      <c r="K19" s="55">
        <f>'低情景（2001-2060, 2020RMB）'!K19*$B$73</f>
        <v>109.73871815817594</v>
      </c>
      <c r="L19" s="53">
        <f>'低情景（2001-2060, 2020RMB）'!L19*$B$73</f>
        <v>123.65277982158658</v>
      </c>
      <c r="M19" s="54">
        <f>'低情景（2001-2060, 2020RMB）'!M19*$B$73</f>
        <v>134.43243577545192</v>
      </c>
      <c r="N19" s="54">
        <f>'低情景（2001-2060, 2020RMB）'!N19*$B$73</f>
        <v>134.21856221675833</v>
      </c>
      <c r="O19" s="54">
        <f>'低情景（2001-2060, 2020RMB）'!O19*$B$73</f>
        <v>124.43271801437129</v>
      </c>
      <c r="P19" s="54">
        <f>'低情景（2001-2060, 2020RMB）'!P19*$B$73</f>
        <v>104.00226953853614</v>
      </c>
      <c r="Q19" s="53">
        <f>'低情景（2001-2060, 2020RMB）'!Q19*$B$73</f>
        <v>86.777594969769794</v>
      </c>
      <c r="R19" s="54">
        <f>'低情景（2001-2060, 2020RMB）'!R19*$B$73</f>
        <v>105.31676501870939</v>
      </c>
      <c r="S19" s="54">
        <f>'低情景（2001-2060, 2020RMB）'!S19*$B$73</f>
        <v>129.92618703400919</v>
      </c>
      <c r="T19" s="54">
        <f>'低情景（2001-2060, 2020RMB）'!T19*$B$73</f>
        <v>152.45423045719491</v>
      </c>
      <c r="U19" s="55">
        <f>'低情景（2001-2060, 2020RMB）'!U19*$B$73</f>
        <v>128.89647919768316</v>
      </c>
      <c r="V19" s="54">
        <f>'低情景（2001-2060, 2020RMB）'!V19*$B$73</f>
        <v>141.72115138199769</v>
      </c>
      <c r="W19" s="54">
        <f>'低情景（2001-2060, 2020RMB）'!W19*$B$73</f>
        <v>157.64154113199345</v>
      </c>
      <c r="X19" s="100">
        <f>'低情景（2001-2060, 2020RMB）'!X19*$B$73</f>
        <v>169.25104227093669</v>
      </c>
      <c r="Y19" s="100">
        <f>'低情景（2001-2060, 2020RMB）'!Y19*$B$73</f>
        <v>181.3065040373618</v>
      </c>
      <c r="Z19" s="100">
        <f>'低情景（2001-2060, 2020RMB）'!Z19*$B$73</f>
        <v>193.48527537090112</v>
      </c>
      <c r="AA19" s="65">
        <f>'低情景（2001-2060, 2020RMB）'!AA19*$B$73</f>
        <v>206.7066128801473</v>
      </c>
      <c r="AB19" s="100">
        <f>'低情景（2001-2060, 2020RMB）'!AB19*$B$73</f>
        <v>220.80999428546883</v>
      </c>
      <c r="AC19" s="100">
        <f>'低情景（2001-2060, 2020RMB）'!AC19*$B$73</f>
        <v>235.59857868025523</v>
      </c>
      <c r="AD19" s="100">
        <f>'低情景（2001-2060, 2020RMB）'!AD19*$B$73</f>
        <v>250.72783865645096</v>
      </c>
      <c r="AE19" s="66">
        <f>'低情景（2001-2060, 2020RMB）'!AE19*$B$73</f>
        <v>265.67643833786968</v>
      </c>
      <c r="AF19" s="100">
        <f>'低情景（2001-2060, 2020RMB）'!AF19*$B$73</f>
        <v>280.38422295029574</v>
      </c>
      <c r="AG19" s="100">
        <f>'低情景（2001-2060, 2020RMB）'!AG19*$B$73</f>
        <v>295.0038081863002</v>
      </c>
      <c r="AH19" s="100">
        <f>'低情景（2001-2060, 2020RMB）'!AH19*$B$73</f>
        <v>309.22508847953475</v>
      </c>
      <c r="AI19" s="100">
        <f>'低情景（2001-2060, 2020RMB）'!AI19*$B$73</f>
        <v>322.9389782606068</v>
      </c>
      <c r="AJ19" s="244">
        <f>'低情景（2001-2060, 2020RMB）'!AJ19*$B$73</f>
        <v>336.29910015170668</v>
      </c>
      <c r="AK19" s="65">
        <f>'低情景（2001-2060, 2020RMB）'!AK19*$B$73</f>
        <v>349.29604562750518</v>
      </c>
      <c r="AL19" s="100">
        <f>'低情景（2001-2060, 2020RMB）'!AL19*$B$73</f>
        <v>361.79185258791091</v>
      </c>
      <c r="AM19" s="100">
        <f>'低情景（2001-2060, 2020RMB）'!AM19*$B$73</f>
        <v>373.88518005332668</v>
      </c>
      <c r="AN19" s="100">
        <f>'低情景（2001-2060, 2020RMB）'!AN19*$B$73</f>
        <v>385.69612621210939</v>
      </c>
      <c r="AO19" s="66">
        <f>'低情景（2001-2060, 2020RMB）'!AO19*$B$73</f>
        <v>397.36502416834264</v>
      </c>
      <c r="AP19" s="100">
        <f>'低情景（2001-2060, 2020RMB）'!AP19*$B$73</f>
        <v>408.94882122931955</v>
      </c>
      <c r="AQ19" s="100">
        <f>'低情景（2001-2060, 2020RMB）'!AQ19*$B$73</f>
        <v>420.43206527493936</v>
      </c>
      <c r="AR19" s="100">
        <f>'低情景（2001-2060, 2020RMB）'!AR19*$B$73</f>
        <v>431.86588727367609</v>
      </c>
      <c r="AS19" s="100">
        <f>'低情景（2001-2060, 2020RMB）'!AS19*$B$73</f>
        <v>443.30773829981189</v>
      </c>
      <c r="AT19" s="100">
        <f>'低情景（2001-2060, 2020RMB）'!AT19*$B$73</f>
        <v>454.82147702914364</v>
      </c>
      <c r="AU19" s="65">
        <f>'低情景（2001-2060, 2020RMB）'!AU19*$B$73</f>
        <v>466.49392167526912</v>
      </c>
      <c r="AV19" s="100">
        <f>'低情景（2001-2060, 2020RMB）'!AV19*$B$73</f>
        <v>478.41987610520977</v>
      </c>
      <c r="AW19" s="100">
        <f>'低情景（2001-2060, 2020RMB）'!AW19*$B$73</f>
        <v>490.68511761627013</v>
      </c>
      <c r="AX19" s="100">
        <f>'低情景（2001-2060, 2020RMB）'!AX19*$B$73</f>
        <v>503.38228612217767</v>
      </c>
      <c r="AY19" s="66">
        <f>'低情景（2001-2060, 2020RMB）'!AY19*$B$73</f>
        <v>516.61097411706589</v>
      </c>
      <c r="AZ19" s="65">
        <f>'低情景（2001-2060, 2020RMB）'!AZ19*$B$73</f>
        <v>530.27456385964592</v>
      </c>
      <c r="BA19" s="100">
        <f>'低情景（2001-2060, 2020RMB）'!BA19*$B$73</f>
        <v>544.20109246616119</v>
      </c>
      <c r="BB19" s="100">
        <f>'低情景（2001-2060, 2020RMB）'!BB19*$B$73</f>
        <v>558.38143409338511</v>
      </c>
      <c r="BC19" s="100">
        <f>'低情景（2001-2060, 2020RMB）'!BC19*$B$73</f>
        <v>572.80516543918748</v>
      </c>
      <c r="BD19" s="66">
        <f>'低情景（2001-2060, 2020RMB）'!BD19*$B$73</f>
        <v>587.46052394353876</v>
      </c>
      <c r="BE19" s="100">
        <f>'低情景（2001-2060, 2020RMB）'!BE19*$B$73</f>
        <v>602.35501320616549</v>
      </c>
      <c r="BF19" s="100">
        <f>'低情景（2001-2060, 2020RMB）'!BF19*$B$73</f>
        <v>617.50001692651574</v>
      </c>
      <c r="BG19" s="100">
        <f>'低情景（2001-2060, 2020RMB）'!BG19*$B$73</f>
        <v>632.88788649258754</v>
      </c>
      <c r="BH19" s="100">
        <f>'低情景（2001-2060, 2020RMB）'!BH19*$B$73</f>
        <v>648.51004374271577</v>
      </c>
      <c r="BI19" s="245">
        <f>'低情景（2001-2060, 2020RMB）'!BI19*$B$73</f>
        <v>664.35694434614095</v>
      </c>
    </row>
    <row r="20" spans="1:61" x14ac:dyDescent="0.2">
      <c r="A20" s="23" t="s">
        <v>69</v>
      </c>
      <c r="B20" s="53"/>
      <c r="C20" s="54"/>
      <c r="D20" s="54"/>
      <c r="E20" s="54"/>
      <c r="F20" s="55"/>
      <c r="G20" s="53"/>
      <c r="H20" s="54"/>
      <c r="I20" s="54">
        <f>'低情景（2001-2060, 2020RMB）'!I20*$B$73</f>
        <v>0.57954863718673966</v>
      </c>
      <c r="J20" s="54">
        <f>'低情景（2001-2060, 2020RMB）'!J20*$B$73</f>
        <v>0.78396292295007353</v>
      </c>
      <c r="K20" s="55">
        <f>'低情景（2001-2060, 2020RMB）'!K20*$B$73</f>
        <v>0.91891072406341079</v>
      </c>
      <c r="L20" s="53">
        <f>'低情景（2001-2060, 2020RMB）'!L20*$B$73</f>
        <v>1.0842791521723463</v>
      </c>
      <c r="M20" s="54">
        <f>'低情景（2001-2060, 2020RMB）'!M20*$B$73</f>
        <v>1.0889994158201428</v>
      </c>
      <c r="N20" s="54">
        <f>'低情景（2001-2060, 2020RMB）'!N20*$B$73</f>
        <v>1.1648549132551371</v>
      </c>
      <c r="O20" s="54">
        <f>'低情景（2001-2060, 2020RMB）'!O20*$B$73</f>
        <v>1.0832759500273152</v>
      </c>
      <c r="P20" s="54">
        <f>'低情景（2001-2060, 2020RMB）'!P20*$B$73</f>
        <v>1.0523770744126235</v>
      </c>
      <c r="Q20" s="53">
        <f>'低情景（2001-2060, 2020RMB）'!Q20*$B$73</f>
        <v>0.91094818874093397</v>
      </c>
      <c r="R20" s="54">
        <f>'低情景（2001-2060, 2020RMB）'!R20*$B$73</f>
        <v>1.0539272289753696</v>
      </c>
      <c r="S20" s="54">
        <f>'低情景（2001-2060, 2020RMB）'!S20*$B$73</f>
        <v>1.0808756323636981</v>
      </c>
      <c r="T20" s="54">
        <f>'低情景（2001-2060, 2020RMB）'!T20*$B$73</f>
        <v>1.0817459755270802</v>
      </c>
      <c r="U20" s="55">
        <f>'低情景（2001-2060, 2020RMB）'!U20*$B$73</f>
        <v>1.0579535148456456</v>
      </c>
      <c r="V20" s="54">
        <f>'低情景（2001-2060, 2020RMB）'!V20*$B$73</f>
        <v>0.98256465864026232</v>
      </c>
      <c r="W20" s="103">
        <f>'低情景（2001-2060, 2020RMB）'!W20*$B$73</f>
        <v>1.2755981295838204</v>
      </c>
      <c r="X20" s="100">
        <f>'低情景（2001-2060, 2020RMB）'!X20*$B$73</f>
        <v>1.3163005638167107</v>
      </c>
      <c r="Y20" s="100">
        <f>'低情景（2001-2060, 2020RMB）'!Y20*$B$73</f>
        <v>1.3567826697958802</v>
      </c>
      <c r="Z20" s="100">
        <f>'低情景（2001-2060, 2020RMB）'!Z20*$B$73</f>
        <v>1.3952304090601206</v>
      </c>
      <c r="AA20" s="65">
        <f>'低情景（2001-2060, 2020RMB）'!AA20*$B$73</f>
        <v>1.4382659655073242</v>
      </c>
      <c r="AB20" s="100">
        <f>'低情景（2001-2060, 2020RMB）'!AB20*$B$73</f>
        <v>1.4839621028350289</v>
      </c>
      <c r="AC20" s="100">
        <f>'低情景（2001-2060, 2020RMB）'!AC20*$B$73</f>
        <v>1.530724646666618</v>
      </c>
      <c r="AD20" s="100">
        <f>'低情景（2001-2060, 2020RMB）'!AD20*$B$73</f>
        <v>1.5762206367223437</v>
      </c>
      <c r="AE20" s="66">
        <f>'低情景（2001-2060, 2020RMB）'!AE20*$B$73</f>
        <v>1.6173197798849768</v>
      </c>
      <c r="AF20" s="100">
        <f>'低情景（2001-2060, 2020RMB）'!AF20*$B$73</f>
        <v>1.6538171153918653</v>
      </c>
      <c r="AG20" s="100">
        <f>'低情景（2001-2060, 2020RMB）'!AG20*$B$73</f>
        <v>1.6872414386966488</v>
      </c>
      <c r="AH20" s="100">
        <f>'低情景（2001-2060, 2020RMB）'!AH20*$B$73</f>
        <v>1.7168798486387655</v>
      </c>
      <c r="AI20" s="100">
        <f>'低情景（2001-2060, 2020RMB）'!AI20*$B$73</f>
        <v>1.7433167623178156</v>
      </c>
      <c r="AJ20" s="244">
        <f>'低情景（2001-2060, 2020RMB）'!AJ20*$B$73</f>
        <v>1.7685710458511179</v>
      </c>
      <c r="AK20" s="65">
        <f>'低情景（2001-2060, 2020RMB）'!AK20*$B$73</f>
        <v>1.7925820875750116</v>
      </c>
      <c r="AL20" s="100">
        <f>'低情景（2001-2060, 2020RMB）'!AL20*$B$73</f>
        <v>1.8139470561557598</v>
      </c>
      <c r="AM20" s="100">
        <f>'低情景（2001-2060, 2020RMB）'!AM20*$B$73</f>
        <v>1.8332513854583843</v>
      </c>
      <c r="AN20" s="100">
        <f>'低情景（2001-2060, 2020RMB）'!AN20*$B$73</f>
        <v>1.851101107366278</v>
      </c>
      <c r="AO20" s="66">
        <f>'低情景（2001-2060, 2020RMB）'!AO20*$B$73</f>
        <v>1.8681183345032426</v>
      </c>
      <c r="AP20" s="100">
        <f>'低情景（2001-2060, 2020RMB）'!AP20*$B$73</f>
        <v>1.8844647424876682</v>
      </c>
      <c r="AQ20" s="100">
        <f>'低情景（2001-2060, 2020RMB）'!AQ20*$B$73</f>
        <v>1.8999373019367225</v>
      </c>
      <c r="AR20" s="100">
        <f>'低情景（2001-2060, 2020RMB）'!AR20*$B$73</f>
        <v>1.9146193112506171</v>
      </c>
      <c r="AS20" s="100">
        <f>'低情景（2001-2060, 2020RMB）'!AS20*$B$73</f>
        <v>1.928591717109839</v>
      </c>
      <c r="AT20" s="100">
        <f>'低情景（2001-2060, 2020RMB）'!AT20*$B$73</f>
        <v>1.9419336909221969</v>
      </c>
      <c r="AU20" s="65">
        <f>'低情景（2001-2060, 2020RMB）'!AU20*$B$73</f>
        <v>1.9547917934662291</v>
      </c>
      <c r="AV20" s="100">
        <f>'低情景（2001-2060, 2020RMB）'!AV20*$B$73</f>
        <v>1.9673113497324919</v>
      </c>
      <c r="AW20" s="100">
        <f>'低情景（2001-2060, 2020RMB）'!AW20*$B$73</f>
        <v>1.9795663206059348</v>
      </c>
      <c r="AX20" s="100">
        <f>'低情景（2001-2060, 2020RMB）'!AX20*$B$73</f>
        <v>1.9916267428547854</v>
      </c>
      <c r="AY20" s="66">
        <f>'低情景（2001-2060, 2020RMB）'!AY20*$B$73</f>
        <v>2.003557002587061</v>
      </c>
      <c r="AZ20" s="65">
        <f>'低情景（2001-2060, 2020RMB）'!AZ20*$B$73</f>
        <v>2.0154392027279973</v>
      </c>
      <c r="BA20" s="100">
        <f>'低情景（2001-2060, 2020RMB）'!BA20*$B$73</f>
        <v>2.0272696968914734</v>
      </c>
      <c r="BB20" s="100">
        <f>'低情景（2001-2060, 2020RMB）'!BB20*$B$73</f>
        <v>2.0389772433068258</v>
      </c>
      <c r="BC20" s="100">
        <f>'低情景（2001-2060, 2020RMB）'!BC20*$B$73</f>
        <v>2.0504887699173158</v>
      </c>
      <c r="BD20" s="66">
        <f>'低情景（2001-2060, 2020RMB）'!BD20*$B$73</f>
        <v>2.0617294929820811</v>
      </c>
      <c r="BE20" s="100">
        <f>'低情景（2001-2060, 2020RMB）'!BE20*$B$73</f>
        <v>2.0726940950329915</v>
      </c>
      <c r="BF20" s="100">
        <f>'低情景（2001-2060, 2020RMB）'!BF20*$B$73</f>
        <v>2.0833881745742793</v>
      </c>
      <c r="BG20" s="100">
        <f>'低情景（2001-2060, 2020RMB）'!BG20*$B$73</f>
        <v>2.0937512947796737</v>
      </c>
      <c r="BH20" s="100">
        <f>'低情景（2001-2060, 2020RMB）'!BH20*$B$73</f>
        <v>2.1037219969807577</v>
      </c>
      <c r="BI20" s="245">
        <f>'低情景（2001-2060, 2020RMB）'!BI20*$B$73</f>
        <v>2.113237894749779</v>
      </c>
    </row>
    <row r="21" spans="1:61" x14ac:dyDescent="0.2">
      <c r="A21" s="23" t="s">
        <v>70</v>
      </c>
      <c r="B21" s="53"/>
      <c r="C21" s="54"/>
      <c r="D21" s="54"/>
      <c r="E21" s="54"/>
      <c r="F21" s="55"/>
      <c r="G21" s="53"/>
      <c r="H21" s="54"/>
      <c r="I21" s="54">
        <f>'低情景（2001-2060, 2020RMB）'!I21*$B$73</f>
        <v>833.39094027453166</v>
      </c>
      <c r="J21" s="54">
        <f>'低情景（2001-2060, 2020RMB）'!J21*$B$73</f>
        <v>915.6170524396332</v>
      </c>
      <c r="K21" s="55">
        <f>'低情景（2001-2060, 2020RMB）'!K21*$B$73</f>
        <v>1022.5445517944347</v>
      </c>
      <c r="L21" s="53">
        <f>'低情景（2001-2060, 2020RMB）'!L21*$B$73</f>
        <v>1121.0818054996585</v>
      </c>
      <c r="M21" s="54">
        <f>'低情景（2001-2060, 2020RMB）'!M21*$B$73</f>
        <v>1212.4105737013122</v>
      </c>
      <c r="N21" s="54">
        <f>'低情景（2001-2060, 2020RMB）'!N21*$B$73</f>
        <v>1260.0066459506525</v>
      </c>
      <c r="O21" s="54">
        <f>'低情景（2001-2060, 2020RMB）'!O21*$B$73</f>
        <v>1301.0202924060955</v>
      </c>
      <c r="P21" s="54">
        <f>'低情景（2001-2060, 2020RMB）'!P21*$B$73</f>
        <v>1302.1734929795896</v>
      </c>
      <c r="Q21" s="53">
        <f>'低情景（2001-2060, 2020RMB）'!Q21*$B$73</f>
        <v>1348.2887559727169</v>
      </c>
      <c r="R21" s="54">
        <f>'低情景（2001-2060, 2020RMB）'!R21*$B$73</f>
        <v>1457.5547709704783</v>
      </c>
      <c r="S21" s="54">
        <f>'低情景（2001-2060, 2020RMB）'!S21*$B$73</f>
        <v>1536.9110032013343</v>
      </c>
      <c r="T21" s="54">
        <f>'低情景（2001-2060, 2020RMB）'!T21*$B$73</f>
        <v>1509.993620350115</v>
      </c>
      <c r="U21" s="55">
        <f>'低情景（2001-2060, 2020RMB）'!U21*$B$73</f>
        <v>1438.8034978249595</v>
      </c>
      <c r="V21" s="54">
        <f>'低情景（2001-2060, 2020RMB）'!V21*$B$73</f>
        <v>1613.4179608362692</v>
      </c>
      <c r="W21" s="54">
        <f>'低情景（2001-2060, 2020RMB）'!W21*$B$73</f>
        <v>1650.4342918518221</v>
      </c>
      <c r="X21" s="100">
        <f>'低情景（2001-2060, 2020RMB）'!X21*$B$73</f>
        <v>1666.0521567480253</v>
      </c>
      <c r="Y21" s="100">
        <f>'低情景（2001-2060, 2020RMB）'!Y21*$B$73</f>
        <v>1680.8522453900646</v>
      </c>
      <c r="Z21" s="100">
        <f>'低情景（2001-2060, 2020RMB）'!Z21*$B$73</f>
        <v>1692.8348374573297</v>
      </c>
      <c r="AA21" s="65">
        <f>'低情景（2001-2060, 2020RMB）'!AA21*$B$73</f>
        <v>1710.8031808636563</v>
      </c>
      <c r="AB21" s="100">
        <f>'低情景（2001-2060, 2020RMB）'!AB21*$B$73</f>
        <v>1732.1595921747862</v>
      </c>
      <c r="AC21" s="100">
        <f>'低情景（2001-2060, 2020RMB）'!AC21*$B$73</f>
        <v>1753.8434704409297</v>
      </c>
      <c r="AD21" s="100">
        <f>'低情景（2001-2060, 2020RMB）'!AD21*$B$73</f>
        <v>1772.0509277905594</v>
      </c>
      <c r="AE21" s="66">
        <f>'低情景（2001-2060, 2020RMB）'!AE21*$B$73</f>
        <v>1782.2542240869004</v>
      </c>
      <c r="AF21" s="100">
        <f>'低情景（2001-2060, 2020RMB）'!AF21*$B$73</f>
        <v>1786.0215443783404</v>
      </c>
      <c r="AG21" s="100">
        <f>'低情景（2001-2060, 2020RMB）'!AG21*$B$73</f>
        <v>1787.9468609863829</v>
      </c>
      <c r="AH21" s="100">
        <f>'低情景（2001-2060, 2020RMB）'!AH21*$B$73</f>
        <v>1788.0538042527367</v>
      </c>
      <c r="AI21" s="100">
        <f>'低情景（2001-2060, 2020RMB）'!AI21*$B$73</f>
        <v>1787.713300933854</v>
      </c>
      <c r="AJ21" s="244">
        <f>'低情景（2001-2060, 2020RMB）'!AJ21*$B$73</f>
        <v>1789.6783255957291</v>
      </c>
      <c r="AK21" s="65">
        <f>'低情景（2001-2060, 2020RMB）'!AK21*$B$73</f>
        <v>1792.6564478065795</v>
      </c>
      <c r="AL21" s="100">
        <f>'低情景（2001-2060, 2020RMB）'!AL21*$B$73</f>
        <v>1793.6105005981317</v>
      </c>
      <c r="AM21" s="100">
        <f>'低情景（2001-2060, 2020RMB）'!AM21*$B$73</f>
        <v>1793.1413108526506</v>
      </c>
      <c r="AN21" s="100">
        <f>'低情景（2001-2060, 2020RMB）'!AN21*$B$73</f>
        <v>1791.8371056836379</v>
      </c>
      <c r="AO21" s="66">
        <f>'低情景（2001-2060, 2020RMB）'!AO21*$B$73</f>
        <v>1790.2721930263219</v>
      </c>
      <c r="AP21" s="100">
        <f>'低情景（2001-2060, 2020RMB）'!AP21*$B$73</f>
        <v>1788.5574090116713</v>
      </c>
      <c r="AQ21" s="100">
        <f>'低情景（2001-2060, 2020RMB）'!AQ21*$B$73</f>
        <v>1786.4533877644637</v>
      </c>
      <c r="AR21" s="100">
        <f>'低情景（2001-2060, 2020RMB）'!AR21*$B$73</f>
        <v>1783.9934354753498</v>
      </c>
      <c r="AS21" s="100">
        <f>'低情景（2001-2060, 2020RMB）'!AS21*$B$73</f>
        <v>1781.2047199128724</v>
      </c>
      <c r="AT21" s="100">
        <f>'低情景（2001-2060, 2020RMB）'!AT21*$B$73</f>
        <v>1778.1093466675213</v>
      </c>
      <c r="AU21" s="65">
        <f>'低情景（2001-2060, 2020RMB）'!AU21*$B$73</f>
        <v>1774.7876124317409</v>
      </c>
      <c r="AV21" s="100">
        <f>'低情景（2001-2060, 2020RMB）'!AV21*$B$73</f>
        <v>1771.3140072544425</v>
      </c>
      <c r="AW21" s="100">
        <f>'低情景（2001-2060, 2020RMB）'!AW21*$B$73</f>
        <v>1767.6950176303087</v>
      </c>
      <c r="AX21" s="100">
        <f>'低情景（2001-2060, 2020RMB）'!AX21*$B$73</f>
        <v>1763.9317464300786</v>
      </c>
      <c r="AY21" s="66">
        <f>'低情景（2001-2060, 2020RMB）'!AY21*$B$73</f>
        <v>1760.0186893042746</v>
      </c>
      <c r="AZ21" s="65">
        <f>'低情景（2001-2060, 2020RMB）'!AZ21*$B$73</f>
        <v>1755.6488166133768</v>
      </c>
      <c r="BA21" s="100">
        <f>'低情景（2001-2060, 2020RMB）'!BA21*$B$73</f>
        <v>1750.5637324196211</v>
      </c>
      <c r="BB21" s="100">
        <f>'低情景（2001-2060, 2020RMB）'!BB21*$B$73</f>
        <v>1744.8249280770863</v>
      </c>
      <c r="BC21" s="100">
        <f>'低情景（2001-2060, 2020RMB）'!BC21*$B$73</f>
        <v>1738.4937356304849</v>
      </c>
      <c r="BD21" s="66">
        <f>'低情景（2001-2060, 2020RMB）'!BD21*$B$73</f>
        <v>1731.6311816077146</v>
      </c>
      <c r="BE21" s="100">
        <f>'低情景（2001-2060, 2020RMB）'!BE21*$B$73</f>
        <v>1724.356953335734</v>
      </c>
      <c r="BF21" s="100">
        <f>'低情景（2001-2060, 2020RMB）'!BF21*$B$73</f>
        <v>1716.798092179886</v>
      </c>
      <c r="BG21" s="100">
        <f>'低情景（2001-2060, 2020RMB）'!BG21*$B$73</f>
        <v>1709.0255207947851</v>
      </c>
      <c r="BH21" s="100">
        <f>'低情景（2001-2060, 2020RMB）'!BH21*$B$73</f>
        <v>1701.1089949171464</v>
      </c>
      <c r="BI21" s="245">
        <f>'低情景（2001-2060, 2020RMB）'!BI21*$B$73</f>
        <v>1693.117027743873</v>
      </c>
    </row>
    <row r="22" spans="1:61" x14ac:dyDescent="0.2">
      <c r="A22" s="23" t="s">
        <v>71</v>
      </c>
      <c r="B22" s="53"/>
      <c r="C22" s="54"/>
      <c r="D22" s="54"/>
      <c r="E22" s="54"/>
      <c r="F22" s="55"/>
      <c r="G22" s="53"/>
      <c r="H22" s="54"/>
      <c r="I22" s="54">
        <f>'低情景（2001-2060, 2020RMB）'!I22*$B$73</f>
        <v>391.28880568769222</v>
      </c>
      <c r="J22" s="54">
        <f>'低情景（2001-2060, 2020RMB）'!J22*$B$73</f>
        <v>423.21858349686204</v>
      </c>
      <c r="K22" s="55">
        <f>'低情景（2001-2060, 2020RMB）'!K22*$B$73</f>
        <v>473.46484150296209</v>
      </c>
      <c r="L22" s="53">
        <f>'低情景（2001-2060, 2020RMB）'!L22*$B$73</f>
        <v>532.73845955027809</v>
      </c>
      <c r="M22" s="54">
        <f>'低情景（2001-2060, 2020RMB）'!M22*$B$73</f>
        <v>567.00897566965182</v>
      </c>
      <c r="N22" s="54">
        <f>'低情景（2001-2060, 2020RMB）'!N22*$B$73</f>
        <v>592.50008564898212</v>
      </c>
      <c r="O22" s="54">
        <f>'低情景（2001-2060, 2020RMB）'!O22*$B$73</f>
        <v>616.898584911184</v>
      </c>
      <c r="P22" s="54">
        <f>'低情景（2001-2060, 2020RMB）'!P22*$B$73</f>
        <v>629.15051844987215</v>
      </c>
      <c r="Q22" s="53">
        <f>'低情景（2001-2060, 2020RMB）'!Q22*$B$73</f>
        <v>668.00872114290121</v>
      </c>
      <c r="R22" s="54">
        <f>'低情景（2001-2060, 2020RMB）'!R22*$B$73</f>
        <v>737.69629270652126</v>
      </c>
      <c r="S22" s="54">
        <f>'低情景（2001-2060, 2020RMB）'!S22*$B$73</f>
        <v>783.73618171684529</v>
      </c>
      <c r="T22" s="54">
        <f>'低情景（2001-2060, 2020RMB）'!T22*$B$73</f>
        <v>795.70204914280976</v>
      </c>
      <c r="U22" s="55">
        <f>'低情景（2001-2060, 2020RMB）'!U22*$B$73</f>
        <v>781.27991692211458</v>
      </c>
      <c r="V22" s="54">
        <f>'低情景（2001-2060, 2020RMB）'!V22*$B$73</f>
        <v>878.53711842257519</v>
      </c>
      <c r="W22" s="103">
        <f>'低情景（2001-2060, 2020RMB）'!W22*$B$73</f>
        <v>912.97236037763207</v>
      </c>
      <c r="X22" s="100">
        <f>'低情景（2001-2060, 2020RMB）'!X22*$B$73</f>
        <v>934.13420344063195</v>
      </c>
      <c r="Y22" s="100">
        <f>'低情景（2001-2060, 2020RMB）'!Y22*$B$73</f>
        <v>954.80482194572778</v>
      </c>
      <c r="Z22" s="100">
        <f>'低情景（2001-2060, 2020RMB）'!Z22*$B$73</f>
        <v>973.75366628686186</v>
      </c>
      <c r="AA22" s="65">
        <f>'低情景（2001-2060, 2020RMB）'!AA22*$B$73</f>
        <v>995.69562849348188</v>
      </c>
      <c r="AB22" s="100">
        <f>'低情景（2001-2060, 2020RMB）'!AB22*$B$73</f>
        <v>1019.2236607065564</v>
      </c>
      <c r="AC22" s="100">
        <f>'低情景（2001-2060, 2020RMB）'!AC22*$B$73</f>
        <v>1043.0780968808008</v>
      </c>
      <c r="AD22" s="100">
        <f>'低情景（2001-2060, 2020RMB）'!AD22*$B$73</f>
        <v>1065.5217186178318</v>
      </c>
      <c r="AE22" s="66">
        <f>'低情景（2001-2060, 2020RMB）'!AE22*$B$73</f>
        <v>1084.3211565162362</v>
      </c>
      <c r="AF22" s="100">
        <f>'低情景（2001-2060, 2020RMB）'!AF22*$B$73</f>
        <v>1099.1052063008685</v>
      </c>
      <c r="AG22" s="100">
        <f>'低情景（2001-2060, 2020RMB）'!AG22*$B$73</f>
        <v>1111.3034366255204</v>
      </c>
      <c r="AH22" s="100">
        <f>'低情景（2001-2060, 2020RMB）'!AH22*$B$73</f>
        <v>1121.3473273979566</v>
      </c>
      <c r="AI22" s="100">
        <f>'低情景（2001-2060, 2020RMB）'!AI22*$B$73</f>
        <v>1130.5502100197084</v>
      </c>
      <c r="AJ22" s="244">
        <f>'低情景（2001-2060, 2020RMB）'!AJ22*$B$73</f>
        <v>1141.1562848091903</v>
      </c>
      <c r="AK22" s="65">
        <f>'低情景（2001-2060, 2020RMB）'!AK22*$B$73</f>
        <v>1152.6164218161846</v>
      </c>
      <c r="AL22" s="100">
        <f>'低情景（2001-2060, 2020RMB）'!AL22*$B$73</f>
        <v>1162.8701889107342</v>
      </c>
      <c r="AM22" s="100">
        <f>'低情景（2001-2060, 2020RMB）'!AM22*$B$73</f>
        <v>1172.2564519399605</v>
      </c>
      <c r="AN22" s="100">
        <f>'低情景（2001-2060, 2020RMB）'!AN22*$B$73</f>
        <v>1181.1177212828943</v>
      </c>
      <c r="AO22" s="66">
        <f>'低情景（2001-2060, 2020RMB）'!AO22*$B$73</f>
        <v>1189.7992030550981</v>
      </c>
      <c r="AP22" s="100">
        <f>'低情景（2001-2060, 2020RMB）'!AP22*$B$73</f>
        <v>1198.3473479422155</v>
      </c>
      <c r="AQ22" s="100">
        <f>'低情景（2001-2060, 2020RMB）'!AQ22*$B$73</f>
        <v>1206.5738401870785</v>
      </c>
      <c r="AR22" s="100">
        <f>'低情景（2001-2060, 2020RMB）'!AR22*$B$73</f>
        <v>1214.4702484093777</v>
      </c>
      <c r="AS22" s="100">
        <f>'低情景（2001-2060, 2020RMB）'!AS22*$B$73</f>
        <v>1222.0241355489609</v>
      </c>
      <c r="AT22" s="100">
        <f>'低情景（2001-2060, 2020RMB）'!AT22*$B$73</f>
        <v>1229.2196972815159</v>
      </c>
      <c r="AU22" s="65">
        <f>'低情景（2001-2060, 2020RMB）'!AU22*$B$73</f>
        <v>1236.0817429819172</v>
      </c>
      <c r="AV22" s="100">
        <f>'低情景（2001-2060, 2020RMB）'!AV22*$B$73</f>
        <v>1242.632334325388</v>
      </c>
      <c r="AW22" s="100">
        <f>'低情景（2001-2060, 2020RMB）'!AW22*$B$73</f>
        <v>1248.8466971462519</v>
      </c>
      <c r="AX22" s="100">
        <f>'低情景（2001-2060, 2020RMB）'!AX22*$B$73</f>
        <v>1254.6961087266145</v>
      </c>
      <c r="AY22" s="66">
        <f>'低情景（2001-2060, 2020RMB）'!AY22*$B$73</f>
        <v>1260.1469618822528</v>
      </c>
      <c r="AZ22" s="65">
        <f>'低情景（2001-2060, 2020RMB）'!AZ22*$B$73</f>
        <v>1265.3977456162149</v>
      </c>
      <c r="BA22" s="100">
        <f>'低情景（2001-2060, 2020RMB）'!BA22*$B$73</f>
        <v>1270.638783383828</v>
      </c>
      <c r="BB22" s="100">
        <f>'低情景（2001-2060, 2020RMB）'!BB22*$B$73</f>
        <v>1275.8190488043617</v>
      </c>
      <c r="BC22" s="100">
        <f>'低情景（2001-2060, 2020RMB）'!BC22*$B$73</f>
        <v>1280.8865433687702</v>
      </c>
      <c r="BD22" s="66">
        <f>'低情景（2001-2060, 2020RMB）'!BD22*$B$73</f>
        <v>1285.7883716424487</v>
      </c>
      <c r="BE22" s="100">
        <f>'低情景（2001-2060, 2020RMB）'!BE22*$B$73</f>
        <v>1290.5150643988061</v>
      </c>
      <c r="BF22" s="100">
        <f>'低情景（2001-2060, 2020RMB）'!BF22*$B$73</f>
        <v>1295.063833748477</v>
      </c>
      <c r="BG22" s="100">
        <f>'低情景（2001-2060, 2020RMB）'!BG22*$B$73</f>
        <v>1299.3907715962746</v>
      </c>
      <c r="BH22" s="100">
        <f>'低情景（2001-2060, 2020RMB）'!BH22*$B$73</f>
        <v>1303.4514758530468</v>
      </c>
      <c r="BI22" s="245">
        <f>'低情景（2001-2060, 2020RMB）'!BI22*$B$73</f>
        <v>1307.2011271837846</v>
      </c>
    </row>
    <row r="23" spans="1:61" x14ac:dyDescent="0.2">
      <c r="A23" s="23" t="s">
        <v>112</v>
      </c>
      <c r="B23" s="53"/>
      <c r="C23" s="54"/>
      <c r="D23" s="54"/>
      <c r="E23" s="54"/>
      <c r="F23" s="55"/>
      <c r="G23" s="53"/>
      <c r="H23" s="54"/>
      <c r="I23" s="54">
        <f>'低情景（2001-2060, 2020RMB）'!I23*$B$73</f>
        <v>416.04114103076466</v>
      </c>
      <c r="J23" s="54">
        <f>'低情景（2001-2060, 2020RMB）'!J23*$B$73</f>
        <v>451.96266195450079</v>
      </c>
      <c r="K23" s="55">
        <f>'低情景（2001-2060, 2020RMB）'!K23*$B$73</f>
        <v>502.98809016179717</v>
      </c>
      <c r="L23" s="53">
        <f>'低情景（2001-2060, 2020RMB）'!L23*$B$73</f>
        <v>574.6573651611958</v>
      </c>
      <c r="M23" s="54">
        <f>'低情景（2001-2060, 2020RMB）'!M23*$B$73</f>
        <v>615.45397266684449</v>
      </c>
      <c r="N23" s="54">
        <f>'低情景（2001-2060, 2020RMB）'!N23*$B$73</f>
        <v>644.29234645209567</v>
      </c>
      <c r="O23" s="54">
        <f>'低情景（2001-2060, 2020RMB）'!O23*$B$73</f>
        <v>657.85186687048679</v>
      </c>
      <c r="P23" s="54">
        <f>'低情景（2001-2060, 2020RMB）'!P23*$B$73</f>
        <v>672.16537230123561</v>
      </c>
      <c r="Q23" s="53">
        <f>'低情景（2001-2060, 2020RMB）'!Q23*$B$73</f>
        <v>708.43265072745317</v>
      </c>
      <c r="R23" s="54">
        <f>'低情景（2001-2060, 2020RMB）'!R23*$B$73</f>
        <v>782.33730119535221</v>
      </c>
      <c r="S23" s="54">
        <f>'低情景（2001-2060, 2020RMB）'!S23*$B$73</f>
        <v>835.83708420068547</v>
      </c>
      <c r="T23" s="54">
        <f>'低情景（2001-2060, 2020RMB）'!T23*$B$73</f>
        <v>855.85139170274385</v>
      </c>
      <c r="U23" s="55">
        <f>'低情景（2001-2060, 2020RMB）'!U23*$B$73</f>
        <v>805.56639983284151</v>
      </c>
      <c r="V23" s="54">
        <f>'低情景（2001-2060, 2020RMB）'!V23*$B$73</f>
        <v>927.65431597354814</v>
      </c>
      <c r="W23" s="54">
        <f>'低情景（2001-2060, 2020RMB）'!W23*$B$73</f>
        <v>1001.7083980576186</v>
      </c>
      <c r="X23" s="100">
        <f>'低情景（2001-2060, 2020RMB）'!X23*$B$73</f>
        <v>1035.0827663373639</v>
      </c>
      <c r="Y23" s="100">
        <f>'低情景（2001-2060, 2020RMB）'!Y23*$B$73</f>
        <v>1068.3305259438787</v>
      </c>
      <c r="Z23" s="100">
        <f>'低情景（2001-2060, 2020RMB）'!Z23*$B$73</f>
        <v>1100.0065386807989</v>
      </c>
      <c r="AA23" s="65">
        <f>'低情景（2001-2060, 2020RMB）'!AA23*$B$73</f>
        <v>1135.3272299437479</v>
      </c>
      <c r="AB23" s="100">
        <f>'低情景（2001-2060, 2020RMB）'!AB23*$B$73</f>
        <v>1172.7903613670248</v>
      </c>
      <c r="AC23" s="100">
        <f>'低情景（2001-2060, 2020RMB）'!AC23*$B$73</f>
        <v>1211.1464042141217</v>
      </c>
      <c r="AD23" s="100">
        <f>'低情景（2001-2060, 2020RMB）'!AD23*$B$73</f>
        <v>1248.5556011033013</v>
      </c>
      <c r="AE23" s="66">
        <f>'低情景（2001-2060, 2020RMB）'!AE23*$B$73</f>
        <v>1282.5386337845866</v>
      </c>
      <c r="AF23" s="100">
        <f>'低情景（2001-2060, 2020RMB）'!AF23*$B$73</f>
        <v>1312.0775189205735</v>
      </c>
      <c r="AG23" s="100">
        <f>'低情景（2001-2060, 2020RMB）'!AG23*$B$73</f>
        <v>1338.302108698512</v>
      </c>
      <c r="AH23" s="100">
        <f>'低情景（2001-2060, 2020RMB）'!AH23*$B$73</f>
        <v>1361.8858105761512</v>
      </c>
      <c r="AI23" s="100">
        <f>'低情景（2001-2060, 2020RMB）'!AI23*$B$73</f>
        <v>1384.6225144050729</v>
      </c>
      <c r="AJ23" s="244">
        <f>'低情景（2001-2060, 2020RMB）'!AJ23*$B$73</f>
        <v>1409.5282898605931</v>
      </c>
      <c r="AK23" s="65">
        <f>'低情景（2001-2060, 2020RMB）'!AK23*$B$73</f>
        <v>1435.8932206794977</v>
      </c>
      <c r="AL23" s="100">
        <f>'低情景（2001-2060, 2020RMB）'!AL23*$B$73</f>
        <v>1460.9084393003429</v>
      </c>
      <c r="AM23" s="100">
        <f>'低情景（2001-2060, 2020RMB）'!AM23*$B$73</f>
        <v>1484.9847010806409</v>
      </c>
      <c r="AN23" s="100">
        <f>'低情景（2001-2060, 2020RMB）'!AN23*$B$73</f>
        <v>1508.5534782033108</v>
      </c>
      <c r="AO23" s="66">
        <f>'低情景（2001-2060, 2020RMB）'!AO23*$B$73</f>
        <v>1532.0656933746229</v>
      </c>
      <c r="AP23" s="100">
        <f>'低情景（2001-2060, 2020RMB）'!AP23*$B$73</f>
        <v>1555.600435975889</v>
      </c>
      <c r="AQ23" s="100">
        <f>'低情景（2001-2060, 2020RMB）'!AQ23*$B$73</f>
        <v>1578.9330696366837</v>
      </c>
      <c r="AR23" s="100">
        <f>'低情景（2001-2060, 2020RMB）'!AR23*$B$73</f>
        <v>1602.0698663999328</v>
      </c>
      <c r="AS23" s="100">
        <f>'低情景（2001-2060, 2020RMB）'!AS23*$B$73</f>
        <v>1625.0128901589585</v>
      </c>
      <c r="AT23" s="100">
        <f>'低情景（2001-2060, 2020RMB）'!AT23*$B$73</f>
        <v>1647.7605984163411</v>
      </c>
      <c r="AU23" s="65">
        <f>'低情景（2001-2060, 2020RMB）'!AU23*$B$73</f>
        <v>1670.3670465129735</v>
      </c>
      <c r="AV23" s="100">
        <f>'低情景（2001-2060, 2020RMB）'!AV23*$B$73</f>
        <v>1692.8849926406306</v>
      </c>
      <c r="AW23" s="100">
        <f>'低情景（2001-2060, 2020RMB）'!AW23*$B$73</f>
        <v>1715.3051993151398</v>
      </c>
      <c r="AX23" s="100">
        <f>'低情景（2001-2060, 2020RMB）'!AX23*$B$73</f>
        <v>1737.6131841765612</v>
      </c>
      <c r="AY23" s="66">
        <f>'低情景（2001-2060, 2020RMB）'!AY23*$B$73</f>
        <v>1759.7876123062097</v>
      </c>
      <c r="AZ23" s="65">
        <f>'低情景（2001-2060, 2020RMB）'!AZ23*$B$73</f>
        <v>1781.9386161849097</v>
      </c>
      <c r="BA23" s="100">
        <f>'低情景（2001-2060, 2020RMB）'!BA23*$B$73</f>
        <v>1804.1630826588685</v>
      </c>
      <c r="BB23" s="100">
        <f>'低情景（2001-2060, 2020RMB）'!BB23*$B$73</f>
        <v>1826.4114983228744</v>
      </c>
      <c r="BC23" s="100">
        <f>'低情景（2001-2060, 2020RMB）'!BC23*$B$73</f>
        <v>1848.6318392595028</v>
      </c>
      <c r="BD23" s="66">
        <f>'低情景（2001-2060, 2020RMB）'!BD23*$B$73</f>
        <v>1870.7696241870481</v>
      </c>
      <c r="BE23" s="100">
        <f>'低情景（2001-2060, 2020RMB）'!BE23*$B$73</f>
        <v>1892.8328537688415</v>
      </c>
      <c r="BF23" s="100">
        <f>'低情景（2001-2060, 2020RMB）'!BF23*$B$73</f>
        <v>1914.840214138497</v>
      </c>
      <c r="BG23" s="100">
        <f>'低情景（2001-2060, 2020RMB）'!BG23*$B$73</f>
        <v>1936.7502106216709</v>
      </c>
      <c r="BH23" s="100">
        <f>'低情景（2001-2060, 2020RMB）'!BH23*$B$73</f>
        <v>1958.5197219959782</v>
      </c>
      <c r="BI23" s="245">
        <f>'低情景（2001-2060, 2020RMB）'!BI23*$B$73</f>
        <v>1980.1040191173884</v>
      </c>
    </row>
    <row r="24" spans="1:61" x14ac:dyDescent="0.2">
      <c r="A24" s="23" t="s">
        <v>113</v>
      </c>
      <c r="B24" s="53"/>
      <c r="C24" s="54"/>
      <c r="D24" s="54"/>
      <c r="E24" s="54"/>
      <c r="F24" s="55"/>
      <c r="G24" s="53"/>
      <c r="H24" s="54"/>
      <c r="I24" s="54">
        <f>'低情景（2001-2060, 2020RMB）'!I24*$B$73</f>
        <v>814.11627430874023</v>
      </c>
      <c r="J24" s="54">
        <f>'低情景（2001-2060, 2020RMB）'!J24*$B$73</f>
        <v>835.01707948040792</v>
      </c>
      <c r="K24" s="55">
        <f>'低情景（2001-2060, 2020RMB）'!K24*$B$73</f>
        <v>907.39414275234458</v>
      </c>
      <c r="L24" s="53">
        <f>'低情景（2001-2060, 2020RMB）'!L24*$B$73</f>
        <v>981.75649437877132</v>
      </c>
      <c r="M24" s="54">
        <f>'低情景（2001-2060, 2020RMB）'!M24*$B$73</f>
        <v>1021.5462277456062</v>
      </c>
      <c r="N24" s="54">
        <f>'低情景（2001-2060, 2020RMB）'!N24*$B$73</f>
        <v>1040.3000235379272</v>
      </c>
      <c r="O24" s="54">
        <f>'低情景（2001-2060, 2020RMB）'!O24*$B$73</f>
        <v>1079.148969615429</v>
      </c>
      <c r="P24" s="54">
        <f>'低情景（2001-2060, 2020RMB）'!P24*$B$73</f>
        <v>1058.6057770282716</v>
      </c>
      <c r="Q24" s="53">
        <f>'低情景（2001-2060, 2020RMB）'!Q24*$B$73</f>
        <v>947.33214392277785</v>
      </c>
      <c r="R24" s="54">
        <f>'低情景（2001-2060, 2020RMB）'!R24*$B$73</f>
        <v>992.46075246780401</v>
      </c>
      <c r="S24" s="54">
        <f>'低情景（2001-2060, 2020RMB）'!S24*$B$73</f>
        <v>1047.4832402189634</v>
      </c>
      <c r="T24" s="54">
        <f>'低情景（2001-2060, 2020RMB）'!T24*$B$73</f>
        <v>1062.4659761973628</v>
      </c>
      <c r="U24" s="55">
        <f>'低情景（2001-2060, 2020RMB）'!U24*$B$73</f>
        <v>1060.6811984790204</v>
      </c>
      <c r="V24" s="54">
        <f>'低情景（2001-2060, 2020RMB）'!V24*$B$73</f>
        <v>1143.0228686473731</v>
      </c>
      <c r="W24" s="54">
        <f>'低情景（2001-2060, 2020RMB）'!W24*$B$73</f>
        <v>1242.3975261070618</v>
      </c>
      <c r="X24" s="100">
        <f>'低情景（2001-2060, 2020RMB）'!X24*$B$73</f>
        <v>1270.4391475681016</v>
      </c>
      <c r="Y24" s="100">
        <f>'低情景（2001-2060, 2020RMB）'!Y24*$B$73</f>
        <v>1298.0054190385949</v>
      </c>
      <c r="Z24" s="100">
        <f>'低情景（2001-2060, 2020RMB）'!Z24*$B$73</f>
        <v>1323.4850682207623</v>
      </c>
      <c r="AA24" s="65">
        <f>'低情景（2001-2060, 2020RMB）'!AA24*$B$73</f>
        <v>1353.2214087744508</v>
      </c>
      <c r="AB24" s="100">
        <f>'低情景（2001-2060, 2020RMB）'!AB24*$B$73</f>
        <v>1385.2599618896356</v>
      </c>
      <c r="AC24" s="100">
        <f>'低情景（2001-2060, 2020RMB）'!AC24*$B$73</f>
        <v>1417.9942436397166</v>
      </c>
      <c r="AD24" s="100">
        <f>'低情景（2001-2060, 2020RMB）'!AD24*$B$73</f>
        <v>1449.1764310112324</v>
      </c>
      <c r="AE24" s="66">
        <f>'低情景（2001-2060, 2020RMB）'!AE24*$B$73</f>
        <v>1475.8859001935468</v>
      </c>
      <c r="AF24" s="100">
        <f>'低情景（2001-2060, 2020RMB）'!AF24*$B$73</f>
        <v>1497.3505789416661</v>
      </c>
      <c r="AG24" s="100">
        <f>'低情景（2001-2060, 2020RMB）'!AG24*$B$73</f>
        <v>1515.2569378708229</v>
      </c>
      <c r="AH24" s="100">
        <f>'低情景（2001-2060, 2020RMB）'!AH24*$B$73</f>
        <v>1530.3253326381148</v>
      </c>
      <c r="AI24" s="100">
        <f>'低情景（2001-2060, 2020RMB）'!AI24*$B$73</f>
        <v>1544.488361205109</v>
      </c>
      <c r="AJ24" s="244">
        <f>'低情景（2001-2060, 2020RMB）'!AJ24*$B$73</f>
        <v>1560.9638314872705</v>
      </c>
      <c r="AK24" s="65">
        <f>'低情景（2001-2060, 2020RMB）'!AK24*$B$73</f>
        <v>1578.9102211085155</v>
      </c>
      <c r="AL24" s="100">
        <f>'低情景（2001-2060, 2020RMB）'!AL24*$B$73</f>
        <v>1595.3042445730753</v>
      </c>
      <c r="AM24" s="100">
        <f>'低情景（2001-2060, 2020RMB）'!AM24*$B$73</f>
        <v>1610.6035082966553</v>
      </c>
      <c r="AN24" s="100">
        <f>'低情景（2001-2060, 2020RMB）'!AN24*$B$73</f>
        <v>1625.2730722160427</v>
      </c>
      <c r="AO24" s="66">
        <f>'低情景（2001-2060, 2020RMB）'!AO24*$B$73</f>
        <v>1639.7843511534077</v>
      </c>
      <c r="AP24" s="100">
        <f>'低情景（2001-2060, 2020RMB）'!AP24*$B$73</f>
        <v>1654.1991797053752</v>
      </c>
      <c r="AQ24" s="100">
        <f>'低情景（2001-2060, 2020RMB）'!AQ24*$B$73</f>
        <v>1668.255089878405</v>
      </c>
      <c r="AR24" s="100">
        <f>'低情景（2001-2060, 2020RMB）'!AR24*$B$73</f>
        <v>1681.9369153471382</v>
      </c>
      <c r="AS24" s="100">
        <f>'低情景（2001-2060, 2020RMB）'!AS24*$B$73</f>
        <v>1695.2237072061391</v>
      </c>
      <c r="AT24" s="100">
        <f>'低情景（2001-2060, 2020RMB）'!AT24*$B$73</f>
        <v>1708.0895763112651</v>
      </c>
      <c r="AU24" s="65">
        <f>'低情景（2001-2060, 2020RMB）'!AU24*$B$73</f>
        <v>1720.564873872042</v>
      </c>
      <c r="AV24" s="100">
        <f>'低情景（2001-2060, 2020RMB）'!AV24*$B$73</f>
        <v>1732.6762200591138</v>
      </c>
      <c r="AW24" s="100">
        <f>'低情景（2001-2060, 2020RMB）'!AW24*$B$73</f>
        <v>1744.3849014015791</v>
      </c>
      <c r="AX24" s="100">
        <f>'低情景（2001-2060, 2020RMB）'!AX24*$B$73</f>
        <v>1755.6463157824764</v>
      </c>
      <c r="AY24" s="66">
        <f>'低情景（2001-2060, 2020RMB）'!AY24*$B$73</f>
        <v>1766.4086106145742</v>
      </c>
      <c r="AZ24" s="65">
        <f>'低情景（2001-2060, 2020RMB）'!AZ24*$B$73</f>
        <v>1776.9025282686328</v>
      </c>
      <c r="BA24" s="100">
        <f>'低情景（2001-2060, 2020RMB）'!BA24*$B$73</f>
        <v>1787.3578459814839</v>
      </c>
      <c r="BB24" s="100">
        <f>'低情景（2001-2060, 2020RMB）'!BB24*$B$73</f>
        <v>1797.7135098442106</v>
      </c>
      <c r="BC24" s="100">
        <f>'低情景（2001-2060, 2020RMB）'!BC24*$B$73</f>
        <v>1807.906883038353</v>
      </c>
      <c r="BD24" s="66">
        <f>'低情景（2001-2060, 2020RMB）'!BD24*$B$73</f>
        <v>1817.8738457361183</v>
      </c>
      <c r="BE24" s="100">
        <f>'低情景（2001-2060, 2020RMB）'!BE24*$B$73</f>
        <v>1827.611550764957</v>
      </c>
      <c r="BF24" s="100">
        <f>'低情景（2001-2060, 2020RMB）'!BF24*$B$73</f>
        <v>1837.1268014136406</v>
      </c>
      <c r="BG24" s="100">
        <f>'低情景（2001-2060, 2020RMB）'!BG24*$B$73</f>
        <v>1846.368192381974</v>
      </c>
      <c r="BH24" s="100">
        <f>'低情景（2001-2060, 2020RMB）'!BH24*$B$73</f>
        <v>1855.2834247178371</v>
      </c>
      <c r="BI24" s="245">
        <f>'低情景（2001-2060, 2020RMB）'!BI24*$B$73</f>
        <v>1863.8193805375026</v>
      </c>
    </row>
    <row r="25" spans="1:61" x14ac:dyDescent="0.2">
      <c r="A25" s="23" t="s">
        <v>74</v>
      </c>
      <c r="B25" s="53"/>
      <c r="C25" s="54"/>
      <c r="D25" s="54"/>
      <c r="E25" s="54"/>
      <c r="F25" s="55"/>
      <c r="G25" s="53"/>
      <c r="H25" s="54"/>
      <c r="I25" s="54">
        <f>'低情景（2001-2060, 2020RMB）'!I25*$B$73</f>
        <v>777.95991739521935</v>
      </c>
      <c r="J25" s="54">
        <f>'低情景（2001-2060, 2020RMB）'!J25*$B$73</f>
        <v>800.14486261054606</v>
      </c>
      <c r="K25" s="55">
        <f>'低情景（2001-2060, 2020RMB）'!K25*$B$73</f>
        <v>867.16819741371125</v>
      </c>
      <c r="L25" s="53">
        <f>'低情景（2001-2060, 2020RMB）'!L25*$B$73</f>
        <v>902.40443183874095</v>
      </c>
      <c r="M25" s="54">
        <f>'低情景（2001-2060, 2020RMB）'!M25*$B$73</f>
        <v>963.89151239458693</v>
      </c>
      <c r="N25" s="54">
        <f>'低情景（2001-2060, 2020RMB）'!N25*$B$73</f>
        <v>995.32175969285993</v>
      </c>
      <c r="O25" s="54">
        <f>'低情景（2001-2060, 2020RMB）'!O25*$B$73</f>
        <v>1018.1773917073065</v>
      </c>
      <c r="P25" s="54">
        <f>'低情景（2001-2060, 2020RMB）'!P25*$B$73</f>
        <v>1033.569172982455</v>
      </c>
      <c r="Q25" s="53">
        <f>'低情景（2001-2060, 2020RMB）'!Q25*$B$73</f>
        <v>1064.120195424287</v>
      </c>
      <c r="R25" s="54">
        <f>'低情景（2001-2060, 2020RMB）'!R25*$B$73</f>
        <v>1120.1978705238769</v>
      </c>
      <c r="S25" s="54">
        <f>'低情景（2001-2060, 2020RMB）'!S25*$B$73</f>
        <v>1126.5331937839655</v>
      </c>
      <c r="T25" s="54">
        <f>'低情景（2001-2060, 2020RMB）'!T25*$B$73</f>
        <v>1100.2861515096881</v>
      </c>
      <c r="U25" s="55">
        <f>'低情景（2001-2060, 2020RMB）'!U25*$B$73</f>
        <v>1071.8283979331518</v>
      </c>
      <c r="V25" s="54">
        <f>'低情景（2001-2060, 2020RMB）'!V25*$B$73</f>
        <v>1131.5999339945606</v>
      </c>
      <c r="W25" s="54">
        <f>'低情景（2001-2060, 2020RMB）'!W25*$B$73</f>
        <v>1118.4784851316513</v>
      </c>
      <c r="X25" s="100">
        <f>'低情景（2001-2060, 2020RMB）'!X25*$B$73</f>
        <v>1122.3413136675206</v>
      </c>
      <c r="Y25" s="100">
        <f>'低情景（2001-2060, 2020RMB）'!Y25*$B$73</f>
        <v>1125.5995372260468</v>
      </c>
      <c r="Z25" s="100">
        <f>'低情景（2001-2060, 2020RMB）'!Z25*$B$73</f>
        <v>1126.9941511840343</v>
      </c>
      <c r="AA25" s="65">
        <f>'低情景（2001-2060, 2020RMB）'!AA25*$B$73</f>
        <v>1131.4964638655767</v>
      </c>
      <c r="AB25" s="100">
        <f>'低情景（2001-2060, 2020RMB）'!AB25*$B$73</f>
        <v>1137.2035266092796</v>
      </c>
      <c r="AC25" s="100">
        <f>'低情景（2001-2060, 2020RMB）'!AC25*$B$73</f>
        <v>1143.2924591102317</v>
      </c>
      <c r="AD25" s="100">
        <f>'低情景（2001-2060, 2020RMB）'!AD25*$B$73</f>
        <v>1148.5507948960817</v>
      </c>
      <c r="AE25" s="66">
        <f>'低情景（2001-2060, 2020RMB）'!AE25*$B$73</f>
        <v>1151.3835366055848</v>
      </c>
      <c r="AF25" s="100">
        <f>'低情景（2001-2060, 2020RMB）'!AF25*$B$73</f>
        <v>1152.3628294895004</v>
      </c>
      <c r="AG25" s="100">
        <f>'低情景（2001-2060, 2020RMB）'!AG25*$B$73</f>
        <v>1152.9978948021551</v>
      </c>
      <c r="AH25" s="100">
        <f>'低情景（2001-2060, 2020RMB）'!AH25*$B$73</f>
        <v>1153.1562100301308</v>
      </c>
      <c r="AI25" s="100">
        <f>'低情景（2001-2060, 2020RMB）'!AI25*$B$73</f>
        <v>1153.5967650555478</v>
      </c>
      <c r="AJ25" s="244">
        <f>'低情景（2001-2060, 2020RMB）'!AJ25*$B$73</f>
        <v>1155.9980043826579</v>
      </c>
      <c r="AK25" s="65">
        <f>'低情景（2001-2060, 2020RMB）'!AK25*$B$73</f>
        <v>1159.8363000786053</v>
      </c>
      <c r="AL25" s="100">
        <f>'低情景（2001-2060, 2020RMB）'!AL25*$B$73</f>
        <v>1163.4391811817477</v>
      </c>
      <c r="AM25" s="100">
        <f>'低情景（2001-2060, 2020RMB）'!AM25*$B$73</f>
        <v>1167.0842191881925</v>
      </c>
      <c r="AN25" s="100">
        <f>'低情景（2001-2060, 2020RMB）'!AN25*$B$73</f>
        <v>1171.0404940922576</v>
      </c>
      <c r="AO25" s="66">
        <f>'低情景（2001-2060, 2020RMB）'!AO25*$B$73</f>
        <v>1175.5705932543899</v>
      </c>
      <c r="AP25" s="100">
        <f>'低情景（2001-2060, 2020RMB）'!AP25*$B$73</f>
        <v>1180.6359972127004</v>
      </c>
      <c r="AQ25" s="100">
        <f>'低情景（2001-2060, 2020RMB）'!AQ25*$B$73</f>
        <v>1185.9652727719188</v>
      </c>
      <c r="AR25" s="100">
        <f>'低情景（2001-2060, 2020RMB）'!AR25*$B$73</f>
        <v>1191.4630626033843</v>
      </c>
      <c r="AS25" s="100">
        <f>'低情景（2001-2060, 2020RMB）'!AS25*$B$73</f>
        <v>1197.0277407289466</v>
      </c>
      <c r="AT25" s="100">
        <f>'低情景（2001-2060, 2020RMB）'!AT25*$B$73</f>
        <v>1202.5520528586496</v>
      </c>
      <c r="AU25" s="65">
        <f>'低情景（2001-2060, 2020RMB）'!AU25*$B$73</f>
        <v>1207.9661670252808</v>
      </c>
      <c r="AV25" s="100">
        <f>'低情景（2001-2060, 2020RMB）'!AV25*$B$73</f>
        <v>1213.1952788233486</v>
      </c>
      <c r="AW25" s="100">
        <f>'低情景（2001-2060, 2020RMB）'!AW25*$B$73</f>
        <v>1218.1168567806881</v>
      </c>
      <c r="AX25" s="100">
        <f>'低情景（2001-2060, 2020RMB）'!AX25*$B$73</f>
        <v>1222.6029328032091</v>
      </c>
      <c r="AY25" s="66">
        <f>'低情景（2001-2060, 2020RMB）'!AY25*$B$73</f>
        <v>1226.51959475073</v>
      </c>
      <c r="AZ25" s="65">
        <f>'低情景（2001-2060, 2020RMB）'!AZ25*$B$73</f>
        <v>1230.1754809796507</v>
      </c>
      <c r="BA25" s="100">
        <f>'低情景（2001-2060, 2020RMB）'!BA25*$B$73</f>
        <v>1233.9471125871466</v>
      </c>
      <c r="BB25" s="100">
        <f>'低情景（2001-2060, 2020RMB）'!BB25*$B$73</f>
        <v>1237.7974744233154</v>
      </c>
      <c r="BC25" s="100">
        <f>'低情景（2001-2060, 2020RMB）'!BC25*$B$73</f>
        <v>1241.6895137556362</v>
      </c>
      <c r="BD25" s="66">
        <f>'低情景（2001-2060, 2020RMB）'!BD25*$B$73</f>
        <v>1245.5861971825195</v>
      </c>
      <c r="BE25" s="100">
        <f>'低情景（2001-2060, 2020RMB）'!BE25*$B$73</f>
        <v>1249.4933943303654</v>
      </c>
      <c r="BF25" s="100">
        <f>'低情景（2001-2060, 2020RMB）'!BF25*$B$73</f>
        <v>1253.4241880236627</v>
      </c>
      <c r="BG25" s="100">
        <f>'低情景（2001-2060, 2020RMB）'!BG25*$B$73</f>
        <v>1257.3526243377571</v>
      </c>
      <c r="BH25" s="100">
        <f>'低情景（2001-2060, 2020RMB）'!BH25*$B$73</f>
        <v>1261.2530482650159</v>
      </c>
      <c r="BI25" s="245">
        <f>'低情景（2001-2060, 2020RMB）'!BI25*$B$73</f>
        <v>1265.1001185502432</v>
      </c>
    </row>
    <row r="26" spans="1:61" x14ac:dyDescent="0.2">
      <c r="A26" s="23" t="s">
        <v>75</v>
      </c>
      <c r="B26" s="53"/>
      <c r="C26" s="54"/>
      <c r="D26" s="54"/>
      <c r="E26" s="54"/>
      <c r="F26" s="55"/>
      <c r="G26" s="53"/>
      <c r="H26" s="54"/>
      <c r="I26" s="54">
        <f>'低情景（2001-2060, 2020RMB）'!I26*$B$73</f>
        <v>476.7254918794149</v>
      </c>
      <c r="J26" s="54">
        <f>'低情景（2001-2060, 2020RMB）'!J26*$B$73</f>
        <v>496.64690042756814</v>
      </c>
      <c r="K26" s="55">
        <f>'低情景（2001-2060, 2020RMB）'!K26*$B$73</f>
        <v>554.64626925052289</v>
      </c>
      <c r="L26" s="53">
        <f>'低情景（2001-2060, 2020RMB）'!L26*$B$73</f>
        <v>616.08885280120433</v>
      </c>
      <c r="M26" s="54">
        <f>'低情景（2001-2060, 2020RMB）'!M26*$B$73</f>
        <v>628.74162899988778</v>
      </c>
      <c r="N26" s="54">
        <f>'低情景（2001-2060, 2020RMB）'!N26*$B$73</f>
        <v>640.28422178339451</v>
      </c>
      <c r="O26" s="54">
        <f>'低情景（2001-2060, 2020RMB）'!O26*$B$73</f>
        <v>658.05639887173447</v>
      </c>
      <c r="P26" s="54">
        <f>'低情景（2001-2060, 2020RMB）'!P26*$B$73</f>
        <v>651.77235477871579</v>
      </c>
      <c r="Q26" s="53">
        <f>'低情景（2001-2060, 2020RMB）'!Q26*$B$73</f>
        <v>660.22500337453687</v>
      </c>
      <c r="R26" s="54">
        <f>'低情景（2001-2060, 2020RMB）'!R26*$B$73</f>
        <v>707.04711262930834</v>
      </c>
      <c r="S26" s="54">
        <f>'低情景（2001-2060, 2020RMB）'!S26*$B$73</f>
        <v>734.98204225344136</v>
      </c>
      <c r="T26" s="54">
        <f>'低情景（2001-2060, 2020RMB）'!T26*$B$73</f>
        <v>715.02314991124069</v>
      </c>
      <c r="U26" s="55">
        <f>'低情景（2001-2060, 2020RMB）'!U26*$B$73</f>
        <v>629.43608541742412</v>
      </c>
      <c r="V26" s="54">
        <f>'低情景（2001-2060, 2020RMB）'!V26*$B$73</f>
        <v>711.06790152819349</v>
      </c>
      <c r="W26" s="54">
        <f>'低情景（2001-2060, 2020RMB）'!W26*$B$73</f>
        <v>708.60132920643639</v>
      </c>
      <c r="X26" s="100">
        <f>'低情景（2001-2060, 2020RMB）'!X26*$B$73</f>
        <v>712.63473495759968</v>
      </c>
      <c r="Y26" s="100">
        <f>'低情景（2001-2060, 2020RMB）'!Y26*$B$73</f>
        <v>716.23368698870297</v>
      </c>
      <c r="Z26" s="100">
        <f>'低情景（2001-2060, 2020RMB）'!Z26*$B$73</f>
        <v>718.64036000589647</v>
      </c>
      <c r="AA26" s="65">
        <f>'低情景（2001-2060, 2020RMB）'!AA26*$B$73</f>
        <v>722.97139252799047</v>
      </c>
      <c r="AB26" s="100">
        <f>'低情景（2001-2060, 2020RMB）'!AB26*$B$73</f>
        <v>727.9638915829205</v>
      </c>
      <c r="AC26" s="100">
        <f>'低情景（2001-2060, 2020RMB）'!AC26*$B$73</f>
        <v>733.13706253866405</v>
      </c>
      <c r="AD26" s="100">
        <f>'低情景（2001-2060, 2020RMB）'!AD26*$B$73</f>
        <v>737.75713011155585</v>
      </c>
      <c r="AE26" s="66">
        <f>'低情景（2001-2060, 2020RMB）'!AE26*$B$73</f>
        <v>740.84010133015818</v>
      </c>
      <c r="AF26" s="100">
        <f>'低情景（2001-2060, 2020RMB）'!AF26*$B$73</f>
        <v>742.60375080773429</v>
      </c>
      <c r="AG26" s="100">
        <f>'低情景（2001-2060, 2020RMB）'!AG26*$B$73</f>
        <v>743.92528379455723</v>
      </c>
      <c r="AH26" s="100">
        <f>'低情景（2001-2060, 2020RMB）'!AH26*$B$73</f>
        <v>744.84271162606831</v>
      </c>
      <c r="AI26" s="100">
        <f>'低情景（2001-2060, 2020RMB）'!AI26*$B$73</f>
        <v>745.97116884401112</v>
      </c>
      <c r="AJ26" s="244">
        <f>'低情景（2001-2060, 2020RMB）'!AJ26*$B$73</f>
        <v>748.52425471930076</v>
      </c>
      <c r="AK26" s="65">
        <f>'低情景（2001-2060, 2020RMB）'!AK26*$B$73</f>
        <v>752.0633382272872</v>
      </c>
      <c r="AL26" s="100">
        <f>'低情景（2001-2060, 2020RMB）'!AL26*$B$73</f>
        <v>755.32556931370698</v>
      </c>
      <c r="AM26" s="100">
        <f>'低情景（2001-2060, 2020RMB）'!AM26*$B$73</f>
        <v>758.50369442182864</v>
      </c>
      <c r="AN26" s="100">
        <f>'低情景（2001-2060, 2020RMB）'!AN26*$B$73</f>
        <v>761.78604308851845</v>
      </c>
      <c r="AO26" s="66">
        <f>'低情景（2001-2060, 2020RMB）'!AO26*$B$73</f>
        <v>765.35754789170301</v>
      </c>
      <c r="AP26" s="100">
        <f>'低情景（2001-2060, 2020RMB）'!AP26*$B$73</f>
        <v>769.2075995583042</v>
      </c>
      <c r="AQ26" s="100">
        <f>'低情景（2001-2060, 2020RMB）'!AQ26*$B$73</f>
        <v>773.17376722394192</v>
      </c>
      <c r="AR26" s="100">
        <f>'低情景（2001-2060, 2020RMB）'!AR26*$B$73</f>
        <v>777.20822260989269</v>
      </c>
      <c r="AS26" s="100">
        <f>'低情景（2001-2060, 2020RMB）'!AS26*$B$73</f>
        <v>781.25916838458681</v>
      </c>
      <c r="AT26" s="100">
        <f>'低情景（2001-2060, 2020RMB）'!AT26*$B$73</f>
        <v>785.27128526785441</v>
      </c>
      <c r="AU26" s="65">
        <f>'低情景（2001-2060, 2020RMB）'!AU26*$B$73</f>
        <v>789.21386776341501</v>
      </c>
      <c r="AV26" s="100">
        <f>'低情景（2001-2060, 2020RMB）'!AV26*$B$73</f>
        <v>793.05317146096604</v>
      </c>
      <c r="AW26" s="100">
        <f>'低情景（2001-2060, 2020RMB）'!AW26*$B$73</f>
        <v>796.72441956732291</v>
      </c>
      <c r="AX26" s="100">
        <f>'低情景（2001-2060, 2020RMB）'!AX26*$B$73</f>
        <v>800.15934656159777</v>
      </c>
      <c r="AY26" s="66">
        <f>'低情景（2001-2060, 2020RMB）'!AY26*$B$73</f>
        <v>803.28577731557289</v>
      </c>
      <c r="AZ26" s="65">
        <f>'低情景（2001-2060, 2020RMB）'!AZ26*$B$73</f>
        <v>806.27847041133327</v>
      </c>
      <c r="BA26" s="100">
        <f>'低情景（2001-2060, 2020RMB）'!BA26*$B$73</f>
        <v>809.34667091445635</v>
      </c>
      <c r="BB26" s="100">
        <f>'低情景（2001-2060, 2020RMB）'!BB26*$B$73</f>
        <v>812.46657249806935</v>
      </c>
      <c r="BC26" s="100">
        <f>'低情景（2001-2060, 2020RMB）'!BC26*$B$73</f>
        <v>815.61427696738633</v>
      </c>
      <c r="BD26" s="66">
        <f>'低情景（2001-2060, 2020RMB）'!BD26*$B$73</f>
        <v>818.76583278739781</v>
      </c>
      <c r="BE26" s="100">
        <f>'低情景（2001-2060, 2020RMB）'!BE26*$B$73</f>
        <v>821.92544531595513</v>
      </c>
      <c r="BF26" s="100">
        <f>'低情景（2001-2060, 2020RMB）'!BF26*$B$73</f>
        <v>825.10208487201351</v>
      </c>
      <c r="BG26" s="100">
        <f>'低情景（2001-2060, 2020RMB）'!BG26*$B$73</f>
        <v>828.2790365414138</v>
      </c>
      <c r="BH26" s="100">
        <f>'低情景（2001-2060, 2020RMB）'!BH26*$B$73</f>
        <v>831.43973930482093</v>
      </c>
      <c r="BI26" s="245">
        <f>'低情景（2001-2060, 2020RMB）'!BI26*$B$73</f>
        <v>834.56779682977719</v>
      </c>
    </row>
    <row r="27" spans="1:61" x14ac:dyDescent="0.2">
      <c r="A27" s="23" t="s">
        <v>114</v>
      </c>
      <c r="B27" s="53"/>
      <c r="C27" s="54"/>
      <c r="D27" s="54"/>
      <c r="E27" s="54"/>
      <c r="F27" s="55"/>
      <c r="G27" s="53"/>
      <c r="H27" s="54"/>
      <c r="I27" s="54">
        <f>'低情景（2001-2060, 2020RMB）'!I27*$B$73</f>
        <v>317.40570200504726</v>
      </c>
      <c r="J27" s="54">
        <f>'低情景（2001-2060, 2020RMB）'!J27*$B$73</f>
        <v>328.86416119741517</v>
      </c>
      <c r="K27" s="55">
        <f>'低情景（2001-2060, 2020RMB）'!K27*$B$73</f>
        <v>372.06001518974961</v>
      </c>
      <c r="L27" s="53">
        <f>'低情景（2001-2060, 2020RMB）'!L27*$B$73</f>
        <v>404.33843438097756</v>
      </c>
      <c r="M27" s="54">
        <f>'低情景（2001-2060, 2020RMB）'!M27*$B$73</f>
        <v>414.56707567507476</v>
      </c>
      <c r="N27" s="54">
        <f>'低情景（2001-2060, 2020RMB）'!N27*$B$73</f>
        <v>425.72220273226264</v>
      </c>
      <c r="O27" s="54">
        <f>'低情景（2001-2060, 2020RMB）'!O27*$B$73</f>
        <v>433.45732712865822</v>
      </c>
      <c r="P27" s="54">
        <f>'低情景（2001-2060, 2020RMB）'!P27*$B$73</f>
        <v>431.37419054235727</v>
      </c>
      <c r="Q27" s="53">
        <f>'低情景（2001-2060, 2020RMB）'!Q27*$B$73</f>
        <v>435.28467205973448</v>
      </c>
      <c r="R27" s="54">
        <f>'低情景（2001-2060, 2020RMB）'!R27*$B$73</f>
        <v>460.86717494499976</v>
      </c>
      <c r="S27" s="54">
        <f>'低情景（2001-2060, 2020RMB）'!S27*$B$73</f>
        <v>480.45236428562674</v>
      </c>
      <c r="T27" s="54">
        <f>'低情景（2001-2060, 2020RMB）'!T27*$B$73</f>
        <v>472.96421799246747</v>
      </c>
      <c r="U27" s="55">
        <f>'低情景（2001-2060, 2020RMB）'!U27*$B$73</f>
        <v>403.99792185347974</v>
      </c>
      <c r="V27" s="54">
        <f>'低情景（2001-2060, 2020RMB）'!V27*$B$73</f>
        <v>456.8132112388443</v>
      </c>
      <c r="W27" s="54">
        <f>'低情景（2001-2060, 2020RMB）'!W27*$B$73</f>
        <v>462.18928676227665</v>
      </c>
      <c r="X27" s="100">
        <f>'低情景（2001-2060, 2020RMB）'!X27*$B$73</f>
        <v>458.51053996344911</v>
      </c>
      <c r="Y27" s="100">
        <f>'低情景（2001-2060, 2020RMB）'!Y27*$B$73</f>
        <v>454.86594127982721</v>
      </c>
      <c r="Z27" s="100">
        <f>'低情景（2001-2060, 2020RMB）'!Z27*$B$73</f>
        <v>451.03626545090754</v>
      </c>
      <c r="AA27" s="65">
        <f>'低情景（2001-2060, 2020RMB）'!AA27*$B$73</f>
        <v>448.74967867133535</v>
      </c>
      <c r="AB27" s="100">
        <f>'低情景（2001-2060, 2020RMB）'!AB27*$B$73</f>
        <v>446.91840492001586</v>
      </c>
      <c r="AC27" s="100">
        <f>'低情景（2001-2060, 2020RMB）'!AC27*$B$73</f>
        <v>445.41801176996159</v>
      </c>
      <c r="AD27" s="100">
        <f>'低情景（2001-2060, 2020RMB）'!AD27*$B$73</f>
        <v>443.97803869972546</v>
      </c>
      <c r="AE27" s="66">
        <f>'低情景（2001-2060, 2020RMB）'!AE27*$B$73</f>
        <v>442.18742403090323</v>
      </c>
      <c r="AF27" s="100">
        <f>'低情景（2001-2060, 2020RMB）'!AF27*$B$73</f>
        <v>439.0850950796646</v>
      </c>
      <c r="AG27" s="100">
        <f>'低情景（2001-2060, 2020RMB）'!AG27*$B$73</f>
        <v>434.38691448682994</v>
      </c>
      <c r="AH27" s="100">
        <f>'低情景（2001-2060, 2020RMB）'!AH27*$B$73</f>
        <v>428.71090166445015</v>
      </c>
      <c r="AI27" s="100">
        <f>'低情景（2001-2060, 2020RMB）'!AI27*$B$73</f>
        <v>422.97252660989597</v>
      </c>
      <c r="AJ27" s="244">
        <f>'低情景（2001-2060, 2020RMB）'!AJ27*$B$73</f>
        <v>418.36464010712132</v>
      </c>
      <c r="AK27" s="65">
        <f>'低情景（2001-2060, 2020RMB）'!AK27*$B$73</f>
        <v>414.55477878239736</v>
      </c>
      <c r="AL27" s="100">
        <f>'低情景（2001-2060, 2020RMB）'!AL27*$B$73</f>
        <v>410.45866078916634</v>
      </c>
      <c r="AM27" s="100">
        <f>'低情景（2001-2060, 2020RMB）'!AM27*$B$73</f>
        <v>406.20337447369178</v>
      </c>
      <c r="AN27" s="100">
        <f>'低情景（2001-2060, 2020RMB）'!AN27*$B$73</f>
        <v>401.90766946658783</v>
      </c>
      <c r="AO27" s="66">
        <f>'低情景（2001-2060, 2020RMB）'!AO27*$B$73</f>
        <v>397.68238855132819</v>
      </c>
      <c r="AP27" s="100">
        <f>'低情景（2001-2060, 2020RMB）'!AP27*$B$73</f>
        <v>393.53213714295407</v>
      </c>
      <c r="AQ27" s="100">
        <f>'低情景（2001-2060, 2020RMB）'!AQ27*$B$73</f>
        <v>389.38504978477835</v>
      </c>
      <c r="AR27" s="100">
        <f>'低情景（2001-2060, 2020RMB）'!AR27*$B$73</f>
        <v>385.23086264781716</v>
      </c>
      <c r="AS27" s="100">
        <f>'低情景（2001-2060, 2020RMB）'!AS27*$B$73</f>
        <v>381.05845615080011</v>
      </c>
      <c r="AT27" s="100">
        <f>'低情景（2001-2060, 2020RMB）'!AT27*$B$73</f>
        <v>376.85616055902221</v>
      </c>
      <c r="AU27" s="65">
        <f>'低情景（2001-2060, 2020RMB）'!AU27*$B$73</f>
        <v>372.62510309393377</v>
      </c>
      <c r="AV27" s="100">
        <f>'低情景（2001-2060, 2020RMB）'!AV27*$B$73</f>
        <v>368.36533704778316</v>
      </c>
      <c r="AW27" s="100">
        <f>'低情景（2001-2060, 2020RMB）'!AW27*$B$73</f>
        <v>364.06310182006951</v>
      </c>
      <c r="AX27" s="100">
        <f>'低情景（2001-2060, 2020RMB）'!AX27*$B$73</f>
        <v>359.7042875869152</v>
      </c>
      <c r="AY27" s="66">
        <f>'低情景（2001-2060, 2020RMB）'!AY27*$B$73</f>
        <v>355.27426275851616</v>
      </c>
      <c r="AZ27" s="65">
        <f>'低情景（2001-2060, 2020RMB）'!AZ27*$B$73</f>
        <v>350.80339619155768</v>
      </c>
      <c r="BA27" s="100">
        <f>'低情景（2001-2060, 2020RMB）'!BA27*$B$73</f>
        <v>346.33111396460248</v>
      </c>
      <c r="BB27" s="100">
        <f>'低情景（2001-2060, 2020RMB）'!BB27*$B$73</f>
        <v>341.85590261352633</v>
      </c>
      <c r="BC27" s="100">
        <f>'低情景（2001-2060, 2020RMB）'!BC27*$B$73</f>
        <v>337.37634665116548</v>
      </c>
      <c r="BD27" s="66">
        <f>'低情景（2001-2060, 2020RMB）'!BD27*$B$73</f>
        <v>332.89114180654332</v>
      </c>
      <c r="BE27" s="100">
        <f>'低情景（2001-2060, 2020RMB）'!BE27*$B$73</f>
        <v>328.41036181044717</v>
      </c>
      <c r="BF27" s="100">
        <f>'低情景（2001-2060, 2020RMB）'!BF27*$B$73</f>
        <v>323.94528818374147</v>
      </c>
      <c r="BG27" s="100">
        <f>'低情景（2001-2060, 2020RMB）'!BG27*$B$73</f>
        <v>319.49651254703645</v>
      </c>
      <c r="BH27" s="100">
        <f>'低情景（2001-2060, 2020RMB）'!BH27*$B$73</f>
        <v>315.06462012023633</v>
      </c>
      <c r="BI27" s="245">
        <f>'低情景（2001-2060, 2020RMB）'!BI27*$B$73</f>
        <v>310.65018892276055</v>
      </c>
    </row>
    <row r="28" spans="1:61" x14ac:dyDescent="0.2">
      <c r="A28" s="23" t="s">
        <v>115</v>
      </c>
      <c r="B28" s="53"/>
      <c r="C28" s="54"/>
      <c r="D28" s="54"/>
      <c r="E28" s="54"/>
      <c r="F28" s="55"/>
      <c r="G28" s="53"/>
      <c r="H28" s="54"/>
      <c r="I28" s="54">
        <f>'低情景（2001-2060, 2020RMB）'!I28*$B$73</f>
        <v>183.06258888169535</v>
      </c>
      <c r="J28" s="54">
        <f>'低情景（2001-2060, 2020RMB）'!J28*$B$73</f>
        <v>204.24795840987005</v>
      </c>
      <c r="K28" s="55">
        <f>'低情景（2001-2060, 2020RMB）'!K28*$B$73</f>
        <v>242.7781894886572</v>
      </c>
      <c r="L28" s="53">
        <f>'低情景（2001-2060, 2020RMB）'!L28*$B$73</f>
        <v>282.2698285326012</v>
      </c>
      <c r="M28" s="54">
        <f>'低情景（2001-2060, 2020RMB）'!M28*$B$73</f>
        <v>302.04027033522306</v>
      </c>
      <c r="N28" s="54">
        <f>'低情景（2001-2060, 2020RMB）'!N28*$B$73</f>
        <v>320.49689172431061</v>
      </c>
      <c r="O28" s="54">
        <f>'低情景（2001-2060, 2020RMB）'!O28*$B$73</f>
        <v>336.46002467903793</v>
      </c>
      <c r="P28" s="54">
        <f>'低情景（2001-2060, 2020RMB）'!P28*$B$73</f>
        <v>339.31187379870977</v>
      </c>
      <c r="Q28" s="53">
        <f>'低情景（2001-2060, 2020RMB）'!Q28*$B$73</f>
        <v>353.64619395247428</v>
      </c>
      <c r="R28" s="54">
        <f>'低情景（2001-2060, 2020RMB）'!R28*$B$73</f>
        <v>380.15807784697552</v>
      </c>
      <c r="S28" s="54">
        <f>'低情景（2001-2060, 2020RMB）'!S28*$B$73</f>
        <v>389.12148812811552</v>
      </c>
      <c r="T28" s="54">
        <f>'低情景（2001-2060, 2020RMB）'!T28*$B$73</f>
        <v>383.43196789554264</v>
      </c>
      <c r="U28" s="55">
        <f>'低情景（2001-2060, 2020RMB）'!U28*$B$73</f>
        <v>363.87101977345213</v>
      </c>
      <c r="V28" s="54">
        <f>'低情景（2001-2060, 2020RMB）'!V28*$B$73</f>
        <v>418.25991064157745</v>
      </c>
      <c r="W28" s="54">
        <f>'低情景（2001-2060, 2020RMB）'!W28*$B$73</f>
        <v>422.75738400977508</v>
      </c>
      <c r="X28" s="100">
        <f>'低情景（2001-2060, 2020RMB）'!X28*$B$73</f>
        <v>425.53092329511293</v>
      </c>
      <c r="Y28" s="100">
        <f>'低情景（2001-2060, 2020RMB）'!Y28*$B$73</f>
        <v>428.11866157396599</v>
      </c>
      <c r="Z28" s="100">
        <f>'低情景（2001-2060, 2020RMB）'!Z28*$B$73</f>
        <v>429.99846996839369</v>
      </c>
      <c r="AA28" s="65">
        <f>'低情景（2001-2060, 2020RMB）'!AA28*$B$73</f>
        <v>433.37573599624187</v>
      </c>
      <c r="AB28" s="100">
        <f>'低情景（2001-2060, 2020RMB）'!AB28*$B$73</f>
        <v>437.60103884976382</v>
      </c>
      <c r="AC28" s="100">
        <f>'低情景（2001-2060, 2020RMB）'!AC28*$B$73</f>
        <v>441.95629325027738</v>
      </c>
      <c r="AD28" s="100">
        <f>'低情景（2001-2060, 2020RMB）'!AD28*$B$73</f>
        <v>445.5468435572929</v>
      </c>
      <c r="AE28" s="66">
        <f>'低情景（2001-2060, 2020RMB）'!AE28*$B$73</f>
        <v>447.30588251663488</v>
      </c>
      <c r="AF28" s="100">
        <f>'低情景（2001-2060, 2020RMB）'!AF28*$B$73</f>
        <v>447.4535433428602</v>
      </c>
      <c r="AG28" s="100">
        <f>'低情景（2001-2060, 2020RMB）'!AG28*$B$73</f>
        <v>446.98794327021358</v>
      </c>
      <c r="AH28" s="100">
        <f>'低情景（2001-2060, 2020RMB）'!AH28*$B$73</f>
        <v>446.01803276651424</v>
      </c>
      <c r="AI28" s="100">
        <f>'低情景（2001-2060, 2020RMB）'!AI28*$B$73</f>
        <v>444.98777065968187</v>
      </c>
      <c r="AJ28" s="244">
        <f>'低情景（2001-2060, 2020RMB）'!AJ28*$B$73</f>
        <v>444.68075632767938</v>
      </c>
      <c r="AK28" s="65">
        <f>'低情景（2001-2060, 2020RMB）'!AK28*$B$73</f>
        <v>444.7345949971247</v>
      </c>
      <c r="AL28" s="100">
        <f>'低情景（2001-2060, 2020RMB）'!AL28*$B$73</f>
        <v>444.28951091626243</v>
      </c>
      <c r="AM28" s="100">
        <f>'低情景（2001-2060, 2020RMB）'!AM28*$B$73</f>
        <v>443.49394741731811</v>
      </c>
      <c r="AN28" s="100">
        <f>'低情景（2001-2060, 2020RMB）'!AN28*$B$73</f>
        <v>442.49232570187502</v>
      </c>
      <c r="AO28" s="66">
        <f>'低情景（2001-2060, 2020RMB）'!AO28*$B$73</f>
        <v>441.42476225728046</v>
      </c>
      <c r="AP28" s="100">
        <f>'低情景（2001-2060, 2020RMB）'!AP28*$B$73</f>
        <v>440.31642504462883</v>
      </c>
      <c r="AQ28" s="100">
        <f>'低情景（2001-2060, 2020RMB）'!AQ28*$B$73</f>
        <v>439.10626028402396</v>
      </c>
      <c r="AR28" s="100">
        <f>'低情景（2001-2060, 2020RMB）'!AR28*$B$73</f>
        <v>437.80053450873714</v>
      </c>
      <c r="AS28" s="100">
        <f>'低情景（2001-2060, 2020RMB）'!AS28*$B$73</f>
        <v>436.40399828653221</v>
      </c>
      <c r="AT28" s="100">
        <f>'低情景（2001-2060, 2020RMB）'!AT28*$B$73</f>
        <v>434.92016492730005</v>
      </c>
      <c r="AU28" s="65">
        <f>'低情景（2001-2060, 2020RMB）'!AU28*$B$73</f>
        <v>433.36676891965908</v>
      </c>
      <c r="AV28" s="100">
        <f>'低情景（2001-2060, 2020RMB）'!AV28*$B$73</f>
        <v>431.76004442098514</v>
      </c>
      <c r="AW28" s="100">
        <f>'低情景（2001-2060, 2020RMB）'!AW28*$B$73</f>
        <v>430.09959994390357</v>
      </c>
      <c r="AX28" s="100">
        <f>'低情景（2001-2060, 2020RMB）'!AX28*$B$73</f>
        <v>428.38377418688736</v>
      </c>
      <c r="AY28" s="66">
        <f>'低情景（2001-2060, 2020RMB）'!AY28*$B$73</f>
        <v>426.6093540400413</v>
      </c>
      <c r="AZ28" s="65">
        <f>'低情景（2001-2060, 2020RMB）'!AZ28*$B$73</f>
        <v>424.74311917309137</v>
      </c>
      <c r="BA28" s="100">
        <f>'低情景（2001-2060, 2020RMB）'!BA28*$B$73</f>
        <v>422.75932201141325</v>
      </c>
      <c r="BB28" s="100">
        <f>'低情景（2001-2060, 2020RMB）'!BB28*$B$73</f>
        <v>420.66452606017049</v>
      </c>
      <c r="BC28" s="100">
        <f>'低情景（2001-2060, 2020RMB）'!BC28*$B$73</f>
        <v>418.46523791054796</v>
      </c>
      <c r="BD28" s="66">
        <f>'低情景（2001-2060, 2020RMB）'!BD28*$B$73</f>
        <v>416.16790787468238</v>
      </c>
      <c r="BE28" s="100">
        <f>'低情景（2001-2060, 2020RMB）'!BE28*$B$73</f>
        <v>413.79311162079392</v>
      </c>
      <c r="BF28" s="100">
        <f>'低情景（2001-2060, 2020RMB）'!BF28*$B$73</f>
        <v>411.36317778969345</v>
      </c>
      <c r="BG28" s="100">
        <f>'低情景（2001-2060, 2020RMB）'!BG28*$B$73</f>
        <v>408.88701078437725</v>
      </c>
      <c r="BH28" s="100">
        <f>'低情景（2001-2060, 2020RMB）'!BH28*$B$73</f>
        <v>406.37333182172409</v>
      </c>
      <c r="BI28" s="245">
        <f>'低情景（2001-2060, 2020RMB）'!BI28*$B$73</f>
        <v>403.83066953093333</v>
      </c>
    </row>
    <row r="29" spans="1:61" x14ac:dyDescent="0.2">
      <c r="A29" s="23" t="s">
        <v>116</v>
      </c>
      <c r="B29" s="53"/>
      <c r="C29" s="54"/>
      <c r="D29" s="54"/>
      <c r="E29" s="54"/>
      <c r="F29" s="55"/>
      <c r="G29" s="53"/>
      <c r="H29" s="54"/>
      <c r="I29" s="54">
        <f>'低情景（2001-2060, 2020RMB）'!I29*$B$73</f>
        <v>129.81889472982971</v>
      </c>
      <c r="J29" s="54">
        <f>'低情景（2001-2060, 2020RMB）'!J29*$B$73</f>
        <v>133.8900994239722</v>
      </c>
      <c r="K29" s="55">
        <f>'低情景（2001-2060, 2020RMB）'!K29*$B$73</f>
        <v>155.6371038995149</v>
      </c>
      <c r="L29" s="53">
        <f>'低情景（2001-2060, 2020RMB）'!L29*$B$73</f>
        <v>172.28007045156349</v>
      </c>
      <c r="M29" s="54">
        <f>'低情景（2001-2060, 2020RMB）'!M29*$B$73</f>
        <v>182.37861258806183</v>
      </c>
      <c r="N29" s="54">
        <f>'低情景（2001-2060, 2020RMB）'!N29*$B$73</f>
        <v>190.92434116214173</v>
      </c>
      <c r="O29" s="54">
        <f>'低情景（2001-2060, 2020RMB）'!O29*$B$73</f>
        <v>198.96943926643203</v>
      </c>
      <c r="P29" s="54">
        <f>'低情景（2001-2060, 2020RMB）'!P29*$B$73</f>
        <v>201.78849524439579</v>
      </c>
      <c r="Q29" s="53">
        <f>'低情景（2001-2060, 2020RMB）'!Q29*$B$73</f>
        <v>209.91925901214057</v>
      </c>
      <c r="R29" s="54">
        <f>'低情景（2001-2060, 2020RMB）'!R29*$B$73</f>
        <v>233.30569642673959</v>
      </c>
      <c r="S29" s="54">
        <f>'低情景（2001-2060, 2020RMB）'!S29*$B$73</f>
        <v>245.31106464866127</v>
      </c>
      <c r="T29" s="54">
        <f>'低情景（2001-2060, 2020RMB）'!T29*$B$73</f>
        <v>242.43382368782244</v>
      </c>
      <c r="U29" s="55">
        <f>'低情景（2001-2060, 2020RMB）'!U29*$B$73</f>
        <v>224.20291022259102</v>
      </c>
      <c r="V29" s="54">
        <f>'低情景（2001-2060, 2020RMB）'!V29*$B$73</f>
        <v>261.91706865328678</v>
      </c>
      <c r="W29" s="54">
        <f>'低情景（2001-2060, 2020RMB）'!W29*$B$73</f>
        <v>248.2374641170465</v>
      </c>
      <c r="X29" s="100">
        <f>'低情景（2001-2060, 2020RMB）'!X29*$B$73</f>
        <v>249.57517593096944</v>
      </c>
      <c r="Y29" s="100">
        <f>'低情景（2001-2060, 2020RMB）'!Y29*$B$73</f>
        <v>250.81059161598827</v>
      </c>
      <c r="Z29" s="100">
        <f>'低情景（2001-2060, 2020RMB）'!Z29*$B$73</f>
        <v>251.63018846172352</v>
      </c>
      <c r="AA29" s="65">
        <f>'低情景（2001-2060, 2020RMB）'!AA29*$B$73</f>
        <v>253.29500439369761</v>
      </c>
      <c r="AB29" s="100">
        <f>'低情景（2001-2060, 2020RMB）'!AB29*$B$73</f>
        <v>255.43197545754535</v>
      </c>
      <c r="AC29" s="100">
        <f>'低情景（2001-2060, 2020RMB）'!AC29*$B$73</f>
        <v>257.67123873668663</v>
      </c>
      <c r="AD29" s="100">
        <f>'低情景（2001-2060, 2020RMB）'!AD29*$B$73</f>
        <v>259.54379618051206</v>
      </c>
      <c r="AE29" s="66">
        <f>'低情景（2001-2060, 2020RMB）'!AE29*$B$73</f>
        <v>260.48315058517016</v>
      </c>
      <c r="AF29" s="100">
        <f>'低情景（2001-2060, 2020RMB）'!AF29*$B$73</f>
        <v>260.49476928120504</v>
      </c>
      <c r="AG29" s="100">
        <f>'低情景（2001-2060, 2020RMB）'!AG29*$B$73</f>
        <v>260.03273533524293</v>
      </c>
      <c r="AH29" s="100">
        <f>'低情景（2001-2060, 2020RMB）'!AH29*$B$73</f>
        <v>259.20927257790328</v>
      </c>
      <c r="AI29" s="100">
        <f>'低情景（2001-2060, 2020RMB）'!AI29*$B$73</f>
        <v>258.33094953489086</v>
      </c>
      <c r="AJ29" s="244">
        <f>'低情景（2001-2060, 2020RMB）'!AJ29*$B$73</f>
        <v>257.89974200206092</v>
      </c>
      <c r="AK29" s="65">
        <f>'低情景（2001-2060, 2020RMB）'!AK29*$B$73</f>
        <v>257.71453126920642</v>
      </c>
      <c r="AL29" s="100">
        <f>'低情景（2001-2060, 2020RMB）'!AL29*$B$73</f>
        <v>257.25443965289412</v>
      </c>
      <c r="AM29" s="100">
        <f>'低情景（2001-2060, 2020RMB）'!AM29*$B$73</f>
        <v>256.60419625659205</v>
      </c>
      <c r="AN29" s="100">
        <f>'低情景（2001-2060, 2020RMB）'!AN29*$B$73</f>
        <v>255.84590064979469</v>
      </c>
      <c r="AO29" s="66">
        <f>'低情景（2001-2060, 2020RMB）'!AO29*$B$73</f>
        <v>255.05891555300082</v>
      </c>
      <c r="AP29" s="100">
        <f>'低情景（2001-2060, 2020RMB）'!AP29*$B$73</f>
        <v>254.25602041396581</v>
      </c>
      <c r="AQ29" s="100">
        <f>'低情景（2001-2060, 2020RMB）'!AQ29*$B$73</f>
        <v>253.40021834990208</v>
      </c>
      <c r="AR29" s="100">
        <f>'低情景（2001-2060, 2020RMB）'!AR29*$B$73</f>
        <v>252.49344368581404</v>
      </c>
      <c r="AS29" s="100">
        <f>'低情景（2001-2060, 2020RMB）'!AS29*$B$73</f>
        <v>251.53676823365566</v>
      </c>
      <c r="AT29" s="100">
        <f>'低情景（2001-2060, 2020RMB）'!AT29*$B$73</f>
        <v>250.53056826290796</v>
      </c>
      <c r="AU29" s="65">
        <f>'低情景（2001-2060, 2020RMB）'!AU29*$B$73</f>
        <v>249.4834293608908</v>
      </c>
      <c r="AV29" s="100">
        <f>'低情景（2001-2060, 2020RMB）'!AV29*$B$73</f>
        <v>248.40307914384411</v>
      </c>
      <c r="AW29" s="100">
        <f>'低情景（2001-2060, 2020RMB）'!AW29*$B$73</f>
        <v>247.28769505861194</v>
      </c>
      <c r="AX29" s="100">
        <f>'低情景（2001-2060, 2020RMB）'!AX29*$B$73</f>
        <v>246.13475993802206</v>
      </c>
      <c r="AY29" s="66">
        <f>'低情景（2001-2060, 2020RMB）'!AY29*$B$73</f>
        <v>244.94090518959717</v>
      </c>
      <c r="AZ29" s="65">
        <f>'低情景（2001-2060, 2020RMB）'!AZ29*$B$73</f>
        <v>243.69445689880797</v>
      </c>
      <c r="BA29" s="100">
        <f>'低情景（2001-2060, 2020RMB）'!BA29*$B$73</f>
        <v>242.38836865668952</v>
      </c>
      <c r="BB29" s="100">
        <f>'低情景（2001-2060, 2020RMB）'!BB29*$B$73</f>
        <v>241.02542542527647</v>
      </c>
      <c r="BC29" s="100">
        <f>'低情景（2001-2060, 2020RMB）'!BC29*$B$73</f>
        <v>239.60838413036836</v>
      </c>
      <c r="BD29" s="66">
        <f>'低情景（2001-2060, 2020RMB）'!BD29*$B$73</f>
        <v>238.13997720828351</v>
      </c>
      <c r="BE29" s="100">
        <f>'低情景（2001-2060, 2020RMB）'!BE29*$B$73</f>
        <v>236.63102538817176</v>
      </c>
      <c r="BF29" s="100">
        <f>'低情景（2001-2060, 2020RMB）'!BF29*$B$73</f>
        <v>235.09334398329233</v>
      </c>
      <c r="BG29" s="100">
        <f>'低情景（2001-2060, 2020RMB）'!BG29*$B$73</f>
        <v>233.53107371180363</v>
      </c>
      <c r="BH29" s="100">
        <f>'低情景（2001-2060, 2020RMB）'!BH29*$B$73</f>
        <v>231.94826394881449</v>
      </c>
      <c r="BI29" s="245">
        <f>'低情景（2001-2060, 2020RMB）'!BI29*$B$73</f>
        <v>230.34886855447544</v>
      </c>
    </row>
    <row r="30" spans="1:61" x14ac:dyDescent="0.2">
      <c r="A30" s="23" t="s">
        <v>79</v>
      </c>
      <c r="B30" s="53"/>
      <c r="C30" s="54"/>
      <c r="D30" s="54"/>
      <c r="E30" s="54"/>
      <c r="F30" s="55"/>
      <c r="G30" s="53"/>
      <c r="H30" s="54"/>
      <c r="I30" s="54">
        <f>'低情景（2001-2060, 2020RMB）'!I30*$B$73</f>
        <v>330.51097925239907</v>
      </c>
      <c r="J30" s="54">
        <f>'低情景（2001-2060, 2020RMB）'!J30*$B$73</f>
        <v>346.82881592155036</v>
      </c>
      <c r="K30" s="55">
        <f>'低情景（2001-2060, 2020RMB）'!K30*$B$73</f>
        <v>391.37387085407408</v>
      </c>
      <c r="L30" s="53">
        <f>'低情景（2001-2060, 2020RMB）'!L30*$B$73</f>
        <v>430.21670812444341</v>
      </c>
      <c r="M30" s="54">
        <f>'低情景（2001-2060, 2020RMB）'!M30*$B$73</f>
        <v>445.60519760051397</v>
      </c>
      <c r="N30" s="54">
        <f>'低情景（2001-2060, 2020RMB）'!N30*$B$73</f>
        <v>458.865417905372</v>
      </c>
      <c r="O30" s="54">
        <f>'低情景（2001-2060, 2020RMB）'!O30*$B$73</f>
        <v>468.52251694999666</v>
      </c>
      <c r="P30" s="54">
        <f>'低情景（2001-2060, 2020RMB）'!P30*$B$73</f>
        <v>468.04882510911114</v>
      </c>
      <c r="Q30" s="53">
        <f>'低情景（2001-2060, 2020RMB）'!Q30*$B$73</f>
        <v>483.71081514868058</v>
      </c>
      <c r="R30" s="54">
        <f>'低情景（2001-2060, 2020RMB）'!R30*$B$73</f>
        <v>510.18094586861395</v>
      </c>
      <c r="S30" s="54">
        <f>'低情景（2001-2060, 2020RMB）'!S30*$B$73</f>
        <v>513.06629433986552</v>
      </c>
      <c r="T30" s="54">
        <f>'低情景（2001-2060, 2020RMB）'!T30*$B$73</f>
        <v>515.4581519234448</v>
      </c>
      <c r="U30" s="55">
        <f>'低情景（2001-2060, 2020RMB）'!U30*$B$73</f>
        <v>504.61954407507056</v>
      </c>
      <c r="V30" s="54">
        <f>'低情景（2001-2060, 2020RMB）'!V30*$B$73</f>
        <v>558.50495491767742</v>
      </c>
      <c r="W30" s="54">
        <f>'低情景（2001-2060, 2020RMB）'!W30*$B$73</f>
        <v>563.9431107539109</v>
      </c>
      <c r="X30" s="100">
        <f>'低情景（2001-2060, 2020RMB）'!X30*$B$73</f>
        <v>572.06550380332862</v>
      </c>
      <c r="Y30" s="100">
        <f>'低情景（2001-2060, 2020RMB）'!Y30*$B$73</f>
        <v>579.73642014999587</v>
      </c>
      <c r="Z30" s="100">
        <f>'低情景（2001-2060, 2020RMB）'!Z30*$B$73</f>
        <v>586.31211481925811</v>
      </c>
      <c r="AA30" s="65">
        <f>'低情景（2001-2060, 2020RMB）'!AA30*$B$73</f>
        <v>594.34289777137963</v>
      </c>
      <c r="AB30" s="100">
        <f>'低情景（2001-2060, 2020RMB）'!AB30*$B$73</f>
        <v>602.82328921495196</v>
      </c>
      <c r="AC30" s="100">
        <f>'低情景（2001-2060, 2020RMB）'!AC30*$B$73</f>
        <v>611.3371737778433</v>
      </c>
      <c r="AD30" s="100">
        <f>'低情景（2001-2060, 2020RMB）'!AD30*$B$73</f>
        <v>619.24345178612521</v>
      </c>
      <c r="AE30" s="66">
        <f>'低情景（2001-2060, 2020RMB）'!AE30*$B$73</f>
        <v>625.67313250007203</v>
      </c>
      <c r="AF30" s="100">
        <f>'低情景（2001-2060, 2020RMB）'!AF30*$B$73</f>
        <v>630.68889297937153</v>
      </c>
      <c r="AG30" s="100">
        <f>'低情景（2001-2060, 2020RMB）'!AG30*$B$73</f>
        <v>635.01044106674635</v>
      </c>
      <c r="AH30" s="100">
        <f>'低情景（2001-2060, 2020RMB）'!AH30*$B$73</f>
        <v>638.77142116768641</v>
      </c>
      <c r="AI30" s="100">
        <f>'低情景（2001-2060, 2020RMB）'!AI30*$B$73</f>
        <v>642.60712246547746</v>
      </c>
      <c r="AJ30" s="244">
        <f>'低情景（2001-2060, 2020RMB）'!AJ30*$B$73</f>
        <v>647.68309180538085</v>
      </c>
      <c r="AK30" s="65">
        <f>'低情景（2001-2060, 2020RMB）'!AK30*$B$73</f>
        <v>653.5496714209545</v>
      </c>
      <c r="AL30" s="100">
        <f>'低情景（2001-2060, 2020RMB）'!AL30*$B$73</f>
        <v>658.96753092440076</v>
      </c>
      <c r="AM30" s="100">
        <f>'低情景（2001-2060, 2020RMB）'!AM30*$B$73</f>
        <v>664.12356440875408</v>
      </c>
      <c r="AN30" s="100">
        <f>'低情景（2001-2060, 2020RMB）'!AN30*$B$73</f>
        <v>669.20448190849163</v>
      </c>
      <c r="AO30" s="66">
        <f>'低情景（2001-2060, 2020RMB）'!AO30*$B$73</f>
        <v>674.39708524381933</v>
      </c>
      <c r="AP30" s="100">
        <f>'低情景（2001-2060, 2020RMB）'!AP30*$B$73</f>
        <v>679.718013538175</v>
      </c>
      <c r="AQ30" s="100">
        <f>'低情景（2001-2060, 2020RMB）'!AQ30*$B$73</f>
        <v>685.04988995875692</v>
      </c>
      <c r="AR30" s="100">
        <f>'低情景（2001-2060, 2020RMB）'!AR30*$B$73</f>
        <v>690.37634050780821</v>
      </c>
      <c r="AS30" s="100">
        <f>'低情景（2001-2060, 2020RMB）'!AS30*$B$73</f>
        <v>695.67784738693126</v>
      </c>
      <c r="AT30" s="100">
        <f>'低情景（2001-2060, 2020RMB）'!AT30*$B$73</f>
        <v>700.93214449837728</v>
      </c>
      <c r="AU30" s="65">
        <f>'低情景（2001-2060, 2020RMB）'!AU30*$B$73</f>
        <v>706.13936941838278</v>
      </c>
      <c r="AV30" s="100">
        <f>'低情景（2001-2060, 2020RMB）'!AV30*$B$73</f>
        <v>711.29751677710169</v>
      </c>
      <c r="AW30" s="100">
        <f>'低情景（2001-2060, 2020RMB）'!AW30*$B$73</f>
        <v>716.37721006732204</v>
      </c>
      <c r="AX30" s="100">
        <f>'低情景（2001-2060, 2020RMB）'!AX30*$B$73</f>
        <v>721.34612985661863</v>
      </c>
      <c r="AY30" s="66">
        <f>'低情景（2001-2060, 2020RMB）'!AY30*$B$73</f>
        <v>726.1684940934241</v>
      </c>
      <c r="AZ30" s="65">
        <f>'低情景（2001-2060, 2020RMB）'!AZ30*$B$73</f>
        <v>730.95003705519093</v>
      </c>
      <c r="BA30" s="100">
        <f>'低情景（2001-2060, 2020RMB）'!BA30*$B$73</f>
        <v>735.80887005056661</v>
      </c>
      <c r="BB30" s="100">
        <f>'低情景（2001-2060, 2020RMB）'!BB30*$B$73</f>
        <v>740.72451144024649</v>
      </c>
      <c r="BC30" s="100">
        <f>'低情景（2001-2060, 2020RMB）'!BC30*$B$73</f>
        <v>745.67616931508394</v>
      </c>
      <c r="BD30" s="66">
        <f>'低情景（2001-2060, 2020RMB）'!BD30*$B$73</f>
        <v>750.64277779566987</v>
      </c>
      <c r="BE30" s="100">
        <f>'低情景（2001-2060, 2020RMB）'!BE30*$B$73</f>
        <v>755.62893288329576</v>
      </c>
      <c r="BF30" s="100">
        <f>'低情景（2001-2060, 2020RMB）'!BF30*$B$73</f>
        <v>760.6436866035516</v>
      </c>
      <c r="BG30" s="100">
        <f>'低情景（2001-2060, 2020RMB）'!BG30*$B$73</f>
        <v>765.67245888898003</v>
      </c>
      <c r="BH30" s="100">
        <f>'低情景（2001-2060, 2020RMB）'!BH30*$B$73</f>
        <v>770.70066377143223</v>
      </c>
      <c r="BI30" s="245">
        <f>'低情景（2001-2060, 2020RMB）'!BI30*$B$73</f>
        <v>775.71372184311747</v>
      </c>
    </row>
    <row r="31" spans="1:61" x14ac:dyDescent="0.2">
      <c r="A31" s="23" t="s">
        <v>117</v>
      </c>
      <c r="B31" s="53"/>
      <c r="C31" s="54"/>
      <c r="D31" s="54"/>
      <c r="E31" s="54"/>
      <c r="F31" s="55"/>
      <c r="G31" s="53"/>
      <c r="H31" s="54"/>
      <c r="I31" s="54">
        <f>'低情景（2001-2060, 2020RMB）'!I31*$B$73</f>
        <v>132.30534533453411</v>
      </c>
      <c r="J31" s="54">
        <f>'低情景（2001-2060, 2020RMB）'!J31*$B$73</f>
        <v>136.45452673148776</v>
      </c>
      <c r="K31" s="55">
        <f>'低情景（2001-2060, 2020RMB）'!K31*$B$73</f>
        <v>152.25743267504157</v>
      </c>
      <c r="L31" s="53">
        <f>'低情景（2001-2060, 2020RMB）'!L31*$B$73</f>
        <v>166.63708022402926</v>
      </c>
      <c r="M31" s="54">
        <f>'低情景（2001-2060, 2020RMB）'!M31*$B$73</f>
        <v>174.65983518420302</v>
      </c>
      <c r="N31" s="54">
        <f>'低情景（2001-2060, 2020RMB）'!N31*$B$73</f>
        <v>185.6645251013515</v>
      </c>
      <c r="O31" s="54">
        <f>'低情景（2001-2060, 2020RMB）'!O31*$B$73</f>
        <v>195.80201081827016</v>
      </c>
      <c r="P31" s="54">
        <f>'低情景（2001-2060, 2020RMB）'!P31*$B$73</f>
        <v>198.2046721022628</v>
      </c>
      <c r="Q31" s="53">
        <f>'低情景（2001-2060, 2020RMB）'!Q31*$B$73</f>
        <v>205.2239061979808</v>
      </c>
      <c r="R31" s="54">
        <f>'低情景（2001-2060, 2020RMB）'!R31*$B$73</f>
        <v>228.50270875026825</v>
      </c>
      <c r="S31" s="54">
        <f>'低情景（2001-2060, 2020RMB）'!S31*$B$73</f>
        <v>242.53612456989296</v>
      </c>
      <c r="T31" s="54">
        <f>'低情景（2001-2060, 2020RMB）'!T31*$B$73</f>
        <v>239.69143073965321</v>
      </c>
      <c r="U31" s="55">
        <f>'低情景（2001-2060, 2020RMB）'!U31*$B$73</f>
        <v>227.23159947633118</v>
      </c>
      <c r="V31" s="54">
        <f>'低情景（2001-2060, 2020RMB）'!V31*$B$73</f>
        <v>263.08931594356079</v>
      </c>
      <c r="W31" s="54">
        <f>'低情景（2001-2060, 2020RMB）'!W31*$B$73</f>
        <v>268.32355876398901</v>
      </c>
      <c r="X31" s="100">
        <f>'低情景（2001-2060, 2020RMB）'!X31*$B$73</f>
        <v>273.05535602627617</v>
      </c>
      <c r="Y31" s="100">
        <f>'低情景（2001-2060, 2020RMB）'!Y31*$B$73</f>
        <v>277.63563578273903</v>
      </c>
      <c r="Z31" s="100">
        <f>'低情景（2001-2060, 2020RMB）'!Z31*$B$73</f>
        <v>281.72339667991207</v>
      </c>
      <c r="AA31" s="65">
        <f>'低情景（2001-2060, 2020RMB）'!AA31*$B$73</f>
        <v>286.70064967654304</v>
      </c>
      <c r="AB31" s="100">
        <f>'低情景（2001-2060, 2020RMB）'!AB31*$B$73</f>
        <v>292.14455366019951</v>
      </c>
      <c r="AC31" s="100">
        <f>'低情景（2001-2060, 2020RMB）'!AC31*$B$73</f>
        <v>297.66459111937638</v>
      </c>
      <c r="AD31" s="100">
        <f>'低情景（2001-2060, 2020RMB）'!AD31*$B$73</f>
        <v>302.73903276028216</v>
      </c>
      <c r="AE31" s="66">
        <f>'低情景（2001-2060, 2020RMB）'!AE31*$B$73</f>
        <v>306.71244264485051</v>
      </c>
      <c r="AF31" s="100">
        <f>'低情景（2001-2060, 2020RMB）'!AF31*$B$73</f>
        <v>309.56467894658886</v>
      </c>
      <c r="AG31" s="100">
        <f>'低情景（2001-2060, 2020RMB）'!AG31*$B$73</f>
        <v>311.77907114732574</v>
      </c>
      <c r="AH31" s="100">
        <f>'低情景（2001-2060, 2020RMB）'!AH31*$B$73</f>
        <v>313.44881594964659</v>
      </c>
      <c r="AI31" s="100">
        <f>'低情景（2001-2060, 2020RMB）'!AI31*$B$73</f>
        <v>314.90898843434945</v>
      </c>
      <c r="AJ31" s="244">
        <f>'低情景（2001-2060, 2020RMB）'!AJ31*$B$73</f>
        <v>316.74671147673826</v>
      </c>
      <c r="AK31" s="65">
        <f>'低情景（2001-2060, 2020RMB）'!AK31*$B$73</f>
        <v>318.82002814549685</v>
      </c>
      <c r="AL31" s="100">
        <f>'低情景（2001-2060, 2020RMB）'!AL31*$B$73</f>
        <v>320.59384580536556</v>
      </c>
      <c r="AM31" s="100">
        <f>'低情景（2001-2060, 2020RMB）'!AM31*$B$73</f>
        <v>322.15743744251114</v>
      </c>
      <c r="AN31" s="100">
        <f>'低情景（2001-2060, 2020RMB）'!AN31*$B$73</f>
        <v>323.59948811513715</v>
      </c>
      <c r="AO31" s="66">
        <f>'低情景（2001-2060, 2020RMB）'!AO31*$B$73</f>
        <v>325.00798883964404</v>
      </c>
      <c r="AP31" s="100">
        <f>'低情景（2001-2060, 2020RMB）'!AP31*$B$73</f>
        <v>326.38824178542779</v>
      </c>
      <c r="AQ31" s="100">
        <f>'低情景（2001-2060, 2020RMB）'!AQ31*$B$73</f>
        <v>327.6814852852616</v>
      </c>
      <c r="AR31" s="100">
        <f>'低情景（2001-2060, 2020RMB）'!AR31*$B$73</f>
        <v>328.87811097707635</v>
      </c>
      <c r="AS31" s="100">
        <f>'低情景（2001-2060, 2020RMB）'!AS31*$B$73</f>
        <v>329.96732055348241</v>
      </c>
      <c r="AT31" s="100">
        <f>'低情景（2001-2060, 2020RMB）'!AT31*$B$73</f>
        <v>330.93733887478555</v>
      </c>
      <c r="AU31" s="65">
        <f>'低情景（2001-2060, 2020RMB）'!AU31*$B$73</f>
        <v>331.78726168714923</v>
      </c>
      <c r="AV31" s="100">
        <f>'低情景（2001-2060, 2020RMB）'!AV31*$B$73</f>
        <v>332.51531713675411</v>
      </c>
      <c r="AW31" s="100">
        <f>'低情景（2001-2060, 2020RMB）'!AW31*$B$73</f>
        <v>333.10714294365806</v>
      </c>
      <c r="AX31" s="100">
        <f>'低情景（2001-2060, 2020RMB）'!AX31*$B$73</f>
        <v>333.54742114443616</v>
      </c>
      <c r="AY31" s="66">
        <f>'低情景（2001-2060, 2020RMB）'!AY31*$B$73</f>
        <v>333.81969143960862</v>
      </c>
      <c r="AZ31" s="65">
        <f>'低情景（2001-2060, 2020RMB）'!AZ31*$B$73</f>
        <v>334.02223743101416</v>
      </c>
      <c r="BA31" s="100">
        <f>'低情景（2001-2060, 2020RMB）'!BA31*$B$73</f>
        <v>334.25591046892288</v>
      </c>
      <c r="BB31" s="100">
        <f>'低情景（2001-2060, 2020RMB）'!BB31*$B$73</f>
        <v>334.50703239530469</v>
      </c>
      <c r="BC31" s="100">
        <f>'低情景（2001-2060, 2020RMB）'!BC31*$B$73</f>
        <v>334.76184837817181</v>
      </c>
      <c r="BD31" s="66">
        <f>'低情景（2001-2060, 2020RMB）'!BD31*$B$73</f>
        <v>335.0065336598675</v>
      </c>
      <c r="BE31" s="100">
        <f>'低情景（2001-2060, 2020RMB）'!BE31*$B$73</f>
        <v>335.23869447813803</v>
      </c>
      <c r="BF31" s="100">
        <f>'低情景（2001-2060, 2020RMB）'!BF31*$B$73</f>
        <v>335.45767264134707</v>
      </c>
      <c r="BG31" s="100">
        <f>'低情景（2001-2060, 2020RMB）'!BG31*$B$73</f>
        <v>335.6521716179779</v>
      </c>
      <c r="BH31" s="100">
        <f>'低情景（2001-2060, 2020RMB）'!BH31*$B$73</f>
        <v>335.81086341258214</v>
      </c>
      <c r="BI31" s="245">
        <f>'低情景（2001-2060, 2020RMB）'!BI31*$B$73</f>
        <v>335.92239768978214</v>
      </c>
    </row>
    <row r="32" spans="1:61" x14ac:dyDescent="0.2">
      <c r="A32" s="23" t="s">
        <v>118</v>
      </c>
      <c r="B32" s="53"/>
      <c r="C32" s="54"/>
      <c r="D32" s="54"/>
      <c r="E32" s="54"/>
      <c r="F32" s="55"/>
      <c r="G32" s="53"/>
      <c r="H32" s="54"/>
      <c r="I32" s="54">
        <f>'低情景（2001-2060, 2020RMB）'!I32*$B$73</f>
        <v>170.42468956755869</v>
      </c>
      <c r="J32" s="54">
        <f>'低情景（2001-2060, 2020RMB）'!J32*$B$73</f>
        <v>173.66913344109759</v>
      </c>
      <c r="K32" s="55">
        <f>'低情景（2001-2060, 2020RMB）'!K32*$B$73</f>
        <v>191.42075515659477</v>
      </c>
      <c r="L32" s="53">
        <f>'低情景（2001-2060, 2020RMB）'!L32*$B$73</f>
        <v>206.37225177144529</v>
      </c>
      <c r="M32" s="54">
        <f>'低情景（2001-2060, 2020RMB）'!M32*$B$73</f>
        <v>217.87978028933472</v>
      </c>
      <c r="N32" s="54">
        <f>'低情景（2001-2060, 2020RMB）'!N32*$B$73</f>
        <v>234.91924084417857</v>
      </c>
      <c r="O32" s="54">
        <f>'低情景（2001-2060, 2020RMB）'!O32*$B$73</f>
        <v>255.85414158302899</v>
      </c>
      <c r="P32" s="54">
        <f>'低情景（2001-2060, 2020RMB）'!P32*$B$73</f>
        <v>256.80911821767586</v>
      </c>
      <c r="Q32" s="53">
        <f>'低情景（2001-2060, 2020RMB）'!Q32*$B$73</f>
        <v>258.63590484068948</v>
      </c>
      <c r="R32" s="54">
        <f>'低情景（2001-2060, 2020RMB）'!R32*$B$73</f>
        <v>285.61715157751394</v>
      </c>
      <c r="S32" s="54">
        <f>'低情景（2001-2060, 2020RMB）'!S32*$B$73</f>
        <v>306.57089441525198</v>
      </c>
      <c r="T32" s="54">
        <f>'低情景（2001-2060, 2020RMB）'!T32*$B$73</f>
        <v>298.83694300207299</v>
      </c>
      <c r="U32" s="55">
        <f>'低情景（2001-2060, 2020RMB）'!U32*$B$73</f>
        <v>271.73919261461918</v>
      </c>
      <c r="V32" s="54">
        <f>'低情景（2001-2060, 2020RMB）'!V32*$B$73</f>
        <v>325.08880077316945</v>
      </c>
      <c r="W32" s="54">
        <f>'低情景（2001-2060, 2020RMB）'!W32*$B$73</f>
        <v>321.64947440422594</v>
      </c>
      <c r="X32" s="100">
        <f>'低情景（2001-2060, 2020RMB）'!X32*$B$73</f>
        <v>326.50886753685342</v>
      </c>
      <c r="Y32" s="100">
        <f>'低情景（2001-2060, 2020RMB）'!Y32*$B$73</f>
        <v>331.23033901229553</v>
      </c>
      <c r="Z32" s="100">
        <f>'低情景（2001-2060, 2020RMB）'!Z32*$B$73</f>
        <v>335.42016309635039</v>
      </c>
      <c r="AA32" s="65">
        <f>'低情景（2001-2060, 2020RMB）'!AA32*$B$73</f>
        <v>340.71777287629277</v>
      </c>
      <c r="AB32" s="100">
        <f>'低情景（2001-2060, 2020RMB）'!AB32*$B$73</f>
        <v>346.60956780028346</v>
      </c>
      <c r="AC32" s="100">
        <f>'低情景（2001-2060, 2020RMB）'!AC32*$B$73</f>
        <v>352.64232148883281</v>
      </c>
      <c r="AD32" s="100">
        <f>'低情景（2001-2060, 2020RMB）'!AD32*$B$73</f>
        <v>358.21116894227561</v>
      </c>
      <c r="AE32" s="66">
        <f>'低情景（2001-2060, 2020RMB）'!AE32*$B$73</f>
        <v>362.55639792125817</v>
      </c>
      <c r="AF32" s="100">
        <f>'低情景（2001-2060, 2020RMB）'!AF32*$B$73</f>
        <v>365.621062857693</v>
      </c>
      <c r="AG32" s="100">
        <f>'低情景（2001-2060, 2020RMB）'!AG32*$B$73</f>
        <v>367.94880963956143</v>
      </c>
      <c r="AH32" s="100">
        <f>'低情景（2001-2060, 2020RMB）'!AH32*$B$73</f>
        <v>369.67486030334078</v>
      </c>
      <c r="AI32" s="100">
        <f>'低情景（2001-2060, 2020RMB）'!AI32*$B$73</f>
        <v>371.21932034978488</v>
      </c>
      <c r="AJ32" s="244">
        <f>'低情景（2001-2060, 2020RMB）'!AJ32*$B$73</f>
        <v>373.29866650387794</v>
      </c>
      <c r="AK32" s="65">
        <f>'低情景（2001-2060, 2020RMB）'!AK32*$B$73</f>
        <v>375.7166069395002</v>
      </c>
      <c r="AL32" s="100">
        <f>'低情景（2001-2060, 2020RMB）'!AL32*$B$73</f>
        <v>377.79698963693789</v>
      </c>
      <c r="AM32" s="100">
        <f>'低情景（2001-2060, 2020RMB）'!AM32*$B$73</f>
        <v>379.6445497350104</v>
      </c>
      <c r="AN32" s="100">
        <f>'低情景（2001-2060, 2020RMB）'!AN32*$B$73</f>
        <v>381.36325360390191</v>
      </c>
      <c r="AO32" s="66">
        <f>'低情景（2001-2060, 2020RMB）'!AO32*$B$73</f>
        <v>383.05621768295237</v>
      </c>
      <c r="AP32" s="100">
        <f>'低情景（2001-2060, 2020RMB）'!AP32*$B$73</f>
        <v>384.72909666379263</v>
      </c>
      <c r="AQ32" s="100">
        <f>'低情景（2001-2060, 2020RMB）'!AQ32*$B$73</f>
        <v>386.31200256621679</v>
      </c>
      <c r="AR32" s="100">
        <f>'低情景（2001-2060, 2020RMB）'!AR32*$B$73</f>
        <v>387.79293749073219</v>
      </c>
      <c r="AS32" s="100">
        <f>'低情景（2001-2060, 2020RMB）'!AS32*$B$73</f>
        <v>389.15846130278476</v>
      </c>
      <c r="AT32" s="100">
        <f>'低情景（2001-2060, 2020RMB）'!AT32*$B$73</f>
        <v>390.3939402939078</v>
      </c>
      <c r="AU32" s="65">
        <f>'低情景（2001-2060, 2020RMB）'!AU32*$B$73</f>
        <v>391.49752462259022</v>
      </c>
      <c r="AV32" s="100">
        <f>'低情景（2001-2060, 2020RMB）'!AV32*$B$73</f>
        <v>392.46631065779877</v>
      </c>
      <c r="AW32" s="100">
        <f>'低情景（2001-2060, 2020RMB）'!AW32*$B$73</f>
        <v>393.28250129313727</v>
      </c>
      <c r="AX32" s="100">
        <f>'低情景（2001-2060, 2020RMB）'!AX32*$B$73</f>
        <v>393.92712554764074</v>
      </c>
      <c r="AY32" s="66">
        <f>'低情景（2001-2060, 2020RMB）'!AY32*$B$73</f>
        <v>394.37981618658239</v>
      </c>
      <c r="AZ32" s="65">
        <f>'低情景（2001-2060, 2020RMB）'!AZ32*$B$73</f>
        <v>394.75505727359064</v>
      </c>
      <c r="BA32" s="100">
        <f>'低情景（2001-2060, 2020RMB）'!BA32*$B$73</f>
        <v>395.16858680869166</v>
      </c>
      <c r="BB32" s="100">
        <f>'低情景（2001-2060, 2020RMB）'!BB32*$B$73</f>
        <v>395.60059115895928</v>
      </c>
      <c r="BC32" s="100">
        <f>'低情景（2001-2060, 2020RMB）'!BC32*$B$73</f>
        <v>396.03112759542273</v>
      </c>
      <c r="BD32" s="66">
        <f>'低情景（2001-2060, 2020RMB）'!BD32*$B$73</f>
        <v>396.44013306236917</v>
      </c>
      <c r="BE32" s="100">
        <f>'低情景（2001-2060, 2020RMB）'!BE32*$B$73</f>
        <v>396.82104198271554</v>
      </c>
      <c r="BF32" s="100">
        <f>'低情景（2001-2060, 2020RMB）'!BF32*$B$73</f>
        <v>397.16933014613028</v>
      </c>
      <c r="BG32" s="100">
        <f>'低情景（2001-2060, 2020RMB）'!BG32*$B$73</f>
        <v>397.46786773559506</v>
      </c>
      <c r="BH32" s="100">
        <f>'低情景（2001-2060, 2020RMB）'!BH32*$B$73</f>
        <v>397.69947772284837</v>
      </c>
      <c r="BI32" s="245">
        <f>'低情景（2001-2060, 2020RMB）'!BI32*$B$73</f>
        <v>397.84695976653171</v>
      </c>
    </row>
    <row r="33" spans="1:61" x14ac:dyDescent="0.2">
      <c r="A33" s="23" t="s">
        <v>82</v>
      </c>
      <c r="B33" s="53"/>
      <c r="C33" s="54"/>
      <c r="D33" s="54"/>
      <c r="E33" s="54"/>
      <c r="F33" s="55"/>
      <c r="G33" s="53"/>
      <c r="H33" s="54"/>
      <c r="I33" s="54">
        <f>'低情景（2001-2060, 2020RMB）'!I33*$B$73</f>
        <v>637.16698879349872</v>
      </c>
      <c r="J33" s="54">
        <f>'低情景（2001-2060, 2020RMB）'!J33*$B$73</f>
        <v>635.4050592414402</v>
      </c>
      <c r="K33" s="55">
        <f>'低情景（2001-2060, 2020RMB）'!K33*$B$73</f>
        <v>676.28810522775109</v>
      </c>
      <c r="L33" s="53">
        <f>'低情景（2001-2060, 2020RMB）'!L33*$B$73</f>
        <v>699.21935440753566</v>
      </c>
      <c r="M33" s="54">
        <f>'低情景（2001-2060, 2020RMB）'!M33*$B$73</f>
        <v>707.5885313743712</v>
      </c>
      <c r="N33" s="54">
        <f>'低情景（2001-2060, 2020RMB）'!N33*$B$73</f>
        <v>713.18461791746836</v>
      </c>
      <c r="O33" s="54">
        <f>'低情景（2001-2060, 2020RMB）'!O33*$B$73</f>
        <v>720.67276491046107</v>
      </c>
      <c r="P33" s="54">
        <f>'低情景（2001-2060, 2020RMB）'!P33*$B$73</f>
        <v>734.30200114359138</v>
      </c>
      <c r="Q33" s="53">
        <f>'低情景（2001-2060, 2020RMB）'!Q33*$B$73</f>
        <v>764.60618968075028</v>
      </c>
      <c r="R33" s="54">
        <f>'低情景（2001-2060, 2020RMB）'!R33*$B$73</f>
        <v>811.09142498845029</v>
      </c>
      <c r="S33" s="54">
        <f>'低情景（2001-2060, 2020RMB）'!S33*$B$73</f>
        <v>859.28912273215599</v>
      </c>
      <c r="T33" s="54">
        <f>'低情景（2001-2060, 2020RMB）'!T33*$B$73</f>
        <v>869.92301724643733</v>
      </c>
      <c r="U33" s="55">
        <f>'低情景（2001-2060, 2020RMB）'!U33*$B$73</f>
        <v>847.42336584085638</v>
      </c>
      <c r="V33" s="54">
        <f>'低情景（2001-2060, 2020RMB）'!V33*$B$73</f>
        <v>889.38677171330733</v>
      </c>
      <c r="W33" s="54">
        <f>'低情景（2001-2060, 2020RMB）'!W33*$B$73</f>
        <v>857.39068108754168</v>
      </c>
      <c r="X33" s="100">
        <f>'低情景（2001-2060, 2020RMB）'!X33*$B$73</f>
        <v>862.29801186617169</v>
      </c>
      <c r="Y33" s="100">
        <f>'低情景（2001-2060, 2020RMB）'!Y33*$B$73</f>
        <v>864.87641129550525</v>
      </c>
      <c r="Z33" s="100">
        <f>'低情景（2001-2060, 2020RMB）'!Z33*$B$73</f>
        <v>864.36635360659716</v>
      </c>
      <c r="AA33" s="65">
        <f>'低情景（2001-2060, 2020RMB）'!AA33*$B$73</f>
        <v>863.43279329240545</v>
      </c>
      <c r="AB33" s="100">
        <f>'低情景（2001-2060, 2020RMB）'!AB33*$B$73</f>
        <v>860.3797205795338</v>
      </c>
      <c r="AC33" s="100">
        <f>'低情景（2001-2060, 2020RMB）'!AC33*$B$73</f>
        <v>856.17865000066763</v>
      </c>
      <c r="AD33" s="100">
        <f>'低情景（2001-2060, 2020RMB）'!AD33*$B$73</f>
        <v>851.5059049006652</v>
      </c>
      <c r="AE33" s="66">
        <f>'低情景（2001-2060, 2020RMB）'!AE33*$B$73</f>
        <v>846.74999721275708</v>
      </c>
      <c r="AF33" s="100">
        <f>'低情景（2001-2060, 2020RMB）'!AF33*$B$73</f>
        <v>840.44768314869384</v>
      </c>
      <c r="AG33" s="100">
        <f>'低情景（2001-2060, 2020RMB）'!AG33*$B$73</f>
        <v>831.56281900453575</v>
      </c>
      <c r="AH33" s="100">
        <f>'低情景（2001-2060, 2020RMB）'!AH33*$B$73</f>
        <v>821.1445908123801</v>
      </c>
      <c r="AI33" s="100">
        <f>'低情景（2001-2060, 2020RMB）'!AI33*$B$73</f>
        <v>810.83046795242012</v>
      </c>
      <c r="AJ33" s="244">
        <f>'低情景（2001-2060, 2020RMB）'!AJ33*$B$73</f>
        <v>802.81428307607325</v>
      </c>
      <c r="AK33" s="65">
        <f>'低情景（2001-2060, 2020RMB）'!AK33*$B$73</f>
        <v>796.72227879053196</v>
      </c>
      <c r="AL33" s="100">
        <f>'低情景（2001-2060, 2020RMB）'!AL33*$B$73</f>
        <v>790.71638178914077</v>
      </c>
      <c r="AM33" s="100">
        <f>'低情景（2001-2060, 2020RMB）'!AM33*$B$73</f>
        <v>784.93428676158601</v>
      </c>
      <c r="AN33" s="100">
        <f>'低情景（2001-2060, 2020RMB）'!AN33*$B$73</f>
        <v>779.50207712966244</v>
      </c>
      <c r="AO33" s="66">
        <f>'低情景（2001-2060, 2020RMB）'!AO33*$B$73</f>
        <v>774.53630001487932</v>
      </c>
      <c r="AP33" s="100">
        <f>'低情景（2001-2060, 2020RMB）'!AP33*$B$73</f>
        <v>769.95227545505008</v>
      </c>
      <c r="AQ33" s="100">
        <f>'低情景（2001-2060, 2020RMB）'!AQ33*$B$73</f>
        <v>765.51816629586119</v>
      </c>
      <c r="AR33" s="100">
        <f>'低情景（2001-2060, 2020RMB）'!AR33*$B$73</f>
        <v>761.12382965163044</v>
      </c>
      <c r="AS33" s="100">
        <f>'低情景（2001-2060, 2020RMB）'!AS33*$B$73</f>
        <v>756.65959855019059</v>
      </c>
      <c r="AT33" s="100">
        <f>'低情景（2001-2060, 2020RMB）'!AT33*$B$73</f>
        <v>752.01691788986238</v>
      </c>
      <c r="AU33" s="65">
        <f>'低情景（2001-2060, 2020RMB）'!AU33*$B$73</f>
        <v>747.1152592914857</v>
      </c>
      <c r="AV33" s="100">
        <f>'低情景（2001-2060, 2020RMB）'!AV33*$B$73</f>
        <v>741.87505259236411</v>
      </c>
      <c r="AW33" s="100">
        <f>'低情景（2001-2060, 2020RMB）'!AW33*$B$73</f>
        <v>736.1921849368681</v>
      </c>
      <c r="AX33" s="100">
        <f>'低情景（2001-2060, 2020RMB）'!AX33*$B$73</f>
        <v>729.96519247995889</v>
      </c>
      <c r="AY33" s="66">
        <f>'低情景（2001-2060, 2020RMB）'!AY33*$B$73</f>
        <v>723.09547978063233</v>
      </c>
      <c r="AZ33" s="65">
        <f>'低情景（2001-2060, 2020RMB）'!AZ33*$B$73</f>
        <v>715.87020915434209</v>
      </c>
      <c r="BA33" s="100">
        <f>'低情景（2001-2060, 2020RMB）'!BA33*$B$73</f>
        <v>708.62296781720352</v>
      </c>
      <c r="BB33" s="100">
        <f>'低情景（2001-2060, 2020RMB）'!BB33*$B$73</f>
        <v>701.32824071017399</v>
      </c>
      <c r="BC33" s="100">
        <f>'低情景（2001-2060, 2020RMB）'!BC33*$B$73</f>
        <v>693.96216711514728</v>
      </c>
      <c r="BD33" s="66">
        <f>'低情景（2001-2060, 2020RMB）'!BD33*$B$73</f>
        <v>686.50263481462889</v>
      </c>
      <c r="BE33" s="100">
        <f>'低情景（2001-2060, 2020RMB）'!BE33*$B$73</f>
        <v>678.95263830787212</v>
      </c>
      <c r="BF33" s="100">
        <f>'低情景（2001-2060, 2020RMB）'!BF33*$B$73</f>
        <v>671.31954185273105</v>
      </c>
      <c r="BG33" s="100">
        <f>'低情景（2001-2060, 2020RMB）'!BG33*$B$73</f>
        <v>663.59041798128919</v>
      </c>
      <c r="BH33" s="100">
        <f>'低情景（2001-2060, 2020RMB）'!BH33*$B$73</f>
        <v>655.75404921162135</v>
      </c>
      <c r="BI33" s="245">
        <f>'低情景（2001-2060, 2020RMB）'!BI33*$B$73</f>
        <v>647.80094187340899</v>
      </c>
    </row>
    <row r="34" spans="1:61" x14ac:dyDescent="0.2">
      <c r="A34" s="23" t="s">
        <v>119</v>
      </c>
      <c r="B34" s="53"/>
      <c r="C34" s="54"/>
      <c r="D34" s="54"/>
      <c r="E34" s="54"/>
      <c r="F34" s="55"/>
      <c r="G34" s="53"/>
      <c r="H34" s="54"/>
      <c r="I34" s="54">
        <f>'低情景（2001-2060, 2020RMB）'!I34*$B$73</f>
        <v>1419.8380757555262</v>
      </c>
      <c r="J34" s="54">
        <f>'低情景（2001-2060, 2020RMB）'!J34*$B$73</f>
        <v>1542.4286998947809</v>
      </c>
      <c r="K34" s="55">
        <f>'低情景（2001-2060, 2020RMB）'!K34*$B$73</f>
        <v>1730.0458304753768</v>
      </c>
      <c r="L34" s="53">
        <f>'低情景（2001-2060, 2020RMB）'!L34*$B$73</f>
        <v>1906.7354752745023</v>
      </c>
      <c r="M34" s="54">
        <f>'低情景（2001-2060, 2020RMB）'!M34*$B$73</f>
        <v>2027.5786033384431</v>
      </c>
      <c r="N34" s="54">
        <f>'低情景（2001-2060, 2020RMB）'!N34*$B$73</f>
        <v>2159.1813020087934</v>
      </c>
      <c r="O34" s="54">
        <f>'低情景（2001-2060, 2020RMB）'!O34*$B$73</f>
        <v>2283.2851622002017</v>
      </c>
      <c r="P34" s="54">
        <f>'低情景（2001-2060, 2020RMB）'!P34*$B$73</f>
        <v>2371.9558120290712</v>
      </c>
      <c r="Q34" s="53">
        <f>'低情景（2001-2060, 2020RMB）'!Q34*$B$73</f>
        <v>2492.9925213528795</v>
      </c>
      <c r="R34" s="54">
        <f>'低情景（2001-2060, 2020RMB）'!R34*$B$73</f>
        <v>2619.3229436382521</v>
      </c>
      <c r="S34" s="54">
        <f>'低情景（2001-2060, 2020RMB）'!S34*$B$73</f>
        <v>2701.9460856533151</v>
      </c>
      <c r="T34" s="54">
        <f>'低情景（2001-2060, 2020RMB）'!T34*$B$73</f>
        <v>2727.5678902198274</v>
      </c>
      <c r="U34" s="55">
        <f>'低情景（2001-2060, 2020RMB）'!U34*$B$73</f>
        <v>2728.2631047167106</v>
      </c>
      <c r="V34" s="54">
        <f>'低情景（2001-2060, 2020RMB）'!V34*$B$73</f>
        <v>3059.367524259646</v>
      </c>
      <c r="W34" s="54">
        <f>'低情景（2001-2060, 2020RMB）'!W34*$B$73</f>
        <v>3312.9183905035534</v>
      </c>
      <c r="X34" s="100">
        <f>'低情景（2001-2060, 2020RMB）'!X34*$B$73</f>
        <v>3428.6426033652283</v>
      </c>
      <c r="Y34" s="100">
        <f>'低情景（2001-2060, 2020RMB）'!Y34*$B$73</f>
        <v>3538.8177188353143</v>
      </c>
      <c r="Z34" s="100">
        <f>'低情景（2001-2060, 2020RMB）'!Z34*$B$73</f>
        <v>3636.3586155288071</v>
      </c>
      <c r="AA34" s="65">
        <f>'低情景（2001-2060, 2020RMB）'!AA34*$B$73</f>
        <v>3735.5844501264919</v>
      </c>
      <c r="AB34" s="100">
        <f>'低情景（2001-2060, 2020RMB）'!AB34*$B$73</f>
        <v>3832.6435131549479</v>
      </c>
      <c r="AC34" s="100">
        <f>'低情景（2001-2060, 2020RMB）'!AC34*$B$73</f>
        <v>3927.4588933850459</v>
      </c>
      <c r="AD34" s="100">
        <f>'低情景（2001-2060, 2020RMB）'!AD34*$B$73</f>
        <v>4018.6710830599845</v>
      </c>
      <c r="AE34" s="66">
        <f>'低情景（2001-2060, 2020RMB）'!AE34*$B$73</f>
        <v>4103.5406060864389</v>
      </c>
      <c r="AF34" s="100">
        <f>'低情景（2001-2060, 2020RMB）'!AF34*$B$73</f>
        <v>4183.0063772289641</v>
      </c>
      <c r="AG34" s="100">
        <f>'低情景（2001-2060, 2020RMB）'!AG34*$B$73</f>
        <v>4259.0073986280622</v>
      </c>
      <c r="AH34" s="100">
        <f>'低情景（2001-2060, 2020RMB）'!AH34*$B$73</f>
        <v>4330.3581936382925</v>
      </c>
      <c r="AI34" s="100">
        <f>'低情景（2001-2060, 2020RMB）'!AI34*$B$73</f>
        <v>4399.2220843730629</v>
      </c>
      <c r="AJ34" s="244">
        <f>'低情景（2001-2060, 2020RMB）'!AJ34*$B$73</f>
        <v>4471.4736300215418</v>
      </c>
      <c r="AK34" s="65">
        <f>'低情景（2001-2060, 2020RMB）'!AK34*$B$73</f>
        <v>4544.7103388101359</v>
      </c>
      <c r="AL34" s="100">
        <f>'低情景（2001-2060, 2020RMB）'!AL34*$B$73</f>
        <v>4612.5402831809115</v>
      </c>
      <c r="AM34" s="100">
        <f>'低情景（2001-2060, 2020RMB）'!AM34*$B$73</f>
        <v>4676.4277585955515</v>
      </c>
      <c r="AN34" s="100">
        <f>'低情景（2001-2060, 2020RMB）'!AN34*$B$73</f>
        <v>4737.8966295388618</v>
      </c>
      <c r="AO34" s="66">
        <f>'低情景（2001-2060, 2020RMB）'!AO34*$B$73</f>
        <v>4798.5234680302028</v>
      </c>
      <c r="AP34" s="100">
        <f>'低情景（2001-2060, 2020RMB）'!AP34*$B$73</f>
        <v>4858.7135453242618</v>
      </c>
      <c r="AQ34" s="100">
        <f>'低情景（2001-2060, 2020RMB）'!AQ34*$B$73</f>
        <v>4917.9289869252807</v>
      </c>
      <c r="AR34" s="100">
        <f>'低情景（2001-2060, 2020RMB）'!AR34*$B$73</f>
        <v>4976.3627393617162</v>
      </c>
      <c r="AS34" s="100">
        <f>'低情景（2001-2060, 2020RMB）'!AS34*$B$73</f>
        <v>5034.2004460198168</v>
      </c>
      <c r="AT34" s="100">
        <f>'低情景（2001-2060, 2020RMB）'!AT34*$B$73</f>
        <v>5091.6226385216933</v>
      </c>
      <c r="AU34" s="65">
        <f>'低情景（2001-2060, 2020RMB）'!AU34*$B$73</f>
        <v>5148.9875673424649</v>
      </c>
      <c r="AV34" s="100">
        <f>'低情景（2001-2060, 2020RMB）'!AV34*$B$73</f>
        <v>5206.6545138771944</v>
      </c>
      <c r="AW34" s="100">
        <f>'低情景（2001-2060, 2020RMB）'!AW34*$B$73</f>
        <v>5264.7981667272443</v>
      </c>
      <c r="AX34" s="100">
        <f>'低情景（2001-2060, 2020RMB）'!AX34*$B$73</f>
        <v>5323.5850261846426</v>
      </c>
      <c r="AY34" s="66">
        <f>'低情景（2001-2060, 2020RMB）'!AY34*$B$73</f>
        <v>5383.1691020972821</v>
      </c>
      <c r="AZ34" s="65">
        <f>'低情景（2001-2060, 2020RMB）'!AZ34*$B$73</f>
        <v>5443.6894844361896</v>
      </c>
      <c r="BA34" s="100">
        <f>'低情景（2001-2060, 2020RMB）'!BA34*$B$73</f>
        <v>5505.099401345019</v>
      </c>
      <c r="BB34" s="100">
        <f>'低情景（2001-2060, 2020RMB）'!BB34*$B$73</f>
        <v>5567.2574270825653</v>
      </c>
      <c r="BC34" s="100">
        <f>'低情景（2001-2060, 2020RMB）'!BC34*$B$73</f>
        <v>5630.0172180971585</v>
      </c>
      <c r="BD34" s="66">
        <f>'低情景（2001-2060, 2020RMB）'!BD34*$B$73</f>
        <v>5693.2277445362215</v>
      </c>
      <c r="BE34" s="100">
        <f>'低情景（2001-2060, 2020RMB）'!BE34*$B$73</f>
        <v>5756.9308481437974</v>
      </c>
      <c r="BF34" s="100">
        <f>'低情景（2001-2060, 2020RMB）'!BF34*$B$73</f>
        <v>5821.203354743664</v>
      </c>
      <c r="BG34" s="100">
        <f>'低情景（2001-2060, 2020RMB）'!BG34*$B$73</f>
        <v>5885.9419225608644</v>
      </c>
      <c r="BH34" s="100">
        <f>'低情景（2001-2060, 2020RMB）'!BH34*$B$73</f>
        <v>5951.0414272652815</v>
      </c>
      <c r="BI34" s="245">
        <f>'低情景（2001-2060, 2020RMB）'!BI34*$B$73</f>
        <v>6016.3950587008403</v>
      </c>
    </row>
    <row r="35" spans="1:61" x14ac:dyDescent="0.2">
      <c r="A35" s="23" t="s">
        <v>84</v>
      </c>
      <c r="B35" s="53"/>
      <c r="C35" s="54"/>
      <c r="D35" s="54"/>
      <c r="E35" s="54"/>
      <c r="F35" s="55"/>
      <c r="G35" s="53"/>
      <c r="H35" s="54"/>
      <c r="I35" s="54">
        <f>'低情景（2001-2060, 2020RMB）'!I35*$B$73</f>
        <v>483.71746576031296</v>
      </c>
      <c r="J35" s="54">
        <f>'低情景（2001-2060, 2020RMB）'!J35*$B$73</f>
        <v>526.39931856443491</v>
      </c>
      <c r="K35" s="55">
        <f>'低情景（2001-2060, 2020RMB）'!K35*$B$73</f>
        <v>588.89561954508417</v>
      </c>
      <c r="L35" s="53">
        <f>'低情景（2001-2060, 2020RMB）'!L35*$B$73</f>
        <v>667.14701885654767</v>
      </c>
      <c r="M35" s="54">
        <f>'低情景（2001-2060, 2020RMB）'!M35*$B$73</f>
        <v>727.21213278788082</v>
      </c>
      <c r="N35" s="54">
        <f>'低情景（2001-2060, 2020RMB）'!N35*$B$73</f>
        <v>784.08433283869726</v>
      </c>
      <c r="O35" s="54">
        <f>'低情景（2001-2060, 2020RMB）'!O35*$B$73</f>
        <v>844.18584088878629</v>
      </c>
      <c r="P35" s="54">
        <f>'低情景（2001-2060, 2020RMB）'!P35*$B$73</f>
        <v>880.17306998213451</v>
      </c>
      <c r="Q35" s="53">
        <f>'低情景（2001-2060, 2020RMB）'!Q35*$B$73</f>
        <v>951.71412557052213</v>
      </c>
      <c r="R35" s="54">
        <f>'低情景（2001-2060, 2020RMB）'!R35*$B$73</f>
        <v>1082.788275133966</v>
      </c>
      <c r="S35" s="54">
        <f>'低情景（2001-2060, 2020RMB）'!S35*$B$73</f>
        <v>1182.709399569696</v>
      </c>
      <c r="T35" s="54">
        <f>'低情景（2001-2060, 2020RMB）'!T35*$B$73</f>
        <v>1215.5909598218193</v>
      </c>
      <c r="U35" s="55">
        <f>'低情景（2001-2060, 2020RMB）'!U35*$B$73</f>
        <v>1245.2987832640374</v>
      </c>
      <c r="V35" s="54">
        <f>'低情景（2001-2060, 2020RMB）'!V35*$B$73</f>
        <v>1618.1465370188198</v>
      </c>
      <c r="W35" s="54">
        <f>'低情景（2001-2060, 2020RMB）'!W35*$B$73</f>
        <v>1587.8769898349155</v>
      </c>
      <c r="X35" s="100">
        <f>'低情景（2001-2060, 2020RMB）'!X35*$B$73</f>
        <v>1657.88770247863</v>
      </c>
      <c r="Y35" s="100">
        <f>'低情景（2001-2060, 2020RMB）'!Y35*$B$73</f>
        <v>1729.0863031144443</v>
      </c>
      <c r="Z35" s="100">
        <f>'低情景（2001-2060, 2020RMB）'!Z35*$B$73</f>
        <v>1799.1402690412315</v>
      </c>
      <c r="AA35" s="65">
        <f>'低情景（2001-2060, 2020RMB）'!AA35*$B$73</f>
        <v>1876.3786858573587</v>
      </c>
      <c r="AB35" s="100">
        <f>'低情景（2001-2060, 2020RMB）'!AB35*$B$73</f>
        <v>1958.4378807318199</v>
      </c>
      <c r="AC35" s="100">
        <f>'低情景（2001-2060, 2020RMB）'!AC35*$B$73</f>
        <v>2043.6237033469852</v>
      </c>
      <c r="AD35" s="100">
        <f>'低情景（2001-2060, 2020RMB）'!AD35*$B$73</f>
        <v>2129.1861956054527</v>
      </c>
      <c r="AE35" s="66">
        <f>'低情景（2001-2060, 2020RMB）'!AE35*$B$73</f>
        <v>2211.1802810204922</v>
      </c>
      <c r="AF35" s="100">
        <f>'低情景（2001-2060, 2020RMB）'!AF35*$B$73</f>
        <v>2286.3386632961715</v>
      </c>
      <c r="AG35" s="100">
        <f>'低情景（2001-2060, 2020RMB）'!AG35*$B$73</f>
        <v>2355.654529546634</v>
      </c>
      <c r="AH35" s="100">
        <f>'低情景（2001-2060, 2020RMB）'!AH35*$B$73</f>
        <v>2421.5298610327736</v>
      </c>
      <c r="AI35" s="100">
        <f>'低情景（2001-2060, 2020RMB）'!AI35*$B$73</f>
        <v>2488.5990069839499</v>
      </c>
      <c r="AJ35" s="244">
        <f>'低情景（2001-2060, 2020RMB）'!AJ35*$B$73</f>
        <v>2564.0192171441122</v>
      </c>
      <c r="AK35" s="65">
        <f>'低情景（2001-2060, 2020RMB）'!AK35*$B$73</f>
        <v>2646.6840201594669</v>
      </c>
      <c r="AL35" s="100">
        <f>'低情景（2001-2060, 2020RMB）'!AL35*$B$73</f>
        <v>2730.2882571613391</v>
      </c>
      <c r="AM35" s="100">
        <f>'低情景（2001-2060, 2020RMB）'!AM35*$B$73</f>
        <v>2815.5282590041079</v>
      </c>
      <c r="AN35" s="100">
        <f>'低情景（2001-2060, 2020RMB）'!AN35*$B$73</f>
        <v>2903.164400784246</v>
      </c>
      <c r="AO35" s="66">
        <f>'低情景（2001-2060, 2020RMB）'!AO35*$B$73</f>
        <v>2994.0275501976189</v>
      </c>
      <c r="AP35" s="100">
        <f>'低情景（2001-2060, 2020RMB）'!AP35*$B$73</f>
        <v>3088.2508479654748</v>
      </c>
      <c r="AQ35" s="100">
        <f>'低情景（2001-2060, 2020RMB）'!AQ35*$B$73</f>
        <v>3185.3525009935906</v>
      </c>
      <c r="AR35" s="100">
        <f>'低情景（2001-2060, 2020RMB）'!AR35*$B$73</f>
        <v>3285.2821538799999</v>
      </c>
      <c r="AS35" s="100">
        <f>'低情景（2001-2060, 2020RMB）'!AS35*$B$73</f>
        <v>3387.9675906787816</v>
      </c>
      <c r="AT35" s="100">
        <f>'低情景（2001-2060, 2020RMB）'!AT35*$B$73</f>
        <v>3493.3151433856028</v>
      </c>
      <c r="AU35" s="65">
        <f>'低情景（2001-2060, 2020RMB）'!AU35*$B$73</f>
        <v>3601.3365494320028</v>
      </c>
      <c r="AV35" s="100">
        <f>'低情景（2001-2060, 2020RMB）'!AV35*$B$73</f>
        <v>3712.0342676932573</v>
      </c>
      <c r="AW35" s="100">
        <f>'低情景（2001-2060, 2020RMB）'!AW35*$B$73</f>
        <v>3825.2661322051804</v>
      </c>
      <c r="AX35" s="100">
        <f>'低情景（2001-2060, 2020RMB）'!AX35*$B$73</f>
        <v>3940.8624924601672</v>
      </c>
      <c r="AY35" s="66">
        <f>'低情景（2001-2060, 2020RMB）'!AY35*$B$73</f>
        <v>4058.6213234766656</v>
      </c>
      <c r="AZ35" s="65">
        <f>'低情景（2001-2060, 2020RMB）'!AZ35*$B$73</f>
        <v>4178.976933775376</v>
      </c>
      <c r="BA35" s="100">
        <f>'低情景（2001-2060, 2020RMB）'!BA35*$B$73</f>
        <v>4302.5455828398362</v>
      </c>
      <c r="BB35" s="100">
        <f>'低情景（2001-2060, 2020RMB）'!BB35*$B$73</f>
        <v>4429.3666195227215</v>
      </c>
      <c r="BC35" s="100">
        <f>'低情景（2001-2060, 2020RMB）'!BC35*$B$73</f>
        <v>4559.4743429513883</v>
      </c>
      <c r="BD35" s="66">
        <f>'低情景（2001-2060, 2020RMB）'!BD35*$B$73</f>
        <v>4692.8974701716033</v>
      </c>
      <c r="BE35" s="100">
        <f>'低情景（2001-2060, 2020RMB）'!BE35*$B$73</f>
        <v>4829.8241322452905</v>
      </c>
      <c r="BF35" s="100">
        <f>'低情景（2001-2060, 2020RMB）'!BF35*$B$73</f>
        <v>4970.4809923885323</v>
      </c>
      <c r="BG35" s="100">
        <f>'低情景（2001-2060, 2020RMB）'!BG35*$B$73</f>
        <v>5114.948957164389</v>
      </c>
      <c r="BH35" s="100">
        <f>'低情景（2001-2060, 2020RMB）'!BH35*$B$73</f>
        <v>5263.3072236715916</v>
      </c>
      <c r="BI35" s="245">
        <f>'低情景（2001-2060, 2020RMB）'!BI35*$B$73</f>
        <v>5415.6329421046366</v>
      </c>
    </row>
    <row r="36" spans="1:61" x14ac:dyDescent="0.2">
      <c r="A36" s="23" t="s">
        <v>85</v>
      </c>
      <c r="B36" s="53"/>
      <c r="C36" s="54"/>
      <c r="D36" s="54"/>
      <c r="E36" s="54"/>
      <c r="F36" s="55"/>
      <c r="G36" s="53"/>
      <c r="H36" s="54"/>
      <c r="I36" s="54">
        <f>'低情景（2001-2060, 2020RMB）'!I36*$B$73</f>
        <v>118.34009269006653</v>
      </c>
      <c r="J36" s="54">
        <f>'低情景（2001-2060, 2020RMB）'!J36*$B$73</f>
        <v>123.62182795184819</v>
      </c>
      <c r="K36" s="55">
        <f>'低情景（2001-2060, 2020RMB）'!K36*$B$73</f>
        <v>133.37663196120397</v>
      </c>
      <c r="L36" s="53">
        <f>'低情景（2001-2060, 2020RMB）'!L36*$B$73</f>
        <v>142.25650870419096</v>
      </c>
      <c r="M36" s="54">
        <f>'低情景（2001-2060, 2020RMB）'!M36*$B$73</f>
        <v>153.16827823699467</v>
      </c>
      <c r="N36" s="54">
        <f>'低情景（2001-2060, 2020RMB）'!N36*$B$73</f>
        <v>160.49079984258429</v>
      </c>
      <c r="O36" s="54">
        <f>'低情景（2001-2060, 2020RMB）'!O36*$B$73</f>
        <v>166.94576669297967</v>
      </c>
      <c r="P36" s="54">
        <f>'低情景（2001-2060, 2020RMB）'!P36*$B$73</f>
        <v>176.1215580414071</v>
      </c>
      <c r="Q36" s="53">
        <f>'低情景（2001-2060, 2020RMB）'!Q36*$B$73</f>
        <v>182.35873919401584</v>
      </c>
      <c r="R36" s="54">
        <f>'低情景（2001-2060, 2020RMB）'!R36*$B$73</f>
        <v>195.29133151703161</v>
      </c>
      <c r="S36" s="54">
        <f>'低情景（2001-2060, 2020RMB）'!S36*$B$73</f>
        <v>209.22959491007907</v>
      </c>
      <c r="T36" s="54">
        <f>'低情景（2001-2060, 2020RMB）'!T36*$B$73</f>
        <v>225.7383827465211</v>
      </c>
      <c r="U36" s="55">
        <f>'低情景（2001-2060, 2020RMB）'!U36*$B$73</f>
        <v>223.1754643875409</v>
      </c>
      <c r="V36" s="54">
        <f>'低情景（2001-2060, 2020RMB）'!V36*$B$73</f>
        <v>249.09839628267974</v>
      </c>
      <c r="W36" s="54">
        <f>'低情景（2001-2060, 2020RMB）'!W36*$B$73</f>
        <v>255.82558027423454</v>
      </c>
      <c r="X36" s="100">
        <f>'低情景（2001-2060, 2020RMB）'!X36*$B$73</f>
        <v>266.59373627301864</v>
      </c>
      <c r="Y36" s="100">
        <f>'低情景（2001-2060, 2020RMB）'!Y36*$B$73</f>
        <v>276.94111095870767</v>
      </c>
      <c r="Z36" s="100">
        <f>'低情景（2001-2060, 2020RMB）'!Z36*$B$73</f>
        <v>286.23425409210444</v>
      </c>
      <c r="AA36" s="65">
        <f>'低情景（2001-2060, 2020RMB）'!AA36*$B$73</f>
        <v>295.58236144366333</v>
      </c>
      <c r="AB36" s="100">
        <f>'低情景（2001-2060, 2020RMB）'!AB36*$B$73</f>
        <v>304.73108151055442</v>
      </c>
      <c r="AC36" s="100">
        <f>'低情景（2001-2060, 2020RMB）'!AC36*$B$73</f>
        <v>313.68720258562684</v>
      </c>
      <c r="AD36" s="100">
        <f>'低情景（2001-2060, 2020RMB）'!AD36*$B$73</f>
        <v>322.3576901766167</v>
      </c>
      <c r="AE36" s="66">
        <f>'低情景（2001-2060, 2020RMB）'!AE36*$B$73</f>
        <v>330.53957398659446</v>
      </c>
      <c r="AF36" s="100">
        <f>'低情景（2001-2060, 2020RMB）'!AF36*$B$73</f>
        <v>338.33294125531393</v>
      </c>
      <c r="AG36" s="100">
        <f>'低情景（2001-2060, 2020RMB）'!AG36*$B$73</f>
        <v>345.87559549349578</v>
      </c>
      <c r="AH36" s="100">
        <f>'低情景（2001-2060, 2020RMB）'!AH36*$B$73</f>
        <v>353.02102692631803</v>
      </c>
      <c r="AI36" s="100">
        <f>'低情景（2001-2060, 2020RMB）'!AI36*$B$73</f>
        <v>359.89187979273458</v>
      </c>
      <c r="AJ36" s="244">
        <f>'低情景（2001-2060, 2020RMB）'!AJ36*$B$73</f>
        <v>366.91472881206823</v>
      </c>
      <c r="AK36" s="65">
        <f>'低情景（2001-2060, 2020RMB）'!AK36*$B$73</f>
        <v>373.91836488685004</v>
      </c>
      <c r="AL36" s="100">
        <f>'低情景（2001-2060, 2020RMB）'!AL36*$B$73</f>
        <v>380.44002402575933</v>
      </c>
      <c r="AM36" s="100">
        <f>'低情景（2001-2060, 2020RMB）'!AM36*$B$73</f>
        <v>386.60162182520088</v>
      </c>
      <c r="AN36" s="100">
        <f>'低情景（2001-2060, 2020RMB）'!AN36*$B$73</f>
        <v>392.53199084271608</v>
      </c>
      <c r="AO36" s="66">
        <f>'低情景（2001-2060, 2020RMB）'!AO36*$B$73</f>
        <v>398.36612506168149</v>
      </c>
      <c r="AP36" s="100">
        <f>'低情景（2001-2060, 2020RMB）'!AP36*$B$73</f>
        <v>404.14321464853691</v>
      </c>
      <c r="AQ36" s="100">
        <f>'低情景（2001-2060, 2020RMB）'!AQ36*$B$73</f>
        <v>409.82460796828411</v>
      </c>
      <c r="AR36" s="100">
        <f>'低情景（2001-2060, 2020RMB）'!AR36*$B$73</f>
        <v>415.43281868751671</v>
      </c>
      <c r="AS36" s="100">
        <f>'低情景（2001-2060, 2020RMB）'!AS36*$B$73</f>
        <v>420.99033921896614</v>
      </c>
      <c r="AT36" s="100">
        <f>'低情景（2001-2060, 2020RMB）'!AT36*$B$73</f>
        <v>426.51979868224174</v>
      </c>
      <c r="AU36" s="65">
        <f>'低情景（2001-2060, 2020RMB）'!AU36*$B$73</f>
        <v>432.05928806811613</v>
      </c>
      <c r="AV36" s="100">
        <f>'低情景（2001-2060, 2020RMB）'!AV36*$B$73</f>
        <v>437.64763128466774</v>
      </c>
      <c r="AW36" s="100">
        <f>'低情景（2001-2060, 2020RMB）'!AW36*$B$73</f>
        <v>443.30876373299765</v>
      </c>
      <c r="AX36" s="100">
        <f>'低情景（2001-2060, 2020RMB）'!AX36*$B$73</f>
        <v>449.06649444197296</v>
      </c>
      <c r="AY36" s="66">
        <f>'低情景（2001-2060, 2020RMB）'!AY36*$B$73</f>
        <v>454.94416006018503</v>
      </c>
      <c r="AZ36" s="65">
        <f>'低情景（2001-2060, 2020RMB）'!AZ36*$B$73</f>
        <v>460.93920218305198</v>
      </c>
      <c r="BA36" s="100">
        <f>'低情景（2001-2060, 2020RMB）'!BA36*$B$73</f>
        <v>467.0265032627924</v>
      </c>
      <c r="BB36" s="100">
        <f>'低情景（2001-2060, 2020RMB）'!BB36*$B$73</f>
        <v>473.19454010972748</v>
      </c>
      <c r="BC36" s="100">
        <f>'低情景（2001-2060, 2020RMB）'!BC36*$B$73</f>
        <v>479.43128609099625</v>
      </c>
      <c r="BD36" s="66">
        <f>'低情景（2001-2060, 2020RMB）'!BD36*$B$73</f>
        <v>485.72422787015904</v>
      </c>
      <c r="BE36" s="100">
        <f>'低情景（2001-2060, 2020RMB）'!BE36*$B$73</f>
        <v>492.07724891261932</v>
      </c>
      <c r="BF36" s="100">
        <f>'低情景（2001-2060, 2020RMB）'!BF36*$B$73</f>
        <v>498.49726306941955</v>
      </c>
      <c r="BG36" s="100">
        <f>'低情景（2001-2060, 2020RMB）'!BG36*$B$73</f>
        <v>504.97578379830048</v>
      </c>
      <c r="BH36" s="100">
        <f>'低情景（2001-2060, 2020RMB）'!BH36*$B$73</f>
        <v>511.50411393363612</v>
      </c>
      <c r="BI36" s="245">
        <f>'低情景（2001-2060, 2020RMB）'!BI36*$B$73</f>
        <v>518.07335312799546</v>
      </c>
    </row>
    <row r="37" spans="1:61" x14ac:dyDescent="0.2">
      <c r="A37" s="23" t="s">
        <v>86</v>
      </c>
      <c r="B37" s="53"/>
      <c r="C37" s="54"/>
      <c r="D37" s="54"/>
      <c r="E37" s="54"/>
      <c r="F37" s="55"/>
      <c r="G37" s="53"/>
      <c r="H37" s="54"/>
      <c r="I37" s="54">
        <f>'低情景（2001-2060, 2020RMB）'!I37*$B$73</f>
        <v>538.98023258366788</v>
      </c>
      <c r="J37" s="54">
        <f>'低情景（2001-2060, 2020RMB）'!J37*$B$73</f>
        <v>572.48796307215707</v>
      </c>
      <c r="K37" s="55">
        <f>'低情景（2001-2060, 2020RMB）'!K37*$B$73</f>
        <v>653.24298216813247</v>
      </c>
      <c r="L37" s="53">
        <f>'低情景（2001-2060, 2020RMB）'!L37*$B$73</f>
        <v>708.3464748598501</v>
      </c>
      <c r="M37" s="54">
        <f>'低情景（2001-2060, 2020RMB）'!M37*$B$73</f>
        <v>742.44987001693801</v>
      </c>
      <c r="N37" s="54">
        <f>'低情景（2001-2060, 2020RMB）'!N37*$B$73</f>
        <v>780.76539254799661</v>
      </c>
      <c r="O37" s="54">
        <f>'低情景（2001-2060, 2020RMB）'!O37*$B$73</f>
        <v>812.91644925741389</v>
      </c>
      <c r="P37" s="54">
        <f>'低情景（2001-2060, 2020RMB）'!P37*$B$73</f>
        <v>832.14628132368648</v>
      </c>
      <c r="Q37" s="53">
        <f>'低情景（2001-2060, 2020RMB）'!Q37*$B$73</f>
        <v>873.79715493180709</v>
      </c>
      <c r="R37" s="54">
        <f>'低情景（2001-2060, 2020RMB）'!R37*$B$73</f>
        <v>940.18779422073999</v>
      </c>
      <c r="S37" s="54">
        <f>'低情景（2001-2060, 2020RMB）'!S37*$B$73</f>
        <v>966.10022318768188</v>
      </c>
      <c r="T37" s="54">
        <f>'低情景（2001-2060, 2020RMB）'!T37*$B$73</f>
        <v>976.19296521477702</v>
      </c>
      <c r="U37" s="55">
        <f>'低情景（2001-2060, 2020RMB）'!U37*$B$73</f>
        <v>961.33243098481523</v>
      </c>
      <c r="V37" s="54">
        <f>'低情景（2001-2060, 2020RMB）'!V37*$B$73</f>
        <v>1063.9875770412123</v>
      </c>
      <c r="W37" s="54">
        <f>'低情景（2001-2060, 2020RMB）'!W37*$B$73</f>
        <v>1061.3776196365975</v>
      </c>
      <c r="X37" s="100">
        <f>'低情景（2001-2060, 2020RMB）'!X37*$B$73</f>
        <v>1085.8223098734134</v>
      </c>
      <c r="Y37" s="100">
        <f>'低情景（2001-2060, 2020RMB）'!Y37*$B$73</f>
        <v>1108.6582179004467</v>
      </c>
      <c r="Z37" s="100">
        <f>'低情景（2001-2060, 2020RMB）'!Z37*$B$73</f>
        <v>1128.1639452917821</v>
      </c>
      <c r="AA37" s="65">
        <f>'低情景（2001-2060, 2020RMB）'!AA37*$B$73</f>
        <v>1148.8687189503153</v>
      </c>
      <c r="AB37" s="100">
        <f>'低情景（2001-2060, 2020RMB）'!AB37*$B$73</f>
        <v>1169.2330985994042</v>
      </c>
      <c r="AC37" s="100">
        <f>'低情景（2001-2060, 2020RMB）'!AC37*$B$73</f>
        <v>1189.1251056498256</v>
      </c>
      <c r="AD37" s="100">
        <f>'低情景（2001-2060, 2020RMB）'!AD37*$B$73</f>
        <v>1208.0137758184296</v>
      </c>
      <c r="AE37" s="66">
        <f>'低情景（2001-2060, 2020RMB）'!AE37*$B$73</f>
        <v>1224.9543047087477</v>
      </c>
      <c r="AF37" s="100">
        <f>'低情景（2001-2060, 2020RMB）'!AF37*$B$73</f>
        <v>1240.0977871186776</v>
      </c>
      <c r="AG37" s="100">
        <f>'低情景（2001-2060, 2020RMB）'!AG37*$B$73</f>
        <v>1254.1520107664942</v>
      </c>
      <c r="AH37" s="100">
        <f>'低情景（2001-2060, 2020RMB）'!AH37*$B$73</f>
        <v>1267.0446833308251</v>
      </c>
      <c r="AI37" s="100">
        <f>'低情景（2001-2060, 2020RMB）'!AI37*$B$73</f>
        <v>1279.6938711095524</v>
      </c>
      <c r="AJ37" s="244">
        <f>'低情景（2001-2060, 2020RMB）'!AJ37*$B$73</f>
        <v>1294.0842755013207</v>
      </c>
      <c r="AK37" s="65">
        <f>'低情景（2001-2060, 2020RMB）'!AK37*$B$73</f>
        <v>1309.3737717601375</v>
      </c>
      <c r="AL37" s="100">
        <f>'低情景（2001-2060, 2020RMB）'!AL37*$B$73</f>
        <v>1323.3819754914571</v>
      </c>
      <c r="AM37" s="100">
        <f>'低情景（2001-2060, 2020RMB）'!AM37*$B$73</f>
        <v>1336.5145543157614</v>
      </c>
      <c r="AN37" s="100">
        <f>'低情景（2001-2060, 2020RMB）'!AN37*$B$73</f>
        <v>1349.1834418574615</v>
      </c>
      <c r="AO37" s="66">
        <f>'低情景（2001-2060, 2020RMB）'!AO37*$B$73</f>
        <v>1361.806103559112</v>
      </c>
      <c r="AP37" s="100">
        <f>'低情景（2001-2060, 2020RMB）'!AP37*$B$73</f>
        <v>1374.4602584267914</v>
      </c>
      <c r="AQ37" s="100">
        <f>'低情景（2001-2060, 2020RMB）'!AQ37*$B$73</f>
        <v>1386.9542149588106</v>
      </c>
      <c r="AR37" s="100">
        <f>'低情景（2001-2060, 2020RMB）'!AR37*$B$73</f>
        <v>1399.3016784265526</v>
      </c>
      <c r="AS37" s="100">
        <f>'低情景（2001-2060, 2020RMB）'!AS37*$B$73</f>
        <v>1411.5117307853473</v>
      </c>
      <c r="AT37" s="100">
        <f>'低情景（2001-2060, 2020RMB）'!AT37*$B$73</f>
        <v>1423.5895842563061</v>
      </c>
      <c r="AU37" s="65">
        <f>'低情景（2001-2060, 2020RMB）'!AU37*$B$73</f>
        <v>1435.5876628528838</v>
      </c>
      <c r="AV37" s="100">
        <f>'低情景（2001-2060, 2020RMB）'!AV37*$B$73</f>
        <v>1447.5558431273175</v>
      </c>
      <c r="AW37" s="100">
        <f>'低情景（2001-2060, 2020RMB）'!AW37*$B$73</f>
        <v>1459.4900127449109</v>
      </c>
      <c r="AX37" s="100">
        <f>'低情景（2001-2060, 2020RMB）'!AX37*$B$73</f>
        <v>1471.3815597391699</v>
      </c>
      <c r="AY37" s="66">
        <f>'低情景（2001-2060, 2020RMB）'!AY37*$B$73</f>
        <v>1483.2162041222275</v>
      </c>
      <c r="AZ37" s="65">
        <f>'低情景（2001-2060, 2020RMB）'!AZ37*$B$73</f>
        <v>1495.11814715318</v>
      </c>
      <c r="BA37" s="100">
        <f>'低情景（2001-2060, 2020RMB）'!BA37*$B$73</f>
        <v>1507.1977162478765</v>
      </c>
      <c r="BB37" s="100">
        <f>'低情景（2001-2060, 2020RMB）'!BB37*$B$73</f>
        <v>1519.4139474912688</v>
      </c>
      <c r="BC37" s="100">
        <f>'低情景（2001-2060, 2020RMB）'!BC37*$B$73</f>
        <v>1531.7250157935082</v>
      </c>
      <c r="BD37" s="66">
        <f>'低情景（2001-2060, 2020RMB）'!BD37*$B$73</f>
        <v>1544.0883076983839</v>
      </c>
      <c r="BE37" s="100">
        <f>'低情景（2001-2060, 2020RMB）'!BE37*$B$73</f>
        <v>1556.5138448302391</v>
      </c>
      <c r="BF37" s="100">
        <f>'低情景（2001-2060, 2020RMB）'!BF37*$B$73</f>
        <v>1569.0209107351975</v>
      </c>
      <c r="BG37" s="100">
        <f>'低情景（2001-2060, 2020RMB）'!BG37*$B$73</f>
        <v>1581.5800952883915</v>
      </c>
      <c r="BH37" s="100">
        <f>'低情景（2001-2060, 2020RMB）'!BH37*$B$73</f>
        <v>1594.1618275369754</v>
      </c>
      <c r="BI37" s="245">
        <f>'低情景（2001-2060, 2020RMB）'!BI37*$B$73</f>
        <v>1606.7364025717943</v>
      </c>
    </row>
    <row r="38" spans="1:61" x14ac:dyDescent="0.2">
      <c r="A38" s="23" t="s">
        <v>87</v>
      </c>
      <c r="B38" s="53"/>
      <c r="C38" s="54"/>
      <c r="D38" s="54"/>
      <c r="E38" s="54"/>
      <c r="F38" s="55"/>
      <c r="G38" s="53"/>
      <c r="H38" s="54"/>
      <c r="I38" s="54">
        <f>'低情景（2001-2060, 2020RMB）'!I38*$B$73</f>
        <v>969.86529677334454</v>
      </c>
      <c r="J38" s="54">
        <f>'低情景（2001-2060, 2020RMB）'!J38*$B$73</f>
        <v>1054.5240750677958</v>
      </c>
      <c r="K38" s="55">
        <f>'低情景（2001-2060, 2020RMB）'!K38*$B$73</f>
        <v>1231.9487832991067</v>
      </c>
      <c r="L38" s="53">
        <f>'低情景（2001-2060, 2020RMB）'!L38*$B$73</f>
        <v>1401.566718147817</v>
      </c>
      <c r="M38" s="54">
        <f>'低情景（2001-2060, 2020RMB）'!M38*$B$73</f>
        <v>1483.7223646090169</v>
      </c>
      <c r="N38" s="54">
        <f>'低情景（2001-2060, 2020RMB）'!N38*$B$73</f>
        <v>1571.5684766320201</v>
      </c>
      <c r="O38" s="54">
        <f>'低情景（2001-2060, 2020RMB）'!O38*$B$73</f>
        <v>1646.8308809364089</v>
      </c>
      <c r="P38" s="54">
        <f>'低情景（2001-2060, 2020RMB）'!P38*$B$73</f>
        <v>1663.9142092848247</v>
      </c>
      <c r="Q38" s="53">
        <f>'低情景（2001-2060, 2020RMB）'!Q38*$B$73</f>
        <v>1729.3353394650969</v>
      </c>
      <c r="R38" s="54">
        <f>'低情景（2001-2060, 2020RMB）'!R38*$B$73</f>
        <v>1815.2175877512082</v>
      </c>
      <c r="S38" s="54">
        <f>'低情景（2001-2060, 2020RMB）'!S38*$B$73</f>
        <v>1890.5503654260967</v>
      </c>
      <c r="T38" s="54">
        <f>'低情景（2001-2060, 2020RMB）'!T38*$B$73</f>
        <v>1985.0357835637794</v>
      </c>
      <c r="U38" s="55">
        <f>'低情景（2001-2060, 2020RMB）'!U38*$B$73</f>
        <v>1974.020219422028</v>
      </c>
      <c r="V38" s="54">
        <f>'低情景（2001-2060, 2020RMB）'!V38*$B$73</f>
        <v>2219.755042611464</v>
      </c>
      <c r="W38" s="54">
        <f>'低情景（2001-2060, 2020RMB）'!W38*$B$73</f>
        <v>2221.0746865680835</v>
      </c>
      <c r="X38" s="100">
        <f>'低情景（2001-2060, 2020RMB）'!X38*$B$73</f>
        <v>2231.1241140017264</v>
      </c>
      <c r="Y38" s="100">
        <f>'低情景（2001-2060, 2020RMB）'!Y38*$B$73</f>
        <v>2235.6871708960625</v>
      </c>
      <c r="Z38" s="100">
        <f>'低情景（2001-2060, 2020RMB）'!Z38*$B$73</f>
        <v>2233.0103410372494</v>
      </c>
      <c r="AA38" s="65">
        <f>'低情景（2001-2060, 2020RMB）'!AA38*$B$73</f>
        <v>2230.3980858205045</v>
      </c>
      <c r="AB38" s="100">
        <f>'低情景（2001-2060, 2020RMB）'!AB38*$B$73</f>
        <v>2223.1939895606329</v>
      </c>
      <c r="AC38" s="100">
        <f>'低情景（2001-2060, 2020RMB）'!AC38*$B$73</f>
        <v>2213.0719868127553</v>
      </c>
      <c r="AD38" s="100">
        <f>'低情景（2001-2060, 2020RMB）'!AD38*$B$73</f>
        <v>2200.9780013486288</v>
      </c>
      <c r="AE38" s="66">
        <f>'低情景（2001-2060, 2020RMB）'!AE38*$B$73</f>
        <v>2187.1584605948024</v>
      </c>
      <c r="AF38" s="100">
        <f>'低情景（2001-2060, 2020RMB）'!AF38*$B$73</f>
        <v>2167.507336513318</v>
      </c>
      <c r="AG38" s="100">
        <f>'低情景（2001-2060, 2020RMB）'!AG38*$B$73</f>
        <v>2139.9763110588669</v>
      </c>
      <c r="AH38" s="100">
        <f>'低情景（2001-2060, 2020RMB）'!AH38*$B$73</f>
        <v>2107.9680392886903</v>
      </c>
      <c r="AI38" s="100">
        <f>'低情景（2001-2060, 2020RMB）'!AI38*$B$73</f>
        <v>2076.3470499726477</v>
      </c>
      <c r="AJ38" s="244">
        <f>'低情景（2001-2060, 2020RMB）'!AJ38*$B$73</f>
        <v>2051.3319279524203</v>
      </c>
      <c r="AK38" s="65">
        <f>'低情景（2001-2060, 2020RMB）'!AK38*$B$73</f>
        <v>2031.4035936163789</v>
      </c>
      <c r="AL38" s="100">
        <f>'低情景（2001-2060, 2020RMB）'!AL38*$B$73</f>
        <v>2010.9951464519306</v>
      </c>
      <c r="AM38" s="100">
        <f>'低情景（2001-2060, 2020RMB）'!AM38*$B$73</f>
        <v>1990.5574355489587</v>
      </c>
      <c r="AN38" s="100">
        <f>'低情景（2001-2060, 2020RMB）'!AN38*$B$73</f>
        <v>1970.5033588350927</v>
      </c>
      <c r="AO38" s="66">
        <f>'低情景（2001-2060, 2020RMB）'!AO38*$B$73</f>
        <v>1951.2122281533473</v>
      </c>
      <c r="AP38" s="100">
        <f>'低情景（2001-2060, 2020RMB）'!AP38*$B$73</f>
        <v>1932.548189485098</v>
      </c>
      <c r="AQ38" s="100">
        <f>'低情景（2001-2060, 2020RMB）'!AQ38*$B$73</f>
        <v>1914.0046830833674</v>
      </c>
      <c r="AR38" s="100">
        <f>'低情景（2001-2060, 2020RMB）'!AR38*$B$73</f>
        <v>1895.3818753925814</v>
      </c>
      <c r="AS38" s="100">
        <f>'低情景（2001-2060, 2020RMB）'!AS38*$B$73</f>
        <v>1876.4806265096333</v>
      </c>
      <c r="AT38" s="100">
        <f>'低情景（2001-2060, 2020RMB）'!AT38*$B$73</f>
        <v>1857.1043387685881</v>
      </c>
      <c r="AU38" s="65">
        <f>'低情景（2001-2060, 2020RMB）'!AU38*$B$73</f>
        <v>1837.1252738584617</v>
      </c>
      <c r="AV38" s="100">
        <f>'低情景（2001-2060, 2020RMB）'!AV38*$B$73</f>
        <v>1816.4168913384442</v>
      </c>
      <c r="AW38" s="100">
        <f>'低情景（2001-2060, 2020RMB）'!AW38*$B$73</f>
        <v>1794.7916455740105</v>
      </c>
      <c r="AX38" s="100">
        <f>'低情景（2001-2060, 2020RMB）'!AX38*$B$73</f>
        <v>1772.0682341146724</v>
      </c>
      <c r="AY38" s="66">
        <f>'低情景（2001-2060, 2020RMB）'!AY38*$B$73</f>
        <v>1748.0718655652481</v>
      </c>
      <c r="AZ38" s="65">
        <f>'低情景（2001-2060, 2020RMB）'!AZ38*$B$73</f>
        <v>1722.7428164140467</v>
      </c>
      <c r="BA38" s="100">
        <f>'低情景（2001-2060, 2020RMB）'!BA38*$B$73</f>
        <v>1696.2400520023059</v>
      </c>
      <c r="BB38" s="100">
        <f>'低情景（2001-2060, 2020RMB）'!BB38*$B$73</f>
        <v>1668.719474599784</v>
      </c>
      <c r="BC38" s="100">
        <f>'低情景（2001-2060, 2020RMB）'!BC38*$B$73</f>
        <v>1640.3333246266436</v>
      </c>
      <c r="BD38" s="66">
        <f>'低情景（2001-2060, 2020RMB）'!BD38*$B$73</f>
        <v>1611.2294889898715</v>
      </c>
      <c r="BE38" s="100">
        <f>'低情景（2001-2060, 2020RMB）'!BE38*$B$73</f>
        <v>1581.6051022848139</v>
      </c>
      <c r="BF38" s="100">
        <f>'低情景（2001-2060, 2020RMB）'!BF38*$B$73</f>
        <v>1551.6558028336781</v>
      </c>
      <c r="BG38" s="100">
        <f>'低情景（2001-2060, 2020RMB）'!BG38*$B$73</f>
        <v>1521.5182809301211</v>
      </c>
      <c r="BH38" s="100">
        <f>'低情景（2001-2060, 2020RMB）'!BH38*$B$73</f>
        <v>1491.3219230072041</v>
      </c>
      <c r="BI38" s="245">
        <f>'低情景（2001-2060, 2020RMB）'!BI38*$B$73</f>
        <v>1461.1886111491619</v>
      </c>
    </row>
    <row r="39" spans="1:61" x14ac:dyDescent="0.2">
      <c r="A39" s="23" t="s">
        <v>88</v>
      </c>
      <c r="B39" s="53"/>
      <c r="C39" s="54"/>
      <c r="D39" s="54"/>
      <c r="E39" s="54"/>
      <c r="F39" s="55"/>
      <c r="G39" s="53"/>
      <c r="H39" s="54"/>
      <c r="I39" s="54">
        <f>'低情景（2001-2060, 2020RMB）'!I39*$B$73</f>
        <v>1827.2046823458188</v>
      </c>
      <c r="J39" s="54">
        <f>'低情景（2001-2060, 2020RMB）'!J39*$B$73</f>
        <v>1903.5599257682049</v>
      </c>
      <c r="K39" s="55">
        <f>'低情景（2001-2060, 2020RMB）'!K39*$B$73</f>
        <v>2063.0097206545961</v>
      </c>
      <c r="L39" s="53">
        <f>'低情景（2001-2060, 2020RMB）'!L39*$B$73</f>
        <v>2174.5896799921866</v>
      </c>
      <c r="M39" s="54">
        <f>'低情景（2001-2060, 2020RMB）'!M39*$B$73</f>
        <v>2266.8642920931907</v>
      </c>
      <c r="N39" s="54">
        <f>'低情景（2001-2060, 2020RMB）'!N39*$B$73</f>
        <v>2366.6226269511294</v>
      </c>
      <c r="O39" s="54">
        <f>'低情景（2001-2060, 2020RMB）'!O39*$B$73</f>
        <v>2409.6227812801817</v>
      </c>
      <c r="P39" s="54">
        <f>'低情景（2001-2060, 2020RMB）'!P39*$B$73</f>
        <v>2409.4725996736911</v>
      </c>
      <c r="Q39" s="53">
        <f>'低情景（2001-2060, 2020RMB）'!Q39*$B$73</f>
        <v>2311.3950984161133</v>
      </c>
      <c r="R39" s="54">
        <f>'低情景（2001-2060, 2020RMB）'!R39*$B$73</f>
        <v>2346.6365941352378</v>
      </c>
      <c r="S39" s="54">
        <f>'低情景（2001-2060, 2020RMB）'!S39*$B$73</f>
        <v>2500.100649793872</v>
      </c>
      <c r="T39" s="54">
        <f>'低情景（2001-2060, 2020RMB）'!T39*$B$73</f>
        <v>2649.1551506544774</v>
      </c>
      <c r="U39" s="55">
        <f>'低情景（2001-2060, 2020RMB）'!U39*$B$73</f>
        <v>2734.3994336154205</v>
      </c>
      <c r="V39" s="54">
        <f>'低情景（2001-2060, 2020RMB）'!V39*$B$73</f>
        <v>2881.1917792140471</v>
      </c>
      <c r="W39" s="54">
        <f>'低情景（2001-2060, 2020RMB）'!W39*$B$73</f>
        <v>2961.9284293936989</v>
      </c>
      <c r="X39" s="100">
        <f>'低情景（2001-2060, 2020RMB）'!X39*$B$73</f>
        <v>2991.4736962779025</v>
      </c>
      <c r="Y39" s="100">
        <f>'低情景（2001-2060, 2020RMB）'!Y39*$B$73</f>
        <v>3012.3511368834688</v>
      </c>
      <c r="Z39" s="100">
        <f>'低情景（2001-2060, 2020RMB）'!Z39*$B$73</f>
        <v>3015.1952356936263</v>
      </c>
      <c r="AA39" s="65">
        <f>'低情景（2001-2060, 2020RMB）'!AA39*$B$73</f>
        <v>3013.6411641923314</v>
      </c>
      <c r="AB39" s="100">
        <f>'低情景（2001-2060, 2020RMB）'!AB39*$B$73</f>
        <v>3009.1423881128244</v>
      </c>
      <c r="AC39" s="100">
        <f>'低情景（2001-2060, 2020RMB）'!AC39*$B$73</f>
        <v>3002.9162189051444</v>
      </c>
      <c r="AD39" s="100">
        <f>'低情景（2001-2060, 2020RMB）'!AD39*$B$73</f>
        <v>2995.201517038432</v>
      </c>
      <c r="AE39" s="66">
        <f>'低情景（2001-2060, 2020RMB）'!AE39*$B$73</f>
        <v>2985.2997243764585</v>
      </c>
      <c r="AF39" s="100">
        <f>'低情景（2001-2060, 2020RMB）'!AF39*$B$73</f>
        <v>2966.8470106268833</v>
      </c>
      <c r="AG39" s="100">
        <f>'低情景（2001-2060, 2020RMB）'!AG39*$B$73</f>
        <v>2936.7817500636224</v>
      </c>
      <c r="AH39" s="100">
        <f>'低情景（2001-2060, 2020RMB）'!AH39*$B$73</f>
        <v>2899.5171480873246</v>
      </c>
      <c r="AI39" s="100">
        <f>'低情景（2001-2060, 2020RMB）'!AI39*$B$73</f>
        <v>2861.5474664209341</v>
      </c>
      <c r="AJ39" s="244">
        <f>'低情景（2001-2060, 2020RMB）'!AJ39*$B$73</f>
        <v>2831.3024799344257</v>
      </c>
      <c r="AK39" s="65">
        <f>'低情景（2001-2060, 2020RMB）'!AK39*$B$73</f>
        <v>2806.6288186653319</v>
      </c>
      <c r="AL39" s="100">
        <f>'低情景（2001-2060, 2020RMB）'!AL39*$B$73</f>
        <v>2780.0179103815317</v>
      </c>
      <c r="AM39" s="100">
        <f>'低情景（2001-2060, 2020RMB）'!AM39*$B$73</f>
        <v>2752.3250116450004</v>
      </c>
      <c r="AN39" s="100">
        <f>'低情景（2001-2060, 2020RMB）'!AN39*$B$73</f>
        <v>2724.3474255652841</v>
      </c>
      <c r="AO39" s="66">
        <f>'低情景（2001-2060, 2020RMB）'!AO39*$B$73</f>
        <v>2696.8280364443885</v>
      </c>
      <c r="AP39" s="100">
        <f>'低情景（2001-2060, 2020RMB）'!AP39*$B$73</f>
        <v>2669.7886943479061</v>
      </c>
      <c r="AQ39" s="100">
        <f>'低情景（2001-2060, 2020RMB）'!AQ39*$B$73</f>
        <v>2642.7312138285515</v>
      </c>
      <c r="AR39" s="100">
        <f>'低情景（2001-2060, 2020RMB）'!AR39*$B$73</f>
        <v>2615.5741840795099</v>
      </c>
      <c r="AS39" s="100">
        <f>'低情景（2001-2060, 2020RMB）'!AS39*$B$73</f>
        <v>2588.229931590773</v>
      </c>
      <c r="AT39" s="100">
        <f>'低情景（2001-2060, 2020RMB）'!AT39*$B$73</f>
        <v>2560.6068826267419</v>
      </c>
      <c r="AU39" s="65">
        <f>'低情景（2001-2060, 2020RMB）'!AU39*$B$73</f>
        <v>2532.7005363034323</v>
      </c>
      <c r="AV39" s="100">
        <f>'低情景（2001-2060, 2020RMB）'!AV39*$B$73</f>
        <v>2504.4995209452563</v>
      </c>
      <c r="AW39" s="100">
        <f>'低情景（2001-2060, 2020RMB）'!AW39*$B$73</f>
        <v>2475.8991245760444</v>
      </c>
      <c r="AX39" s="100">
        <f>'低情景（2001-2060, 2020RMB）'!AX39*$B$73</f>
        <v>2446.7929452872982</v>
      </c>
      <c r="AY39" s="66">
        <f>'低情景（2001-2060, 2020RMB）'!AY39*$B$73</f>
        <v>2417.0719124801403</v>
      </c>
      <c r="AZ39" s="65">
        <f>'低情景（2001-2060, 2020RMB）'!AZ39*$B$73</f>
        <v>2386.9567038080399</v>
      </c>
      <c r="BA39" s="100">
        <f>'低情景（2001-2060, 2020RMB）'!BA39*$B$73</f>
        <v>2356.7371042709683</v>
      </c>
      <c r="BB39" s="100">
        <f>'低情景（2001-2060, 2020RMB）'!BB39*$B$73</f>
        <v>2326.4060983672953</v>
      </c>
      <c r="BC39" s="100">
        <f>'低情景（2001-2060, 2020RMB）'!BC39*$B$73</f>
        <v>2295.9583945955037</v>
      </c>
      <c r="BD39" s="66">
        <f>'低情景（2001-2060, 2020RMB）'!BD39*$B$73</f>
        <v>2265.3904982961517</v>
      </c>
      <c r="BE39" s="100">
        <f>'低情景（2001-2060, 2020RMB）'!BE39*$B$73</f>
        <v>2234.777348345177</v>
      </c>
      <c r="BF39" s="100">
        <f>'低情景（2001-2060, 2020RMB）'!BF39*$B$73</f>
        <v>2204.2030385130711</v>
      </c>
      <c r="BG39" s="100">
        <f>'低情景（2001-2060, 2020RMB）'!BG39*$B$73</f>
        <v>2173.6797884777611</v>
      </c>
      <c r="BH39" s="100">
        <f>'低情景（2001-2060, 2020RMB）'!BH39*$B$73</f>
        <v>2143.2205843522779</v>
      </c>
      <c r="BI39" s="245">
        <f>'低情景（2001-2060, 2020RMB）'!BI39*$B$73</f>
        <v>2112.8391033550597</v>
      </c>
    </row>
    <row r="40" spans="1:61" x14ac:dyDescent="0.2">
      <c r="A40" s="23" t="s">
        <v>89</v>
      </c>
      <c r="B40" s="53"/>
      <c r="C40" s="54"/>
      <c r="D40" s="54"/>
      <c r="E40" s="54"/>
      <c r="F40" s="55"/>
      <c r="G40" s="53"/>
      <c r="H40" s="54"/>
      <c r="I40" s="54">
        <f>'低情景（2001-2060, 2020RMB）'!I40*$B$73</f>
        <v>769.84623647460489</v>
      </c>
      <c r="J40" s="54">
        <f>'低情景（2001-2060, 2020RMB）'!J40*$B$73</f>
        <v>823.17988973695537</v>
      </c>
      <c r="K40" s="55">
        <f>'低情景（2001-2060, 2020RMB）'!K40*$B$73</f>
        <v>904.92316398079311</v>
      </c>
      <c r="L40" s="53">
        <f>'低情景（2001-2060, 2020RMB）'!L40*$B$73</f>
        <v>987.77824611982282</v>
      </c>
      <c r="M40" s="54">
        <f>'低情景（2001-2060, 2020RMB）'!M40*$B$73</f>
        <v>1064.486024295582</v>
      </c>
      <c r="N40" s="54">
        <f>'低情景（2001-2060, 2020RMB）'!N40*$B$73</f>
        <v>1158.858418673603</v>
      </c>
      <c r="O40" s="54">
        <f>'低情景（2001-2060, 2020RMB）'!O40*$B$73</f>
        <v>1248.7980808928194</v>
      </c>
      <c r="P40" s="54">
        <f>'低情景（2001-2060, 2020RMB）'!P40*$B$73</f>
        <v>1318.6201486481377</v>
      </c>
      <c r="Q40" s="53">
        <f>'低情景（2001-2060, 2020RMB）'!Q40*$B$73</f>
        <v>1366.6046763825284</v>
      </c>
      <c r="R40" s="54">
        <f>'低情景（2001-2060, 2020RMB）'!R40*$B$73</f>
        <v>1404.0405883388651</v>
      </c>
      <c r="S40" s="54">
        <f>'低情景（2001-2060, 2020RMB）'!S40*$B$73</f>
        <v>1507.0452757650496</v>
      </c>
      <c r="T40" s="54">
        <f>'低情景（2001-2060, 2020RMB）'!T40*$B$73</f>
        <v>1586.7231090068576</v>
      </c>
      <c r="U40" s="55">
        <f>'低情景（2001-2060, 2020RMB）'!U40*$B$73</f>
        <v>1573.3130836256189</v>
      </c>
      <c r="V40" s="54">
        <f>'低情景（2001-2060, 2020RMB）'!V40*$B$73</f>
        <v>1702.0033119290772</v>
      </c>
      <c r="W40" s="54">
        <f>'低情景（2001-2060, 2020RMB）'!W40*$B$73</f>
        <v>1818.8547619421211</v>
      </c>
      <c r="X40" s="100">
        <f>'低情景（2001-2060, 2020RMB）'!X40*$B$73</f>
        <v>1879.9772476495425</v>
      </c>
      <c r="Y40" s="100">
        <f>'低情景（2001-2060, 2020RMB）'!Y40*$B$73</f>
        <v>1940.1950616965921</v>
      </c>
      <c r="Z40" s="100">
        <f>'低情景（2001-2060, 2020RMB）'!Z40*$B$73</f>
        <v>1996.8801946894539</v>
      </c>
      <c r="AA40" s="65">
        <f>'低情景（2001-2060, 2020RMB）'!AA40*$B$73</f>
        <v>2058.8846569839829</v>
      </c>
      <c r="AB40" s="100">
        <f>'低情景（2001-2060, 2020RMB）'!AB40*$B$73</f>
        <v>2123.2063881909867</v>
      </c>
      <c r="AC40" s="100">
        <f>'低情景（2001-2060, 2020RMB）'!AC40*$B$73</f>
        <v>2188.141929574243</v>
      </c>
      <c r="AD40" s="100">
        <f>'低情景（2001-2060, 2020RMB）'!AD40*$B$73</f>
        <v>2251.0421892064705</v>
      </c>
      <c r="AE40" s="66">
        <f>'低情景（2001-2060, 2020RMB）'!AE40*$B$73</f>
        <v>2308.2459004801935</v>
      </c>
      <c r="AF40" s="100">
        <f>'低情景（2001-2060, 2020RMB）'!AF40*$B$73</f>
        <v>2359.5037063003638</v>
      </c>
      <c r="AG40" s="100">
        <f>'低情景（2001-2060, 2020RMB）'!AG40*$B$73</f>
        <v>2407.3821613695709</v>
      </c>
      <c r="AH40" s="100">
        <f>'低情景（2001-2060, 2020RMB）'!AH40*$B$73</f>
        <v>2452.3877348135238</v>
      </c>
      <c r="AI40" s="100">
        <f>'低情景（2001-2060, 2020RMB）'!AI40*$B$73</f>
        <v>2497.0227140058801</v>
      </c>
      <c r="AJ40" s="244">
        <f>'低情景（2001-2060, 2020RMB）'!AJ40*$B$73</f>
        <v>2546.0073353656899</v>
      </c>
      <c r="AK40" s="65">
        <f>'低情景（2001-2060, 2020RMB）'!AK40*$B$73</f>
        <v>2597.7960058796161</v>
      </c>
      <c r="AL40" s="100">
        <f>'低情景（2001-2060, 2020RMB）'!AL40*$B$73</f>
        <v>2647.5374879957571</v>
      </c>
      <c r="AM40" s="100">
        <f>'低情景（2001-2060, 2020RMB）'!AM40*$B$73</f>
        <v>2696.0008118884107</v>
      </c>
      <c r="AN40" s="100">
        <f>'低情景（2001-2060, 2020RMB）'!AN40*$B$73</f>
        <v>2743.9957137418705</v>
      </c>
      <c r="AO40" s="66">
        <f>'低情景（2001-2060, 2020RMB）'!AO40*$B$73</f>
        <v>2792.3717015588868</v>
      </c>
      <c r="AP40" s="100">
        <f>'低情景（2001-2060, 2020RMB）'!AP40*$B$73</f>
        <v>2841.3048946674539</v>
      </c>
      <c r="AQ40" s="100">
        <f>'低情景（2001-2060, 2020RMB）'!AQ40*$B$73</f>
        <v>2890.4163276612226</v>
      </c>
      <c r="AR40" s="100">
        <f>'低情景（2001-2060, 2020RMB）'!AR40*$B$73</f>
        <v>2939.7468249975836</v>
      </c>
      <c r="AS40" s="100">
        <f>'低情景（2001-2060, 2020RMB）'!AS40*$B$73</f>
        <v>2989.3294919623354</v>
      </c>
      <c r="AT40" s="100">
        <f>'低情景（2001-2060, 2020RMB）'!AT40*$B$73</f>
        <v>3039.1909555381781</v>
      </c>
      <c r="AU40" s="65">
        <f>'低情景（2001-2060, 2020RMB）'!AU40*$B$73</f>
        <v>3089.4609876044105</v>
      </c>
      <c r="AV40" s="100">
        <f>'低情景（2001-2060, 2020RMB）'!AV40*$B$73</f>
        <v>3140.2686681390032</v>
      </c>
      <c r="AW40" s="100">
        <f>'低情景（2001-2060, 2020RMB）'!AW40*$B$73</f>
        <v>3191.6297654417731</v>
      </c>
      <c r="AX40" s="100">
        <f>'低情景（2001-2060, 2020RMB）'!AX40*$B$73</f>
        <v>3243.5511849539816</v>
      </c>
      <c r="AY40" s="66">
        <f>'低情景（2001-2060, 2020RMB）'!AY40*$B$73</f>
        <v>3296.0280023894061</v>
      </c>
      <c r="AZ40" s="65">
        <f>'低情景（2001-2060, 2020RMB）'!AZ40*$B$73</f>
        <v>3349.2907350764222</v>
      </c>
      <c r="BA40" s="100">
        <f>'低情景（2001-2060, 2020RMB）'!BA40*$B$73</f>
        <v>3403.5327421036213</v>
      </c>
      <c r="BB40" s="100">
        <f>'低情景（2001-2060, 2020RMB）'!BB40*$B$73</f>
        <v>3458.6786669932603</v>
      </c>
      <c r="BC40" s="100">
        <f>'低情景（2001-2060, 2020RMB）'!BC40*$B$73</f>
        <v>3514.6485840867513</v>
      </c>
      <c r="BD40" s="66">
        <f>'低情景（2001-2060, 2020RMB）'!BD40*$B$73</f>
        <v>3571.3580560541222</v>
      </c>
      <c r="BE40" s="100">
        <f>'低情景（2001-2060, 2020RMB）'!BE40*$B$73</f>
        <v>3628.8425768972211</v>
      </c>
      <c r="BF40" s="100">
        <f>'低情景（2001-2060, 2020RMB）'!BF40*$B$73</f>
        <v>3687.1604984404344</v>
      </c>
      <c r="BG40" s="100">
        <f>'低情景（2001-2060, 2020RMB）'!BG40*$B$73</f>
        <v>3746.2566402341422</v>
      </c>
      <c r="BH40" s="100">
        <f>'低情景（2001-2060, 2020RMB）'!BH40*$B$73</f>
        <v>3806.0736124620653</v>
      </c>
      <c r="BI40" s="245">
        <f>'低情景（2001-2060, 2020RMB）'!BI40*$B$73</f>
        <v>3866.5518394422352</v>
      </c>
    </row>
    <row r="41" spans="1:61" x14ac:dyDescent="0.2">
      <c r="A41" s="23" t="s">
        <v>90</v>
      </c>
      <c r="B41" s="53"/>
      <c r="C41" s="54"/>
      <c r="D41" s="54"/>
      <c r="E41" s="54"/>
      <c r="F41" s="55"/>
      <c r="G41" s="53"/>
      <c r="H41" s="54"/>
      <c r="I41" s="54">
        <f>'低情景（2001-2060, 2020RMB）'!I41*$B$73</f>
        <v>825.35203982323162</v>
      </c>
      <c r="J41" s="54">
        <f>'低情景（2001-2060, 2020RMB）'!J41*$B$73</f>
        <v>860.62424293328729</v>
      </c>
      <c r="K41" s="55">
        <f>'低情景（2001-2060, 2020RMB）'!K41*$B$73</f>
        <v>994.5601714893121</v>
      </c>
      <c r="L41" s="53">
        <f>'低情景（2001-2060, 2020RMB）'!L41*$B$73</f>
        <v>1125.7598991764332</v>
      </c>
      <c r="M41" s="54">
        <f>'低情景（2001-2060, 2020RMB）'!M41*$B$73</f>
        <v>1202.4657387811435</v>
      </c>
      <c r="N41" s="54">
        <f>'低情景（2001-2060, 2020RMB）'!N41*$B$73</f>
        <v>1283.9402712372946</v>
      </c>
      <c r="O41" s="54">
        <f>'低情景（2001-2060, 2020RMB）'!O41*$B$73</f>
        <v>1373.7400086801558</v>
      </c>
      <c r="P41" s="54">
        <f>'低情景（2001-2060, 2020RMB）'!P41*$B$73</f>
        <v>1399.7199374534182</v>
      </c>
      <c r="Q41" s="53">
        <f>'低情景（2001-2060, 2020RMB）'!Q41*$B$73</f>
        <v>1477.9749989056179</v>
      </c>
      <c r="R41" s="54">
        <f>'低情景（2001-2060, 2020RMB）'!R41*$B$73</f>
        <v>1594.7588110067843</v>
      </c>
      <c r="S41" s="54">
        <f>'低情景（2001-2060, 2020RMB）'!S41*$B$73</f>
        <v>1648.2392055673163</v>
      </c>
      <c r="T41" s="54">
        <f>'低情景（2001-2060, 2020RMB）'!T41*$B$73</f>
        <v>1681.3499544976607</v>
      </c>
      <c r="U41" s="55">
        <f>'低情景（2001-2060, 2020RMB）'!U41*$B$73</f>
        <v>1711.0551127601359</v>
      </c>
      <c r="V41" s="54">
        <f>'低情景（2001-2060, 2020RMB）'!V41*$B$73</f>
        <v>2066.5774519172019</v>
      </c>
      <c r="W41" s="54">
        <f>'低情景（2001-2060, 2020RMB）'!W41*$B$73</f>
        <v>2090.8982819264734</v>
      </c>
      <c r="X41" s="100">
        <f>'低情景（2001-2060, 2020RMB）'!X41*$B$73</f>
        <v>2145.8712318027578</v>
      </c>
      <c r="Y41" s="100">
        <f>'低情景（2001-2060, 2020RMB）'!Y41*$B$73</f>
        <v>2199.1035097460817</v>
      </c>
      <c r="Z41" s="100">
        <f>'低情景（2001-2060, 2020RMB）'!Z41*$B$73</f>
        <v>2247.7105840994677</v>
      </c>
      <c r="AA41" s="65">
        <f>'低情景（2001-2060, 2020RMB）'!AA41*$B$73</f>
        <v>2299.3693477469619</v>
      </c>
      <c r="AB41" s="100">
        <f>'低情景（2001-2060, 2020RMB）'!AB41*$B$73</f>
        <v>2350.5129585038435</v>
      </c>
      <c r="AC41" s="100">
        <f>'低情景（2001-2060, 2020RMB）'!AC41*$B$73</f>
        <v>2402.8972594121096</v>
      </c>
      <c r="AD41" s="100">
        <f>'低情景（2001-2060, 2020RMB）'!AD41*$B$73</f>
        <v>2457.7267043208003</v>
      </c>
      <c r="AE41" s="66">
        <f>'低情景（2001-2060, 2020RMB）'!AE41*$B$73</f>
        <v>2515.6007871853662</v>
      </c>
      <c r="AF41" s="100">
        <f>'低情景（2001-2060, 2020RMB）'!AF41*$B$73</f>
        <v>2576.3760070207745</v>
      </c>
      <c r="AG41" s="100">
        <f>'低情景（2001-2060, 2020RMB）'!AG41*$B$73</f>
        <v>2638.1131899779971</v>
      </c>
      <c r="AH41" s="100">
        <f>'低情景（2001-2060, 2020RMB）'!AH41*$B$73</f>
        <v>2698.7727822247598</v>
      </c>
      <c r="AI41" s="100">
        <f>'低情景（2001-2060, 2020RMB）'!AI41*$B$73</f>
        <v>2758.1930273195517</v>
      </c>
      <c r="AJ41" s="244">
        <f>'低情景（2001-2060, 2020RMB）'!AJ41*$B$73</f>
        <v>2818.3670846003142</v>
      </c>
      <c r="AK41" s="65">
        <f>'低情景（2001-2060, 2020RMB）'!AK41*$B$73</f>
        <v>2877.9904380647044</v>
      </c>
      <c r="AL41" s="100">
        <f>'低情景（2001-2060, 2020RMB）'!AL41*$B$73</f>
        <v>2934.4276695985195</v>
      </c>
      <c r="AM41" s="100">
        <f>'低情景（2001-2060, 2020RMB）'!AM41*$B$73</f>
        <v>2988.5720676079859</v>
      </c>
      <c r="AN41" s="100">
        <f>'低情景（2001-2060, 2020RMB）'!AN41*$B$73</f>
        <v>3041.3712180346915</v>
      </c>
      <c r="AO41" s="66">
        <f>'低情景（2001-2060, 2020RMB）'!AO41*$B$73</f>
        <v>3093.8232408050417</v>
      </c>
      <c r="AP41" s="100">
        <f>'低情景（2001-2060, 2020RMB）'!AP41*$B$73</f>
        <v>3146.1848230266046</v>
      </c>
      <c r="AQ41" s="100">
        <f>'低情景（2001-2060, 2020RMB）'!AQ41*$B$73</f>
        <v>3198.1033390803582</v>
      </c>
      <c r="AR41" s="100">
        <f>'低情景（2001-2060, 2020RMB）'!AR41*$B$73</f>
        <v>3249.6973810023123</v>
      </c>
      <c r="AS41" s="100">
        <f>'低情景（2001-2060, 2020RMB）'!AS41*$B$73</f>
        <v>3301.0831270680414</v>
      </c>
      <c r="AT41" s="100">
        <f>'低情景（2001-2060, 2020RMB）'!AT41*$B$73</f>
        <v>3352.3759275653379</v>
      </c>
      <c r="AU41" s="65">
        <f>'低情景（2001-2060, 2020RMB）'!AU41*$B$73</f>
        <v>3403.8112783686679</v>
      </c>
      <c r="AV41" s="100">
        <f>'低情景（2001-2060, 2020RMB）'!AV41*$B$73</f>
        <v>3455.6299925011263</v>
      </c>
      <c r="AW41" s="100">
        <f>'低情景（2001-2060, 2020RMB）'!AW41*$B$73</f>
        <v>3507.9544996574327</v>
      </c>
      <c r="AX41" s="100">
        <f>'低情景（2001-2060, 2020RMB）'!AX41*$B$73</f>
        <v>3560.9043163518213</v>
      </c>
      <c r="AY41" s="66">
        <f>'低情景（2001-2060, 2020RMB）'!AY41*$B$73</f>
        <v>3614.5928300178225</v>
      </c>
      <c r="AZ41" s="65">
        <f>'低情景（2001-2060, 2020RMB）'!AZ41*$B$73</f>
        <v>3668.9177219594626</v>
      </c>
      <c r="BA41" s="100">
        <f>'低情景（2001-2060, 2020RMB）'!BA41*$B$73</f>
        <v>3723.6817768649212</v>
      </c>
      <c r="BB41" s="100">
        <f>'低情景（2001-2060, 2020RMB）'!BB41*$B$73</f>
        <v>3778.8456627840096</v>
      </c>
      <c r="BC41" s="100">
        <f>'低情景（2001-2060, 2020RMB）'!BC41*$B$73</f>
        <v>3834.3657137067221</v>
      </c>
      <c r="BD41" s="66">
        <f>'低情景（2001-2060, 2020RMB）'!BD41*$B$73</f>
        <v>3890.1937917378268</v>
      </c>
      <c r="BE41" s="100">
        <f>'低情景（2001-2060, 2020RMB）'!BE41*$B$73</f>
        <v>3946.4124278986942</v>
      </c>
      <c r="BF41" s="100">
        <f>'低情景（2001-2060, 2020RMB）'!BF41*$B$73</f>
        <v>4003.1281159330324</v>
      </c>
      <c r="BG41" s="100">
        <f>'低情景（2001-2060, 2020RMB）'!BG41*$B$73</f>
        <v>4060.3230122042055</v>
      </c>
      <c r="BH41" s="100">
        <f>'低情景（2001-2060, 2020RMB）'!BH41*$B$73</f>
        <v>4117.9762282971687</v>
      </c>
      <c r="BI41" s="245">
        <f>'低情景（2001-2060, 2020RMB）'!BI41*$B$73</f>
        <v>4176.0637192853665</v>
      </c>
    </row>
    <row r="42" spans="1:61" x14ac:dyDescent="0.2">
      <c r="A42" s="23" t="s">
        <v>91</v>
      </c>
      <c r="B42" s="53"/>
      <c r="C42" s="54"/>
      <c r="D42" s="54"/>
      <c r="E42" s="54"/>
      <c r="F42" s="55"/>
      <c r="G42" s="53"/>
      <c r="H42" s="54"/>
      <c r="I42" s="54">
        <f>'低情景（2001-2060, 2020RMB）'!I42*$B$73</f>
        <v>957.48912910180843</v>
      </c>
      <c r="J42" s="54">
        <f>'低情景（2001-2060, 2020RMB）'!J42*$B$73</f>
        <v>1007.4847756088832</v>
      </c>
      <c r="K42" s="55">
        <f>'低情景（2001-2060, 2020RMB）'!K42*$B$73</f>
        <v>1190.6924414462044</v>
      </c>
      <c r="L42" s="53">
        <f>'低情景（2001-2060, 2020RMB）'!L42*$B$73</f>
        <v>1343.1889625419417</v>
      </c>
      <c r="M42" s="54">
        <f>'低情景（2001-2060, 2020RMB）'!M42*$B$73</f>
        <v>1386.1188711991374</v>
      </c>
      <c r="N42" s="54">
        <f>'低情景（2001-2060, 2020RMB）'!N42*$B$73</f>
        <v>1437.9007595991709</v>
      </c>
      <c r="O42" s="54">
        <f>'低情景（2001-2060, 2020RMB）'!O42*$B$73</f>
        <v>1504.0047055880304</v>
      </c>
      <c r="P42" s="54">
        <f>'低情景（2001-2060, 2020RMB）'!P42*$B$73</f>
        <v>1468.2394548218376</v>
      </c>
      <c r="Q42" s="53">
        <f>'低情景（2001-2060, 2020RMB）'!Q42*$B$73</f>
        <v>1517.3701234262553</v>
      </c>
      <c r="R42" s="54">
        <f>'低情景（2001-2060, 2020RMB）'!R42*$B$73</f>
        <v>1697.1667887148062</v>
      </c>
      <c r="S42" s="54">
        <f>'低情景（2001-2060, 2020RMB）'!S42*$B$73</f>
        <v>1811.5369065308341</v>
      </c>
      <c r="T42" s="54">
        <f>'低情景（2001-2060, 2020RMB）'!T42*$B$73</f>
        <v>1821.7287125216355</v>
      </c>
      <c r="U42" s="55">
        <f>'低情景（2001-2060, 2020RMB）'!U42*$B$73</f>
        <v>1852.1517291354023</v>
      </c>
      <c r="V42" s="54">
        <f>'低情景（2001-2060, 2020RMB）'!V42*$B$73</f>
        <v>2167.5672054910888</v>
      </c>
      <c r="W42" s="54">
        <f>'低情景（2001-2060, 2020RMB）'!W42*$B$73</f>
        <v>2175.4614760435193</v>
      </c>
      <c r="X42" s="100">
        <f>'低情景（2001-2060, 2020RMB）'!X42*$B$73</f>
        <v>2236.6059372735649</v>
      </c>
      <c r="Y42" s="100">
        <f>'低情景（2001-2060, 2020RMB）'!Y42*$B$73</f>
        <v>2296.0246356733592</v>
      </c>
      <c r="Z42" s="100">
        <f>'低情景（2001-2060, 2020RMB）'!Z42*$B$73</f>
        <v>2350.6479886888342</v>
      </c>
      <c r="AA42" s="65">
        <f>'低情景（2001-2060, 2020RMB）'!AA42*$B$73</f>
        <v>2408.4985425462842</v>
      </c>
      <c r="AB42" s="100">
        <f>'低情景（2001-2060, 2020RMB）'!AB42*$B$73</f>
        <v>2465.8812717194965</v>
      </c>
      <c r="AC42" s="100">
        <f>'低情景（2001-2060, 2020RMB）'!AC42*$B$73</f>
        <v>2524.6330925023785</v>
      </c>
      <c r="AD42" s="100">
        <f>'低情景（2001-2060, 2020RMB）'!AD42*$B$73</f>
        <v>2586.0218002858269</v>
      </c>
      <c r="AE42" s="66">
        <f>'低情景（2001-2060, 2020RMB）'!AE42*$B$73</f>
        <v>2650.6847752986837</v>
      </c>
      <c r="AF42" s="100">
        <f>'低情景（2001-2060, 2020RMB）'!AF42*$B$73</f>
        <v>2718.4651685033468</v>
      </c>
      <c r="AG42" s="100">
        <f>'低情景（2001-2060, 2020RMB）'!AG42*$B$73</f>
        <v>2787.3162491318585</v>
      </c>
      <c r="AH42" s="100">
        <f>'低情景（2001-2060, 2020RMB）'!AH42*$B$73</f>
        <v>2855.0926816908031</v>
      </c>
      <c r="AI42" s="100">
        <f>'低情景（2001-2060, 2020RMB）'!AI42*$B$73</f>
        <v>2921.6287591621103</v>
      </c>
      <c r="AJ42" s="244">
        <f>'低情景（2001-2060, 2020RMB）'!AJ42*$B$73</f>
        <v>2989.0451787494039</v>
      </c>
      <c r="AK42" s="65">
        <f>'低情景（2001-2060, 2020RMB）'!AK42*$B$73</f>
        <v>3055.96080720702</v>
      </c>
      <c r="AL42" s="100">
        <f>'低情景（2001-2060, 2020RMB）'!AL42*$B$73</f>
        <v>3119.5665232974206</v>
      </c>
      <c r="AM42" s="100">
        <f>'低情景（2001-2060, 2020RMB）'!AM42*$B$73</f>
        <v>3180.8051371335</v>
      </c>
      <c r="AN42" s="100">
        <f>'低情景（2001-2060, 2020RMB）'!AN42*$B$73</f>
        <v>3240.682738578917</v>
      </c>
      <c r="AO42" s="66">
        <f>'低情景（2001-2060, 2020RMB）'!AO42*$B$73</f>
        <v>3300.2647655199289</v>
      </c>
      <c r="AP42" s="100">
        <f>'低情景（2001-2060, 2020RMB）'!AP42*$B$73</f>
        <v>3359.8303569697337</v>
      </c>
      <c r="AQ42" s="100">
        <f>'低情景（2001-2060, 2020RMB）'!AQ42*$B$73</f>
        <v>3419.0091196183339</v>
      </c>
      <c r="AR42" s="100">
        <f>'低情景（2001-2060, 2020RMB）'!AR42*$B$73</f>
        <v>3477.9339861802723</v>
      </c>
      <c r="AS42" s="100">
        <f>'低情景（2001-2060, 2020RMB）'!AS42*$B$73</f>
        <v>3536.7365107615974</v>
      </c>
      <c r="AT42" s="100">
        <f>'低情景（2001-2060, 2020RMB）'!AT42*$B$73</f>
        <v>3595.548542331881</v>
      </c>
      <c r="AU42" s="65">
        <f>'低情景（2001-2060, 2020RMB）'!AU42*$B$73</f>
        <v>3654.6321014554283</v>
      </c>
      <c r="AV42" s="100">
        <f>'低情景（2001-2060, 2020RMB）'!AV42*$B$73</f>
        <v>3714.2566515681879</v>
      </c>
      <c r="AW42" s="100">
        <f>'低情景（2001-2060, 2020RMB）'!AW42*$B$73</f>
        <v>3774.5660426119889</v>
      </c>
      <c r="AX42" s="100">
        <f>'低情景（2001-2060, 2020RMB）'!AX42*$B$73</f>
        <v>3835.7022296834957</v>
      </c>
      <c r="AY42" s="66">
        <f>'低情景（2001-2060, 2020RMB）'!AY42*$B$73</f>
        <v>3897.8018179269247</v>
      </c>
      <c r="AZ42" s="65">
        <f>'低情景（2001-2060, 2020RMB）'!AZ42*$B$73</f>
        <v>3960.7360362658924</v>
      </c>
      <c r="BA42" s="100">
        <f>'低情景（2001-2060, 2020RMB）'!BA42*$B$73</f>
        <v>4024.2651248651737</v>
      </c>
      <c r="BB42" s="100">
        <f>'低情景（2001-2060, 2020RMB）'!BB42*$B$73</f>
        <v>4088.3488727826484</v>
      </c>
      <c r="BC42" s="100">
        <f>'低情景（2001-2060, 2020RMB）'!BC42*$B$73</f>
        <v>4152.9422570278675</v>
      </c>
      <c r="BD42" s="66">
        <f>'低情景（2001-2060, 2020RMB）'!BD42*$B$73</f>
        <v>4217.9952698473817</v>
      </c>
      <c r="BE42" s="100">
        <f>'低情景（2001-2060, 2020RMB）'!BE42*$B$73</f>
        <v>4283.5995818992387</v>
      </c>
      <c r="BF42" s="100">
        <f>'低情景（2001-2060, 2020RMB）'!BF42*$B$73</f>
        <v>4349.8733642519155</v>
      </c>
      <c r="BG42" s="100">
        <f>'低情景（2001-2060, 2020RMB）'!BG42*$B$73</f>
        <v>4416.8001101890941</v>
      </c>
      <c r="BH42" s="100">
        <f>'低情景（2001-2060, 2020RMB）'!BH42*$B$73</f>
        <v>4484.3599894593708</v>
      </c>
      <c r="BI42" s="245">
        <f>'低情景（2001-2060, 2020RMB）'!BI42*$B$73</f>
        <v>4552.5297104888368</v>
      </c>
    </row>
    <row r="43" spans="1:61" x14ac:dyDescent="0.2">
      <c r="A43" s="23" t="s">
        <v>92</v>
      </c>
      <c r="B43" s="53"/>
      <c r="C43" s="54"/>
      <c r="D43" s="54"/>
      <c r="E43" s="54"/>
      <c r="F43" s="55"/>
      <c r="G43" s="53"/>
      <c r="H43" s="54"/>
      <c r="I43" s="54">
        <f>'低情景（2001-2060, 2020RMB）'!I43*$B$73</f>
        <v>636.84917179891238</v>
      </c>
      <c r="J43" s="54">
        <f>'低情景（2001-2060, 2020RMB）'!J43*$B$73</f>
        <v>682.17640383462935</v>
      </c>
      <c r="K43" s="55">
        <f>'低情景（2001-2060, 2020RMB）'!K43*$B$73</f>
        <v>798.94066636712569</v>
      </c>
      <c r="L43" s="53">
        <f>'低情景（2001-2060, 2020RMB）'!L43*$B$73</f>
        <v>919.68852177451481</v>
      </c>
      <c r="M43" s="54">
        <f>'低情景（2001-2060, 2020RMB）'!M43*$B$73</f>
        <v>953.46054365731106</v>
      </c>
      <c r="N43" s="54">
        <f>'低情景（2001-2060, 2020RMB）'!N43*$B$73</f>
        <v>982.73916071012547</v>
      </c>
      <c r="O43" s="54">
        <f>'低情景（2001-2060, 2020RMB）'!O43*$B$73</f>
        <v>1007.190217386193</v>
      </c>
      <c r="P43" s="54">
        <f>'低情景（2001-2060, 2020RMB）'!P43*$B$73</f>
        <v>988.01686580060073</v>
      </c>
      <c r="Q43" s="53">
        <f>'低情景（2001-2060, 2020RMB）'!Q43*$B$73</f>
        <v>1028.7917095739863</v>
      </c>
      <c r="R43" s="54">
        <f>'低情景（2001-2060, 2020RMB）'!R43*$B$73</f>
        <v>1164.2331935578331</v>
      </c>
      <c r="S43" s="54">
        <f>'低情景（2001-2060, 2020RMB）'!S43*$B$73</f>
        <v>1285.5808657429811</v>
      </c>
      <c r="T43" s="54">
        <f>'低情景（2001-2060, 2020RMB）'!T43*$B$73</f>
        <v>1325.0409909702028</v>
      </c>
      <c r="U43" s="55">
        <f>'低情景（2001-2060, 2020RMB）'!U43*$B$73</f>
        <v>1362.5508537800022</v>
      </c>
      <c r="V43" s="54">
        <f>'低情景（2001-2060, 2020RMB）'!V43*$B$73</f>
        <v>1597.4262241195795</v>
      </c>
      <c r="W43" s="54">
        <f>'低情景（2001-2060, 2020RMB）'!W43*$B$73</f>
        <v>1681.134442521691</v>
      </c>
      <c r="X43" s="100">
        <f>'低情景（2001-2060, 2020RMB）'!X43*$B$73</f>
        <v>1760.2441794554054</v>
      </c>
      <c r="Y43" s="100">
        <f>'低情景（2001-2060, 2020RMB）'!Y43*$B$73</f>
        <v>1839.348761973476</v>
      </c>
      <c r="Z43" s="100">
        <f>'低情景（2001-2060, 2020RMB）'!Z43*$B$73</f>
        <v>1915.5044205887343</v>
      </c>
      <c r="AA43" s="65">
        <f>'低情景（2001-2060, 2020RMB）'!AA43*$B$73</f>
        <v>1995.200748426342</v>
      </c>
      <c r="AB43" s="100">
        <f>'低情景（2001-2060, 2020RMB）'!AB43*$B$73</f>
        <v>2075.7281375826492</v>
      </c>
      <c r="AC43" s="100">
        <f>'低情景（2001-2060, 2020RMB）'!AC43*$B$73</f>
        <v>2158.5718636541587</v>
      </c>
      <c r="AD43" s="100">
        <f>'低情景（2001-2060, 2020RMB）'!AD43*$B$73</f>
        <v>2244.8150708902599</v>
      </c>
      <c r="AE43" s="66">
        <f>'低情景（2001-2060, 2020RMB）'!AE43*$B$73</f>
        <v>2335.0447967935197</v>
      </c>
      <c r="AF43" s="100">
        <f>'低情景（2001-2060, 2020RMB）'!AF43*$B$73</f>
        <v>2429.1245053647272</v>
      </c>
      <c r="AG43" s="100">
        <f>'低情景（2001-2060, 2020RMB）'!AG43*$B$73</f>
        <v>2525.267760902012</v>
      </c>
      <c r="AH43" s="100">
        <f>'低情景（2001-2060, 2020RMB）'!AH43*$B$73</f>
        <v>2621.5810159339476</v>
      </c>
      <c r="AI43" s="100">
        <f>'低情景（2001-2060, 2020RMB）'!AI43*$B$73</f>
        <v>2717.9225186410576</v>
      </c>
      <c r="AJ43" s="244">
        <f>'低情景（2001-2060, 2020RMB）'!AJ43*$B$73</f>
        <v>2816.3132344891146</v>
      </c>
      <c r="AK43" s="65">
        <f>'低情景（2001-2060, 2020RMB）'!AK43*$B$73</f>
        <v>2915.5066753170245</v>
      </c>
      <c r="AL43" s="100">
        <f>'低情景（2001-2060, 2020RMB）'!AL43*$B$73</f>
        <v>3012.7820253125519</v>
      </c>
      <c r="AM43" s="100">
        <f>'低情景（2001-2060, 2020RMB）'!AM43*$B$73</f>
        <v>3108.9863066050852</v>
      </c>
      <c r="AN43" s="100">
        <f>'低情景（2001-2060, 2020RMB）'!AN43*$B$73</f>
        <v>3205.0831213274105</v>
      </c>
      <c r="AO43" s="66">
        <f>'低情景（2001-2060, 2020RMB）'!AO43*$B$73</f>
        <v>3302.1516848128335</v>
      </c>
      <c r="AP43" s="100">
        <f>'低情景（2001-2060, 2020RMB）'!AP43*$B$73</f>
        <v>3400.534038035004</v>
      </c>
      <c r="AQ43" s="100">
        <f>'低情景（2001-2060, 2020RMB）'!AQ43*$B$73</f>
        <v>3499.9297666181269</v>
      </c>
      <c r="AR43" s="100">
        <f>'低情景（2001-2060, 2020RMB）'!AR43*$B$73</f>
        <v>3600.5522577084412</v>
      </c>
      <c r="AS43" s="100">
        <f>'低情景（2001-2060, 2020RMB）'!AS43*$B$73</f>
        <v>3702.6297910931867</v>
      </c>
      <c r="AT43" s="100">
        <f>'低情景（2001-2060, 2020RMB）'!AT43*$B$73</f>
        <v>3806.4076505691201</v>
      </c>
      <c r="AU43" s="65">
        <f>'低情景（2001-2060, 2020RMB）'!AU43*$B$73</f>
        <v>3912.2876934165661</v>
      </c>
      <c r="AV43" s="100">
        <f>'低情景（2001-2060, 2020RMB）'!AV43*$B$73</f>
        <v>4020.7039380866881</v>
      </c>
      <c r="AW43" s="100">
        <f>'低情景（2001-2060, 2020RMB）'!AW43*$B$73</f>
        <v>4131.9783457578642</v>
      </c>
      <c r="AX43" s="100">
        <f>'低情景（2001-2060, 2020RMB）'!AX43*$B$73</f>
        <v>4246.4512195514808</v>
      </c>
      <c r="AY43" s="66">
        <f>'低情景（2001-2060, 2020RMB）'!AY43*$B$73</f>
        <v>4364.478366692867</v>
      </c>
      <c r="AZ43" s="65">
        <f>'低情景（2001-2060, 2020RMB）'!AZ43*$B$73</f>
        <v>4485.7767496352571</v>
      </c>
      <c r="BA43" s="100">
        <f>'低情景（2001-2060, 2020RMB）'!BA43*$B$73</f>
        <v>4609.8297567548634</v>
      </c>
      <c r="BB43" s="100">
        <f>'低情景（2001-2060, 2020RMB）'!BB43*$B$73</f>
        <v>4736.6475534537949</v>
      </c>
      <c r="BC43" s="100">
        <f>'低情景（2001-2060, 2020RMB）'!BC43*$B$73</f>
        <v>4866.2341435693997</v>
      </c>
      <c r="BD43" s="66">
        <f>'低情景（2001-2060, 2020RMB）'!BD43*$B$73</f>
        <v>4998.5868565373776</v>
      </c>
      <c r="BE43" s="100">
        <f>'低情景（2001-2060, 2020RMB）'!BE43*$B$73</f>
        <v>5133.8717931575484</v>
      </c>
      <c r="BF43" s="100">
        <f>'低情景（2001-2060, 2020RMB）'!BF43*$B$73</f>
        <v>5272.2938287956895</v>
      </c>
      <c r="BG43" s="100">
        <f>'低情景（2001-2060, 2020RMB）'!BG43*$B$73</f>
        <v>5413.9010488778722</v>
      </c>
      <c r="BH43" s="100">
        <f>'低情景（2001-2060, 2020RMB）'!BH43*$B$73</f>
        <v>5558.738489737967</v>
      </c>
      <c r="BI43" s="245">
        <f>'低情景（2001-2060, 2020RMB）'!BI43*$B$73</f>
        <v>5706.8477863600046</v>
      </c>
    </row>
    <row r="44" spans="1:61" x14ac:dyDescent="0.2">
      <c r="A44" s="23" t="s">
        <v>93</v>
      </c>
      <c r="B44" s="53"/>
      <c r="C44" s="54"/>
      <c r="D44" s="54"/>
      <c r="E44" s="54"/>
      <c r="F44" s="55"/>
      <c r="G44" s="53"/>
      <c r="H44" s="54"/>
      <c r="I44" s="54">
        <f>'低情景（2001-2060, 2020RMB）'!I44*$B$73</f>
        <v>1184.6348046443532</v>
      </c>
      <c r="J44" s="54">
        <f>'低情景（2001-2060, 2020RMB）'!J44*$B$73</f>
        <v>1329.5903424186711</v>
      </c>
      <c r="K44" s="55">
        <f>'低情景（2001-2060, 2020RMB）'!K44*$B$73</f>
        <v>1580.4100986226067</v>
      </c>
      <c r="L44" s="53">
        <f>'低情景（2001-2060, 2020RMB）'!L44*$B$73</f>
        <v>1700.8156350918027</v>
      </c>
      <c r="M44" s="54">
        <f>'低情景（2001-2060, 2020RMB）'!M44*$B$73</f>
        <v>1755.1757153883541</v>
      </c>
      <c r="N44" s="54">
        <f>'低情景（2001-2060, 2020RMB）'!N44*$B$73</f>
        <v>1915.783500409816</v>
      </c>
      <c r="O44" s="54">
        <f>'低情景（2001-2060, 2020RMB）'!O44*$B$73</f>
        <v>2053.4482547886432</v>
      </c>
      <c r="P44" s="54">
        <f>'低情景（2001-2060, 2020RMB）'!P44*$B$73</f>
        <v>2078.6458541383354</v>
      </c>
      <c r="Q44" s="53">
        <f>'低情景（2001-2060, 2020RMB）'!Q44*$B$73</f>
        <v>2342.9399942398995</v>
      </c>
      <c r="R44" s="54">
        <f>'低情景（2001-2060, 2020RMB）'!R44*$B$73</f>
        <v>2660.8766392878988</v>
      </c>
      <c r="S44" s="54">
        <f>'低情景（2001-2060, 2020RMB）'!S44*$B$73</f>
        <v>2779.2531419745264</v>
      </c>
      <c r="T44" s="54">
        <f>'低情景（2001-2060, 2020RMB）'!T44*$B$73</f>
        <v>2727.8977768813766</v>
      </c>
      <c r="U44" s="55">
        <f>'低情景（2001-2060, 2020RMB）'!U44*$B$73</f>
        <v>2813.0369617424208</v>
      </c>
      <c r="V44" s="54">
        <f>'低情景（2001-2060, 2020RMB）'!V44*$B$73</f>
        <v>3089.9937233622504</v>
      </c>
      <c r="W44" s="54">
        <f>'低情景（2001-2060, 2020RMB）'!W44*$B$73</f>
        <v>3336.6660504229862</v>
      </c>
      <c r="X44" s="100">
        <f>'低情景（2001-2060, 2020RMB）'!X44*$B$73</f>
        <v>3427.3443483919732</v>
      </c>
      <c r="Y44" s="100">
        <f>'低情景（2001-2060, 2020RMB）'!Y44*$B$73</f>
        <v>3515.3060033898223</v>
      </c>
      <c r="Z44" s="100">
        <f>'低情景（2001-2060, 2020RMB）'!Z44*$B$73</f>
        <v>3595.896881415169</v>
      </c>
      <c r="AA44" s="65">
        <f>'低情景（2001-2060, 2020RMB）'!AA44*$B$73</f>
        <v>3681.3940829489165</v>
      </c>
      <c r="AB44" s="100">
        <f>'低情景（2001-2060, 2020RMB）'!AB44*$B$73</f>
        <v>3766.1175910487764</v>
      </c>
      <c r="AC44" s="100">
        <f>'低情景（2001-2060, 2020RMB）'!AC44*$B$73</f>
        <v>3852.8770634579878</v>
      </c>
      <c r="AD44" s="100">
        <f>'低情景（2001-2060, 2020RMB）'!AD44*$B$73</f>
        <v>3943.6056577280465</v>
      </c>
      <c r="AE44" s="66">
        <f>'低情景（2001-2060, 2020RMB）'!AE44*$B$73</f>
        <v>4039.2703953579457</v>
      </c>
      <c r="AF44" s="100">
        <f>'低情景（2001-2060, 2020RMB）'!AF44*$B$73</f>
        <v>4139.6363641883981</v>
      </c>
      <c r="AG44" s="100">
        <f>'低情景（2001-2060, 2020RMB）'!AG44*$B$73</f>
        <v>4241.5870450304847</v>
      </c>
      <c r="AH44" s="100">
        <f>'低情景（2001-2060, 2020RMB）'!AH44*$B$73</f>
        <v>4341.8505842007362</v>
      </c>
      <c r="AI44" s="100">
        <f>'低情景（2001-2060, 2020RMB）'!AI44*$B$73</f>
        <v>4440.1710287279802</v>
      </c>
      <c r="AJ44" s="244">
        <f>'低情景（2001-2060, 2020RMB）'!AJ44*$B$73</f>
        <v>4539.764252302899</v>
      </c>
      <c r="AK44" s="65">
        <f>'低情景（2001-2060, 2020RMB）'!AK44*$B$73</f>
        <v>4638.5305810940526</v>
      </c>
      <c r="AL44" s="100">
        <f>'低情景（2001-2060, 2020RMB）'!AL44*$B$73</f>
        <v>4732.2141685055103</v>
      </c>
      <c r="AM44" s="100">
        <f>'低情景（2001-2060, 2020RMB）'!AM44*$B$73</f>
        <v>4822.2505334199031</v>
      </c>
      <c r="AN44" s="100">
        <f>'低情景（2001-2060, 2020RMB）'!AN44*$B$73</f>
        <v>4910.1668688467889</v>
      </c>
      <c r="AO44" s="66">
        <f>'低情景（2001-2060, 2020RMB）'!AO44*$B$73</f>
        <v>4997.5760167524231</v>
      </c>
      <c r="AP44" s="100">
        <f>'低情景（2001-2060, 2020RMB）'!AP44*$B$73</f>
        <v>5084.8965498085836</v>
      </c>
      <c r="AQ44" s="100">
        <f>'低情景（2001-2060, 2020RMB）'!AQ44*$B$73</f>
        <v>5171.5631078142569</v>
      </c>
      <c r="AR44" s="100">
        <f>'低情景（2001-2060, 2020RMB）'!AR44*$B$73</f>
        <v>5257.7719885299193</v>
      </c>
      <c r="AS44" s="100">
        <f>'低情景（2001-2060, 2020RMB）'!AS44*$B$73</f>
        <v>5343.7164624164643</v>
      </c>
      <c r="AT44" s="100">
        <f>'低情景（2001-2060, 2020RMB）'!AT44*$B$73</f>
        <v>5429.5893192031917</v>
      </c>
      <c r="AU44" s="65">
        <f>'低情景（2001-2060, 2020RMB）'!AU44*$B$73</f>
        <v>5515.7788922101481</v>
      </c>
      <c r="AV44" s="100">
        <f>'低情景（2001-2060, 2020RMB）'!AV44*$B$73</f>
        <v>5602.6833933449207</v>
      </c>
      <c r="AW44" s="100">
        <f>'低情景（2001-2060, 2020RMB）'!AW44*$B$73</f>
        <v>5690.510280688567</v>
      </c>
      <c r="AX44" s="100">
        <f>'低情景（2001-2060, 2020RMB）'!AX44*$B$73</f>
        <v>5779.4631809609991</v>
      </c>
      <c r="AY44" s="66">
        <f>'低情景（2001-2060, 2020RMB）'!AY44*$B$73</f>
        <v>5869.7366745261825</v>
      </c>
      <c r="AZ44" s="65">
        <f>'低情景（2001-2060, 2020RMB）'!AZ44*$B$73</f>
        <v>5961.1508157878343</v>
      </c>
      <c r="BA44" s="100">
        <f>'低情景（2001-2060, 2020RMB）'!BA44*$B$73</f>
        <v>6053.3652256232199</v>
      </c>
      <c r="BB44" s="100">
        <f>'低情景（2001-2060, 2020RMB）'!BB44*$B$73</f>
        <v>6146.3175986710194</v>
      </c>
      <c r="BC44" s="100">
        <f>'低情景（2001-2060, 2020RMB）'!BC44*$B$73</f>
        <v>6239.9384888531195</v>
      </c>
      <c r="BD44" s="66">
        <f>'低情景（2001-2060, 2020RMB）'!BD44*$B$73</f>
        <v>6334.1510680148167</v>
      </c>
      <c r="BE44" s="100">
        <f>'低情景（2001-2060, 2020RMB）'!BE44*$B$73</f>
        <v>6429.0912658483376</v>
      </c>
      <c r="BF44" s="100">
        <f>'低情景（2001-2060, 2020RMB）'!BF44*$B$73</f>
        <v>6524.9344073629663</v>
      </c>
      <c r="BG44" s="100">
        <f>'低情景（2001-2060, 2020RMB）'!BG44*$B$73</f>
        <v>6621.653465499</v>
      </c>
      <c r="BH44" s="100">
        <f>'低情景（2001-2060, 2020RMB）'!BH44*$B$73</f>
        <v>6719.2164376335959</v>
      </c>
      <c r="BI44" s="245">
        <f>'低情景（2001-2060, 2020RMB）'!BI44*$B$73</f>
        <v>6817.5861514719873</v>
      </c>
    </row>
    <row r="45" spans="1:61" x14ac:dyDescent="0.2">
      <c r="A45" s="23" t="s">
        <v>94</v>
      </c>
      <c r="B45" s="53"/>
      <c r="C45" s="54"/>
      <c r="D45" s="54"/>
      <c r="E45" s="54"/>
      <c r="F45" s="55"/>
      <c r="G45" s="53"/>
      <c r="H45" s="54"/>
      <c r="I45" s="54">
        <f>'低情景（2001-2060, 2020RMB）'!I45*$B$73</f>
        <v>439.16700116624838</v>
      </c>
      <c r="J45" s="54">
        <f>'低情景（2001-2060, 2020RMB）'!J45*$B$73</f>
        <v>492.90481857395127</v>
      </c>
      <c r="K45" s="55">
        <f>'低情景（2001-2060, 2020RMB）'!K45*$B$73</f>
        <v>585.88854632995037</v>
      </c>
      <c r="L45" s="53">
        <f>'低情景（2001-2060, 2020RMB）'!L45*$B$73</f>
        <v>630.52520411484909</v>
      </c>
      <c r="M45" s="54">
        <f>'低情景（2001-2060, 2020RMB）'!M45*$B$73</f>
        <v>627.86780663475895</v>
      </c>
      <c r="N45" s="54">
        <f>'低情景（2001-2060, 2020RMB）'!N45*$B$73</f>
        <v>625.07955852316729</v>
      </c>
      <c r="O45" s="54">
        <f>'低情景（2001-2060, 2020RMB）'!O45*$B$73</f>
        <v>675.39018356764871</v>
      </c>
      <c r="P45" s="54">
        <f>'低情景（2001-2060, 2020RMB）'!P45*$B$73</f>
        <v>684.31855733125531</v>
      </c>
      <c r="Q45" s="53">
        <f>'低情景（2001-2060, 2020RMB）'!Q45*$B$73</f>
        <v>689.18639066633614</v>
      </c>
      <c r="R45" s="54">
        <f>'低情景（2001-2060, 2020RMB）'!R45*$B$73</f>
        <v>740.85280156929605</v>
      </c>
      <c r="S45" s="54">
        <f>'低情景（2001-2060, 2020RMB）'!S45*$B$73</f>
        <v>776.76236454005254</v>
      </c>
      <c r="T45" s="54">
        <f>'低情景（2001-2060, 2020RMB）'!T45*$B$73</f>
        <v>804.34925709304082</v>
      </c>
      <c r="U45" s="55">
        <f>'低情景（2001-2060, 2020RMB）'!U45*$B$73</f>
        <v>775.76461349021258</v>
      </c>
      <c r="V45" s="54">
        <f>'低情景（2001-2060, 2020RMB）'!V45*$B$73</f>
        <v>875.56611675062425</v>
      </c>
      <c r="W45" s="54">
        <f>'低情景（2001-2060, 2020RMB）'!W45*$B$73</f>
        <v>910.77433504394821</v>
      </c>
      <c r="X45" s="100">
        <f>'低情景（2001-2060, 2020RMB）'!X45*$B$73</f>
        <v>925.82503397954997</v>
      </c>
      <c r="Y45" s="100">
        <f>'低情景（2001-2060, 2020RMB）'!Y45*$B$73</f>
        <v>940.02501450448028</v>
      </c>
      <c r="Z45" s="100">
        <f>'低情景（2001-2060, 2020RMB）'!Z45*$B$73</f>
        <v>952.26384538176603</v>
      </c>
      <c r="AA45" s="65">
        <f>'低情景（2001-2060, 2020RMB）'!AA45*$B$73</f>
        <v>965.80860314938025</v>
      </c>
      <c r="AB45" s="100">
        <f>'低情景（2001-2060, 2020RMB）'!AB45*$B$73</f>
        <v>979.07191436421249</v>
      </c>
      <c r="AC45" s="100">
        <f>'低情景（2001-2060, 2020RMB）'!AC45*$B$73</f>
        <v>992.78696220522136</v>
      </c>
      <c r="AD45" s="100">
        <f>'低情景（2001-2060, 2020RMB）'!AD45*$B$73</f>
        <v>1007.4367909968369</v>
      </c>
      <c r="AE45" s="66">
        <f>'低情景（2001-2060, 2020RMB）'!AE45*$B$73</f>
        <v>1023.2431766983999</v>
      </c>
      <c r="AF45" s="100">
        <f>'低情景（2001-2060, 2020RMB）'!AF45*$B$73</f>
        <v>1040.1762300926496</v>
      </c>
      <c r="AG45" s="100">
        <f>'低情景（2001-2060, 2020RMB）'!AG45*$B$73</f>
        <v>1057.4688763291658</v>
      </c>
      <c r="AH45" s="100">
        <f>'低情景（2001-2060, 2020RMB）'!AH45*$B$73</f>
        <v>1074.2699577115379</v>
      </c>
      <c r="AI45" s="100">
        <f>'低情景（2001-2060, 2020RMB）'!AI45*$B$73</f>
        <v>1090.4899359816091</v>
      </c>
      <c r="AJ45" s="244">
        <f>'低情景（2001-2060, 2020RMB）'!AJ45*$B$73</f>
        <v>1106.8835193575726</v>
      </c>
      <c r="AK45" s="65">
        <f>'低情景（2001-2060, 2020RMB）'!AK45*$B$73</f>
        <v>1122.9416069409906</v>
      </c>
      <c r="AL45" s="100">
        <f>'低情景（2001-2060, 2020RMB）'!AL45*$B$73</f>
        <v>1137.6741424653276</v>
      </c>
      <c r="AM45" s="100">
        <f>'低情景（2001-2060, 2020RMB）'!AM45*$B$73</f>
        <v>1151.439727423558</v>
      </c>
      <c r="AN45" s="100">
        <f>'低情景（2001-2060, 2020RMB）'!AN45*$B$73</f>
        <v>1164.6070435053614</v>
      </c>
      <c r="AO45" s="66">
        <f>'低情景（2001-2060, 2020RMB）'!AO45*$B$73</f>
        <v>1177.5534993800925</v>
      </c>
      <c r="AP45" s="100">
        <f>'低情景（2001-2060, 2020RMB）'!AP45*$B$73</f>
        <v>1190.3656190955426</v>
      </c>
      <c r="AQ45" s="100">
        <f>'低情景（2001-2060, 2020RMB）'!AQ45*$B$73</f>
        <v>1202.8974724744814</v>
      </c>
      <c r="AR45" s="100">
        <f>'低情景（2001-2060, 2020RMB）'!AR45*$B$73</f>
        <v>1215.1815264538498</v>
      </c>
      <c r="AS45" s="100">
        <f>'低情景（2001-2060, 2020RMB）'!AS45*$B$73</f>
        <v>1227.2473954634497</v>
      </c>
      <c r="AT45" s="100">
        <f>'低情景（2001-2060, 2020RMB）'!AT45*$B$73</f>
        <v>1239.1225267184716</v>
      </c>
      <c r="AU45" s="65">
        <f>'低情景（2001-2060, 2020RMB）'!AU45*$B$73</f>
        <v>1250.8767258159464</v>
      </c>
      <c r="AV45" s="100">
        <f>'低情景（2001-2060, 2020RMB）'!AV45*$B$73</f>
        <v>1262.5789736832835</v>
      </c>
      <c r="AW45" s="100">
        <f>'低情景（2001-2060, 2020RMB）'!AW45*$B$73</f>
        <v>1274.2524756962373</v>
      </c>
      <c r="AX45" s="100">
        <f>'低情景（2001-2060, 2020RMB）'!AX45*$B$73</f>
        <v>1285.9176338580658</v>
      </c>
      <c r="AY45" s="66">
        <f>'低情景（2001-2060, 2020RMB）'!AY45*$B$73</f>
        <v>1297.5909261912461</v>
      </c>
      <c r="AZ45" s="65">
        <f>'低情景（2001-2060, 2020RMB）'!AZ45*$B$73</f>
        <v>1309.2788428200477</v>
      </c>
      <c r="BA45" s="100">
        <f>'低情景（2001-2060, 2020RMB）'!BA45*$B$73</f>
        <v>1320.9685479618604</v>
      </c>
      <c r="BB45" s="100">
        <f>'低情景（2001-2060, 2020RMB）'!BB45*$B$73</f>
        <v>1332.6427260601872</v>
      </c>
      <c r="BC45" s="100">
        <f>'低情景（2001-2060, 2020RMB）'!BC45*$B$73</f>
        <v>1344.2827700815178</v>
      </c>
      <c r="BD45" s="66">
        <f>'低情景（2001-2060, 2020RMB）'!BD45*$B$73</f>
        <v>1355.8687707881277</v>
      </c>
      <c r="BE45" s="100">
        <f>'低情景（2001-2060, 2020RMB）'!BE45*$B$73</f>
        <v>1367.4263813697419</v>
      </c>
      <c r="BF45" s="100">
        <f>'低情景（2001-2060, 2020RMB）'!BF45*$B$73</f>
        <v>1378.9887325057089</v>
      </c>
      <c r="BG45" s="100">
        <f>'低情景（2001-2060, 2020RMB）'!BG45*$B$73</f>
        <v>1390.545416831214</v>
      </c>
      <c r="BH45" s="100">
        <f>'低情景（2001-2060, 2020RMB）'!BH45*$B$73</f>
        <v>1402.0850404304158</v>
      </c>
      <c r="BI45" s="245">
        <f>'低情景（2001-2060, 2020RMB）'!BI45*$B$73</f>
        <v>1413.5952126034726</v>
      </c>
    </row>
    <row r="46" spans="1:61" x14ac:dyDescent="0.2">
      <c r="A46" s="23" t="s">
        <v>95</v>
      </c>
      <c r="B46" s="53"/>
      <c r="C46" s="54"/>
      <c r="D46" s="54"/>
      <c r="E46" s="54"/>
      <c r="F46" s="55"/>
      <c r="G46" s="53"/>
      <c r="H46" s="54"/>
      <c r="I46" s="54">
        <f>'低情景（2001-2060, 2020RMB）'!I46*$B$73</f>
        <v>1217.5195160253679</v>
      </c>
      <c r="J46" s="54">
        <f>'低情景（2001-2060, 2020RMB）'!J46*$B$73</f>
        <v>1292.6341207581518</v>
      </c>
      <c r="K46" s="55">
        <f>'低情景（2001-2060, 2020RMB）'!K46*$B$73</f>
        <v>1490.0363414785679</v>
      </c>
      <c r="L46" s="53">
        <f>'低情景（2001-2060, 2020RMB）'!L46*$B$73</f>
        <v>1639.350314270589</v>
      </c>
      <c r="M46" s="54">
        <f>'低情景（2001-2060, 2020RMB）'!M46*$B$73</f>
        <v>1712.0343556535668</v>
      </c>
      <c r="N46" s="54">
        <f>'低情景（2001-2060, 2020RMB）'!N46*$B$73</f>
        <v>1803.6398418356748</v>
      </c>
      <c r="O46" s="54">
        <f>'低情景（2001-2060, 2020RMB）'!O46*$B$73</f>
        <v>1891.7453428330407</v>
      </c>
      <c r="P46" s="54">
        <f>'低情景（2001-2060, 2020RMB）'!P46*$B$73</f>
        <v>1925.726984191494</v>
      </c>
      <c r="Q46" s="53">
        <f>'低情景（2001-2060, 2020RMB）'!Q46*$B$73</f>
        <v>2039.0277316223494</v>
      </c>
      <c r="R46" s="54">
        <f>'低情景（2001-2060, 2020RMB）'!R46*$B$73</f>
        <v>2282.7007277873363</v>
      </c>
      <c r="S46" s="54">
        <f>'低情景（2001-2060, 2020RMB）'!S46*$B$73</f>
        <v>2438.8021860920107</v>
      </c>
      <c r="T46" s="54">
        <f>'低情景（2001-2060, 2020RMB）'!T46*$B$73</f>
        <v>2603.0134076603781</v>
      </c>
      <c r="U46" s="55">
        <f>'低情景（2001-2060, 2020RMB）'!U46*$B$73</f>
        <v>2742.170325969631</v>
      </c>
      <c r="V46" s="54">
        <f>'低情景（2001-2060, 2020RMB）'!V46*$B$73</f>
        <v>3334.778314369561</v>
      </c>
      <c r="W46" s="54">
        <f>'低情景（2001-2060, 2020RMB）'!W46*$B$73</f>
        <v>3790.6958165959172</v>
      </c>
      <c r="X46" s="100">
        <f>'低情景（2001-2060, 2020RMB）'!X46*$B$73</f>
        <v>4082.7087350015395</v>
      </c>
      <c r="Y46" s="100">
        <f>'低情景（2001-2060, 2020RMB）'!Y46*$B$73</f>
        <v>4386.1607060491124</v>
      </c>
      <c r="Z46" s="100">
        <f>'低情景（2001-2060, 2020RMB）'!Z46*$B$73</f>
        <v>4693.2856697735133</v>
      </c>
      <c r="AA46" s="65">
        <f>'低情景（2001-2060, 2020RMB）'!AA46*$B$73</f>
        <v>5024.8185671891233</v>
      </c>
      <c r="AB46" s="100">
        <f>'低情景（2001-2060, 2020RMB）'!AB46*$B$73</f>
        <v>5376.2078879060882</v>
      </c>
      <c r="AC46" s="100">
        <f>'低情景（2001-2060, 2020RMB）'!AC46*$B$73</f>
        <v>5744.5864285449279</v>
      </c>
      <c r="AD46" s="100">
        <f>'低情景（2001-2060, 2020RMB）'!AD46*$B$73</f>
        <v>6124.3135766646974</v>
      </c>
      <c r="AE46" s="66">
        <f>'低情景（2001-2060, 2020RMB）'!AE46*$B$73</f>
        <v>6506.352957942493</v>
      </c>
      <c r="AF46" s="100">
        <f>'低情景（2001-2060, 2020RMB）'!AF46*$B$73</f>
        <v>6891.7197230315533</v>
      </c>
      <c r="AG46" s="100">
        <f>'低情景（2001-2060, 2020RMB）'!AG46*$B$73</f>
        <v>7281.98983621347</v>
      </c>
      <c r="AH46" s="100">
        <f>'低情景（2001-2060, 2020RMB）'!AH46*$B$73</f>
        <v>7666.3563286738463</v>
      </c>
      <c r="AI46" s="100">
        <f>'低情景（2001-2060, 2020RMB）'!AI46*$B$73</f>
        <v>8038.0936611238503</v>
      </c>
      <c r="AJ46" s="244">
        <f>'低情景（2001-2060, 2020RMB）'!AJ46*$B$73</f>
        <v>8396.2104634072639</v>
      </c>
      <c r="AK46" s="65">
        <f>'低情景（2001-2060, 2020RMB）'!AK46*$B$73</f>
        <v>8740.7977653653797</v>
      </c>
      <c r="AL46" s="100">
        <f>'低情景（2001-2060, 2020RMB）'!AL46*$B$73</f>
        <v>9072.3264708208771</v>
      </c>
      <c r="AM46" s="100">
        <f>'低情景（2001-2060, 2020RMB）'!AM46*$B$73</f>
        <v>9393.338616720217</v>
      </c>
      <c r="AN46" s="100">
        <f>'低情景（2001-2060, 2020RMB）'!AN46*$B$73</f>
        <v>9706.9767784225751</v>
      </c>
      <c r="AO46" s="66">
        <f>'低情景（2001-2060, 2020RMB）'!AO46*$B$73</f>
        <v>10016.951712838665</v>
      </c>
      <c r="AP46" s="100">
        <f>'低情景（2001-2060, 2020RMB）'!AP46*$B$73</f>
        <v>10324.925547820996</v>
      </c>
      <c r="AQ46" s="100">
        <f>'低情景（2001-2060, 2020RMB）'!AQ46*$B$73</f>
        <v>10630.771298831252</v>
      </c>
      <c r="AR46" s="100">
        <f>'低情景（2001-2060, 2020RMB）'!AR46*$B$73</f>
        <v>10936.079028988175</v>
      </c>
      <c r="AS46" s="100">
        <f>'低情景（2001-2060, 2020RMB）'!AS46*$B$73</f>
        <v>11242.64117804578</v>
      </c>
      <c r="AT46" s="100">
        <f>'低情景（2001-2060, 2020RMB）'!AT46*$B$73</f>
        <v>11552.457647454159</v>
      </c>
      <c r="AU46" s="65">
        <f>'低情景（2001-2060, 2020RMB）'!AU46*$B$73</f>
        <v>11868.160763004678</v>
      </c>
      <c r="AV46" s="100">
        <f>'低情景（2001-2060, 2020RMB）'!AV46*$B$73</f>
        <v>12192.642284735488</v>
      </c>
      <c r="AW46" s="100">
        <f>'低情景（2001-2060, 2020RMB）'!AW46*$B$73</f>
        <v>12528.626262499747</v>
      </c>
      <c r="AX46" s="100">
        <f>'低情景（2001-2060, 2020RMB）'!AX46*$B$73</f>
        <v>12879.080170838955</v>
      </c>
      <c r="AY46" s="66">
        <f>'低情景（2001-2060, 2020RMB）'!AY46*$B$73</f>
        <v>13247.227092466304</v>
      </c>
      <c r="AZ46" s="65">
        <f>'低情景（2001-2060, 2020RMB）'!AZ46*$B$73</f>
        <v>13629.784586538379</v>
      </c>
      <c r="BA46" s="100">
        <f>'低情景（2001-2060, 2020RMB）'!BA46*$B$73</f>
        <v>14021.224231382683</v>
      </c>
      <c r="BB46" s="100">
        <f>'低情景（2001-2060, 2020RMB）'!BB46*$B$73</f>
        <v>14421.586269380334</v>
      </c>
      <c r="BC46" s="100">
        <f>'低情景（2001-2060, 2020RMB）'!BC46*$B$73</f>
        <v>14830.891941963788</v>
      </c>
      <c r="BD46" s="66">
        <f>'低情景（2001-2060, 2020RMB）'!BD46*$B$73</f>
        <v>15249.141864064979</v>
      </c>
      <c r="BE46" s="100">
        <f>'低情景（2001-2060, 2020RMB）'!BE46*$B$73</f>
        <v>15676.851704355589</v>
      </c>
      <c r="BF46" s="100">
        <f>'低情景（2001-2060, 2020RMB）'!BF46*$B$73</f>
        <v>16114.657310825589</v>
      </c>
      <c r="BG46" s="100">
        <f>'低情景（2001-2060, 2020RMB）'!BG46*$B$73</f>
        <v>16562.716916915891</v>
      </c>
      <c r="BH46" s="100">
        <f>'低情景（2001-2060, 2020RMB）'!BH46*$B$73</f>
        <v>17021.179672368933</v>
      </c>
      <c r="BI46" s="245">
        <f>'低情景（2001-2060, 2020RMB）'!BI46*$B$73</f>
        <v>17490.184540017446</v>
      </c>
    </row>
    <row r="47" spans="1:61" x14ac:dyDescent="0.2">
      <c r="A47" s="23" t="s">
        <v>120</v>
      </c>
      <c r="B47" s="53"/>
      <c r="C47" s="54"/>
      <c r="D47" s="54"/>
      <c r="E47" s="54"/>
      <c r="F47" s="55"/>
      <c r="G47" s="53"/>
      <c r="H47" s="54"/>
      <c r="I47" s="54">
        <f>'低情景（2001-2060, 2020RMB）'!I47*$B$73</f>
        <v>1706.6024804589906</v>
      </c>
      <c r="J47" s="54">
        <f>'低情景（2001-2060, 2020RMB）'!J47*$B$73</f>
        <v>1703.5010482581254</v>
      </c>
      <c r="K47" s="55">
        <f>'低情景（2001-2060, 2020RMB）'!K47*$B$73</f>
        <v>1933.8707410286615</v>
      </c>
      <c r="L47" s="53">
        <f>'低情景（2001-2060, 2020RMB）'!L47*$B$73</f>
        <v>2153.675657808727</v>
      </c>
      <c r="M47" s="54">
        <f>'低情景（2001-2060, 2020RMB）'!M47*$B$73</f>
        <v>2298.3702505757124</v>
      </c>
      <c r="N47" s="54">
        <f>'低情景（2001-2060, 2020RMB）'!N47*$B$73</f>
        <v>2430.0821452448795</v>
      </c>
      <c r="O47" s="54">
        <f>'低情景（2001-2060, 2020RMB）'!O47*$B$73</f>
        <v>2614.0226283800762</v>
      </c>
      <c r="P47" s="54">
        <f>'低情景（2001-2060, 2020RMB）'!P47*$B$73</f>
        <v>2740.3367900106496</v>
      </c>
      <c r="Q47" s="53">
        <f>'低情景（2001-2060, 2020RMB）'!Q47*$B$73</f>
        <v>2941.6791661197531</v>
      </c>
      <c r="R47" s="54">
        <f>'低情景（2001-2060, 2020RMB）'!R47*$B$73</f>
        <v>3388.5062004678171</v>
      </c>
      <c r="S47" s="54">
        <f>'低情景（2001-2060, 2020RMB）'!S47*$B$73</f>
        <v>3815.9156485707945</v>
      </c>
      <c r="T47" s="54">
        <f>'低情景（2001-2060, 2020RMB）'!T47*$B$73</f>
        <v>4021.3431733748421</v>
      </c>
      <c r="U47" s="55">
        <f>'低情景（2001-2060, 2020RMB）'!U47*$B$73</f>
        <v>4189.6426485802067</v>
      </c>
      <c r="V47" s="54">
        <f>'低情景（2001-2060, 2020RMB）'!V47*$B$73</f>
        <v>5047.07826989772</v>
      </c>
      <c r="W47" s="54">
        <f>'低情景（2001-2060, 2020RMB）'!W47*$B$73</f>
        <v>5516.6342563589078</v>
      </c>
      <c r="X47" s="100">
        <f>'低情景（2001-2060, 2020RMB）'!X47*$B$73</f>
        <v>5854.9404217159818</v>
      </c>
      <c r="Y47" s="100">
        <f>'低情景（2001-2060, 2020RMB）'!Y47*$B$73</f>
        <v>6204.2995806457484</v>
      </c>
      <c r="Z47" s="100">
        <f>'低情景（2001-2060, 2020RMB）'!Z47*$B$73</f>
        <v>6555.3758943212861</v>
      </c>
      <c r="AA47" s="65">
        <f>'低情景（2001-2060, 2020RMB）'!AA47*$B$73</f>
        <v>6938.6909767504767</v>
      </c>
      <c r="AB47" s="100">
        <f>'低情景（2001-2060, 2020RMB）'!AB47*$B$73</f>
        <v>7347.1183712503289</v>
      </c>
      <c r="AC47" s="100">
        <f>'低情景（2001-2060, 2020RMB）'!AC47*$B$73</f>
        <v>7774.8022892358358</v>
      </c>
      <c r="AD47" s="100">
        <f>'低情景（2001-2060, 2020RMB）'!AD47*$B$73</f>
        <v>8211.4444618194939</v>
      </c>
      <c r="AE47" s="66">
        <f>'低情景（2001-2060, 2020RMB）'!AE47*$B$73</f>
        <v>8641.5008898083142</v>
      </c>
      <c r="AF47" s="100">
        <f>'低情景（2001-2060, 2020RMB）'!AF47*$B$73</f>
        <v>9058.4155723740514</v>
      </c>
      <c r="AG47" s="100">
        <f>'低情景（2001-2060, 2020RMB）'!AG47*$B$73</f>
        <v>9465.679273665146</v>
      </c>
      <c r="AH47" s="100">
        <f>'低情景（2001-2060, 2020RMB）'!AH47*$B$73</f>
        <v>9860.9381651436797</v>
      </c>
      <c r="AI47" s="100">
        <f>'低情景（2001-2060, 2020RMB）'!AI47*$B$73</f>
        <v>10249.65217643512</v>
      </c>
      <c r="AJ47" s="244">
        <f>'低情景（2001-2060, 2020RMB）'!AJ47*$B$73</f>
        <v>10646.741704013493</v>
      </c>
      <c r="AK47" s="65">
        <f>'低情景（2001-2060, 2020RMB）'!AK47*$B$73</f>
        <v>11049.029382742372</v>
      </c>
      <c r="AL47" s="100">
        <f>'低情景（2001-2060, 2020RMB）'!AL47*$B$73</f>
        <v>11442.16126187028</v>
      </c>
      <c r="AM47" s="100">
        <f>'低情景（2001-2060, 2020RMB）'!AM47*$B$73</f>
        <v>11829.306729655997</v>
      </c>
      <c r="AN47" s="100">
        <f>'低情景（2001-2060, 2020RMB）'!AN47*$B$73</f>
        <v>12214.186638446079</v>
      </c>
      <c r="AO47" s="66">
        <f>'低情景（2001-2060, 2020RMB）'!AO47*$B$73</f>
        <v>12601.065974165127</v>
      </c>
      <c r="AP47" s="100">
        <f>'低情景（2001-2060, 2020RMB）'!AP47*$B$73</f>
        <v>12991.492755944051</v>
      </c>
      <c r="AQ47" s="100">
        <f>'低情景（2001-2060, 2020RMB）'!AQ47*$B$73</f>
        <v>13384.642379738138</v>
      </c>
      <c r="AR47" s="100">
        <f>'低情景（2001-2060, 2020RMB）'!AR47*$B$73</f>
        <v>13781.735053575008</v>
      </c>
      <c r="AS47" s="100">
        <f>'低情景（2001-2060, 2020RMB）'!AS47*$B$73</f>
        <v>14184.138191199432</v>
      </c>
      <c r="AT47" s="100">
        <f>'低情景（2001-2060, 2020RMB）'!AT47*$B$73</f>
        <v>14593.379055487172</v>
      </c>
      <c r="AU47" s="65">
        <f>'低情景（2001-2060, 2020RMB）'!AU47*$B$73</f>
        <v>15011.686003216399</v>
      </c>
      <c r="AV47" s="100">
        <f>'低情景（2001-2060, 2020RMB）'!AV47*$B$73</f>
        <v>15441.520190892692</v>
      </c>
      <c r="AW47" s="100">
        <f>'低情景（2001-2060, 2020RMB）'!AW47*$B$73</f>
        <v>15885.030905283858</v>
      </c>
      <c r="AX47" s="100">
        <f>'低情景（2001-2060, 2020RMB）'!AX47*$B$73</f>
        <v>16344.566670251797</v>
      </c>
      <c r="AY47" s="66">
        <f>'低情景（2001-2060, 2020RMB）'!AY47*$B$73</f>
        <v>16822.678417638086</v>
      </c>
      <c r="AZ47" s="65">
        <f>'低情景（2001-2060, 2020RMB）'!AZ47*$B$73</f>
        <v>17317.296463700735</v>
      </c>
      <c r="BA47" s="100">
        <f>'低情景（2001-2060, 2020RMB）'!BA47*$B$73</f>
        <v>17824.647127132412</v>
      </c>
      <c r="BB47" s="100">
        <f>'低情景（2001-2060, 2020RMB）'!BB47*$B$73</f>
        <v>18344.862041870878</v>
      </c>
      <c r="BC47" s="100">
        <f>'低情景（2001-2060, 2020RMB）'!BC47*$B$73</f>
        <v>18878.051189719234</v>
      </c>
      <c r="BD47" s="66">
        <f>'低情景（2001-2060, 2020RMB）'!BD47*$B$73</f>
        <v>19424.300759640737</v>
      </c>
      <c r="BE47" s="100">
        <f>'低情景（2001-2060, 2020RMB）'!BE47*$B$73</f>
        <v>19984.355924952815</v>
      </c>
      <c r="BF47" s="100">
        <f>'低情景（2001-2060, 2020RMB）'!BF47*$B$73</f>
        <v>20559.119726141016</v>
      </c>
      <c r="BG47" s="100">
        <f>'低情景（2001-2060, 2020RMB）'!BG47*$B$73</f>
        <v>21148.890728506067</v>
      </c>
      <c r="BH47" s="100">
        <f>'低情景（2001-2060, 2020RMB）'!BH47*$B$73</f>
        <v>21753.959460421047</v>
      </c>
      <c r="BI47" s="245">
        <f>'低情景（2001-2060, 2020RMB）'!BI47*$B$73</f>
        <v>22374.607048814512</v>
      </c>
    </row>
    <row r="48" spans="1:61" x14ac:dyDescent="0.2">
      <c r="A48" s="23" t="s">
        <v>38</v>
      </c>
      <c r="B48" s="53"/>
      <c r="C48" s="54"/>
      <c r="D48" s="54"/>
      <c r="E48" s="54"/>
      <c r="F48" s="55"/>
      <c r="G48" s="53"/>
      <c r="H48" s="54"/>
      <c r="I48" s="54">
        <f>'低情景（2001-2060, 2020RMB）'!I48*$B$73</f>
        <v>174.94890796108089</v>
      </c>
      <c r="J48" s="54">
        <f>'低情景（2001-2060, 2020RMB）'!J48*$B$73</f>
        <v>169.15820543043426</v>
      </c>
      <c r="K48" s="55">
        <f>'低情景（2001-2060, 2020RMB）'!K48*$B$73</f>
        <v>196.46933500099175</v>
      </c>
      <c r="L48" s="53">
        <f>'低情景（2001-2060, 2020RMB）'!L48*$B$73</f>
        <v>219.55529259720151</v>
      </c>
      <c r="M48" s="54">
        <f>'低情景（2001-2060, 2020RMB）'!M48*$B$73</f>
        <v>235.35118038279785</v>
      </c>
      <c r="N48" s="54">
        <f>'低情景（2001-2060, 2020RMB）'!N48*$B$73</f>
        <v>249.50909097016776</v>
      </c>
      <c r="O48" s="54">
        <f>'低情景（2001-2060, 2020RMB）'!O48*$B$73</f>
        <v>261.69729116037337</v>
      </c>
      <c r="P48" s="54">
        <f>'低情景（2001-2060, 2020RMB）'!P48*$B$73</f>
        <v>261.68098067397437</v>
      </c>
      <c r="Q48" s="53">
        <f>'低情景（2001-2060, 2020RMB）'!Q48*$B$73</f>
        <v>279.37539782966684</v>
      </c>
      <c r="R48" s="54">
        <f>'低情景（2001-2060, 2020RMB）'!R48*$B$73</f>
        <v>318.13496199016924</v>
      </c>
      <c r="S48" s="54">
        <f>'低情景（2001-2060, 2020RMB）'!S48*$B$73</f>
        <v>336.40604594488298</v>
      </c>
      <c r="T48" s="54">
        <f>'低情景（2001-2060, 2020RMB）'!T48*$B$73</f>
        <v>358.40848198921412</v>
      </c>
      <c r="U48" s="55">
        <f>'低情景（2001-2060, 2020RMB）'!U48*$B$73</f>
        <v>358.49983471901351</v>
      </c>
      <c r="V48" s="54">
        <f>'低情景（2001-2060, 2020RMB）'!V48*$B$73</f>
        <v>418.05813758237923</v>
      </c>
      <c r="W48" s="54">
        <f>'低情景（2001-2060, 2020RMB）'!W48*$B$73</f>
        <v>444.2119594191438</v>
      </c>
      <c r="X48" s="100">
        <f>'低情景（2001-2060, 2020RMB）'!X48*$B$73</f>
        <v>460.69154359249251</v>
      </c>
      <c r="Y48" s="100">
        <f>'低情景（2001-2060, 2020RMB）'!Y48*$B$73</f>
        <v>477.35006546408175</v>
      </c>
      <c r="Z48" s="100">
        <f>'低情景（2001-2060, 2020RMB）'!Z48*$B$73</f>
        <v>493.57425490509036</v>
      </c>
      <c r="AA48" s="65">
        <f>'低情景（2001-2060, 2020RMB）'!AA48*$B$73</f>
        <v>511.64875491355838</v>
      </c>
      <c r="AB48" s="100">
        <f>'低情景（2001-2060, 2020RMB）'!AB48*$B$73</f>
        <v>530.88565306311318</v>
      </c>
      <c r="AC48" s="100">
        <f>'低情景（2001-2060, 2020RMB）'!AC48*$B$73</f>
        <v>550.81083254709301</v>
      </c>
      <c r="AD48" s="100">
        <f>'低情景（2001-2060, 2020RMB）'!AD48*$B$73</f>
        <v>570.67773245819649</v>
      </c>
      <c r="AE48" s="66">
        <f>'低情景（2001-2060, 2020RMB）'!AE48*$B$73</f>
        <v>589.4369627370404</v>
      </c>
      <c r="AF48" s="100">
        <f>'低情景（2001-2060, 2020RMB）'!AF48*$B$73</f>
        <v>606.2665261700198</v>
      </c>
      <c r="AG48" s="100">
        <f>'低情景（2001-2060, 2020RMB）'!AG48*$B$73</f>
        <v>621.47831694868523</v>
      </c>
      <c r="AH48" s="100">
        <f>'低情景（2001-2060, 2020RMB）'!AH48*$B$73</f>
        <v>635.71551872581631</v>
      </c>
      <c r="AI48" s="100">
        <f>'低情景（2001-2060, 2020RMB）'!AI48*$B$73</f>
        <v>650.18878488756877</v>
      </c>
      <c r="AJ48" s="244">
        <f>'低情景（2001-2060, 2020RMB）'!AJ48*$B$73</f>
        <v>666.73932347907123</v>
      </c>
      <c r="AK48" s="65">
        <f>'低情景（2001-2060, 2020RMB）'!AK48*$B$73</f>
        <v>685.05433735988265</v>
      </c>
      <c r="AL48" s="100">
        <f>'低情景（2001-2060, 2020RMB）'!AL48*$B$73</f>
        <v>703.49842137907638</v>
      </c>
      <c r="AM48" s="100">
        <f>'低情景（2001-2060, 2020RMB）'!AM48*$B$73</f>
        <v>722.24610809432215</v>
      </c>
      <c r="AN48" s="100">
        <f>'低情景（2001-2060, 2020RMB）'!AN48*$B$73</f>
        <v>741.48446848597916</v>
      </c>
      <c r="AO48" s="66">
        <f>'低情景（2001-2060, 2020RMB）'!AO48*$B$73</f>
        <v>761.41454411456152</v>
      </c>
      <c r="AP48" s="100">
        <f>'低情景（2001-2060, 2020RMB）'!AP48*$B$73</f>
        <v>782.05654221046927</v>
      </c>
      <c r="AQ48" s="100">
        <f>'低情景（2001-2060, 2020RMB）'!AQ48*$B$73</f>
        <v>803.27449097519684</v>
      </c>
      <c r="AR48" s="100">
        <f>'低情景（2001-2060, 2020RMB）'!AR48*$B$73</f>
        <v>825.04217307830424</v>
      </c>
      <c r="AS48" s="100">
        <f>'低情景（2001-2060, 2020RMB）'!AS48*$B$73</f>
        <v>847.32739656117451</v>
      </c>
      <c r="AT48" s="100">
        <f>'低情景（2001-2060, 2020RMB）'!AT48*$B$73</f>
        <v>870.09214338528614</v>
      </c>
      <c r="AU48" s="65">
        <f>'低情景（2001-2060, 2020RMB）'!AU48*$B$73</f>
        <v>893.32408469931386</v>
      </c>
      <c r="AV48" s="100">
        <f>'低情景（2001-2060, 2020RMB）'!AV48*$B$73</f>
        <v>917.00765761186165</v>
      </c>
      <c r="AW48" s="100">
        <f>'低情景（2001-2060, 2020RMB）'!AW48*$B$73</f>
        <v>941.09076604563472</v>
      </c>
      <c r="AX48" s="100">
        <f>'低情景（2001-2060, 2020RMB）'!AX48*$B$73</f>
        <v>965.51417067821728</v>
      </c>
      <c r="AY48" s="66">
        <f>'低情景（2001-2060, 2020RMB）'!AY48*$B$73</f>
        <v>990.21039964602937</v>
      </c>
      <c r="AZ48" s="65">
        <f>'低情景（2001-2060, 2020RMB）'!AZ48*$B$73</f>
        <v>1015.2966988568993</v>
      </c>
      <c r="BA48" s="100">
        <f>'低情景（2001-2060, 2020RMB）'!BA48*$B$73</f>
        <v>1040.9415285119007</v>
      </c>
      <c r="BB48" s="100">
        <f>'低情景（2001-2060, 2020RMB）'!BB48*$B$73</f>
        <v>1067.1462982786024</v>
      </c>
      <c r="BC48" s="100">
        <f>'低情景（2001-2060, 2020RMB）'!BC48*$B$73</f>
        <v>1093.9111055375154</v>
      </c>
      <c r="BD48" s="66">
        <f>'低情景（2001-2060, 2020RMB）'!BD48*$B$73</f>
        <v>1121.2346323168022</v>
      </c>
      <c r="BE48" s="100">
        <f>'低情景（2001-2060, 2020RMB）'!BE48*$B$73</f>
        <v>1149.1534288825915</v>
      </c>
      <c r="BF48" s="100">
        <f>'低情景（2001-2060, 2020RMB）'!BF48*$B$73</f>
        <v>1177.7124831446106</v>
      </c>
      <c r="BG48" s="100">
        <f>'低情景（2001-2060, 2020RMB）'!BG48*$B$73</f>
        <v>1206.9215539286129</v>
      </c>
      <c r="BH48" s="100">
        <f>'低情景（2001-2060, 2020RMB）'!BH48*$B$73</f>
        <v>1236.7897399588087</v>
      </c>
      <c r="BI48" s="245">
        <f>'低情景（2001-2060, 2020RMB）'!BI48*$B$73</f>
        <v>1267.3254097420834</v>
      </c>
    </row>
    <row r="49" spans="1:61" x14ac:dyDescent="0.2">
      <c r="A49" s="23" t="s">
        <v>97</v>
      </c>
      <c r="B49" s="53"/>
      <c r="C49" s="54"/>
      <c r="D49" s="54"/>
      <c r="E49" s="54"/>
      <c r="F49" s="55"/>
      <c r="G49" s="53"/>
      <c r="H49" s="54"/>
      <c r="I49" s="54">
        <f>'低情景（2001-2060, 2020RMB）'!I49*$B$73</f>
        <v>73.191384341486625</v>
      </c>
      <c r="J49" s="54">
        <f>'低情景（2001-2060, 2020RMB）'!J49*$B$73</f>
        <v>73.474659653845421</v>
      </c>
      <c r="K49" s="55">
        <f>'低情景（2001-2060, 2020RMB）'!K49*$B$73</f>
        <v>83.624921112940243</v>
      </c>
      <c r="L49" s="53">
        <f>'低情景（2001-2060, 2020RMB）'!L49*$B$73</f>
        <v>95.218972821549272</v>
      </c>
      <c r="M49" s="54">
        <f>'低情景（2001-2060, 2020RMB）'!M49*$B$73</f>
        <v>96.993213780031667</v>
      </c>
      <c r="N49" s="54">
        <f>'低情景（2001-2060, 2020RMB）'!N49*$B$73</f>
        <v>94.258989967267098</v>
      </c>
      <c r="O49" s="54">
        <f>'低情景（2001-2060, 2020RMB）'!O49*$B$73</f>
        <v>95.067933320263947</v>
      </c>
      <c r="P49" s="54">
        <f>'低情景（2001-2060, 2020RMB）'!P49*$B$73</f>
        <v>95.693349747696558</v>
      </c>
      <c r="Q49" s="53">
        <f>'低情景（2001-2060, 2020RMB）'!Q49*$B$73</f>
        <v>98.428540730725757</v>
      </c>
      <c r="R49" s="54">
        <f>'低情景（2001-2060, 2020RMB）'!R49*$B$73</f>
        <v>105.50856697718477</v>
      </c>
      <c r="S49" s="54">
        <f>'低情景（2001-2060, 2020RMB）'!S49*$B$73</f>
        <v>108.5215335751294</v>
      </c>
      <c r="T49" s="54">
        <f>'低情景（2001-2060, 2020RMB）'!T49*$B$73</f>
        <v>107.45795578155793</v>
      </c>
      <c r="U49" s="55">
        <f>'低情景（2001-2060, 2020RMB）'!U49*$B$73</f>
        <v>100.10482337303415</v>
      </c>
      <c r="V49" s="54">
        <f>'低情景（2001-2060, 2020RMB）'!V49*$B$73</f>
        <v>113.81705420803372</v>
      </c>
      <c r="W49" s="54">
        <f>'低情景（2001-2060, 2020RMB）'!W49*$B$73</f>
        <v>124.98414275926726</v>
      </c>
      <c r="X49" s="100">
        <f>'低情景（2001-2060, 2020RMB）'!X49*$B$73</f>
        <v>127.2371959000664</v>
      </c>
      <c r="Y49" s="100">
        <f>'低情景（2001-2060, 2020RMB）'!Y49*$B$73</f>
        <v>129.43730531200387</v>
      </c>
      <c r="Z49" s="100">
        <f>'低情景（2001-2060, 2020RMB）'!Z49*$B$73</f>
        <v>131.42850519946197</v>
      </c>
      <c r="AA49" s="65">
        <f>'低情景（2001-2060, 2020RMB）'!AA49*$B$73</f>
        <v>133.84681272485565</v>
      </c>
      <c r="AB49" s="100">
        <f>'低情景（2001-2060, 2020RMB）'!AB49*$B$73</f>
        <v>136.49324287474724</v>
      </c>
      <c r="AC49" s="100">
        <f>'低情景（2001-2060, 2020RMB）'!AC49*$B$73</f>
        <v>139.19931873269033</v>
      </c>
      <c r="AD49" s="100">
        <f>'低情景（2001-2060, 2020RMB）'!AD49*$B$73</f>
        <v>141.73554645351615</v>
      </c>
      <c r="AE49" s="66">
        <f>'低情景（2001-2060, 2020RMB）'!AE49*$B$73</f>
        <v>143.80941499268155</v>
      </c>
      <c r="AF49" s="100">
        <f>'低情景（2001-2060, 2020RMB）'!AF49*$B$73</f>
        <v>145.37285526337425</v>
      </c>
      <c r="AG49" s="100">
        <f>'低情景（2001-2060, 2020RMB）'!AG49*$B$73</f>
        <v>146.61668650540722</v>
      </c>
      <c r="AH49" s="100">
        <f>'低情景（2001-2060, 2020RMB）'!AH49*$B$73</f>
        <v>147.60348231771005</v>
      </c>
      <c r="AI49" s="100">
        <f>'低情景（2001-2060, 2020RMB）'!AI49*$B$73</f>
        <v>148.51079951369252</v>
      </c>
      <c r="AJ49" s="244">
        <f>'低情景（2001-2060, 2020RMB）'!AJ49*$B$73</f>
        <v>149.63667842801462</v>
      </c>
      <c r="AK49" s="65">
        <f>'低情景（2001-2060, 2020RMB）'!AK49*$B$73</f>
        <v>150.89991559711405</v>
      </c>
      <c r="AL49" s="100">
        <f>'低情景（2001-2060, 2020RMB）'!AL49*$B$73</f>
        <v>152.01911791649698</v>
      </c>
      <c r="AM49" s="100">
        <f>'低情景（2001-2060, 2020RMB）'!AM49*$B$73</f>
        <v>153.037610271331</v>
      </c>
      <c r="AN49" s="100">
        <f>'低情景（2001-2060, 2020RMB）'!AN49*$B$73</f>
        <v>153.99881438446877</v>
      </c>
      <c r="AO49" s="66">
        <f>'低情景（2001-2060, 2020RMB）'!AO49*$B$73</f>
        <v>154.94617800827686</v>
      </c>
      <c r="AP49" s="100">
        <f>'低情景（2001-2060, 2020RMB）'!AP49*$B$73</f>
        <v>155.88400344055722</v>
      </c>
      <c r="AQ49" s="100">
        <f>'低情景（2001-2060, 2020RMB）'!AQ49*$B$73</f>
        <v>156.78600293603773</v>
      </c>
      <c r="AR49" s="100">
        <f>'低情景（2001-2060, 2020RMB）'!AR49*$B$73</f>
        <v>157.64928623549952</v>
      </c>
      <c r="AS49" s="100">
        <f>'低情景（2001-2060, 2020RMB）'!AS49*$B$73</f>
        <v>158.47039156178565</v>
      </c>
      <c r="AT49" s="100">
        <f>'低情景（2001-2060, 2020RMB）'!AT49*$B$73</f>
        <v>159.24537588439262</v>
      </c>
      <c r="AU49" s="65">
        <f>'低情景（2001-2060, 2020RMB）'!AU49*$B$73</f>
        <v>159.97551464773184</v>
      </c>
      <c r="AV49" s="100">
        <f>'低情景（2001-2060, 2020RMB）'!AV49*$B$73</f>
        <v>160.66167529388505</v>
      </c>
      <c r="AW49" s="100">
        <f>'低情景（2001-2060, 2020RMB）'!AW49*$B$73</f>
        <v>161.29863039812568</v>
      </c>
      <c r="AX49" s="100">
        <f>'低情景（2001-2060, 2020RMB）'!AX49*$B$73</f>
        <v>161.88062854815092</v>
      </c>
      <c r="AY49" s="66">
        <f>'低情景（2001-2060, 2020RMB）'!AY49*$B$73</f>
        <v>162.40128439669496</v>
      </c>
      <c r="AZ49" s="65">
        <f>'低情景（2001-2060, 2020RMB）'!AZ49*$B$73</f>
        <v>162.89292501421269</v>
      </c>
      <c r="BA49" s="100">
        <f>'低情景（2001-2060, 2020RMB）'!BA49*$B$73</f>
        <v>163.38774805824497</v>
      </c>
      <c r="BB49" s="100">
        <f>'低情景（2001-2060, 2020RMB）'!BB49*$B$73</f>
        <v>163.87852704232998</v>
      </c>
      <c r="BC49" s="100">
        <f>'低情景（2001-2060, 2020RMB）'!BC49*$B$73</f>
        <v>164.35792921146233</v>
      </c>
      <c r="BD49" s="66">
        <f>'低情景（2001-2060, 2020RMB）'!BD49*$B$73</f>
        <v>164.81852422742745</v>
      </c>
      <c r="BE49" s="100">
        <f>'低情景（2001-2060, 2020RMB）'!BE49*$B$73</f>
        <v>165.25845960390131</v>
      </c>
      <c r="BF49" s="100">
        <f>'低情景（2001-2060, 2020RMB）'!BF49*$B$73</f>
        <v>165.67673204117358</v>
      </c>
      <c r="BG49" s="100">
        <f>'低情景（2001-2060, 2020RMB）'!BG49*$B$73</f>
        <v>166.06707479047475</v>
      </c>
      <c r="BH49" s="100">
        <f>'低情景（2001-2060, 2020RMB）'!BH49*$B$73</f>
        <v>166.42317140840862</v>
      </c>
      <c r="BI49" s="245">
        <f>'低情景（2001-2060, 2020RMB）'!BI49*$B$73</f>
        <v>166.7386668397634</v>
      </c>
    </row>
    <row r="50" spans="1:61" x14ac:dyDescent="0.2">
      <c r="A50" s="23" t="s">
        <v>98</v>
      </c>
      <c r="B50" s="53"/>
      <c r="C50" s="54"/>
      <c r="D50" s="54"/>
      <c r="E50" s="54"/>
      <c r="F50" s="55"/>
      <c r="G50" s="53"/>
      <c r="H50" s="54"/>
      <c r="I50" s="54">
        <f>'低情景（2001-2060, 2020RMB）'!I50*$B$73</f>
        <v>38.268905171653408</v>
      </c>
      <c r="J50" s="54">
        <f>'低情景（2001-2060, 2020RMB）'!J50*$B$73</f>
        <v>46.833211685533172</v>
      </c>
      <c r="K50" s="55">
        <f>'低情景（2001-2060, 2020RMB）'!K50*$B$73</f>
        <v>57.80561397974823</v>
      </c>
      <c r="L50" s="53">
        <f>'低情景（2001-2060, 2020RMB）'!L50*$B$73</f>
        <v>64.764645035532666</v>
      </c>
      <c r="M50" s="54">
        <f>'低情景（2001-2060, 2020RMB）'!M50*$B$73</f>
        <v>70.965520559665123</v>
      </c>
      <c r="N50" s="54">
        <f>'低情景（2001-2060, 2020RMB）'!N50*$B$73</f>
        <v>77.796310354086884</v>
      </c>
      <c r="O50" s="54">
        <f>'低情景（2001-2060, 2020RMB）'!O50*$B$73</f>
        <v>86.892132718429352</v>
      </c>
      <c r="P50" s="54">
        <f>'低情景（2001-2060, 2020RMB）'!P50*$B$73</f>
        <v>99.251999418529735</v>
      </c>
      <c r="Q50" s="53">
        <f>'低情景（2001-2060, 2020RMB）'!Q50*$B$73</f>
        <v>104.80094610845228</v>
      </c>
      <c r="R50" s="54">
        <f>'低情景（2001-2060, 2020RMB）'!R50*$B$73</f>
        <v>107.56571695122068</v>
      </c>
      <c r="S50" s="54">
        <f>'低情景（2001-2060, 2020RMB）'!S50*$B$73</f>
        <v>111.70845905906732</v>
      </c>
      <c r="T50" s="54">
        <f>'低情景（2001-2060, 2020RMB）'!T50*$B$73</f>
        <v>121.81502945383929</v>
      </c>
      <c r="U50" s="55">
        <f>'低情景（2001-2060, 2020RMB）'!U50*$B$73</f>
        <v>121.02120146583695</v>
      </c>
      <c r="V50" s="54">
        <f>'低情景（2001-2060, 2020RMB）'!V50*$B$73</f>
        <v>164.0597870260292</v>
      </c>
      <c r="W50" s="54">
        <f>'低情景（2001-2060, 2020RMB）'!W50*$B$73</f>
        <v>204.32170048770587</v>
      </c>
      <c r="X50" s="100">
        <f>'低情景（2001-2060, 2020RMB）'!X50*$B$73</f>
        <v>221.17805559622033</v>
      </c>
      <c r="Y50" s="100">
        <f>'低情景（2001-2060, 2020RMB）'!Y50*$B$73</f>
        <v>238.83111256775825</v>
      </c>
      <c r="Z50" s="100">
        <f>'低情景（2001-2060, 2020RMB）'!Z50*$B$73</f>
        <v>256.84020265948345</v>
      </c>
      <c r="AA50" s="65">
        <f>'低情景（2001-2060, 2020RMB）'!AA50*$B$73</f>
        <v>276.43378025088214</v>
      </c>
      <c r="AB50" s="100">
        <f>'低情景（2001-2060, 2020RMB）'!AB50*$B$73</f>
        <v>297.43656539254306</v>
      </c>
      <c r="AC50" s="100">
        <f>'低情景（2001-2060, 2020RMB）'!AC50*$B$73</f>
        <v>319.59858297490024</v>
      </c>
      <c r="AD50" s="100">
        <f>'低情景（2001-2060, 2020RMB）'!AD50*$B$73</f>
        <v>342.45962084812152</v>
      </c>
      <c r="AE50" s="66">
        <f>'低情景（2001-2060, 2020RMB）'!AE50*$B$73</f>
        <v>365.30280476691485</v>
      </c>
      <c r="AF50" s="100">
        <f>'低情景（2001-2060, 2020RMB）'!AF50*$B$73</f>
        <v>387.63801951986977</v>
      </c>
      <c r="AG50" s="100">
        <f>'低情景（2001-2060, 2020RMB）'!AG50*$B$73</f>
        <v>409.59313419510494</v>
      </c>
      <c r="AH50" s="100">
        <f>'低情景（2001-2060, 2020RMB）'!AH50*$B$73</f>
        <v>431.31022968093822</v>
      </c>
      <c r="AI50" s="100">
        <f>'低情景（2001-2060, 2020RMB）'!AI50*$B$73</f>
        <v>453.33739500251829</v>
      </c>
      <c r="AJ50" s="244">
        <f>'低情景（2001-2060, 2020RMB）'!AJ50*$B$73</f>
        <v>476.72418934339021</v>
      </c>
      <c r="AK50" s="65">
        <f>'低情景（2001-2060, 2020RMB）'!AK50*$B$73</f>
        <v>501.33435958642707</v>
      </c>
      <c r="AL50" s="100">
        <f>'低情景（2001-2060, 2020RMB）'!AL50*$B$73</f>
        <v>526.21973792810024</v>
      </c>
      <c r="AM50" s="100">
        <f>'低情景（2001-2060, 2020RMB）'!AM50*$B$73</f>
        <v>551.51947924135538</v>
      </c>
      <c r="AN50" s="100">
        <f>'低情景（2001-2060, 2020RMB）'!AN50*$B$73</f>
        <v>577.40336469697013</v>
      </c>
      <c r="AO50" s="66">
        <f>'低情景（2001-2060, 2020RMB）'!AO50*$B$73</f>
        <v>604.07344718211459</v>
      </c>
      <c r="AP50" s="100">
        <f>'低情景（2001-2060, 2020RMB）'!AP50*$B$73</f>
        <v>631.60747517440939</v>
      </c>
      <c r="AQ50" s="100">
        <f>'低情景（2001-2060, 2020RMB）'!AQ50*$B$73</f>
        <v>659.96653384863941</v>
      </c>
      <c r="AR50" s="100">
        <f>'低情景（2001-2060, 2020RMB）'!AR50*$B$73</f>
        <v>689.20723151248649</v>
      </c>
      <c r="AS50" s="100">
        <f>'低情景（2001-2060, 2020RMB）'!AS50*$B$73</f>
        <v>719.39201273826689</v>
      </c>
      <c r="AT50" s="100">
        <f>'低情景（2001-2060, 2020RMB）'!AT50*$B$73</f>
        <v>750.58977093274837</v>
      </c>
      <c r="AU50" s="65">
        <f>'低情景（2001-2060, 2020RMB）'!AU50*$B$73</f>
        <v>782.90401378256547</v>
      </c>
      <c r="AV50" s="100">
        <f>'低情景（2001-2060, 2020RMB）'!AV50*$B$73</f>
        <v>816.44990687748157</v>
      </c>
      <c r="AW50" s="100">
        <f>'低情景（2001-2060, 2020RMB）'!AW50*$B$73</f>
        <v>851.32508968258253</v>
      </c>
      <c r="AX50" s="100">
        <f>'低情景（2001-2060, 2020RMB）'!AX50*$B$73</f>
        <v>887.63533404430746</v>
      </c>
      <c r="AY50" s="66">
        <f>'低情景（2001-2060, 2020RMB）'!AY50*$B$73</f>
        <v>925.49429823772402</v>
      </c>
      <c r="AZ50" s="65">
        <f>'低情景（2001-2060, 2020RMB）'!AZ50*$B$73</f>
        <v>964.89457142882657</v>
      </c>
      <c r="BA50" s="100">
        <f>'低情景（2001-2060, 2020RMB）'!BA50*$B$73</f>
        <v>1005.7687072260092</v>
      </c>
      <c r="BB50" s="100">
        <f>'低情景（2001-2060, 2020RMB）'!BB50*$B$73</f>
        <v>1048.1444274105138</v>
      </c>
      <c r="BC50" s="100">
        <f>'低情景（2001-2060, 2020RMB）'!BC50*$B$73</f>
        <v>1092.0473174153726</v>
      </c>
      <c r="BD50" s="66">
        <f>'低情景（2001-2060, 2020RMB）'!BD50*$B$73</f>
        <v>1137.5005711754904</v>
      </c>
      <c r="BE50" s="100">
        <f>'低情景（2001-2060, 2020RMB）'!BE50*$B$73</f>
        <v>1184.5653243266788</v>
      </c>
      <c r="BF50" s="100">
        <f>'低情景（2001-2060, 2020RMB）'!BF50*$B$73</f>
        <v>1233.3128908722774</v>
      </c>
      <c r="BG50" s="100">
        <f>'低情景（2001-2060, 2020RMB）'!BG50*$B$73</f>
        <v>1283.7789898526792</v>
      </c>
      <c r="BH50" s="100">
        <f>'低情景（2001-2060, 2020RMB）'!BH50*$B$73</f>
        <v>1335.9981479683624</v>
      </c>
      <c r="BI50" s="245">
        <f>'低情景（2001-2060, 2020RMB）'!BI50*$B$73</f>
        <v>1390.0035074274788</v>
      </c>
    </row>
    <row r="51" spans="1:61" x14ac:dyDescent="0.2">
      <c r="A51" s="23" t="s">
        <v>99</v>
      </c>
      <c r="B51" s="53"/>
      <c r="C51" s="54"/>
      <c r="D51" s="54"/>
      <c r="E51" s="54"/>
      <c r="F51" s="55"/>
      <c r="G51" s="53"/>
      <c r="H51" s="54"/>
      <c r="I51" s="54">
        <f>'低情景（2001-2060, 2020RMB）'!I51*$B$73</f>
        <v>22.452835911654002</v>
      </c>
      <c r="J51" s="54">
        <f>'低情景（2001-2060, 2020RMB）'!J51*$B$73</f>
        <v>23.412379173753692</v>
      </c>
      <c r="K51" s="55">
        <f>'低情景（2001-2060, 2020RMB）'!K51*$B$73</f>
        <v>27.055965524115788</v>
      </c>
      <c r="L51" s="53">
        <f>'低情景（2001-2060, 2020RMB）'!L51*$B$73</f>
        <v>30.625116401895806</v>
      </c>
      <c r="M51" s="54">
        <f>'低情景（2001-2060, 2020RMB）'!M51*$B$73</f>
        <v>32.536888744587912</v>
      </c>
      <c r="N51" s="54">
        <f>'低情景（2001-2060, 2020RMB）'!N51*$B$73</f>
        <v>35.699637404168797</v>
      </c>
      <c r="O51" s="54">
        <f>'低情景（2001-2060, 2020RMB）'!O51*$B$73</f>
        <v>38.367627851350051</v>
      </c>
      <c r="P51" s="54">
        <f>'低情景（2001-2060, 2020RMB）'!P51*$B$73</f>
        <v>39.602824835326153</v>
      </c>
      <c r="Q51" s="53">
        <f>'低情景（2001-2060, 2020RMB）'!Q51*$B$73</f>
        <v>41.15991326248249</v>
      </c>
      <c r="R51" s="54">
        <f>'低情景（2001-2060, 2020RMB）'!R51*$B$73</f>
        <v>45.745408371569674</v>
      </c>
      <c r="S51" s="54">
        <f>'低情景（2001-2060, 2020RMB）'!S51*$B$73</f>
        <v>50.832278851937239</v>
      </c>
      <c r="T51" s="54">
        <f>'低情景（2001-2060, 2020RMB）'!T51*$B$73</f>
        <v>55.823300807607737</v>
      </c>
      <c r="U51" s="55">
        <f>'低情景（2001-2060, 2020RMB）'!U51*$B$73</f>
        <v>52.219430202324659</v>
      </c>
      <c r="V51" s="54">
        <f>'低情景（2001-2060, 2020RMB）'!V51*$B$73</f>
        <v>57.360679492383881</v>
      </c>
      <c r="W51" s="54">
        <f>'低情景（2001-2060, 2020RMB）'!W51*$B$73</f>
        <v>65.377607731033848</v>
      </c>
      <c r="X51" s="100">
        <f>'低情景（2001-2060, 2020RMB）'!X51*$B$73</f>
        <v>68.67704900141625</v>
      </c>
      <c r="Y51" s="100">
        <f>'低情景（2001-2060, 2020RMB）'!Y51*$B$73</f>
        <v>72.025242748049536</v>
      </c>
      <c r="Z51" s="100">
        <f>'低情景（2001-2060, 2020RMB）'!Z51*$B$73</f>
        <v>75.310638552533007</v>
      </c>
      <c r="AA51" s="65">
        <f>'低情景（2001-2060, 2020RMB）'!AA51*$B$73</f>
        <v>78.88873917775264</v>
      </c>
      <c r="AB51" s="100">
        <f>'低情景（2001-2060, 2020RMB）'!AB51*$B$73</f>
        <v>82.672237795476462</v>
      </c>
      <c r="AC51" s="100">
        <f>'低情景（2001-2060, 2020RMB）'!AC51*$B$73</f>
        <v>86.579382809822249</v>
      </c>
      <c r="AD51" s="100">
        <f>'低情景（2001-2060, 2020RMB）'!AD51*$B$73</f>
        <v>90.481168651156935</v>
      </c>
      <c r="AE51" s="66">
        <f>'低情景（2001-2060, 2020RMB）'!AE51*$B$73</f>
        <v>94.195015974068227</v>
      </c>
      <c r="AF51" s="100">
        <f>'低情景（2001-2060, 2020RMB）'!AF51*$B$73</f>
        <v>97.621880370103739</v>
      </c>
      <c r="AG51" s="100">
        <f>'低情景（2001-2060, 2020RMB）'!AG51*$B$73</f>
        <v>100.82150264574886</v>
      </c>
      <c r="AH51" s="100">
        <f>'低情景（2001-2060, 2020RMB）'!AH51*$B$73</f>
        <v>103.84066115357548</v>
      </c>
      <c r="AI51" s="100">
        <f>'低情景（2001-2060, 2020RMB）'!AI51*$B$73</f>
        <v>106.81631591090792</v>
      </c>
      <c r="AJ51" s="244">
        <f>'低情景（2001-2060, 2020RMB）'!AJ51*$B$73</f>
        <v>109.9882933525668</v>
      </c>
      <c r="AK51" s="65">
        <f>'低情景（2001-2060, 2020RMB）'!AK51*$B$73</f>
        <v>113.30876241000665</v>
      </c>
      <c r="AL51" s="100">
        <f>'低情景（2001-2060, 2020RMB）'!AL51*$B$73</f>
        <v>116.55585240507644</v>
      </c>
      <c r="AM51" s="100">
        <f>'低情景（2001-2060, 2020RMB）'!AM51*$B$73</f>
        <v>119.76076428879622</v>
      </c>
      <c r="AN51" s="100">
        <f>'低情景（2001-2060, 2020RMB）'!AN51*$B$73</f>
        <v>122.95812856812252</v>
      </c>
      <c r="AO51" s="66">
        <f>'低情景（2001-2060, 2020RMB）'!AO51*$B$73</f>
        <v>126.18596214581619</v>
      </c>
      <c r="AP51" s="100">
        <f>'低情景（2001-2060, 2020RMB）'!AP51*$B$73</f>
        <v>129.45317483499193</v>
      </c>
      <c r="AQ51" s="100">
        <f>'低情景（2001-2060, 2020RMB）'!AQ51*$B$73</f>
        <v>132.74370722501286</v>
      </c>
      <c r="AR51" s="100">
        <f>'低情景（2001-2060, 2020RMB）'!AR51*$B$73</f>
        <v>136.06064577695562</v>
      </c>
      <c r="AS51" s="100">
        <f>'低情景（2001-2060, 2020RMB）'!AS51*$B$73</f>
        <v>139.40704743772409</v>
      </c>
      <c r="AT51" s="100">
        <f>'低情景（2001-2060, 2020RMB）'!AT51*$B$73</f>
        <v>142.78598069577978</v>
      </c>
      <c r="AU51" s="65">
        <f>'低情景（2001-2060, 2020RMB）'!AU51*$B$73</f>
        <v>146.20569963518483</v>
      </c>
      <c r="AV51" s="100">
        <f>'低情景（2001-2060, 2020RMB）'!AV51*$B$73</f>
        <v>149.67486789284894</v>
      </c>
      <c r="AW51" s="100">
        <f>'低情景（2001-2060, 2020RMB）'!AW51*$B$73</f>
        <v>153.19714799758594</v>
      </c>
      <c r="AX51" s="100">
        <f>'低情景（2001-2060, 2020RMB）'!AX51*$B$73</f>
        <v>156.77605847002781</v>
      </c>
      <c r="AY51" s="66">
        <f>'低情景（2001-2060, 2020RMB）'!AY51*$B$73</f>
        <v>160.41481562584221</v>
      </c>
      <c r="AZ51" s="65">
        <f>'低情景（2001-2060, 2020RMB）'!AZ51*$B$73</f>
        <v>164.11519581125793</v>
      </c>
      <c r="BA51" s="100">
        <f>'低情景（2001-2060, 2020RMB）'!BA51*$B$73</f>
        <v>167.87502888453068</v>
      </c>
      <c r="BB51" s="100">
        <f>'低情景（2001-2060, 2020RMB）'!BB51*$B$73</f>
        <v>171.69099205622069</v>
      </c>
      <c r="BC51" s="100">
        <f>'低情景（2001-2060, 2020RMB）'!BC51*$B$73</f>
        <v>175.55940097437798</v>
      </c>
      <c r="BD51" s="66">
        <f>'低情景（2001-2060, 2020RMB）'!BD51*$B$73</f>
        <v>179.47620167416585</v>
      </c>
      <c r="BE51" s="100">
        <f>'低情景（2001-2060, 2020RMB）'!BE51*$B$73</f>
        <v>183.4432506214969</v>
      </c>
      <c r="BF51" s="100">
        <f>'低情景（2001-2060, 2020RMB）'!BF51*$B$73</f>
        <v>187.46354965089543</v>
      </c>
      <c r="BG51" s="100">
        <f>'低情景（2001-2060, 2020RMB）'!BG51*$B$73</f>
        <v>191.53429361878472</v>
      </c>
      <c r="BH51" s="100">
        <f>'低情景（2001-2060, 2020RMB）'!BH51*$B$73</f>
        <v>195.65242187541887</v>
      </c>
      <c r="BI51" s="245">
        <f>'低情景（2001-2060, 2020RMB）'!BI51*$B$73</f>
        <v>199.81461032862347</v>
      </c>
    </row>
    <row r="52" spans="1:61" x14ac:dyDescent="0.2">
      <c r="A52" s="23" t="s">
        <v>100</v>
      </c>
      <c r="B52" s="53"/>
      <c r="C52" s="54"/>
      <c r="D52" s="54"/>
      <c r="E52" s="54"/>
      <c r="F52" s="55"/>
      <c r="G52" s="53"/>
      <c r="H52" s="54"/>
      <c r="I52" s="54">
        <f>'低情景（2001-2060, 2020RMB）'!I52*$B$73</f>
        <v>1466.9497714236093</v>
      </c>
      <c r="J52" s="54">
        <f>'低情景（2001-2060, 2020RMB）'!J52*$B$73</f>
        <v>1474.0179441560417</v>
      </c>
      <c r="K52" s="55">
        <f>'低情景（2001-2060, 2020RMB）'!K52*$B$73</f>
        <v>1588.8989412835126</v>
      </c>
      <c r="L52" s="53">
        <f>'低情景（2001-2060, 2020RMB）'!L52*$B$73</f>
        <v>1680.9431100365668</v>
      </c>
      <c r="M52" s="54">
        <f>'低情景（2001-2060, 2020RMB）'!M52*$B$73</f>
        <v>1680.2596337294835</v>
      </c>
      <c r="N52" s="54">
        <f>'低情景（2001-2060, 2020RMB）'!N52*$B$73</f>
        <v>1695.144439478476</v>
      </c>
      <c r="O52" s="54">
        <f>'低情景（2001-2060, 2020RMB）'!O52*$B$73</f>
        <v>1660.9369108534145</v>
      </c>
      <c r="P52" s="54">
        <f>'低情景（2001-2060, 2020RMB）'!P52*$B$73</f>
        <v>1583.6219721367613</v>
      </c>
      <c r="Q52" s="53">
        <f>'低情景（2001-2060, 2020RMB）'!Q52*$B$73</f>
        <v>1619.613841507062</v>
      </c>
      <c r="R52" s="54">
        <f>'低情景（2001-2060, 2020RMB）'!R52*$B$73</f>
        <v>1767.2620779648926</v>
      </c>
      <c r="S52" s="54">
        <f>'低情景（2001-2060, 2020RMB）'!S52*$B$73</f>
        <v>1928.5876837904223</v>
      </c>
      <c r="T52" s="54">
        <f>'低情景（2001-2060, 2020RMB）'!T52*$B$73</f>
        <v>1980.3465919708456</v>
      </c>
      <c r="U52" s="55">
        <f>'低情景（2001-2060, 2020RMB）'!U52*$B$73</f>
        <v>1952.1155968033461</v>
      </c>
      <c r="V52" s="54">
        <f>'低情景（2001-2060, 2020RMB）'!V52*$B$73</f>
        <v>2254.0667697181825</v>
      </c>
      <c r="W52" s="54">
        <f>'低情景（2001-2060, 2020RMB）'!W52*$B$73</f>
        <v>2406.5305171590167</v>
      </c>
      <c r="X52" s="100">
        <f>'低情景（2001-2060, 2020RMB）'!X52*$B$73</f>
        <v>2612.1502297731568</v>
      </c>
      <c r="Y52" s="100">
        <f>'低情景（2001-2060, 2020RMB）'!Y52*$B$73</f>
        <v>2883.6219715789744</v>
      </c>
      <c r="Z52" s="100">
        <f>'低情景（2001-2060, 2020RMB）'!Z52*$B$73</f>
        <v>3307.5283034885815</v>
      </c>
      <c r="AA52" s="65">
        <f>'低情景（2001-2060, 2020RMB）'!AA52*$B$73</f>
        <v>3672.5688514158724</v>
      </c>
      <c r="AB52" s="100">
        <f>'低情景（2001-2060, 2020RMB）'!AB52*$B$73</f>
        <v>4042.1204380345316</v>
      </c>
      <c r="AC52" s="100">
        <f>'低情景（2001-2060, 2020RMB）'!AC52*$B$73</f>
        <v>4408.7940125780087</v>
      </c>
      <c r="AD52" s="100">
        <f>'低情景（2001-2060, 2020RMB）'!AD52*$B$73</f>
        <v>4787.8159180093144</v>
      </c>
      <c r="AE52" s="66">
        <f>'低情景（2001-2060, 2020RMB）'!AE52*$B$73</f>
        <v>5219.2117802230168</v>
      </c>
      <c r="AF52" s="100">
        <f>'低情景（2001-2060, 2020RMB）'!AF52*$B$73</f>
        <v>5751.944018664235</v>
      </c>
      <c r="AG52" s="100">
        <f>'低情景（2001-2060, 2020RMB）'!AG52*$B$73</f>
        <v>6389.9247970685346</v>
      </c>
      <c r="AH52" s="100">
        <f>'低情景（2001-2060, 2020RMB）'!AH52*$B$73</f>
        <v>7105.340162062188</v>
      </c>
      <c r="AI52" s="100">
        <f>'低情景（2001-2060, 2020RMB）'!AI52*$B$73</f>
        <v>7816.4355740509955</v>
      </c>
      <c r="AJ52" s="244">
        <f>'低情景（2001-2060, 2020RMB）'!AJ52*$B$73</f>
        <v>8381.3117522687589</v>
      </c>
      <c r="AK52" s="65">
        <f>'低情景（2001-2060, 2020RMB）'!AK52*$B$73</f>
        <v>8807.8667589303186</v>
      </c>
      <c r="AL52" s="100">
        <f>'低情景（2001-2060, 2020RMB）'!AL52*$B$73</f>
        <v>9216.6525473016336</v>
      </c>
      <c r="AM52" s="100">
        <f>'低情景（2001-2060, 2020RMB）'!AM52*$B$73</f>
        <v>9609.0879138226301</v>
      </c>
      <c r="AN52" s="100">
        <f>'低情景（2001-2060, 2020RMB）'!AN52*$B$73</f>
        <v>9987.7454838507911</v>
      </c>
      <c r="AO52" s="66">
        <f>'低情景（2001-2060, 2020RMB）'!AO52*$B$73</f>
        <v>10356.277767997984</v>
      </c>
      <c r="AP52" s="100">
        <f>'低情景（2001-2060, 2020RMB）'!AP52*$B$73</f>
        <v>10716.641379316075</v>
      </c>
      <c r="AQ52" s="100">
        <f>'低情景（2001-2060, 2020RMB）'!AQ52*$B$73</f>
        <v>11069.256234266109</v>
      </c>
      <c r="AR52" s="100">
        <f>'低情景（2001-2060, 2020RMB）'!AR52*$B$73</f>
        <v>11416.583595136719</v>
      </c>
      <c r="AS52" s="100">
        <f>'低情景（2001-2060, 2020RMB）'!AS52*$B$73</f>
        <v>11761.516648857136</v>
      </c>
      <c r="AT52" s="100">
        <f>'低情景（2001-2060, 2020RMB）'!AT52*$B$73</f>
        <v>12107.342656281109</v>
      </c>
      <c r="AU52" s="65">
        <f>'低情景（2001-2060, 2020RMB）'!AU52*$B$73</f>
        <v>12458.157815820954</v>
      </c>
      <c r="AV52" s="100">
        <f>'低情景（2001-2060, 2020RMB）'!AV52*$B$73</f>
        <v>12818.462723431903</v>
      </c>
      <c r="AW52" s="100">
        <f>'低情景（2001-2060, 2020RMB）'!AW52*$B$73</f>
        <v>13192.715909970657</v>
      </c>
      <c r="AX52" s="100">
        <f>'低情景（2001-2060, 2020RMB）'!AX52*$B$73</f>
        <v>13585.789516588755</v>
      </c>
      <c r="AY52" s="66">
        <f>'低情景（2001-2060, 2020RMB）'!AY52*$B$73</f>
        <v>14003.032800101515</v>
      </c>
      <c r="AZ52" s="65">
        <f>'低情景（2001-2060, 2020RMB）'!AZ52*$B$73</f>
        <v>14438.32988306824</v>
      </c>
      <c r="BA52" s="100">
        <f>'低情景（2001-2060, 2020RMB）'!BA52*$B$73</f>
        <v>14881.62206940037</v>
      </c>
      <c r="BB52" s="100">
        <f>'低情景（2001-2060, 2020RMB）'!BB52*$B$73</f>
        <v>15332.733899150522</v>
      </c>
      <c r="BC52" s="100">
        <f>'低情景（2001-2060, 2020RMB）'!BC52*$B$73</f>
        <v>15791.460267288372</v>
      </c>
      <c r="BD52" s="66">
        <f>'低情景（2001-2060, 2020RMB）'!BD52*$B$73</f>
        <v>16257.564879256321</v>
      </c>
      <c r="BE52" s="100">
        <f>'低情景（2001-2060, 2020RMB）'!BE52*$B$73</f>
        <v>16731.352231822053</v>
      </c>
      <c r="BF52" s="100">
        <f>'低情景（2001-2060, 2020RMB）'!BF52*$B$73</f>
        <v>17213.248613929212</v>
      </c>
      <c r="BG52" s="100">
        <f>'低情景（2001-2060, 2020RMB）'!BG52*$B$73</f>
        <v>17703.16287582483</v>
      </c>
      <c r="BH52" s="100">
        <f>'低情景（2001-2060, 2020RMB）'!BH52*$B$73</f>
        <v>18200.985415879226</v>
      </c>
      <c r="BI52" s="245">
        <f>'低情景（2001-2060, 2020RMB）'!BI52*$B$73</f>
        <v>18706.587167807662</v>
      </c>
    </row>
    <row r="53" spans="1:61" x14ac:dyDescent="0.2">
      <c r="A53" s="23" t="s">
        <v>101</v>
      </c>
      <c r="B53" s="53"/>
      <c r="C53" s="54"/>
      <c r="D53" s="54"/>
      <c r="E53" s="54"/>
      <c r="F53" s="55"/>
      <c r="G53" s="53"/>
      <c r="H53" s="54"/>
      <c r="I53" s="54">
        <f>'低情景（2001-2060, 2020RMB）'!I53*$B$73</f>
        <v>87.53053933252626</v>
      </c>
      <c r="J53" s="54">
        <f>'低情景（2001-2060, 2020RMB）'!J53*$B$73</f>
        <v>95.08803735377785</v>
      </c>
      <c r="K53" s="55">
        <f>'低情景（2001-2060, 2020RMB）'!K53*$B$73</f>
        <v>108.87049937819883</v>
      </c>
      <c r="L53" s="53">
        <f>'低情景（2001-2060, 2020RMB）'!L53*$B$73</f>
        <v>118.31566272018181</v>
      </c>
      <c r="M53" s="54">
        <f>'低情景（2001-2060, 2020RMB）'!M53*$B$73</f>
        <v>125.81415161256815</v>
      </c>
      <c r="N53" s="54">
        <f>'低情景（2001-2060, 2020RMB）'!N53*$B$73</f>
        <v>140.31477005110062</v>
      </c>
      <c r="O53" s="54">
        <f>'低情景（2001-2060, 2020RMB）'!O53*$B$73</f>
        <v>156.72015248722698</v>
      </c>
      <c r="P53" s="54">
        <f>'低情景（2001-2060, 2020RMB）'!P53*$B$73</f>
        <v>165.1852348132401</v>
      </c>
      <c r="Q53" s="53">
        <f>'低情景（2001-2060, 2020RMB）'!Q53*$B$73</f>
        <v>184.25366435012344</v>
      </c>
      <c r="R53" s="54">
        <f>'低情景（2001-2060, 2020RMB）'!R53*$B$73</f>
        <v>209.81637237905477</v>
      </c>
      <c r="S53" s="54">
        <f>'低情景（2001-2060, 2020RMB）'!S53*$B$73</f>
        <v>245.89161153311522</v>
      </c>
      <c r="T53" s="54">
        <f>'低情景（2001-2060, 2020RMB）'!T53*$B$73</f>
        <v>264.34481065829374</v>
      </c>
      <c r="U53" s="55">
        <f>'低情景（2001-2060, 2020RMB）'!U53*$B$73</f>
        <v>255.71778339066671</v>
      </c>
      <c r="V53" s="54">
        <f>'低情景（2001-2060, 2020RMB）'!V53*$B$73</f>
        <v>314.44198403038911</v>
      </c>
      <c r="W53" s="54">
        <f>'低情景（2001-2060, 2020RMB）'!W53*$B$73</f>
        <v>339.54369713094945</v>
      </c>
      <c r="X53" s="100">
        <f>'低情景（2001-2060, 2020RMB）'!X53*$B$73</f>
        <v>366.51270570936958</v>
      </c>
      <c r="Y53" s="100">
        <f>'低情景（2001-2060, 2020RMB）'!Y53*$B$73</f>
        <v>393.94971894702286</v>
      </c>
      <c r="Z53" s="100">
        <f>'低情景（2001-2060, 2020RMB）'!Z53*$B$73</f>
        <v>420.84819055215905</v>
      </c>
      <c r="AA53" s="65">
        <f>'低情景（2001-2060, 2020RMB）'!AA53*$B$73</f>
        <v>448.65062871868452</v>
      </c>
      <c r="AB53" s="100">
        <f>'低情景（2001-2060, 2020RMB）'!AB53*$B$73</f>
        <v>476.9232465081198</v>
      </c>
      <c r="AC53" s="100">
        <f>'低情景（2001-2060, 2020RMB）'!AC53*$B$73</f>
        <v>505.71721401858241</v>
      </c>
      <c r="AD53" s="100">
        <f>'低情景（2001-2060, 2020RMB）'!AD53*$B$73</f>
        <v>534.93674757379313</v>
      </c>
      <c r="AE53" s="66">
        <f>'低情景（2001-2060, 2020RMB）'!AE53*$B$73</f>
        <v>564.2970574934227</v>
      </c>
      <c r="AF53" s="100">
        <f>'低情景（2001-2060, 2020RMB）'!AF53*$B$73</f>
        <v>593.79322483469309</v>
      </c>
      <c r="AG53" s="100">
        <f>'低情景（2001-2060, 2020RMB）'!AG53*$B$73</f>
        <v>623.33896719204586</v>
      </c>
      <c r="AH53" s="100">
        <f>'低情景（2001-2060, 2020RMB）'!AH53*$B$73</f>
        <v>652.47265263098552</v>
      </c>
      <c r="AI53" s="100">
        <f>'低情景（2001-2060, 2020RMB）'!AI53*$B$73</f>
        <v>681.19447372907928</v>
      </c>
      <c r="AJ53" s="244">
        <f>'低情景（2001-2060, 2020RMB）'!AJ53*$B$73</f>
        <v>710.09353151663618</v>
      </c>
      <c r="AK53" s="65">
        <f>'低情景（2001-2060, 2020RMB）'!AK53*$B$73</f>
        <v>739.25758151148545</v>
      </c>
      <c r="AL53" s="100">
        <f>'低情景（2001-2060, 2020RMB）'!AL53*$B$73</f>
        <v>768.29788332743919</v>
      </c>
      <c r="AM53" s="100">
        <f>'低情景（2001-2060, 2020RMB）'!AM53*$B$73</f>
        <v>797.39291176905272</v>
      </c>
      <c r="AN53" s="100">
        <f>'低情景（2001-2060, 2020RMB）'!AN53*$B$73</f>
        <v>826.75150693203284</v>
      </c>
      <c r="AO53" s="66">
        <f>'低情景（2001-2060, 2020RMB）'!AO53*$B$73</f>
        <v>856.61366951020227</v>
      </c>
      <c r="AP53" s="100">
        <f>'低情景（2001-2060, 2020RMB）'!AP53*$B$73</f>
        <v>887.02891095658254</v>
      </c>
      <c r="AQ53" s="100">
        <f>'低情景（2001-2060, 2020RMB）'!AQ53*$B$73</f>
        <v>917.87561827322475</v>
      </c>
      <c r="AR53" s="100">
        <f>'低情景（2001-2060, 2020RMB）'!AR53*$B$73</f>
        <v>949.16128763076983</v>
      </c>
      <c r="AS53" s="100">
        <f>'低情景（2001-2060, 2020RMB）'!AS53*$B$73</f>
        <v>980.89380147415943</v>
      </c>
      <c r="AT53" s="100">
        <f>'低情景（2001-2060, 2020RMB）'!AT53*$B$73</f>
        <v>1013.0819206474986</v>
      </c>
      <c r="AU53" s="65">
        <f>'低情景（2001-2060, 2020RMB）'!AU53*$B$73</f>
        <v>1045.7724927602703</v>
      </c>
      <c r="AV53" s="100">
        <f>'低情景（2001-2060, 2020RMB）'!AV53*$B$73</f>
        <v>1079.0176604731746</v>
      </c>
      <c r="AW53" s="100">
        <f>'低情景（2001-2060, 2020RMB）'!AW53*$B$73</f>
        <v>1112.8357593370454</v>
      </c>
      <c r="AX53" s="100">
        <f>'低情景（2001-2060, 2020RMB）'!AX53*$B$73</f>
        <v>1147.245577342085</v>
      </c>
      <c r="AY53" s="66">
        <f>'低情景（2001-2060, 2020RMB）'!AY53*$B$73</f>
        <v>1182.2652517121303</v>
      </c>
      <c r="AZ53" s="65">
        <f>'低情景（2001-2060, 2020RMB）'!AZ53*$B$73</f>
        <v>1218.1585957928437</v>
      </c>
      <c r="BA53" s="100">
        <f>'低情景（2001-2060, 2020RMB）'!BA53*$B$73</f>
        <v>1255.1406867175665</v>
      </c>
      <c r="BB53" s="100">
        <f>'低情景（2001-2060, 2020RMB）'!BB53*$B$73</f>
        <v>1293.1481485943282</v>
      </c>
      <c r="BC53" s="100">
        <f>'低情景（2001-2060, 2020RMB）'!BC53*$B$73</f>
        <v>1332.1079311460608</v>
      </c>
      <c r="BD53" s="66">
        <f>'低情景（2001-2060, 2020RMB）'!BD53*$B$73</f>
        <v>1371.9369224247937</v>
      </c>
      <c r="BE53" s="100">
        <f>'低情景（2001-2060, 2020RMB）'!BE53*$B$73</f>
        <v>1412.5900547422962</v>
      </c>
      <c r="BF53" s="100">
        <f>'低情景（2001-2060, 2020RMB）'!BF53*$B$73</f>
        <v>1454.0249313013267</v>
      </c>
      <c r="BG53" s="100">
        <f>'低情景（2001-2060, 2020RMB）'!BG53*$B$73</f>
        <v>1496.14780826225</v>
      </c>
      <c r="BH53" s="100">
        <f>'低情景（2001-2060, 2020RMB）'!BH53*$B$73</f>
        <v>1538.8556975154443</v>
      </c>
      <c r="BI53" s="245">
        <f>'低情景（2001-2060, 2020RMB）'!BI53*$B$73</f>
        <v>1582.0363677060448</v>
      </c>
    </row>
    <row r="54" spans="1:61" x14ac:dyDescent="0.2">
      <c r="A54" s="24" t="s">
        <v>102</v>
      </c>
      <c r="B54" s="53"/>
      <c r="C54" s="54"/>
      <c r="D54" s="54"/>
      <c r="E54" s="54"/>
      <c r="F54" s="55"/>
      <c r="G54" s="53"/>
      <c r="H54" s="54"/>
      <c r="I54" s="54">
        <f>'低情景（2001-2060, 2020RMB）'!I54*$B$73</f>
        <v>106.41260783441682</v>
      </c>
      <c r="J54" s="54">
        <f>'低情景（2001-2060, 2020RMB）'!J54*$B$73</f>
        <v>106.01747682394466</v>
      </c>
      <c r="K54" s="55">
        <f>'低情景（2001-2060, 2020RMB）'!K54*$B$73</f>
        <v>108.72061703685718</v>
      </c>
      <c r="L54" s="58">
        <f>'低情景（2001-2060, 2020RMB）'!L54*$B$73</f>
        <v>112.09366041509065</v>
      </c>
      <c r="M54" s="59">
        <f>'低情景（2001-2060, 2020RMB）'!M54*$B$73</f>
        <v>111.51452051101201</v>
      </c>
      <c r="N54" s="59">
        <f>'低情景（2001-2060, 2020RMB）'!N54*$B$73</f>
        <v>113.03205913023037</v>
      </c>
      <c r="O54" s="59">
        <f>'低情景（2001-2060, 2020RMB）'!O54*$B$73</f>
        <v>116.38619015098108</v>
      </c>
      <c r="P54" s="59">
        <f>'低情景（2001-2060, 2020RMB）'!P54*$B$73</f>
        <v>116.59976918770862</v>
      </c>
      <c r="Q54" s="58">
        <f>'低情景（2001-2060, 2020RMB）'!Q54*$B$73</f>
        <v>121.7531333299423</v>
      </c>
      <c r="R54" s="59">
        <f>'低情景（2001-2060, 2020RMB）'!R54*$B$73</f>
        <v>133.96162549530575</v>
      </c>
      <c r="S54" s="59">
        <f>'低情景（2001-2060, 2020RMB）'!S54*$B$73</f>
        <v>142.45560376808243</v>
      </c>
      <c r="T54" s="59">
        <f>'低情景（2001-2060, 2020RMB）'!T54*$B$73</f>
        <v>148.20170190389067</v>
      </c>
      <c r="U54" s="60">
        <f>'低情景（2001-2060, 2020RMB）'!U54*$B$73</f>
        <v>150.38995216573491</v>
      </c>
      <c r="V54" s="59">
        <f>'低情景（2001-2060, 2020RMB）'!V54*$B$73</f>
        <v>171.45992894014705</v>
      </c>
      <c r="W54" s="59">
        <f>'低情景（2001-2060, 2020RMB）'!W54*$B$73</f>
        <v>178.87718995463754</v>
      </c>
      <c r="X54" s="104">
        <f>'低情景（2001-2060, 2020RMB）'!X54*$B$73</f>
        <v>188.20733417457353</v>
      </c>
      <c r="Y54" s="104">
        <f>'低情景（2001-2060, 2020RMB）'!Y54*$B$73</f>
        <v>197.36739570082864</v>
      </c>
      <c r="Z54" s="104">
        <f>'低情景（2001-2060, 2020RMB）'!Z54*$B$73</f>
        <v>205.95591722267517</v>
      </c>
      <c r="AA54" s="68">
        <f>'低情景（2001-2060, 2020RMB）'!AA54*$B$73</f>
        <v>214.69700529422514</v>
      </c>
      <c r="AB54" s="104">
        <f>'低情景（2001-2060, 2020RMB）'!AB54*$B$73</f>
        <v>223.32868305399339</v>
      </c>
      <c r="AC54" s="104">
        <f>'低情景（2001-2060, 2020RMB）'!AC54*$B$73</f>
        <v>231.90510403950651</v>
      </c>
      <c r="AD54" s="104">
        <f>'低情景（2001-2060, 2020RMB）'!AD54*$B$73</f>
        <v>240.41338818151988</v>
      </c>
      <c r="AE54" s="69">
        <f>'低情景（2001-2060, 2020RMB）'!AE54*$B$73</f>
        <v>248.76173382230397</v>
      </c>
      <c r="AF54" s="104">
        <f>'低情景（2001-2060, 2020RMB）'!AF54*$B$73</f>
        <v>256.87833270095899</v>
      </c>
      <c r="AG54" s="104">
        <f>'低情景（2001-2060, 2020RMB）'!AG54*$B$73</f>
        <v>264.72091429081235</v>
      </c>
      <c r="AH54" s="104">
        <f>'低情景（2001-2060, 2020RMB）'!AH54*$B$73</f>
        <v>272.24717400710159</v>
      </c>
      <c r="AI54" s="104">
        <f>'低情景（2001-2060, 2020RMB）'!AI54*$B$73</f>
        <v>279.63058691989932</v>
      </c>
      <c r="AJ54" s="246">
        <f>'低情景（2001-2060, 2020RMB）'!AJ54*$B$73</f>
        <v>287.29433422989433</v>
      </c>
      <c r="AK54" s="68">
        <f>'低情景（2001-2060, 2020RMB）'!AK54*$B$73</f>
        <v>295.23121053174691</v>
      </c>
      <c r="AL54" s="104">
        <f>'低情景（2001-2060, 2020RMB）'!AL54*$B$73</f>
        <v>303.11925639973117</v>
      </c>
      <c r="AM54" s="104">
        <f>'低情景（2001-2060, 2020RMB）'!AM54*$B$73</f>
        <v>311.02615219086732</v>
      </c>
      <c r="AN54" s="104">
        <f>'低情景（2001-2060, 2020RMB）'!AN54*$B$73</f>
        <v>319.0246324657013</v>
      </c>
      <c r="AO54" s="69">
        <f>'低情景（2001-2060, 2020RMB）'!AO54*$B$73</f>
        <v>327.1928069235035</v>
      </c>
      <c r="AP54" s="104">
        <f>'低情景（2001-2060, 2020RMB）'!AP54*$B$73</f>
        <v>335.53025689701224</v>
      </c>
      <c r="AQ54" s="104">
        <f>'低情景（2001-2060, 2020RMB）'!AQ54*$B$73</f>
        <v>343.96904388694105</v>
      </c>
      <c r="AR54" s="104">
        <f>'低情景（2001-2060, 2020RMB）'!AR54*$B$73</f>
        <v>352.48805074862645</v>
      </c>
      <c r="AS54" s="104">
        <f>'低情景（2001-2060, 2020RMB）'!AS54*$B$73</f>
        <v>361.06324146072456</v>
      </c>
      <c r="AT54" s="104">
        <f>'低情景（2001-2060, 2020RMB）'!AT54*$B$73</f>
        <v>369.66778504073591</v>
      </c>
      <c r="AU54" s="68">
        <f>'低情景（2001-2060, 2020RMB）'!AU54*$B$73</f>
        <v>378.28546919443909</v>
      </c>
      <c r="AV54" s="104">
        <f>'低情景（2001-2060, 2020RMB）'!AV54*$B$73</f>
        <v>386.89833060162317</v>
      </c>
      <c r="AW54" s="104">
        <f>'低情景（2001-2060, 2020RMB）'!AW54*$B$73</f>
        <v>395.47268105437217</v>
      </c>
      <c r="AX54" s="104">
        <f>'低情景（2001-2060, 2020RMB）'!AX54*$B$73</f>
        <v>403.97173255487382</v>
      </c>
      <c r="AY54" s="69">
        <f>'低情景（2001-2060, 2020RMB）'!AY54*$B$73</f>
        <v>412.35525904863715</v>
      </c>
      <c r="AZ54" s="68">
        <f>'低情景（2001-2060, 2020RMB）'!AZ54*$B$73</f>
        <v>420.7732195439242</v>
      </c>
      <c r="BA54" s="104">
        <f>'低情景（2001-2060, 2020RMB）'!BA54*$B$73</f>
        <v>429.38578088025781</v>
      </c>
      <c r="BB54" s="104">
        <f>'低情景（2001-2060, 2020RMB）'!BB54*$B$73</f>
        <v>438.16344247317534</v>
      </c>
      <c r="BC54" s="104">
        <f>'低情景（2001-2060, 2020RMB）'!BC54*$B$73</f>
        <v>447.07435144516313</v>
      </c>
      <c r="BD54" s="69">
        <f>'低情景（2001-2060, 2020RMB）'!BD54*$B$73</f>
        <v>456.08428597147315</v>
      </c>
      <c r="BE54" s="104">
        <f>'低情景（2001-2060, 2020RMB）'!BE54*$B$73</f>
        <v>465.17261205412001</v>
      </c>
      <c r="BF54" s="104">
        <f>'低情景（2001-2060, 2020RMB）'!BF54*$B$73</f>
        <v>474.32011299486885</v>
      </c>
      <c r="BG54" s="104">
        <f>'低情景（2001-2060, 2020RMB）'!BG54*$B$73</f>
        <v>483.49146773342898</v>
      </c>
      <c r="BH54" s="104">
        <f>'低情景（2001-2060, 2020RMB）'!BH54*$B$73</f>
        <v>492.6494828474614</v>
      </c>
      <c r="BI54" s="247">
        <f>'低情景（2001-2060, 2020RMB）'!BI54*$B$73</f>
        <v>501.75519317866559</v>
      </c>
    </row>
    <row r="55" spans="1:61" x14ac:dyDescent="0.2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">
      <c r="A56" s="33" t="s">
        <v>12</v>
      </c>
      <c r="B56" s="34">
        <f>'低情景（2001-2060, 2020RMB）'!B56*$B$73</f>
        <v>11730.482669734743</v>
      </c>
      <c r="C56" s="35">
        <f>'低情景（2001-2060, 2020RMB）'!C56*$B$73</f>
        <v>13108.874183657019</v>
      </c>
      <c r="D56" s="35">
        <f>'低情景（2001-2060, 2020RMB）'!D56*$B$73</f>
        <v>14337.784240769022</v>
      </c>
      <c r="E56" s="35">
        <f>'低情景（2001-2060, 2020RMB）'!E56*$B$73</f>
        <v>15459.422375449758</v>
      </c>
      <c r="F56" s="5">
        <f>'低情景（2001-2060, 2020RMB）'!F56*$B$73</f>
        <v>17273.636063649894</v>
      </c>
      <c r="G56" s="34">
        <f>'低情景（2001-2060, 2020RMB）'!G56*$B$73</f>
        <v>19694.761127124206</v>
      </c>
      <c r="H56" s="35">
        <f>'低情景（2001-2060, 2020RMB）'!H56*$B$73</f>
        <v>23078.243406504054</v>
      </c>
      <c r="I56" s="35">
        <f>'低情景（2001-2060, 2020RMB）'!I56*$B$73</f>
        <v>25291.651582382106</v>
      </c>
      <c r="J56" s="35">
        <f>'低情景（2001-2060, 2020RMB）'!J56*$B$73</f>
        <v>28679.622191899831</v>
      </c>
      <c r="K56" s="5">
        <f>'低情景（2001-2060, 2020RMB）'!K56*$B$73</f>
        <v>31561.511645681105</v>
      </c>
      <c r="L56" s="34">
        <f>'低情景（2001-2060, 2020RMB）'!L56*$B$73</f>
        <v>34671.929868600484</v>
      </c>
      <c r="M56" s="35">
        <f>'低情景（2001-2060, 2020RMB）'!M56*$B$73</f>
        <v>38404.500506279139</v>
      </c>
      <c r="N56" s="35">
        <f>'低情景（2001-2060, 2020RMB）'!N56*$B$73</f>
        <v>42701.586933757055</v>
      </c>
      <c r="O56" s="35">
        <f>'低情景（2001-2060, 2020RMB）'!O56*$B$73</f>
        <v>47241.243324139745</v>
      </c>
      <c r="P56" s="5">
        <f>'低情景（2001-2060, 2020RMB）'!P56*$B$73</f>
        <v>53180.755179823311</v>
      </c>
      <c r="Q56" s="34">
        <f>'低情景（2001-2060, 2020RMB）'!Q56*$B$73</f>
        <v>58589.483647686553</v>
      </c>
      <c r="R56" s="35">
        <f>'低情景（2001-2060, 2020RMB）'!R56*$B$73</f>
        <v>63053.676079981604</v>
      </c>
      <c r="S56" s="35">
        <f>'低情景（2001-2060, 2020RMB）'!S56*$B$73</f>
        <v>68013.466806064927</v>
      </c>
      <c r="T56" s="35">
        <f>'低情景（2001-2060, 2020RMB）'!T56*$B$73</f>
        <v>73452.648769989857</v>
      </c>
      <c r="U56" s="5">
        <f>'低情景（2001-2060, 2020RMB）'!U56*$B$73</f>
        <v>75322.905301471183</v>
      </c>
      <c r="V56" s="34">
        <f>'低情景（2001-2060, 2020RMB）'!V56*$B$73</f>
        <v>80297.687979749375</v>
      </c>
      <c r="W56" s="35">
        <f>'低情景（2001-2060, 2020RMB）'!W56*$B$73</f>
        <v>81482.999677440661</v>
      </c>
      <c r="X56" s="107">
        <f>'低情景（2001-2060, 2020RMB）'!X56*$B$73</f>
        <v>87187.627328814793</v>
      </c>
      <c r="Y56" s="107">
        <f>'低情景（2001-2060, 2020RMB）'!Y56*$B$73</f>
        <v>93218.80500614598</v>
      </c>
      <c r="Z56" s="248">
        <f>'低情景（2001-2060, 2020RMB）'!Z56*$B$73</f>
        <v>99578.632760468186</v>
      </c>
      <c r="AA56" s="109">
        <f>'低情景（2001-2060, 2020RMB）'!AA56*$B$73</f>
        <v>106410.72716434553</v>
      </c>
      <c r="AB56" s="107">
        <f>'低情景（2001-2060, 2020RMB）'!AB56*$B$73</f>
        <v>113765.72569584403</v>
      </c>
      <c r="AC56" s="107">
        <f>'低情景（2001-2060, 2020RMB）'!AC56*$B$73</f>
        <v>121471.08669878919</v>
      </c>
      <c r="AD56" s="107">
        <f>'低情景（2001-2060, 2020RMB）'!AD56*$B$73</f>
        <v>129305.45097134674</v>
      </c>
      <c r="AE56" s="110">
        <f>'低情景（2001-2060, 2020RMB）'!AE56*$B$73</f>
        <v>136995.50489249351</v>
      </c>
      <c r="AF56" s="109">
        <f>'低情景（2001-2060, 2020RMB）'!AF56*$B$73</f>
        <v>144427.60301730866</v>
      </c>
      <c r="AG56" s="107">
        <f>'低情景（2001-2060, 2020RMB）'!AG56*$B$73</f>
        <v>151753.42978589504</v>
      </c>
      <c r="AH56" s="107">
        <f>'低情景（2001-2060, 2020RMB）'!AH56*$B$73</f>
        <v>159077.10887859378</v>
      </c>
      <c r="AI56" s="107">
        <f>'低情景（2001-2060, 2020RMB）'!AI56*$B$73</f>
        <v>166527.17295222971</v>
      </c>
      <c r="AJ56" s="110">
        <f>'低情景（2001-2060, 2020RMB）'!AJ56*$B$73</f>
        <v>174256.92170051835</v>
      </c>
      <c r="AK56" s="109">
        <f>'低情景（2001-2060, 2020RMB）'!AK56*$B$73</f>
        <v>182260.35379745244</v>
      </c>
      <c r="AL56" s="107">
        <f>'低情景（2001-2060, 2020RMB）'!AL56*$B$73</f>
        <v>190437.62496624026</v>
      </c>
      <c r="AM56" s="107">
        <f>'低情景（2001-2060, 2020RMB）'!AM56*$B$73</f>
        <v>198825.54013994581</v>
      </c>
      <c r="AN56" s="107">
        <f>'低情景（2001-2060, 2020RMB）'!AN56*$B$73</f>
        <v>207468.30336555809</v>
      </c>
      <c r="AO56" s="110">
        <f>'低情景（2001-2060, 2020RMB）'!AO56*$B$73</f>
        <v>216418.1368222211</v>
      </c>
      <c r="AP56" s="109">
        <f>'低情景（2001-2060, 2020RMB）'!AP56*$B$73</f>
        <v>225679.21792550414</v>
      </c>
      <c r="AQ56" s="107">
        <f>'低情景（2001-2060, 2020RMB）'!AQ56*$B$73</f>
        <v>235210.84512965899</v>
      </c>
      <c r="AR56" s="107">
        <f>'低情景（2001-2060, 2020RMB）'!AR56*$B$73</f>
        <v>245003.10872519301</v>
      </c>
      <c r="AS56" s="107">
        <f>'低情景（2001-2060, 2020RMB）'!AS56*$B$73</f>
        <v>255044.37391665933</v>
      </c>
      <c r="AT56" s="110">
        <f>'低情景（2001-2060, 2020RMB）'!AT56*$B$73</f>
        <v>265321.21884797042</v>
      </c>
      <c r="AU56" s="109">
        <f>'低情景（2001-2060, 2020RMB）'!AU56*$B$73</f>
        <v>275828.10546778084</v>
      </c>
      <c r="AV56" s="107">
        <f>'低情景（2001-2060, 2020RMB）'!AV56*$B$73</f>
        <v>286558.92947535135</v>
      </c>
      <c r="AW56" s="107">
        <f>'低情景（2001-2060, 2020RMB）'!AW56*$B$73</f>
        <v>297496.58787257556</v>
      </c>
      <c r="AX56" s="107">
        <f>'低情景（2001-2060, 2020RMB）'!AX56*$B$73</f>
        <v>308621.97508086532</v>
      </c>
      <c r="AY56" s="110">
        <f>'低情景（2001-2060, 2020RMB）'!AY56*$B$73</f>
        <v>319913.90114147239</v>
      </c>
      <c r="AZ56" s="109">
        <f>'低情景（2001-2060, 2020RMB）'!AZ56*$B$73</f>
        <v>331386.72512394661</v>
      </c>
      <c r="BA56" s="107">
        <f>'低情景（2001-2060, 2020RMB）'!BA56*$B$73</f>
        <v>343063.73183509219</v>
      </c>
      <c r="BB56" s="107">
        <f>'低情景（2001-2060, 2020RMB）'!BB56*$B$73</f>
        <v>354934.65994295996</v>
      </c>
      <c r="BC56" s="107">
        <f>'低情景（2001-2060, 2020RMB）'!BC56*$B$73</f>
        <v>366988.09142209828</v>
      </c>
      <c r="BD56" s="110">
        <f>'低情景（2001-2060, 2020RMB）'!BD56*$B$73</f>
        <v>379211.41771169915</v>
      </c>
      <c r="BE56" s="109">
        <f>'低情景（2001-2060, 2020RMB）'!BE56*$B$73</f>
        <v>391604.23268425645</v>
      </c>
      <c r="BF56" s="107">
        <f>'低情景（2001-2060, 2020RMB）'!BF56*$B$73</f>
        <v>404168.71775618423</v>
      </c>
      <c r="BG56" s="107">
        <f>'低情景（2001-2060, 2020RMB）'!BG56*$B$73</f>
        <v>416894.62311905087</v>
      </c>
      <c r="BH56" s="107">
        <f>'低情景（2001-2060, 2020RMB）'!BH56*$B$73</f>
        <v>429770.87210706843</v>
      </c>
      <c r="BI56" s="110">
        <f>'低情景（2001-2060, 2020RMB）'!BI56*$B$73</f>
        <v>442785.54811342707</v>
      </c>
    </row>
    <row r="57" spans="1:61" x14ac:dyDescent="0.2">
      <c r="A57" s="36" t="s">
        <v>57</v>
      </c>
      <c r="B57" s="50">
        <f>'低情景（2001-2060, 2020RMB）'!B57*$B$73</f>
        <v>1779.9865638888584</v>
      </c>
      <c r="C57" s="51">
        <f>'低情景（2001-2060, 2020RMB）'!C57*$B$73</f>
        <v>1929.1588520812261</v>
      </c>
      <c r="D57" s="51">
        <f>'低情景（2001-2060, 2020RMB）'!D57*$B$73</f>
        <v>1985.0248512961471</v>
      </c>
      <c r="E57" s="51">
        <f>'低情景（2001-2060, 2020RMB）'!E57*$B$73</f>
        <v>2182.07444004124</v>
      </c>
      <c r="F57" s="52">
        <f>'低情景（2001-2060, 2020RMB）'!F57*$B$73</f>
        <v>2407.624493080024</v>
      </c>
      <c r="G57" s="50">
        <f>'低情景（2001-2060, 2020RMB）'!G57*$B$73</f>
        <v>2645.6825519970384</v>
      </c>
      <c r="H57" s="51">
        <f>'低情景（2001-2060, 2020RMB）'!H57*$B$73</f>
        <v>2941.9624785618234</v>
      </c>
      <c r="I57" s="51">
        <f>'低情景（2001-2060, 2020RMB）'!I57*$B$73</f>
        <v>3059.9397008816027</v>
      </c>
      <c r="J57" s="51">
        <f>'低情景（2001-2060, 2020RMB）'!J57*$B$73</f>
        <v>3095.4018659274147</v>
      </c>
      <c r="K57" s="52">
        <f>'低情景（2001-2060, 2020RMB）'!K57*$B$73</f>
        <v>3291.39308279641</v>
      </c>
      <c r="L57" s="50">
        <f>'低情景（2001-2060, 2020RMB）'!L57*$B$73</f>
        <v>3542.9109069855335</v>
      </c>
      <c r="M57" s="51">
        <f>'低情景（2001-2060, 2020RMB）'!M57*$B$73</f>
        <v>3767.9972255756365</v>
      </c>
      <c r="N57" s="51">
        <f>'低情景（2001-2060, 2020RMB）'!N57*$B$73</f>
        <v>4043.2714638691973</v>
      </c>
      <c r="O57" s="51">
        <f>'低情景（2001-2060, 2020RMB）'!O57*$B$73</f>
        <v>4383.8584752774987</v>
      </c>
      <c r="P57" s="52">
        <f>'低情景（2001-2060, 2020RMB）'!P57*$B$73</f>
        <v>4687.1653536769218</v>
      </c>
      <c r="Q57" s="50">
        <f>'低情景（2001-2060, 2020RMB）'!Q57*$B$73</f>
        <v>4999.8462132332597</v>
      </c>
      <c r="R57" s="51">
        <f>'低情景（2001-2060, 2020RMB）'!R57*$B$73</f>
        <v>5388.8957503803813</v>
      </c>
      <c r="S57" s="51">
        <f>'低情景（2001-2060, 2020RMB）'!S57*$B$73</f>
        <v>5655.0114353556883</v>
      </c>
      <c r="T57" s="51">
        <f>'低情景（2001-2060, 2020RMB）'!T57*$B$73</f>
        <v>5880.6127058084239</v>
      </c>
      <c r="U57" s="51">
        <f>'低情景（2001-2060, 2020RMB）'!U57*$B$73</f>
        <v>5590.1498155235904</v>
      </c>
      <c r="V57" s="50">
        <f>'低情景（2001-2060, 2020RMB）'!V57*$B$73</f>
        <v>6197.4853776568434</v>
      </c>
      <c r="W57" s="51">
        <f>'低情景（2001-2060, 2020RMB）'!W57*$B$73</f>
        <v>6398.3223470050361</v>
      </c>
      <c r="X57" s="95">
        <f>'低情景（2001-2060, 2020RMB）'!X57*$B$73</f>
        <v>6739.5514449801258</v>
      </c>
      <c r="Y57" s="95">
        <f>'低情景（2001-2060, 2020RMB）'!Y57*$B$73</f>
        <v>7096.0527466403119</v>
      </c>
      <c r="Z57" s="99">
        <f>'低情景（2001-2060, 2020RMB）'!Z57*$B$73</f>
        <v>7468.3974570351138</v>
      </c>
      <c r="AA57" s="95">
        <f>'低情景（2001-2060, 2020RMB）'!AA57*$B$73</f>
        <v>7861.5634456984872</v>
      </c>
      <c r="AB57" s="95">
        <f>'低情景（2001-2060, 2020RMB）'!AB57*$B$73</f>
        <v>8276.6478356378957</v>
      </c>
      <c r="AC57" s="95">
        <f>'低情景（2001-2060, 2020RMB）'!AC57*$B$73</f>
        <v>8707.7519714268237</v>
      </c>
      <c r="AD57" s="95">
        <f>'低情景（2001-2060, 2020RMB）'!AD57*$B$73</f>
        <v>9148.0394654084921</v>
      </c>
      <c r="AE57" s="95">
        <f>'低情景（2001-2060, 2020RMB）'!AE57*$B$73</f>
        <v>9589.6853424745459</v>
      </c>
      <c r="AF57" s="97">
        <f>'低情景（2001-2060, 2020RMB）'!AF57*$B$73</f>
        <v>10034.893038232198</v>
      </c>
      <c r="AG57" s="95">
        <f>'低情景（2001-2060, 2020RMB）'!AG57*$B$73</f>
        <v>10488.89623838799</v>
      </c>
      <c r="AH57" s="95">
        <f>'低情景（2001-2060, 2020RMB）'!AH57*$B$73</f>
        <v>10946.82404014589</v>
      </c>
      <c r="AI57" s="95">
        <f>'低情景（2001-2060, 2020RMB）'!AI57*$B$73</f>
        <v>11402.712072777549</v>
      </c>
      <c r="AJ57" s="99">
        <f>'低情景（2001-2060, 2020RMB）'!AJ57*$B$73</f>
        <v>11849.470675635246</v>
      </c>
      <c r="AK57" s="95">
        <f>'低情景（2001-2060, 2020RMB）'!AK57*$B$73</f>
        <v>12284.320300173413</v>
      </c>
      <c r="AL57" s="95">
        <f>'低情景（2001-2060, 2020RMB）'!AL57*$B$73</f>
        <v>12711.405326700093</v>
      </c>
      <c r="AM57" s="95">
        <f>'低情景（2001-2060, 2020RMB）'!AM57*$B$73</f>
        <v>13133.619477738543</v>
      </c>
      <c r="AN57" s="95">
        <f>'低情景（2001-2060, 2020RMB）'!AN57*$B$73</f>
        <v>13554.49665692057</v>
      </c>
      <c r="AO57" s="95">
        <f>'低情景（2001-2060, 2020RMB）'!AO57*$B$73</f>
        <v>13978.216636423396</v>
      </c>
      <c r="AP57" s="97">
        <f>'低情景（2001-2060, 2020RMB）'!AP57*$B$73</f>
        <v>14405.994814045633</v>
      </c>
      <c r="AQ57" s="95">
        <f>'低情景（2001-2060, 2020RMB）'!AQ57*$B$73</f>
        <v>14836.470106998531</v>
      </c>
      <c r="AR57" s="95">
        <f>'低情景（2001-2060, 2020RMB）'!AR57*$B$73</f>
        <v>15270.60166617876</v>
      </c>
      <c r="AS57" s="95">
        <f>'低情景（2001-2060, 2020RMB）'!AS57*$B$73</f>
        <v>15709.558891478106</v>
      </c>
      <c r="AT57" s="99">
        <f>'低情景（2001-2060, 2020RMB）'!AT57*$B$73</f>
        <v>16154.730936511198</v>
      </c>
      <c r="AU57" s="95">
        <f>'低情景（2001-2060, 2020RMB）'!AU57*$B$73</f>
        <v>16608.321611217834</v>
      </c>
      <c r="AV57" s="95">
        <f>'低情景（2001-2060, 2020RMB）'!AV57*$B$73</f>
        <v>17072.827297483615</v>
      </c>
      <c r="AW57" s="95">
        <f>'低情景（2001-2060, 2020RMB）'!AW57*$B$73</f>
        <v>17550.434448444612</v>
      </c>
      <c r="AX57" s="95">
        <f>'低情景（2001-2060, 2020RMB）'!AX57*$B$73</f>
        <v>18043.588777526253</v>
      </c>
      <c r="AY57" s="95">
        <f>'低情景（2001-2060, 2020RMB）'!AY57*$B$73</f>
        <v>18555.006266205401</v>
      </c>
      <c r="AZ57" s="97">
        <f>'低情景（2001-2060, 2020RMB）'!AZ57*$B$73</f>
        <v>19082.05107405156</v>
      </c>
      <c r="BA57" s="95">
        <f>'低情景（2001-2060, 2020RMB）'!BA57*$B$73</f>
        <v>19620.193413178986</v>
      </c>
      <c r="BB57" s="95">
        <f>'低情景（2001-2060, 2020RMB）'!BB57*$B$73</f>
        <v>20169.505297942229</v>
      </c>
      <c r="BC57" s="95">
        <f>'低情景（2001-2060, 2020RMB）'!BC57*$B$73</f>
        <v>20730.040288800872</v>
      </c>
      <c r="BD57" s="99">
        <f>'低情景（2001-2060, 2020RMB）'!BD57*$B$73</f>
        <v>21301.83177922785</v>
      </c>
      <c r="BE57" s="95">
        <f>'低情景（2001-2060, 2020RMB）'!BE57*$B$73</f>
        <v>21885.641388130109</v>
      </c>
      <c r="BF57" s="95">
        <f>'低情景（2001-2060, 2020RMB）'!BF57*$B$73</f>
        <v>22482.406193838196</v>
      </c>
      <c r="BG57" s="95">
        <f>'低情景（2001-2060, 2020RMB）'!BG57*$B$73</f>
        <v>23092.405055151874</v>
      </c>
      <c r="BH57" s="95">
        <f>'低情景（2001-2060, 2020RMB）'!BH57*$B$73</f>
        <v>23715.913995173021</v>
      </c>
      <c r="BI57" s="99">
        <f>'低情景（2001-2060, 2020RMB）'!BI57*$B$73</f>
        <v>24353.205146238488</v>
      </c>
    </row>
    <row r="58" spans="1:61" x14ac:dyDescent="0.2">
      <c r="A58" s="40" t="s">
        <v>58</v>
      </c>
      <c r="B58" s="53">
        <f>'低情景（2001-2060, 2020RMB）'!B58*$B$73</f>
        <v>2362.7117797094429</v>
      </c>
      <c r="C58" s="54">
        <f>'低情景（2001-2060, 2020RMB）'!C58*$B$73</f>
        <v>2573.3444367700249</v>
      </c>
      <c r="D58" s="54">
        <f>'低情景（2001-2060, 2020RMB）'!D58*$B$73</f>
        <v>2801.7270959215039</v>
      </c>
      <c r="E58" s="54">
        <f>'低情景（2001-2060, 2020RMB）'!E58*$B$73</f>
        <v>2920.4838349826118</v>
      </c>
      <c r="F58" s="55">
        <f>'低情景（2001-2060, 2020RMB）'!F58*$B$73</f>
        <v>3152.2666777508543</v>
      </c>
      <c r="G58" s="53">
        <f>'低情景（2001-2060, 2020RMB）'!G58*$B$73</f>
        <v>3589.4510971490809</v>
      </c>
      <c r="H58" s="54">
        <f>'低情景（2001-2060, 2020RMB）'!H58*$B$73</f>
        <v>4218.2477668630136</v>
      </c>
      <c r="I58" s="54">
        <f>'低情景（2001-2060, 2020RMB）'!I58*$B$73</f>
        <v>4895.5370973890995</v>
      </c>
      <c r="J58" s="54">
        <f>'低情景（2001-2060, 2020RMB）'!J58*$B$73</f>
        <v>5433.8893236138974</v>
      </c>
      <c r="K58" s="55">
        <f>'低情景（2001-2060, 2020RMB）'!K58*$B$73</f>
        <v>6292.0320746686066</v>
      </c>
      <c r="L58" s="53">
        <f>'低情景（2001-2060, 2020RMB）'!L58*$B$73</f>
        <v>7094.0132342074357</v>
      </c>
      <c r="M58" s="54">
        <f>'低情景（2001-2060, 2020RMB）'!M58*$B$73</f>
        <v>7902.1354756587762</v>
      </c>
      <c r="N58" s="54">
        <f>'低情景（2001-2060, 2020RMB）'!N58*$B$73</f>
        <v>8739.1592692995291</v>
      </c>
      <c r="O58" s="54">
        <f>'低情景（2001-2060, 2020RMB）'!O58*$B$73</f>
        <v>9705.1311198647836</v>
      </c>
      <c r="P58" s="55">
        <f>'低情景（2001-2060, 2020RMB）'!P58*$B$73</f>
        <v>10400.3329964403</v>
      </c>
      <c r="Q58" s="53">
        <f>'低情景（2001-2060, 2020RMB）'!Q58*$B$73</f>
        <v>11160.329112181693</v>
      </c>
      <c r="R58" s="54">
        <f>'低情景（2001-2060, 2020RMB）'!R58*$B$73</f>
        <v>11781.305829047558</v>
      </c>
      <c r="S58" s="54">
        <f>'低情景（2001-2060, 2020RMB）'!S58*$B$73</f>
        <v>12463.716870418164</v>
      </c>
      <c r="T58" s="54">
        <f>'低情景（2001-2060, 2020RMB）'!T58*$B$73</f>
        <v>13245.465177376198</v>
      </c>
      <c r="U58" s="54">
        <f>'低情景（2001-2060, 2020RMB）'!U58*$B$73</f>
        <v>13235.517772002033</v>
      </c>
      <c r="V58" s="53">
        <f>'低情景（2001-2060, 2020RMB）'!V58*$B$73</f>
        <v>14550.774153396518</v>
      </c>
      <c r="W58" s="54">
        <f>'低情景（2001-2060, 2020RMB）'!W58*$B$73</f>
        <v>14750.68615862355</v>
      </c>
      <c r="X58" s="100">
        <f>'低情景（2001-2060, 2020RMB）'!X58*$B$73</f>
        <v>15671.944725013247</v>
      </c>
      <c r="Y58" s="100">
        <f>'低情景（2001-2060, 2020RMB）'!Y58*$B$73</f>
        <v>16635.234624724566</v>
      </c>
      <c r="Z58" s="66">
        <f>'低情景（2001-2060, 2020RMB）'!Z58*$B$73</f>
        <v>17639.32254933496</v>
      </c>
      <c r="AA58" s="100">
        <f>'低情景（2001-2060, 2020RMB）'!AA58*$B$73</f>
        <v>18703.596341177741</v>
      </c>
      <c r="AB58" s="100">
        <f>'低情景（2001-2060, 2020RMB）'!AB58*$B$73</f>
        <v>19834.260210172535</v>
      </c>
      <c r="AC58" s="100">
        <f>'低情景（2001-2060, 2020RMB）'!AC58*$B$73</f>
        <v>21006.095721684385</v>
      </c>
      <c r="AD58" s="100">
        <f>'低情景（2001-2060, 2020RMB）'!AD58*$B$73</f>
        <v>22188.409870678366</v>
      </c>
      <c r="AE58" s="100">
        <f>'低情景（2001-2060, 2020RMB）'!AE58*$B$73</f>
        <v>23344.845750706343</v>
      </c>
      <c r="AF58" s="65">
        <f>'低情景（2001-2060, 2020RMB）'!AF58*$B$73</f>
        <v>24467.287123934126</v>
      </c>
      <c r="AG58" s="100">
        <f>'低情景（2001-2060, 2020RMB）'!AG58*$B$73</f>
        <v>25577.413472477732</v>
      </c>
      <c r="AH58" s="100">
        <f>'低情景（2001-2060, 2020RMB）'!AH58*$B$73</f>
        <v>26680.010740299214</v>
      </c>
      <c r="AI58" s="100">
        <f>'低情景（2001-2060, 2020RMB）'!AI58*$B$73</f>
        <v>27780.746970248179</v>
      </c>
      <c r="AJ58" s="66">
        <f>'低情景（2001-2060, 2020RMB）'!AJ58*$B$73</f>
        <v>28886.092695384345</v>
      </c>
      <c r="AK58" s="100">
        <f>'低情景（2001-2060, 2020RMB）'!AK58*$B$73</f>
        <v>29987.068540019809</v>
      </c>
      <c r="AL58" s="100">
        <f>'低情景（2001-2060, 2020RMB）'!AL58*$B$73</f>
        <v>31074.184151239126</v>
      </c>
      <c r="AM58" s="100">
        <f>'低情景（2001-2060, 2020RMB）'!AM58*$B$73</f>
        <v>32154.8156657785</v>
      </c>
      <c r="AN58" s="100">
        <f>'低情景（2001-2060, 2020RMB）'!AN58*$B$73</f>
        <v>33237.957670815791</v>
      </c>
      <c r="AO58" s="100">
        <f>'低情景（2001-2060, 2020RMB）'!AO58*$B$73</f>
        <v>34334.254980425751</v>
      </c>
      <c r="AP58" s="65">
        <f>'低情景（2001-2060, 2020RMB）'!AP58*$B$73</f>
        <v>35447.14002735159</v>
      </c>
      <c r="AQ58" s="100">
        <f>'低情景（2001-2060, 2020RMB）'!AQ58*$B$73</f>
        <v>36573.730734412617</v>
      </c>
      <c r="AR58" s="100">
        <f>'低情景（2001-2060, 2020RMB）'!AR58*$B$73</f>
        <v>37716.866147031978</v>
      </c>
      <c r="AS58" s="100">
        <f>'低情景（2001-2060, 2020RMB）'!AS58*$B$73</f>
        <v>38879.939330000772</v>
      </c>
      <c r="AT58" s="66">
        <f>'低情景（2001-2060, 2020RMB）'!AT58*$B$73</f>
        <v>40066.928814649531</v>
      </c>
      <c r="AU58" s="100">
        <f>'低情景（2001-2060, 2020RMB）'!AU58*$B$73</f>
        <v>41283.886483359449</v>
      </c>
      <c r="AV58" s="100">
        <f>'低情景（2001-2060, 2020RMB）'!AV58*$B$73</f>
        <v>42537.664220523708</v>
      </c>
      <c r="AW58" s="100">
        <f>'低情景（2001-2060, 2020RMB）'!AW58*$B$73</f>
        <v>43834.424232023666</v>
      </c>
      <c r="AX58" s="100">
        <f>'低情景（2001-2060, 2020RMB）'!AX58*$B$73</f>
        <v>45181.061787478058</v>
      </c>
      <c r="AY58" s="100">
        <f>'低情景（2001-2060, 2020RMB）'!AY58*$B$73</f>
        <v>46585.248262154579</v>
      </c>
      <c r="AZ58" s="65">
        <f>'低情景（2001-2060, 2020RMB）'!AZ58*$B$73</f>
        <v>48041.63942760889</v>
      </c>
      <c r="BA58" s="100">
        <f>'低情景（2001-2060, 2020RMB）'!BA58*$B$73</f>
        <v>49539.972681514642</v>
      </c>
      <c r="BB58" s="100">
        <f>'低情景（2001-2060, 2020RMB）'!BB58*$B$73</f>
        <v>51081.131756836716</v>
      </c>
      <c r="BC58" s="100">
        <f>'低情景（2001-2060, 2020RMB）'!BC58*$B$73</f>
        <v>52665.96941130214</v>
      </c>
      <c r="BD58" s="66">
        <f>'低情景（2001-2060, 2020RMB）'!BD58*$B$73</f>
        <v>54295.301993370209</v>
      </c>
      <c r="BE58" s="100">
        <f>'低情景（2001-2060, 2020RMB）'!BE58*$B$73</f>
        <v>55971.822177296373</v>
      </c>
      <c r="BF58" s="100">
        <f>'低情景（2001-2060, 2020RMB）'!BF58*$B$73</f>
        <v>57698.712375054463</v>
      </c>
      <c r="BG58" s="100">
        <f>'低情景（2001-2060, 2020RMB）'!BG58*$B$73</f>
        <v>59477.507352429217</v>
      </c>
      <c r="BH58" s="100">
        <f>'低情景（2001-2060, 2020RMB）'!BH58*$B$73</f>
        <v>61309.759317184216</v>
      </c>
      <c r="BI58" s="66">
        <f>'低情景（2001-2060, 2020RMB）'!BI58*$B$73</f>
        <v>63197.035164584304</v>
      </c>
    </row>
    <row r="59" spans="1:61" x14ac:dyDescent="0.2">
      <c r="A59" s="40" t="s">
        <v>59</v>
      </c>
      <c r="B59" s="53">
        <f>'低情景（2001-2060, 2020RMB）'!B59*$B$73</f>
        <v>621.73762635740661</v>
      </c>
      <c r="C59" s="54">
        <f>'低情景（2001-2060, 2020RMB）'!C59*$B$73</f>
        <v>701.40934312089519</v>
      </c>
      <c r="D59" s="54">
        <f>'低情景（2001-2060, 2020RMB）'!D59*$B$73</f>
        <v>784.023119679194</v>
      </c>
      <c r="E59" s="54">
        <f>'低情景（2001-2060, 2020RMB）'!E59*$B$73</f>
        <v>859.27753805008717</v>
      </c>
      <c r="F59" s="55">
        <f>'低情景（2001-2060, 2020RMB）'!F59*$B$73</f>
        <v>946.84220208606928</v>
      </c>
      <c r="G59" s="53">
        <f>'低情景（2001-2060, 2020RMB）'!G59*$B$73</f>
        <v>1040.4879412701976</v>
      </c>
      <c r="H59" s="54">
        <f>'低情景（2001-2060, 2020RMB）'!H59*$B$73</f>
        <v>1117.5755063168929</v>
      </c>
      <c r="I59" s="54">
        <f>'低情景（2001-2060, 2020RMB）'!I59*$B$73</f>
        <v>1236.8867185783361</v>
      </c>
      <c r="J59" s="54">
        <f>'低情景（2001-2060, 2020RMB）'!J59*$B$73</f>
        <v>1303.3645705985221</v>
      </c>
      <c r="K59" s="55">
        <f>'低情景（2001-2060, 2020RMB）'!K59*$B$73</f>
        <v>1351.3502978409845</v>
      </c>
      <c r="L59" s="53">
        <f>'低情景（2001-2060, 2020RMB）'!L59*$B$73</f>
        <v>1389.3621958929532</v>
      </c>
      <c r="M59" s="54">
        <f>'低情景（2001-2060, 2020RMB）'!M59*$B$73</f>
        <v>1512.2126961264596</v>
      </c>
      <c r="N59" s="54">
        <f>'低情景（2001-2060, 2020RMB）'!N59*$B$73</f>
        <v>1587.9994591149652</v>
      </c>
      <c r="O59" s="54">
        <f>'低情景（2001-2060, 2020RMB）'!O59*$B$73</f>
        <v>1725.1118531088246</v>
      </c>
      <c r="P59" s="55">
        <f>'低情景（2001-2060, 2020RMB）'!P59*$B$73</f>
        <v>1889.9629928040622</v>
      </c>
      <c r="Q59" s="53">
        <f>'低情景（2001-2060, 2020RMB）'!Q59*$B$73</f>
        <v>2059.9329462084656</v>
      </c>
      <c r="R59" s="54">
        <f>'低情景（2001-2060, 2020RMB）'!R59*$B$73</f>
        <v>2185.6428258717096</v>
      </c>
      <c r="S59" s="54">
        <f>'低情景（2001-2060, 2020RMB）'!S59*$B$73</f>
        <v>2316.0799936271524</v>
      </c>
      <c r="T59" s="54">
        <f>'低情景（2001-2060, 2020RMB）'!T59*$B$73</f>
        <v>2479.1704794945354</v>
      </c>
      <c r="U59" s="54">
        <f>'低情景（2001-2060, 2020RMB）'!U59*$B$73</f>
        <v>2105.5093645403431</v>
      </c>
      <c r="V59" s="53">
        <f>'低情景（2001-2060, 2020RMB）'!V59*$B$73</f>
        <v>2351.0073575080228</v>
      </c>
      <c r="W59" s="54">
        <f>'低情景（2001-2060, 2020RMB）'!W59*$B$73</f>
        <v>2299.888371562397</v>
      </c>
      <c r="X59" s="100">
        <f>'低情景（2001-2060, 2020RMB）'!X59*$B$73</f>
        <v>2388.7739719533402</v>
      </c>
      <c r="Y59" s="100">
        <f>'低情景（2001-2060, 2020RMB）'!Y59*$B$73</f>
        <v>2480.4448660185485</v>
      </c>
      <c r="Z59" s="66">
        <f>'低情景（2001-2060, 2020RMB）'!Z59*$B$73</f>
        <v>2575.1399010400842</v>
      </c>
      <c r="AA59" s="100">
        <f>'低情景（2001-2060, 2020RMB）'!AA59*$B$73</f>
        <v>2675.4646883748501</v>
      </c>
      <c r="AB59" s="100">
        <f>'低情景（2001-2060, 2020RMB）'!AB59*$B$73</f>
        <v>2781.5873648756337</v>
      </c>
      <c r="AC59" s="100">
        <f>'低情景（2001-2060, 2020RMB）'!AC59*$B$73</f>
        <v>2889.7890504739339</v>
      </c>
      <c r="AD59" s="100">
        <f>'低情景（2001-2060, 2020RMB）'!AD59*$B$73</f>
        <v>2995.8956087701154</v>
      </c>
      <c r="AE59" s="100">
        <f>'低情景（2001-2060, 2020RMB）'!AE59*$B$73</f>
        <v>3095.2866935449028</v>
      </c>
      <c r="AF59" s="65">
        <f>'低情景（2001-2060, 2020RMB）'!AF59*$B$73</f>
        <v>3187.5702278171925</v>
      </c>
      <c r="AG59" s="100">
        <f>'低情景（2001-2060, 2020RMB）'!AG59*$B$73</f>
        <v>3276.0751761337128</v>
      </c>
      <c r="AH59" s="100">
        <f>'低情景（2001-2060, 2020RMB）'!AH59*$B$73</f>
        <v>3361.4688740261663</v>
      </c>
      <c r="AI59" s="100">
        <f>'低情景（2001-2060, 2020RMB）'!AI59*$B$73</f>
        <v>3444.4412999136757</v>
      </c>
      <c r="AJ59" s="66">
        <f>'低情景（2001-2060, 2020RMB）'!AJ59*$B$73</f>
        <v>3525.6947409120694</v>
      </c>
      <c r="AK59" s="100">
        <f>'低情景（2001-2060, 2020RMB）'!AK59*$B$73</f>
        <v>3604.2111912993228</v>
      </c>
      <c r="AL59" s="100">
        <f>'低情景（2001-2060, 2020RMB）'!AL59*$B$73</f>
        <v>3679.0860998799171</v>
      </c>
      <c r="AM59" s="100">
        <f>'低情景（2001-2060, 2020RMB）'!AM59*$B$73</f>
        <v>3751.274792344459</v>
      </c>
      <c r="AN59" s="100">
        <f>'低情景（2001-2060, 2020RMB）'!AN59*$B$73</f>
        <v>3821.8480536497505</v>
      </c>
      <c r="AO59" s="100">
        <f>'低情景（2001-2060, 2020RMB）'!AO59*$B$73</f>
        <v>3891.9880082764962</v>
      </c>
      <c r="AP59" s="65">
        <f>'低情景（2001-2060, 2020RMB）'!AP59*$B$73</f>
        <v>3961.9897377491884</v>
      </c>
      <c r="AQ59" s="100">
        <f>'低情景（2001-2060, 2020RMB）'!AQ59*$B$73</f>
        <v>4031.4209013505856</v>
      </c>
      <c r="AR59" s="100">
        <f>'低情景（2001-2060, 2020RMB）'!AR59*$B$73</f>
        <v>4100.479292331057</v>
      </c>
      <c r="AS59" s="100">
        <f>'低情景（2001-2060, 2020RMB）'!AS59*$B$73</f>
        <v>4169.3956144783742</v>
      </c>
      <c r="AT59" s="66">
        <f>'低情景（2001-2060, 2020RMB）'!AT59*$B$73</f>
        <v>4238.4337629480933</v>
      </c>
      <c r="AU59" s="100">
        <f>'低情景（2001-2060, 2020RMB）'!AU59*$B$73</f>
        <v>4308.0428012821021</v>
      </c>
      <c r="AV59" s="100">
        <f>'低情景（2001-2060, 2020RMB）'!AV59*$B$73</f>
        <v>4378.7120211296415</v>
      </c>
      <c r="AW59" s="100">
        <f>'低情景（2001-2060, 2020RMB）'!AW59*$B$73</f>
        <v>4450.8149444761311</v>
      </c>
      <c r="AX59" s="100">
        <f>'低情景（2001-2060, 2020RMB）'!AX59*$B$73</f>
        <v>4524.7572025989457</v>
      </c>
      <c r="AY59" s="100">
        <f>'低情景（2001-2060, 2020RMB）'!AY59*$B$73</f>
        <v>4600.9759204810071</v>
      </c>
      <c r="AZ59" s="65">
        <f>'低情景（2001-2060, 2020RMB）'!AZ59*$B$73</f>
        <v>4679.0481417763685</v>
      </c>
      <c r="BA59" s="100">
        <f>'低情景（2001-2060, 2020RMB）'!BA59*$B$73</f>
        <v>4758.237273049479</v>
      </c>
      <c r="BB59" s="100">
        <f>'低情景（2001-2060, 2020RMB）'!BB59*$B$73</f>
        <v>4838.5299651819923</v>
      </c>
      <c r="BC59" s="100">
        <f>'低情景（2001-2060, 2020RMB）'!BC59*$B$73</f>
        <v>4919.9084131218933</v>
      </c>
      <c r="BD59" s="66">
        <f>'低情景（2001-2060, 2020RMB）'!BD59*$B$73</f>
        <v>5002.3501144572965</v>
      </c>
      <c r="BE59" s="100">
        <f>'低情景（2001-2060, 2020RMB）'!BE59*$B$73</f>
        <v>5086.0019558909726</v>
      </c>
      <c r="BF59" s="100">
        <f>'低情景（2001-2060, 2020RMB）'!BF59*$B$73</f>
        <v>5171.0443003954915</v>
      </c>
      <c r="BG59" s="100">
        <f>'低情景（2001-2060, 2020RMB）'!BG59*$B$73</f>
        <v>5257.4994457448629</v>
      </c>
      <c r="BH59" s="100">
        <f>'低情景（2001-2060, 2020RMB）'!BH59*$B$73</f>
        <v>5345.3872204625441</v>
      </c>
      <c r="BI59" s="66">
        <f>'低情景（2001-2060, 2020RMB）'!BI59*$B$73</f>
        <v>5434.7247929968862</v>
      </c>
    </row>
    <row r="60" spans="1:61" x14ac:dyDescent="0.2">
      <c r="A60" s="40" t="s">
        <v>60</v>
      </c>
      <c r="B60" s="53">
        <f>'低情景（2001-2060, 2020RMB）'!B60*$B$73</f>
        <v>1347.7673940303803</v>
      </c>
      <c r="C60" s="54">
        <f>'低情景（2001-2060, 2020RMB）'!C60*$B$73</f>
        <v>1430.156352213399</v>
      </c>
      <c r="D60" s="54">
        <f>'低情景（2001-2060, 2020RMB）'!D60*$B$73</f>
        <v>1516.2562216962042</v>
      </c>
      <c r="E60" s="54">
        <f>'低情景（2001-2060, 2020RMB）'!E60*$B$73</f>
        <v>1547.534273804351</v>
      </c>
      <c r="F60" s="55">
        <f>'低情景（2001-2060, 2020RMB）'!F60*$B$73</f>
        <v>1689.363091931338</v>
      </c>
      <c r="G60" s="53">
        <f>'低情景（2001-2060, 2020RMB）'!G60*$B$73</f>
        <v>2165.0164621977192</v>
      </c>
      <c r="H60" s="54">
        <f>'低情景（2001-2060, 2020RMB）'!H60*$B$73</f>
        <v>3061.7955148639662</v>
      </c>
      <c r="I60" s="54">
        <f>'低情景（2001-2060, 2020RMB）'!I60*$B$73</f>
        <v>3429.7288409109169</v>
      </c>
      <c r="J60" s="54">
        <f>'低情景（2001-2060, 2020RMB）'!J60*$B$73</f>
        <v>4091.0322632234879</v>
      </c>
      <c r="K60" s="55">
        <f>'低情景（2001-2060, 2020RMB）'!K60*$B$73</f>
        <v>4509.1328253853526</v>
      </c>
      <c r="L60" s="53">
        <f>'低情景（2001-2060, 2020RMB）'!L60*$B$73</f>
        <v>4987.390817657064</v>
      </c>
      <c r="M60" s="54">
        <f>'低情景（2001-2060, 2020RMB）'!M60*$B$73</f>
        <v>5592.9147480115871</v>
      </c>
      <c r="N60" s="54">
        <f>'低情景（2001-2060, 2020RMB）'!N60*$B$73</f>
        <v>6411.0259637493928</v>
      </c>
      <c r="O60" s="54">
        <f>'低情景（2001-2060, 2020RMB）'!O60*$B$73</f>
        <v>7198.2825882291809</v>
      </c>
      <c r="P60" s="55">
        <f>'低情景（2001-2060, 2020RMB）'!P60*$B$73</f>
        <v>8646.4873926158689</v>
      </c>
      <c r="Q60" s="53">
        <f>'低情景（2001-2060, 2020RMB）'!Q60*$B$73</f>
        <v>9077.2806174726575</v>
      </c>
      <c r="R60" s="54">
        <f>'低情景（2001-2060, 2020RMB）'!R60*$B$73</f>
        <v>9413.2889940005916</v>
      </c>
      <c r="S60" s="54">
        <f>'低情景（2001-2060, 2020RMB）'!S60*$B$73</f>
        <v>9899.101919664623</v>
      </c>
      <c r="T60" s="54">
        <f>'低情景（2001-2060, 2020RMB）'!T60*$B$73</f>
        <v>10558.966690894093</v>
      </c>
      <c r="U60" s="54">
        <f>'低情景（2001-2060, 2020RMB）'!U60*$B$73</f>
        <v>11518.040116145148</v>
      </c>
      <c r="V60" s="53">
        <f>'低情景（2001-2060, 2020RMB）'!V60*$B$73</f>
        <v>12010.857614349379</v>
      </c>
      <c r="W60" s="54">
        <f>'低情景（2001-2060, 2020RMB）'!W60*$B$73</f>
        <v>12469.938513456913</v>
      </c>
      <c r="X60" s="100">
        <f>'低情景（2001-2060, 2020RMB）'!X60*$B$73</f>
        <v>13314.72278513407</v>
      </c>
      <c r="Y60" s="100">
        <f>'低情景（2001-2060, 2020RMB）'!Y60*$B$73</f>
        <v>14204.530786063195</v>
      </c>
      <c r="Z60" s="66">
        <f>'低情景（2001-2060, 2020RMB）'!Z60*$B$73</f>
        <v>15140.273567717839</v>
      </c>
      <c r="AA60" s="100">
        <f>'低情景（2001-2060, 2020RMB）'!AA60*$B$73</f>
        <v>16145.461358707373</v>
      </c>
      <c r="AB60" s="100">
        <f>'低情景（2001-2060, 2020RMB）'!AB60*$B$73</f>
        <v>17226.832492017882</v>
      </c>
      <c r="AC60" s="100">
        <f>'低情景（2001-2060, 2020RMB）'!AC60*$B$73</f>
        <v>18354.794007524473</v>
      </c>
      <c r="AD60" s="100">
        <f>'低情景（2001-2060, 2020RMB）'!AD60*$B$73</f>
        <v>19491.9858435442</v>
      </c>
      <c r="AE60" s="100">
        <f>'低情景（2001-2060, 2020RMB）'!AE60*$B$73</f>
        <v>20592.93019458016</v>
      </c>
      <c r="AF60" s="65">
        <f>'低情景（2001-2060, 2020RMB）'!AF60*$B$73</f>
        <v>21634.965949025052</v>
      </c>
      <c r="AG60" s="100">
        <f>'低情景（2001-2060, 2020RMB）'!AG60*$B$73</f>
        <v>22643.403417438993</v>
      </c>
      <c r="AH60" s="100">
        <f>'低情景（2001-2060, 2020RMB）'!AH60*$B$73</f>
        <v>23642.725441793733</v>
      </c>
      <c r="AI60" s="100">
        <f>'低情景（2001-2060, 2020RMB）'!AI60*$B$73</f>
        <v>24662.57181228845</v>
      </c>
      <c r="AJ60" s="66">
        <f>'低情景（2001-2060, 2020RMB）'!AJ60*$B$73</f>
        <v>25737.781176751378</v>
      </c>
      <c r="AK60" s="100">
        <f>'低情景（2001-2060, 2020RMB）'!AK60*$B$73</f>
        <v>26868.90151002424</v>
      </c>
      <c r="AL60" s="100">
        <f>'低情景（2001-2060, 2020RMB）'!AL60*$B$73</f>
        <v>28033.316028249996</v>
      </c>
      <c r="AM60" s="100">
        <f>'低情景（2001-2060, 2020RMB）'!AM60*$B$73</f>
        <v>29235.685327130548</v>
      </c>
      <c r="AN60" s="100">
        <f>'低情景（2001-2060, 2020RMB）'!AN60*$B$73</f>
        <v>30481.436664605415</v>
      </c>
      <c r="AO60" s="100">
        <f>'低情景（2001-2060, 2020RMB）'!AO60*$B$73</f>
        <v>31776.850181116552</v>
      </c>
      <c r="AP60" s="65">
        <f>'低情景（2001-2060, 2020RMB）'!AP60*$B$73</f>
        <v>33120.820375521922</v>
      </c>
      <c r="AQ60" s="100">
        <f>'低情景（2001-2060, 2020RMB）'!AQ60*$B$73</f>
        <v>34505.318339211874</v>
      </c>
      <c r="AR60" s="100">
        <f>'低情景（2001-2060, 2020RMB）'!AR60*$B$73</f>
        <v>35926.47436448979</v>
      </c>
      <c r="AS60" s="100">
        <f>'低情景（2001-2060, 2020RMB）'!AS60*$B$73</f>
        <v>37379.777201695244</v>
      </c>
      <c r="AT60" s="66">
        <f>'低情景（2001-2060, 2020RMB）'!AT60*$B$73</f>
        <v>38860.043155096035</v>
      </c>
      <c r="AU60" s="100">
        <f>'低情景（2001-2060, 2020RMB）'!AU60*$B$73</f>
        <v>40362.811256494017</v>
      </c>
      <c r="AV60" s="100">
        <f>'低情景（2001-2060, 2020RMB）'!AV60*$B$73</f>
        <v>41883.081891340495</v>
      </c>
      <c r="AW60" s="100">
        <f>'低情景（2001-2060, 2020RMB）'!AW60*$B$73</f>
        <v>43413.772307156723</v>
      </c>
      <c r="AX60" s="100">
        <f>'低情景（2001-2060, 2020RMB）'!AX60*$B$73</f>
        <v>44947.019545047398</v>
      </c>
      <c r="AY60" s="100">
        <f>'低情景（2001-2060, 2020RMB）'!AY60*$B$73</f>
        <v>46474.155980942953</v>
      </c>
      <c r="AZ60" s="65">
        <f>'低情景（2001-2060, 2020RMB）'!AZ60*$B$73</f>
        <v>48001.97542508789</v>
      </c>
      <c r="BA60" s="100">
        <f>'低情景（2001-2060, 2020RMB）'!BA60*$B$73</f>
        <v>49541.851633765677</v>
      </c>
      <c r="BB60" s="100">
        <f>'低情景（2001-2060, 2020RMB）'!BB60*$B$73</f>
        <v>51091.228433114964</v>
      </c>
      <c r="BC60" s="100">
        <f>'低情景（2001-2060, 2020RMB）'!BC60*$B$73</f>
        <v>52647.358535372965</v>
      </c>
      <c r="BD60" s="66">
        <f>'低情景（2001-2060, 2020RMB）'!BD60*$B$73</f>
        <v>54207.301797060296</v>
      </c>
      <c r="BE60" s="100">
        <f>'低情景（2001-2060, 2020RMB）'!BE60*$B$73</f>
        <v>55769.836155682569</v>
      </c>
      <c r="BF60" s="100">
        <f>'低情景（2001-2060, 2020RMB）'!BF60*$B$73</f>
        <v>57334.060433720748</v>
      </c>
      <c r="BG60" s="100">
        <f>'低情景（2001-2060, 2020RMB）'!BG60*$B$73</f>
        <v>58897.262940626249</v>
      </c>
      <c r="BH60" s="100">
        <f>'低情景（2001-2060, 2020RMB）'!BH60*$B$73</f>
        <v>60456.588757707068</v>
      </c>
      <c r="BI60" s="66">
        <f>'低情景（2001-2060, 2020RMB）'!BI60*$B$73</f>
        <v>62009.040826165838</v>
      </c>
    </row>
    <row r="61" spans="1:61" x14ac:dyDescent="0.2">
      <c r="A61" s="40" t="s">
        <v>61</v>
      </c>
      <c r="B61" s="53">
        <f>'低情景（2001-2060, 2020RMB）'!B61*$B$73</f>
        <v>1219.0212583278549</v>
      </c>
      <c r="C61" s="54">
        <f>'低情景（2001-2060, 2020RMB）'!C61*$B$73</f>
        <v>1373.1900105983616</v>
      </c>
      <c r="D61" s="54">
        <f>'低情景（2001-2060, 2020RMB）'!D61*$B$73</f>
        <v>1544.1701634192118</v>
      </c>
      <c r="E61" s="54">
        <f>'低情景（2001-2060, 2020RMB）'!E61*$B$73</f>
        <v>1676.9370442829156</v>
      </c>
      <c r="F61" s="55">
        <f>'低情景（2001-2060, 2020RMB）'!F61*$B$73</f>
        <v>1914.2880443395622</v>
      </c>
      <c r="G61" s="53">
        <f>'低情景（2001-2060, 2020RMB）'!G61*$B$73</f>
        <v>2240.6985755238452</v>
      </c>
      <c r="H61" s="54">
        <f>'低情景（2001-2060, 2020RMB）'!H61*$B$73</f>
        <v>2762.4647165029232</v>
      </c>
      <c r="I61" s="54">
        <f>'低情景（2001-2060, 2020RMB）'!I61*$B$73</f>
        <v>2729.5411431597586</v>
      </c>
      <c r="J61" s="54">
        <f>'低情景（2001-2060, 2020RMB）'!J61*$B$73</f>
        <v>3514.7004494341772</v>
      </c>
      <c r="K61" s="55">
        <f>'低情景（2001-2060, 2020RMB）'!K61*$B$73</f>
        <v>4087.449151662021</v>
      </c>
      <c r="L61" s="53">
        <f>'低情景（2001-2060, 2020RMB）'!L61*$B$73</f>
        <v>4506.2057061483838</v>
      </c>
      <c r="M61" s="54">
        <f>'低情景（2001-2060, 2020RMB）'!M61*$B$73</f>
        <v>4876.1561524196823</v>
      </c>
      <c r="N61" s="54">
        <f>'低情景（2001-2060, 2020RMB）'!N61*$B$73</f>
        <v>5486.7901884874836</v>
      </c>
      <c r="O61" s="54">
        <f>'低情景（2001-2060, 2020RMB）'!O61*$B$73</f>
        <v>5851.371938180193</v>
      </c>
      <c r="P61" s="55">
        <f>'低情景（2001-2060, 2020RMB）'!P61*$B$73</f>
        <v>6538.4570630046546</v>
      </c>
      <c r="Q61" s="53">
        <f>'低情景（2001-2060, 2020RMB）'!Q61*$B$73</f>
        <v>7564.3096872579927</v>
      </c>
      <c r="R61" s="54">
        <f>'低情景（2001-2060, 2020RMB）'!R61*$B$73</f>
        <v>8287.0354913464689</v>
      </c>
      <c r="S61" s="54">
        <f>'低情景（2001-2060, 2020RMB）'!S61*$B$73</f>
        <v>9059.7216461973221</v>
      </c>
      <c r="T61" s="54">
        <f>'低情景（2001-2060, 2020RMB）'!T61*$B$73</f>
        <v>9754.9959835948321</v>
      </c>
      <c r="U61" s="54">
        <f>'低情景（2001-2060, 2020RMB）'!U61*$B$73</f>
        <v>10114.073347389278</v>
      </c>
      <c r="V61" s="53">
        <f>'低情景（2001-2060, 2020RMB）'!V61*$B$73</f>
        <v>10213.975076695173</v>
      </c>
      <c r="W61" s="54">
        <f>'低情景（2001-2060, 2020RMB）'!W61*$B$73</f>
        <v>9508.7032670198314</v>
      </c>
      <c r="X61" s="100">
        <f>'低情景（2001-2060, 2020RMB）'!X61*$B$73</f>
        <v>10050.866800161377</v>
      </c>
      <c r="Y61" s="100">
        <f>'低情景（2001-2060, 2020RMB）'!Y61*$B$73</f>
        <v>10618.409004129062</v>
      </c>
      <c r="Z61" s="66">
        <f>'低情景（2001-2060, 2020RMB）'!Z61*$B$73</f>
        <v>11212.794734182575</v>
      </c>
      <c r="AA61" s="100">
        <f>'低情景（2001-2060, 2020RMB）'!AA61*$B$73</f>
        <v>11850.777326672551</v>
      </c>
      <c r="AB61" s="100">
        <f>'低情景（2001-2060, 2020RMB）'!AB61*$B$73</f>
        <v>12535.501862834295</v>
      </c>
      <c r="AC61" s="100">
        <f>'低情景（2001-2060, 2020RMB）'!AC61*$B$73</f>
        <v>13244.889260168247</v>
      </c>
      <c r="AD61" s="100">
        <f>'低情景（2001-2060, 2020RMB）'!AD61*$B$73</f>
        <v>13952.079693151836</v>
      </c>
      <c r="AE61" s="100">
        <f>'低情景（2001-2060, 2020RMB）'!AE61*$B$73</f>
        <v>14625.323887287477</v>
      </c>
      <c r="AF61" s="65">
        <f>'低情景（2001-2060, 2020RMB）'!AF61*$B$73</f>
        <v>15248.537343947455</v>
      </c>
      <c r="AG61" s="100">
        <f>'低情景（2001-2060, 2020RMB）'!AG61*$B$73</f>
        <v>15840.777572160285</v>
      </c>
      <c r="AH61" s="100">
        <f>'低情景（2001-2060, 2020RMB）'!AH61*$B$73</f>
        <v>16422.141360263955</v>
      </c>
      <c r="AI61" s="100">
        <f>'低情景（2001-2060, 2020RMB）'!AI61*$B$73</f>
        <v>17016.06526516431</v>
      </c>
      <c r="AJ61" s="66">
        <f>'低情景（2001-2060, 2020RMB）'!AJ61*$B$73</f>
        <v>17649.318283956523</v>
      </c>
      <c r="AK61" s="100">
        <f>'低情景（2001-2060, 2020RMB）'!AK61*$B$73</f>
        <v>18321.677341193186</v>
      </c>
      <c r="AL61" s="100">
        <f>'低情景（2001-2060, 2020RMB）'!AL61*$B$73</f>
        <v>19015.026079336414</v>
      </c>
      <c r="AM61" s="100">
        <f>'低情景（2001-2060, 2020RMB）'!AM61*$B$73</f>
        <v>19732.171670420696</v>
      </c>
      <c r="AN61" s="100">
        <f>'低情景（2001-2060, 2020RMB）'!AN61*$B$73</f>
        <v>20476.304986245603</v>
      </c>
      <c r="AO61" s="100">
        <f>'低情景（2001-2060, 2020RMB）'!AO61*$B$73</f>
        <v>21251.046748715864</v>
      </c>
      <c r="AP61" s="65">
        <f>'低情景（2001-2060, 2020RMB）'!AP61*$B$73</f>
        <v>22054.947953898933</v>
      </c>
      <c r="AQ61" s="100">
        <f>'低情景（2001-2060, 2020RMB）'!AQ61*$B$73</f>
        <v>22881.894888182047</v>
      </c>
      <c r="AR61" s="100">
        <f>'低情景（2001-2060, 2020RMB）'!AR61*$B$73</f>
        <v>23728.50866841734</v>
      </c>
      <c r="AS61" s="100">
        <f>'低情景（2001-2060, 2020RMB）'!AS61*$B$73</f>
        <v>24590.917024764225</v>
      </c>
      <c r="AT61" s="66">
        <f>'低情景（2001-2060, 2020RMB）'!AT61*$B$73</f>
        <v>25464.732502819832</v>
      </c>
      <c r="AU61" s="100">
        <f>'低情景（2001-2060, 2020RMB）'!AU61*$B$73</f>
        <v>26345.964280937853</v>
      </c>
      <c r="AV61" s="100">
        <f>'低情景（2001-2060, 2020RMB）'!AV61*$B$73</f>
        <v>27230.184121471793</v>
      </c>
      <c r="AW61" s="100">
        <f>'低情景（2001-2060, 2020RMB）'!AW61*$B$73</f>
        <v>28111.531473322691</v>
      </c>
      <c r="AX61" s="100">
        <f>'低情景（2001-2060, 2020RMB）'!AX61*$B$73</f>
        <v>28983.582872246177</v>
      </c>
      <c r="AY61" s="100">
        <f>'低情景（2001-2060, 2020RMB）'!AY61*$B$73</f>
        <v>29839.353171655475</v>
      </c>
      <c r="AZ61" s="65">
        <f>'低情景（2001-2060, 2020RMB）'!AZ61*$B$73</f>
        <v>30685.638724712106</v>
      </c>
      <c r="BA61" s="100">
        <f>'低情景（2001-2060, 2020RMB）'!BA61*$B$73</f>
        <v>31533.062092595952</v>
      </c>
      <c r="BB61" s="100">
        <f>'低情景（2001-2060, 2020RMB）'!BB61*$B$73</f>
        <v>32379.876054529446</v>
      </c>
      <c r="BC61" s="100">
        <f>'低情景（2001-2060, 2020RMB）'!BC61*$B$73</f>
        <v>33224.220526880112</v>
      </c>
      <c r="BD61" s="66">
        <f>'低情景（2001-2060, 2020RMB）'!BD61*$B$73</f>
        <v>34064.123224910654</v>
      </c>
      <c r="BE61" s="100">
        <f>'低情景（2001-2060, 2020RMB）'!BE61*$B$73</f>
        <v>34898.697379130666</v>
      </c>
      <c r="BF61" s="100">
        <f>'低情景（2001-2060, 2020RMB）'!BF61*$B$73</f>
        <v>35727.248128268468</v>
      </c>
      <c r="BG61" s="100">
        <f>'低情景（2001-2060, 2020RMB）'!BG61*$B$73</f>
        <v>36547.945812213358</v>
      </c>
      <c r="BH61" s="100">
        <f>'低情景（2001-2060, 2020RMB）'!BH61*$B$73</f>
        <v>37358.879949231072</v>
      </c>
      <c r="BI61" s="66">
        <f>'低情景（2001-2060, 2020RMB）'!BI61*$B$73</f>
        <v>38158.061890764511</v>
      </c>
    </row>
    <row r="62" spans="1:61" x14ac:dyDescent="0.2">
      <c r="A62" s="64" t="s">
        <v>121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'低情景（2001-2060, 2020RMB）'!K62*$B$73</f>
        <v>1585.7513991664366</v>
      </c>
      <c r="L62" s="53">
        <f>'低情景（2001-2060, 2020RMB）'!L62*$B$73</f>
        <v>1671.5039059749345</v>
      </c>
      <c r="M62" s="54">
        <f>'低情景（2001-2060, 2020RMB）'!M62*$B$73</f>
        <v>1891.4669953846324</v>
      </c>
      <c r="N62" s="54">
        <f>'低情景（2001-2060, 2020RMB）'!N62*$B$73</f>
        <v>2131.6109396293364</v>
      </c>
      <c r="O62" s="54">
        <f>'低情景（2001-2060, 2020RMB）'!O62*$B$73</f>
        <v>2376.8125815727003</v>
      </c>
      <c r="P62" s="55">
        <f>'低情景（2001-2060, 2020RMB）'!P62*$B$73</f>
        <v>2690.2189769585975</v>
      </c>
      <c r="Q62" s="53">
        <f>'低情景（2001-2060, 2020RMB）'!Q62*$B$73</f>
        <v>3046.3628656207311</v>
      </c>
      <c r="R62" s="54">
        <f>'低情景（2001-2060, 2020RMB）'!R62*$B$73</f>
        <v>3456.2799865101592</v>
      </c>
      <c r="S62" s="54">
        <f>'低情景（2001-2060, 2020RMB）'!S62*$B$73</f>
        <v>4028.2486409020134</v>
      </c>
      <c r="T62" s="54">
        <f>'低情景（2001-2060, 2020RMB）'!T62*$B$73</f>
        <v>4624.0016989898741</v>
      </c>
      <c r="U62" s="54">
        <f>'低情景（2001-2060, 2020RMB）'!U62*$B$73</f>
        <v>5267.9884522758539</v>
      </c>
      <c r="V62" s="65">
        <f>'低情景（2001-2060, 2020RMB）'!V62*$B$73</f>
        <v>5624.0165034330857</v>
      </c>
      <c r="W62" s="100">
        <f>'低情景（2001-2060, 2020RMB）'!W62*$B$73</f>
        <v>5797.9897714259087</v>
      </c>
      <c r="X62" s="100">
        <f>'低情景（2001-2060, 2020RMB）'!X62*$B$73</f>
        <v>6448.3552553708241</v>
      </c>
      <c r="Y62" s="100">
        <f>'低情景（2001-2060, 2020RMB）'!Y62*$B$73</f>
        <v>7155.9457339379569</v>
      </c>
      <c r="Z62" s="66">
        <f>'低情景（2001-2060, 2020RMB）'!Z62*$B$73</f>
        <v>7920.396130689478</v>
      </c>
      <c r="AA62" s="100">
        <f>'低情景（2001-2060, 2020RMB）'!AA62*$B$73</f>
        <v>8757.3405771668949</v>
      </c>
      <c r="AB62" s="100">
        <f>'低情景（2001-2060, 2020RMB）'!AB62*$B$73</f>
        <v>9677.5169565351807</v>
      </c>
      <c r="AC62" s="100">
        <f>'低情景（2001-2060, 2020RMB）'!AC62*$B$73</f>
        <v>10667.509686177977</v>
      </c>
      <c r="AD62" s="100">
        <f>'低情景（2001-2060, 2020RMB）'!AD62*$B$73</f>
        <v>11706.662329809058</v>
      </c>
      <c r="AE62" s="100">
        <f>'低情景（2001-2060, 2020RMB）'!AE62*$B$73</f>
        <v>12766.070507958086</v>
      </c>
      <c r="AF62" s="65">
        <f>'低情景（2001-2060, 2020RMB）'!AF62*$B$73</f>
        <v>13834.394331122723</v>
      </c>
      <c r="AG62" s="100">
        <f>'低情景（2001-2060, 2020RMB）'!AG62*$B$73</f>
        <v>14925.980677746562</v>
      </c>
      <c r="AH62" s="100">
        <f>'低情景（2001-2060, 2020RMB）'!AH62*$B$73</f>
        <v>16045.628901912467</v>
      </c>
      <c r="AI62" s="100">
        <f>'低情景（2001-2060, 2020RMB）'!AI62*$B$73</f>
        <v>17200.647783880358</v>
      </c>
      <c r="AJ62" s="66">
        <f>'低情景（2001-2060, 2020RMB）'!AJ62*$B$73</f>
        <v>18401.040652749354</v>
      </c>
      <c r="AK62" s="100">
        <f>'低情景（2001-2060, 2020RMB）'!AK62*$B$73</f>
        <v>19649.693743639131</v>
      </c>
      <c r="AL62" s="100">
        <f>'低情景（2001-2060, 2020RMB）'!AL62*$B$73</f>
        <v>20943.956876455442</v>
      </c>
      <c r="AM62" s="100">
        <f>'低情景（2001-2060, 2020RMB）'!AM62*$B$73</f>
        <v>22288.506270808484</v>
      </c>
      <c r="AN62" s="100">
        <f>'低情景（2001-2060, 2020RMB）'!AN62*$B$73</f>
        <v>23689.332223466452</v>
      </c>
      <c r="AO62" s="100">
        <f>'低情景（2001-2060, 2020RMB）'!AO62*$B$73</f>
        <v>25153.907142222091</v>
      </c>
      <c r="AP62" s="65">
        <f>'低情景（2001-2060, 2020RMB）'!AP62*$B$73</f>
        <v>26684.66009424677</v>
      </c>
      <c r="AQ62" s="100">
        <f>'低情景（2001-2060, 2020RMB）'!AQ62*$B$73</f>
        <v>28278.906717889426</v>
      </c>
      <c r="AR62" s="100">
        <f>'低情景（2001-2060, 2020RMB）'!AR62*$B$73</f>
        <v>29937.698480980755</v>
      </c>
      <c r="AS62" s="100">
        <f>'低情景（2001-2060, 2020RMB）'!AS62*$B$73</f>
        <v>31662.138207534936</v>
      </c>
      <c r="AT62" s="66">
        <f>'低情景（2001-2060, 2020RMB）'!AT62*$B$73</f>
        <v>33453.399934016728</v>
      </c>
      <c r="AU62" s="100">
        <f>'低情景（2001-2060, 2020RMB）'!AU62*$B$73</f>
        <v>35313.992126741774</v>
      </c>
      <c r="AV62" s="100">
        <f>'低情景（2001-2060, 2020RMB）'!AV62*$B$73</f>
        <v>37246.77532483438</v>
      </c>
      <c r="AW62" s="100">
        <f>'低情景（2001-2060, 2020RMB）'!AW62*$B$73</f>
        <v>39253.615926090068</v>
      </c>
      <c r="AX62" s="100">
        <f>'低情景（2001-2060, 2020RMB）'!AX62*$B$73</f>
        <v>41336.513046035601</v>
      </c>
      <c r="AY62" s="100">
        <f>'低情景（2001-2060, 2020RMB）'!AY62*$B$73</f>
        <v>43497.589233617735</v>
      </c>
      <c r="AZ62" s="65">
        <f>'低情景（2001-2060, 2020RMB）'!AZ62*$B$73</f>
        <v>45734.431013494832</v>
      </c>
      <c r="BA62" s="100">
        <f>'低情景（2001-2060, 2020RMB）'!BA62*$B$73</f>
        <v>48042.989604155307</v>
      </c>
      <c r="BB62" s="100">
        <f>'低情景（2001-2060, 2020RMB）'!BB62*$B$73</f>
        <v>50422.857540751444</v>
      </c>
      <c r="BC62" s="100">
        <f>'低情景（2001-2060, 2020RMB）'!BC62*$B$73</f>
        <v>52873.405681345248</v>
      </c>
      <c r="BD62" s="66">
        <f>'低情景（2001-2060, 2020RMB）'!BD62*$B$73</f>
        <v>55393.769757666254</v>
      </c>
      <c r="BE62" s="100">
        <f>'低情景（2001-2060, 2020RMB）'!BE62*$B$73</f>
        <v>57984.824438109586</v>
      </c>
      <c r="BF62" s="100">
        <f>'低情景（2001-2060, 2020RMB）'!BF62*$B$73</f>
        <v>60647.864254731481</v>
      </c>
      <c r="BG62" s="100">
        <f>'低情景（2001-2060, 2020RMB）'!BG62*$B$73</f>
        <v>63382.347042154448</v>
      </c>
      <c r="BH62" s="100">
        <f>'低情景（2001-2060, 2020RMB）'!BH62*$B$73</f>
        <v>66187.559236943474</v>
      </c>
      <c r="BI62" s="66">
        <f>'低情景（2001-2060, 2020RMB）'!BI62*$B$73</f>
        <v>69062.606850909069</v>
      </c>
    </row>
    <row r="63" spans="1:61" x14ac:dyDescent="0.2">
      <c r="A63" s="64" t="s">
        <v>104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'低情景（2001-2060, 2020RMB）'!K63*$B$73</f>
        <v>1272.1126675656094</v>
      </c>
      <c r="L63" s="53">
        <f>'低情景（2001-2060, 2020RMB）'!L63*$B$73</f>
        <v>1484.2204642935185</v>
      </c>
      <c r="M63" s="54">
        <f>'低情景（2001-2060, 2020RMB）'!M63*$B$73</f>
        <v>1726.3538998843667</v>
      </c>
      <c r="N63" s="54">
        <f>'低情景（2001-2060, 2020RMB）'!N63*$B$73</f>
        <v>2003.5562331895542</v>
      </c>
      <c r="O63" s="54">
        <f>'低情景（2001-2060, 2020RMB）'!O63*$B$73</f>
        <v>2373.8474423522207</v>
      </c>
      <c r="P63" s="55">
        <f>'低情景（2001-2060, 2020RMB）'!P63*$B$73</f>
        <v>2778.204593732185</v>
      </c>
      <c r="Q63" s="53">
        <f>'低情景（2001-2060, 2020RMB）'!Q63*$B$73</f>
        <v>3258.9744430211772</v>
      </c>
      <c r="R63" s="54">
        <f>'低情景（2001-2060, 2020RMB）'!R63*$B$73</f>
        <v>3668.8633655089989</v>
      </c>
      <c r="S63" s="54">
        <f>'低情景（2001-2060, 2020RMB）'!S63*$B$73</f>
        <v>4131.290830369463</v>
      </c>
      <c r="T63" s="54">
        <f>'低情景（2001-2060, 2020RMB）'!T63*$B$73</f>
        <v>4519.6176142535451</v>
      </c>
      <c r="U63" s="54">
        <f>'低情景（2001-2060, 2020RMB）'!U63*$B$73</f>
        <v>4472.2961678562579</v>
      </c>
      <c r="V63" s="65">
        <f>'低情景（2001-2060, 2020RMB）'!V63*$B$73</f>
        <v>4774.5487075617966</v>
      </c>
      <c r="W63" s="100">
        <f>'低情景（2001-2060, 2020RMB）'!W63*$B$73</f>
        <v>4922.2445475968289</v>
      </c>
      <c r="X63" s="100">
        <f>'低情景（2001-2060, 2020RMB）'!X63*$B$73</f>
        <v>5320.6588094564822</v>
      </c>
      <c r="Y63" s="100">
        <f>'低情景（2001-2060, 2020RMB）'!Y63*$B$73</f>
        <v>5744.0430310499632</v>
      </c>
      <c r="Z63" s="66">
        <f>'低情景（2001-2060, 2020RMB）'!Z63*$B$73</f>
        <v>6192.341676641613</v>
      </c>
      <c r="AA63" s="100">
        <f>'低情景（2001-2060, 2020RMB）'!AA63*$B$73</f>
        <v>6675.7361215732199</v>
      </c>
      <c r="AB63" s="100">
        <f>'低情景（2001-2060, 2020RMB）'!AB63*$B$73</f>
        <v>7198.3950169187383</v>
      </c>
      <c r="AC63" s="100">
        <f>'低情景（2001-2060, 2020RMB）'!AC63*$B$73</f>
        <v>7748.4375675551491</v>
      </c>
      <c r="AD63" s="100">
        <f>'低情景（2001-2060, 2020RMB）'!AD63*$B$73</f>
        <v>8310.1092415918883</v>
      </c>
      <c r="AE63" s="100">
        <f>'低情景（2001-2060, 2020RMB）'!AE63*$B$73</f>
        <v>8863.5003431568839</v>
      </c>
      <c r="AF63" s="65">
        <f>'低情景（2001-2060, 2020RMB）'!AF63*$B$73</f>
        <v>9399.1087525201765</v>
      </c>
      <c r="AG63" s="100">
        <f>'低情景（2001-2060, 2020RMB）'!AG63*$B$73</f>
        <v>9927.2433964327884</v>
      </c>
      <c r="AH63" s="100">
        <f>'低情景（2001-2060, 2020RMB）'!AH63*$B$73</f>
        <v>10456.29461846308</v>
      </c>
      <c r="AI63" s="100">
        <f>'低情景（2001-2060, 2020RMB）'!AI63*$B$73</f>
        <v>10996.953114588096</v>
      </c>
      <c r="AJ63" s="66">
        <f>'低情景（2001-2060, 2020RMB）'!AJ63*$B$73</f>
        <v>11562.264927088987</v>
      </c>
      <c r="AK63" s="100">
        <f>'低情景（2001-2060, 2020RMB）'!AK63*$B$73</f>
        <v>12152.989262362369</v>
      </c>
      <c r="AL63" s="100">
        <f>'低情景（2001-2060, 2020RMB）'!AL63*$B$73</f>
        <v>12761.328688649484</v>
      </c>
      <c r="AM63" s="100">
        <f>'低情景（2001-2060, 2020RMB）'!AM63*$B$73</f>
        <v>13389.641495234431</v>
      </c>
      <c r="AN63" s="100">
        <f>'低情景（2001-2060, 2020RMB）'!AN63*$B$73</f>
        <v>14040.758899331326</v>
      </c>
      <c r="AO63" s="100">
        <f>'低情景（2001-2060, 2020RMB）'!AO63*$B$73</f>
        <v>14718.037563484506</v>
      </c>
      <c r="AP63" s="65">
        <f>'低情景（2001-2060, 2020RMB）'!AP63*$B$73</f>
        <v>15421.538072871055</v>
      </c>
      <c r="AQ63" s="100">
        <f>'低情景（2001-2060, 2020RMB）'!AQ63*$B$73</f>
        <v>16148.159204734577</v>
      </c>
      <c r="AR63" s="100">
        <f>'低情景（2001-2060, 2020RMB）'!AR63*$B$73</f>
        <v>16896.781912761871</v>
      </c>
      <c r="AS63" s="100">
        <f>'低情景（2001-2060, 2020RMB）'!AS63*$B$73</f>
        <v>17666.062355837425</v>
      </c>
      <c r="AT63" s="66">
        <f>'低情景（2001-2060, 2020RMB）'!AT63*$B$73</f>
        <v>18454.420800262382</v>
      </c>
      <c r="AU63" s="100">
        <f>'低情景（2001-2060, 2020RMB）'!AU63*$B$73</f>
        <v>19260.709341615828</v>
      </c>
      <c r="AV63" s="100">
        <f>'低情景（2001-2060, 2020RMB）'!AV63*$B$73</f>
        <v>20083.623531112855</v>
      </c>
      <c r="AW63" s="100">
        <f>'低情景（2001-2060, 2020RMB）'!AW63*$B$73</f>
        <v>20920.958490226527</v>
      </c>
      <c r="AX63" s="100">
        <f>'低情景（2001-2060, 2020RMB）'!AX63*$B$73</f>
        <v>21770.219528628342</v>
      </c>
      <c r="AY63" s="100">
        <f>'低情景（2001-2060, 2020RMB）'!AY63*$B$73</f>
        <v>22628.601878010781</v>
      </c>
      <c r="AZ63" s="65">
        <f>'低情景（2001-2060, 2020RMB）'!AZ63*$B$73</f>
        <v>23497.593703272218</v>
      </c>
      <c r="BA63" s="100">
        <f>'低情景（2001-2060, 2020RMB）'!BA63*$B$73</f>
        <v>24380.047049137826</v>
      </c>
      <c r="BB63" s="100">
        <f>'低情景（2001-2060, 2020RMB）'!BB63*$B$73</f>
        <v>25274.881370022264</v>
      </c>
      <c r="BC63" s="100">
        <f>'低情景（2001-2060, 2020RMB）'!BC63*$B$73</f>
        <v>26180.91309155889</v>
      </c>
      <c r="BD63" s="66">
        <f>'低情景（2001-2060, 2020RMB）'!BD63*$B$73</f>
        <v>27096.853052298749</v>
      </c>
      <c r="BE63" s="100">
        <f>'低情景（2001-2060, 2020RMB）'!BE63*$B$73</f>
        <v>28022.264839353717</v>
      </c>
      <c r="BF63" s="100">
        <f>'低情景（2001-2060, 2020RMB）'!BF63*$B$73</f>
        <v>28956.881909994816</v>
      </c>
      <c r="BG63" s="100">
        <f>'低情景（2001-2060, 2020RMB）'!BG63*$B$73</f>
        <v>29899.530233203175</v>
      </c>
      <c r="BH63" s="100">
        <f>'低情景（2001-2060, 2020RMB）'!BH63*$B$73</f>
        <v>30848.95587955536</v>
      </c>
      <c r="BI63" s="66">
        <f>'低情景（2001-2060, 2020RMB）'!BI63*$B$73</f>
        <v>31803.823884062287</v>
      </c>
    </row>
    <row r="64" spans="1:61" x14ac:dyDescent="0.2">
      <c r="A64" s="64" t="s">
        <v>122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'低情景（2001-2060, 2020RMB）'!K64*$B$73</f>
        <v>1132.7196227092165</v>
      </c>
      <c r="L64" s="53">
        <f>'低情景（2001-2060, 2020RMB）'!L64*$B$73</f>
        <v>1288.6969404733388</v>
      </c>
      <c r="M64" s="54">
        <f>'低情景（2001-2060, 2020RMB）'!M64*$B$73</f>
        <v>1499.4006937098445</v>
      </c>
      <c r="N64" s="54">
        <f>'低情景（2001-2060, 2020RMB）'!N64*$B$73</f>
        <v>1711.4120271908421</v>
      </c>
      <c r="O64" s="54">
        <f>'低情景（2001-2060, 2020RMB）'!O64*$B$73</f>
        <v>1916.7397365131933</v>
      </c>
      <c r="P64" s="55">
        <f>'低情景（2001-2060, 2020RMB）'!P64*$B$73</f>
        <v>2132.7873228454646</v>
      </c>
      <c r="Q64" s="53">
        <f>'低情景（2001-2060, 2020RMB）'!Q64*$B$73</f>
        <v>2330.3561016859712</v>
      </c>
      <c r="R64" s="54">
        <f>'低情景（2001-2060, 2020RMB）'!R64*$B$73</f>
        <v>2532.4045831883782</v>
      </c>
      <c r="S64" s="54">
        <f>'低情景（2001-2060, 2020RMB）'!S64*$B$73</f>
        <v>2828.4450138267316</v>
      </c>
      <c r="T64" s="54">
        <f>'低情景（2001-2060, 2020RMB）'!T64*$B$73</f>
        <v>3132.9488568587681</v>
      </c>
      <c r="U64" s="54">
        <f>'低情景（2001-2060, 2020RMB）'!U64*$B$73</f>
        <v>3328.8079085503055</v>
      </c>
      <c r="V64" s="65">
        <f>'低情景（2001-2060, 2020RMB）'!V64*$B$73</f>
        <v>3553.7797366198879</v>
      </c>
      <c r="W64" s="100">
        <f>'低情景（2001-2060, 2020RMB）'!W64*$B$73</f>
        <v>3663.7123220113112</v>
      </c>
      <c r="X64" s="100">
        <f>'低情景（2001-2060, 2020RMB）'!X64*$B$73</f>
        <v>3978.3472397502874</v>
      </c>
      <c r="Y64" s="100">
        <f>'低情景（2001-2060, 2020RMB）'!Y64*$B$73</f>
        <v>4313.8881012191014</v>
      </c>
      <c r="Z64" s="66">
        <f>'低情景（2001-2060, 2020RMB）'!Z64*$B$73</f>
        <v>4670.2042951823641</v>
      </c>
      <c r="AA64" s="100">
        <f>'低情景（2001-2060, 2020RMB）'!AA64*$B$73</f>
        <v>5055.1638282971162</v>
      </c>
      <c r="AB64" s="100">
        <f>'低情景（2001-2060, 2020RMB）'!AB64*$B$73</f>
        <v>5472.3474794496469</v>
      </c>
      <c r="AC64" s="100">
        <f>'低情景（2001-2060, 2020RMB）'!AC64*$B$73</f>
        <v>5912.891715781182</v>
      </c>
      <c r="AD64" s="100">
        <f>'低情景（2001-2060, 2020RMB）'!AD64*$B$73</f>
        <v>6364.8073566319908</v>
      </c>
      <c r="AE64" s="100">
        <f>'低情景（2001-2060, 2020RMB）'!AE64*$B$73</f>
        <v>6812.7201983456835</v>
      </c>
      <c r="AF64" s="65">
        <f>'低情景（2001-2060, 2020RMB）'!AF64*$B$73</f>
        <v>7249.4505773774281</v>
      </c>
      <c r="AG64" s="100">
        <f>'低情景（2001-2060, 2020RMB）'!AG64*$B$73</f>
        <v>7682.8026917406332</v>
      </c>
      <c r="AH64" s="100">
        <f>'低情景（2001-2060, 2020RMB）'!AH64*$B$73</f>
        <v>8118.5976702743601</v>
      </c>
      <c r="AI64" s="100">
        <f>'低情景（2001-2060, 2020RMB）'!AI64*$B$73</f>
        <v>8564.4117011510498</v>
      </c>
      <c r="AJ64" s="66">
        <f>'低情景（2001-2060, 2020RMB）'!AJ64*$B$73</f>
        <v>9029.6296417495996</v>
      </c>
      <c r="AK64" s="100">
        <f>'低情景（2001-2060, 2020RMB）'!AK64*$B$73</f>
        <v>9514.9898728305179</v>
      </c>
      <c r="AL64" s="100">
        <f>'低情景（2001-2060, 2020RMB）'!AL64*$B$73</f>
        <v>10015.129900693926</v>
      </c>
      <c r="AM64" s="100">
        <f>'低情景（2001-2060, 2020RMB）'!AM64*$B$73</f>
        <v>10531.96280461881</v>
      </c>
      <c r="AN64" s="100">
        <f>'低情景（2001-2060, 2020RMB）'!AN64*$B$73</f>
        <v>11067.811257147539</v>
      </c>
      <c r="AO64" s="100">
        <f>'低情景（2001-2060, 2020RMB）'!AO64*$B$73</f>
        <v>11625.453472588186</v>
      </c>
      <c r="AP64" s="65">
        <f>'低情景（2001-2060, 2020RMB）'!AP64*$B$73</f>
        <v>12205.103758573454</v>
      </c>
      <c r="AQ64" s="100">
        <f>'低情景（2001-2060, 2020RMB）'!AQ64*$B$73</f>
        <v>12804.495566610794</v>
      </c>
      <c r="AR64" s="100">
        <f>'低情景（2001-2060, 2020RMB）'!AR64*$B$73</f>
        <v>13422.948122039186</v>
      </c>
      <c r="AS64" s="100">
        <f>'低情景（2001-2060, 2020RMB）'!AS64*$B$73</f>
        <v>14059.628574455448</v>
      </c>
      <c r="AT64" s="66">
        <f>'低情景（2001-2060, 2020RMB）'!AT64*$B$73</f>
        <v>14713.544828287646</v>
      </c>
      <c r="AU64" s="100">
        <f>'低情景（2001-2060, 2020RMB）'!AU64*$B$73</f>
        <v>15384.080230713871</v>
      </c>
      <c r="AV64" s="100">
        <f>'低情景（2001-2060, 2020RMB）'!AV64*$B$73</f>
        <v>16070.528637665862</v>
      </c>
      <c r="AW64" s="100">
        <f>'低情景（2001-2060, 2020RMB）'!AW64*$B$73</f>
        <v>16771.499428291805</v>
      </c>
      <c r="AX64" s="100">
        <f>'低情景（2001-2060, 2020RMB）'!AX64*$B$73</f>
        <v>17485.403332247533</v>
      </c>
      <c r="AY64" s="100">
        <f>'低情景（2001-2060, 2020RMB）'!AY64*$B$73</f>
        <v>18210.435343596138</v>
      </c>
      <c r="AZ64" s="65">
        <f>'低情景（2001-2060, 2020RMB）'!AZ64*$B$73</f>
        <v>18947.333269821967</v>
      </c>
      <c r="BA64" s="100">
        <f>'低情景（2001-2060, 2020RMB）'!BA64*$B$73</f>
        <v>19697.662716713476</v>
      </c>
      <c r="BB64" s="100">
        <f>'低情景（2001-2060, 2020RMB）'!BB64*$B$73</f>
        <v>20460.624169951338</v>
      </c>
      <c r="BC64" s="100">
        <f>'低情景（2001-2060, 2020RMB）'!BC64*$B$73</f>
        <v>21235.332384622496</v>
      </c>
      <c r="BD64" s="66">
        <f>'低情景（2001-2060, 2020RMB）'!BD64*$B$73</f>
        <v>22020.813789129781</v>
      </c>
      <c r="BE64" s="100">
        <f>'低情景（2001-2060, 2020RMB）'!BE64*$B$73</f>
        <v>22816.786238028668</v>
      </c>
      <c r="BF64" s="100">
        <f>'低情景（2001-2060, 2020RMB）'!BF64*$B$73</f>
        <v>23623.108828764125</v>
      </c>
      <c r="BG64" s="100">
        <f>'低情景（2001-2060, 2020RMB）'!BG64*$B$73</f>
        <v>24438.902829687417</v>
      </c>
      <c r="BH64" s="100">
        <f>'低情景（2001-2060, 2020RMB）'!BH64*$B$73</f>
        <v>25263.222505541882</v>
      </c>
      <c r="BI64" s="66">
        <f>'低情景（2001-2060, 2020RMB）'!BI64*$B$73</f>
        <v>26095.053719287502</v>
      </c>
    </row>
    <row r="65" spans="1:61" x14ac:dyDescent="0.2">
      <c r="A65" s="64" t="s">
        <v>106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'低情景（2001-2060, 2020RMB）'!K65*$B$73</f>
        <v>356.60438163072968</v>
      </c>
      <c r="L65" s="53">
        <f>'低情景（2001-2060, 2020RMB）'!L65*$B$73</f>
        <v>405.40230884666897</v>
      </c>
      <c r="M65" s="54">
        <f>'低情景（2001-2060, 2020RMB）'!M65*$B$73</f>
        <v>479.60969937544712</v>
      </c>
      <c r="N65" s="54">
        <f>'低情景（2001-2060, 2020RMB）'!N65*$B$73</f>
        <v>569.02679991809589</v>
      </c>
      <c r="O65" s="54">
        <f>'低情景（2001-2060, 2020RMB）'!O65*$B$73</f>
        <v>605.45684735691282</v>
      </c>
      <c r="P65" s="55">
        <f>'低情景（2001-2060, 2020RMB）'!P65*$B$73</f>
        <v>634.06775599831394</v>
      </c>
      <c r="Q65" s="53">
        <f>'低情景（2001-2060, 2020RMB）'!Q65*$B$73</f>
        <v>659.19428618581878</v>
      </c>
      <c r="R65" s="54">
        <f>'低情景（2001-2060, 2020RMB）'!R65*$B$73</f>
        <v>668.14822465177554</v>
      </c>
      <c r="S65" s="54">
        <f>'低情景（2001-2060, 2020RMB）'!S65*$B$73</f>
        <v>714.43986631982693</v>
      </c>
      <c r="T65" s="54">
        <f>'低情景（2001-2060, 2020RMB）'!T65*$B$73</f>
        <v>811.65618979178566</v>
      </c>
      <c r="U65" s="54">
        <f>'低情景（2001-2060, 2020RMB）'!U65*$B$73</f>
        <v>807.62112573020568</v>
      </c>
      <c r="V65" s="65">
        <f>'低情景（2001-2060, 2020RMB）'!V65*$B$73</f>
        <v>862.20282765912987</v>
      </c>
      <c r="W65" s="100">
        <f>'低情景（2001-2060, 2020RMB）'!W65*$B$73</f>
        <v>888.87420095772279</v>
      </c>
      <c r="X65" s="100">
        <f>'低情景（2001-2060, 2020RMB）'!X65*$B$73</f>
        <v>947.05395585006988</v>
      </c>
      <c r="Y65" s="100">
        <f>'低情景（2001-2060, 2020RMB）'!Y65*$B$73</f>
        <v>1008.2476655421784</v>
      </c>
      <c r="Z65" s="66">
        <f>'低情景（2001-2060, 2020RMB）'!Z65*$B$73</f>
        <v>1072.5351335072612</v>
      </c>
      <c r="AA65" s="100">
        <f>'低情景（2001-2060, 2020RMB）'!AA65*$B$73</f>
        <v>1141.5672095528296</v>
      </c>
      <c r="AB65" s="100">
        <f>'低情景（2001-2060, 2020RMB）'!AB65*$B$73</f>
        <v>1215.7819222459357</v>
      </c>
      <c r="AC65" s="100">
        <f>'低情景（2001-2060, 2020RMB）'!AC65*$B$73</f>
        <v>1293.0786805585258</v>
      </c>
      <c r="AD65" s="100">
        <f>'低情景（2001-2060, 2020RMB）'!AD65*$B$73</f>
        <v>1370.8269331270287</v>
      </c>
      <c r="AE65" s="100">
        <f>'低情景（2001-2060, 2020RMB）'!AE65*$B$73</f>
        <v>1445.8447749464042</v>
      </c>
      <c r="AF65" s="65">
        <f>'低情景（2001-2060, 2020RMB）'!AF65*$B$73</f>
        <v>1516.5385833446542</v>
      </c>
      <c r="AG65" s="100">
        <f>'低情景（2001-2060, 2020RMB）'!AG65*$B$73</f>
        <v>1584.7060254466357</v>
      </c>
      <c r="AH65" s="100">
        <f>'低情景（2001-2060, 2020RMB）'!AH65*$B$73</f>
        <v>1652.1250654291705</v>
      </c>
      <c r="AI65" s="100">
        <f>'低情景（2001-2060, 2020RMB）'!AI65*$B$73</f>
        <v>1720.9304800014297</v>
      </c>
      <c r="AJ65" s="66">
        <f>'低情景（2001-2060, 2020RMB）'!AJ65*$B$73</f>
        <v>1793.6158946874643</v>
      </c>
      <c r="AK65" s="100">
        <f>'低情景（2001-2060, 2020RMB）'!AK65*$B$73</f>
        <v>1870.205845593146</v>
      </c>
      <c r="AL65" s="100">
        <f>'低情景（2001-2060, 2020RMB）'!AL65*$B$73</f>
        <v>1949.0644627340016</v>
      </c>
      <c r="AM65" s="100">
        <f>'低情景（2001-2060, 2020RMB）'!AM65*$B$73</f>
        <v>2030.5086770310038</v>
      </c>
      <c r="AN65" s="100">
        <f>'低情景（2001-2060, 2020RMB）'!AN65*$B$73</f>
        <v>2114.9056178643391</v>
      </c>
      <c r="AO65" s="100">
        <f>'低情景（2001-2060, 2020RMB）'!AO65*$B$73</f>
        <v>2202.6783125513198</v>
      </c>
      <c r="AP65" s="65">
        <f>'低情景（2001-2060, 2020RMB）'!AP65*$B$73</f>
        <v>2293.734815234402</v>
      </c>
      <c r="AQ65" s="100">
        <f>'低情景（2001-2060, 2020RMB）'!AQ65*$B$73</f>
        <v>2387.5023584541946</v>
      </c>
      <c r="AR65" s="100">
        <f>'低情景（2001-2060, 2020RMB）'!AR65*$B$73</f>
        <v>2483.6952987127611</v>
      </c>
      <c r="AS65" s="100">
        <f>'低情景（2001-2060, 2020RMB）'!AS65*$B$73</f>
        <v>2581.9819410022601</v>
      </c>
      <c r="AT65" s="66">
        <f>'低情景（2001-2060, 2020RMB）'!AT65*$B$73</f>
        <v>2681.9823541273754</v>
      </c>
      <c r="AU65" s="100">
        <f>'低情景（2001-2060, 2020RMB）'!AU65*$B$73</f>
        <v>2783.3645814628526</v>
      </c>
      <c r="AV65" s="100">
        <f>'低情景（2001-2060, 2020RMB）'!AV65*$B$73</f>
        <v>2885.7573835338039</v>
      </c>
      <c r="AW65" s="100">
        <f>'低情景（2001-2060, 2020RMB）'!AW65*$B$73</f>
        <v>2988.6439878233919</v>
      </c>
      <c r="AX65" s="100">
        <f>'低情景（2001-2060, 2020RMB）'!AX65*$B$73</f>
        <v>3091.4523139752455</v>
      </c>
      <c r="AY65" s="100">
        <f>'低情景（2001-2060, 2020RMB）'!AY65*$B$73</f>
        <v>3193.5536161839159</v>
      </c>
      <c r="AZ65" s="65">
        <f>'低情景（2001-2060, 2020RMB）'!AZ65*$B$73</f>
        <v>3295.4661292404226</v>
      </c>
      <c r="BA65" s="100">
        <f>'低情景（2001-2060, 2020RMB）'!BA65*$B$73</f>
        <v>3398.0434043921728</v>
      </c>
      <c r="BB65" s="100">
        <f>'低情景（2001-2060, 2020RMB）'!BB65*$B$73</f>
        <v>3501.1069321553109</v>
      </c>
      <c r="BC65" s="100">
        <f>'低情景（2001-2060, 2020RMB）'!BC65*$B$73</f>
        <v>3604.4653091309247</v>
      </c>
      <c r="BD65" s="66">
        <f>'低情景（2001-2060, 2020RMB）'!BD65*$B$73</f>
        <v>3707.9141591343823</v>
      </c>
      <c r="BE65" s="100">
        <f>'低情景（2001-2060, 2020RMB）'!BE65*$B$73</f>
        <v>3811.366772516064</v>
      </c>
      <c r="BF65" s="100">
        <f>'低情景（2001-2060, 2020RMB）'!BF65*$B$73</f>
        <v>3914.7581687488805</v>
      </c>
      <c r="BG65" s="100">
        <f>'低情景（2001-2060, 2020RMB）'!BG65*$B$73</f>
        <v>4017.8995938334751</v>
      </c>
      <c r="BH65" s="100">
        <f>'低情景（2001-2060, 2020RMB）'!BH65*$B$73</f>
        <v>4120.5927092828115</v>
      </c>
      <c r="BI65" s="66">
        <f>'低情景（2001-2060, 2020RMB）'!BI65*$B$73</f>
        <v>4222.6297097591405</v>
      </c>
    </row>
    <row r="66" spans="1:61" x14ac:dyDescent="0.2">
      <c r="A66" s="64" t="s">
        <v>107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'低情景（2001-2060, 2020RMB）'!K66*$B$73</f>
        <v>1131.6156928756584</v>
      </c>
      <c r="L66" s="53">
        <f>'低情景（2001-2060, 2020RMB）'!L66*$B$73</f>
        <v>1228.6643735529401</v>
      </c>
      <c r="M66" s="54">
        <f>'低情景（2001-2060, 2020RMB）'!M66*$B$73</f>
        <v>1304.6360579632044</v>
      </c>
      <c r="N66" s="54">
        <f>'低情景（2001-2060, 2020RMB）'!N66*$B$73</f>
        <v>1351.9180010495766</v>
      </c>
      <c r="O66" s="54">
        <f>'低情景（2001-2060, 2020RMB）'!O66*$B$73</f>
        <v>1480.0346466575704</v>
      </c>
      <c r="P66" s="55">
        <f>'低情景（2001-2060, 2020RMB）'!P66*$B$73</f>
        <v>1625.8986369295526</v>
      </c>
      <c r="Q66" s="53">
        <f>'低情景（2001-2060, 2020RMB）'!Q66*$B$73</f>
        <v>1844.3240678236632</v>
      </c>
      <c r="R66" s="54">
        <f>'低情景（2001-2060, 2020RMB）'!R66*$B$73</f>
        <v>1992.4828667786642</v>
      </c>
      <c r="S66" s="54">
        <f>'低情景（2001-2060, 2020RMB）'!S66*$B$73</f>
        <v>2073.9238387058922</v>
      </c>
      <c r="T66" s="54">
        <f>'低情景（2001-2060, 2020RMB）'!T66*$B$73</f>
        <v>2351.8130335778433</v>
      </c>
      <c r="U66" s="54">
        <f>'低情景（2001-2060, 2020RMB）'!U66*$B$73</f>
        <v>2252.5950083217408</v>
      </c>
      <c r="V66" s="65">
        <f>'低情景（2001-2060, 2020RMB）'!V66*$B$73</f>
        <v>2404.8328156223297</v>
      </c>
      <c r="W66" s="100">
        <f>'低情景（2001-2060, 2020RMB）'!W66*$B$73</f>
        <v>2479.2238889157334</v>
      </c>
      <c r="X66" s="100">
        <f>'低情景（2001-2060, 2020RMB）'!X66*$B$73</f>
        <v>2641.0977451610584</v>
      </c>
      <c r="Y66" s="100">
        <f>'低情景（2001-2060, 2020RMB）'!Y66*$B$73</f>
        <v>2811.3406726823282</v>
      </c>
      <c r="Z66" s="66">
        <f>'低情景（2001-2060, 2020RMB）'!Z66*$B$73</f>
        <v>2990.1782111617222</v>
      </c>
      <c r="AA66" s="100">
        <f>'低情景（2001-2060, 2020RMB）'!AA66*$B$73</f>
        <v>3182.2100580028546</v>
      </c>
      <c r="AB66" s="100">
        <f>'低情景（2001-2060, 2020RMB）'!AB66*$B$73</f>
        <v>3388.6498043073466</v>
      </c>
      <c r="AC66" s="100">
        <f>'低情景（2001-2060, 2020RMB）'!AC66*$B$73</f>
        <v>3603.6403315611801</v>
      </c>
      <c r="AD66" s="100">
        <f>'低情景（2001-2060, 2020RMB）'!AD66*$B$73</f>
        <v>3819.850964619468</v>
      </c>
      <c r="AE66" s="100">
        <f>'低情景（2001-2060, 2020RMB）'!AE66*$B$73</f>
        <v>4028.4184825773796</v>
      </c>
      <c r="AF66" s="65">
        <f>'低情景（2001-2060, 2020RMB）'!AF66*$B$73</f>
        <v>4224.902374503482</v>
      </c>
      <c r="AG66" s="100">
        <f>'低情景（2001-2060, 2020RMB）'!AG66*$B$73</f>
        <v>4414.3154706182868</v>
      </c>
      <c r="AH66" s="100">
        <f>'低情景（2001-2060, 2020RMB）'!AH66*$B$73</f>
        <v>4601.6230153632368</v>
      </c>
      <c r="AI66" s="100">
        <f>'低情景（2001-2060, 2020RMB）'!AI66*$B$73</f>
        <v>4792.783285186274</v>
      </c>
      <c r="AJ66" s="66">
        <f>'低情景（2001-2060, 2020RMB）'!AJ66*$B$73</f>
        <v>4994.7530906934389</v>
      </c>
      <c r="AK66" s="100">
        <f>'低情景（2001-2060, 2020RMB）'!AK66*$B$73</f>
        <v>5207.5981090349333</v>
      </c>
      <c r="AL66" s="100">
        <f>'低情景（2001-2060, 2020RMB）'!AL66*$B$73</f>
        <v>5426.7513252406461</v>
      </c>
      <c r="AM66" s="100">
        <f>'低情景（2001-2060, 2020RMB）'!AM66*$B$73</f>
        <v>5653.0937419637467</v>
      </c>
      <c r="AN66" s="100">
        <f>'低情景（2001-2060, 2020RMB）'!AN66*$B$73</f>
        <v>5887.6455272573912</v>
      </c>
      <c r="AO66" s="100">
        <f>'低情景（2001-2060, 2020RMB）'!AO66*$B$73</f>
        <v>6131.5818273330115</v>
      </c>
      <c r="AP66" s="65">
        <f>'低情景（2001-2060, 2020RMB）'!AP66*$B$73</f>
        <v>6384.6436766155985</v>
      </c>
      <c r="AQ66" s="100">
        <f>'低情景（2001-2060, 2020RMB）'!AQ66*$B$73</f>
        <v>6645.233479234329</v>
      </c>
      <c r="AR66" s="100">
        <f>'低情景（2001-2060, 2020RMB）'!AR66*$B$73</f>
        <v>6912.5526819666393</v>
      </c>
      <c r="AS66" s="100">
        <f>'低情景（2001-2060, 2020RMB）'!AS66*$B$73</f>
        <v>7185.6742377999426</v>
      </c>
      <c r="AT66" s="66">
        <f>'低情景（2001-2060, 2020RMB）'!AT66*$B$73</f>
        <v>7463.5365172356878</v>
      </c>
      <c r="AU66" s="100">
        <f>'低情景（2001-2060, 2020RMB）'!AU66*$B$73</f>
        <v>7745.2110337170434</v>
      </c>
      <c r="AV66" s="100">
        <f>'低情景（2001-2060, 2020RMB）'!AV66*$B$73</f>
        <v>8029.6595823750258</v>
      </c>
      <c r="AW66" s="100">
        <f>'低情景（2001-2060, 2020RMB）'!AW66*$B$73</f>
        <v>8315.4386323507588</v>
      </c>
      <c r="AX66" s="100">
        <f>'低情景（2001-2060, 2020RMB）'!AX66*$B$73</f>
        <v>8600.9504712331163</v>
      </c>
      <c r="AY66" s="100">
        <f>'低情景（2001-2060, 2020RMB）'!AY66*$B$73</f>
        <v>8884.4394950288788</v>
      </c>
      <c r="AZ66" s="65">
        <f>'低情景（2001-2060, 2020RMB）'!AZ66*$B$73</f>
        <v>9167.3577080747164</v>
      </c>
      <c r="BA66" s="100">
        <f>'低情景（2001-2060, 2020RMB）'!BA66*$B$73</f>
        <v>9452.0939709145132</v>
      </c>
      <c r="BB66" s="100">
        <f>'低情景（2001-2060, 2020RMB）'!BB66*$B$73</f>
        <v>9738.151141776747</v>
      </c>
      <c r="BC66" s="100">
        <f>'低情景（2001-2060, 2020RMB）'!BC66*$B$73</f>
        <v>10024.996254248204</v>
      </c>
      <c r="BD66" s="66">
        <f>'低情景（2001-2060, 2020RMB）'!BD66*$B$73</f>
        <v>10312.060305821838</v>
      </c>
      <c r="BE66" s="100">
        <f>'低情景（2001-2060, 2020RMB）'!BE66*$B$73</f>
        <v>10599.10156387628</v>
      </c>
      <c r="BF66" s="100">
        <f>'低情景（2001-2060, 2020RMB）'!BF66*$B$73</f>
        <v>10885.938683285347</v>
      </c>
      <c r="BG66" s="100">
        <f>'低情景（2001-2060, 2020RMB）'!BG66*$B$73</f>
        <v>11172.046106924923</v>
      </c>
      <c r="BH66" s="100">
        <f>'低情景（2001-2060, 2020RMB）'!BH66*$B$73</f>
        <v>11456.871664058775</v>
      </c>
      <c r="BI66" s="66">
        <f>'低情景（2001-2060, 2020RMB）'!BI66*$B$73</f>
        <v>11739.836906075381</v>
      </c>
    </row>
    <row r="67" spans="1:61" x14ac:dyDescent="0.2">
      <c r="A67" s="64" t="s">
        <v>108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'低情景（2001-2060, 2020RMB）'!K67*$B$73</f>
        <v>2167.1894902317831</v>
      </c>
      <c r="L67" s="53">
        <f>'低情景（2001-2060, 2020RMB）'!L67*$B$73</f>
        <v>2396.5338103813046</v>
      </c>
      <c r="M67" s="54">
        <f>'低情景（2001-2060, 2020RMB）'!M67*$B$73</f>
        <v>2639.4152057704505</v>
      </c>
      <c r="N67" s="54">
        <f>'低情景（2001-2060, 2020RMB）'!N67*$B$73</f>
        <v>2942.3083943051492</v>
      </c>
      <c r="O67" s="54">
        <f>'低情景（2001-2060, 2020RMB）'!O67*$B$73</f>
        <v>3258.7340935541315</v>
      </c>
      <c r="P67" s="55">
        <f>'低情景（2001-2060, 2020RMB）'!P67*$B$73</f>
        <v>3742.8058536929975</v>
      </c>
      <c r="Q67" s="53">
        <f>'低情景（2001-2060, 2020RMB）'!Q67*$B$73</f>
        <v>4081.9152178321742</v>
      </c>
      <c r="R67" s="54">
        <f>'低情景（2001-2060, 2020RMB）'!R67*$B$73</f>
        <v>4385.2798047996121</v>
      </c>
      <c r="S67" s="54">
        <f>'低情景（2001-2060, 2020RMB）'!S67*$B$73</f>
        <v>4766.7737428007631</v>
      </c>
      <c r="T67" s="54">
        <f>'低情景（2001-2060, 2020RMB）'!T67*$B$73</f>
        <v>5253.006512067388</v>
      </c>
      <c r="U67" s="54">
        <f>'低情景（2001-2060, 2020RMB）'!U67*$B$73</f>
        <v>5522.5163157140132</v>
      </c>
      <c r="V67" s="65">
        <f>'低情景（2001-2060, 2020RMB）'!V67*$B$73</f>
        <v>5895.746200171764</v>
      </c>
      <c r="W67" s="100">
        <f>'低情景（2001-2060, 2020RMB）'!W67*$B$73</f>
        <v>6078.1251517758401</v>
      </c>
      <c r="X67" s="100">
        <f>'低情景（2001-2060, 2020RMB）'!X67*$B$73</f>
        <v>6555.3928317127102</v>
      </c>
      <c r="Y67" s="100">
        <f>'低情景（2001-2060, 2020RMB）'!Y67*$B$73</f>
        <v>7061.7119003801836</v>
      </c>
      <c r="Z67" s="66">
        <f>'低情景（2001-2060, 2020RMB）'!Z67*$B$73</f>
        <v>7597.0962680236389</v>
      </c>
      <c r="AA67" s="100">
        <f>'低情景（2001-2060, 2020RMB）'!AA67*$B$73</f>
        <v>8173.8962526295063</v>
      </c>
      <c r="AB67" s="100">
        <f>'低情景（2001-2060, 2020RMB）'!AB67*$B$73</f>
        <v>8796.8908965282462</v>
      </c>
      <c r="AC67" s="100">
        <f>'低情景（2001-2060, 2020RMB）'!AC67*$B$73</f>
        <v>9451.4391381503792</v>
      </c>
      <c r="AD67" s="100">
        <f>'低情景（2001-2060, 2020RMB）'!AD67*$B$73</f>
        <v>10118.307786764255</v>
      </c>
      <c r="AE67" s="100">
        <f>'低情景（2001-2060, 2020RMB）'!AE67*$B$73</f>
        <v>10773.361100547514</v>
      </c>
      <c r="AF67" s="65">
        <f>'低情景（2001-2060, 2020RMB）'!AF67*$B$73</f>
        <v>11404.969406633278</v>
      </c>
      <c r="AG67" s="100">
        <f>'低情景（2001-2060, 2020RMB）'!AG67*$B$73</f>
        <v>12025.771095720413</v>
      </c>
      <c r="AH67" s="100">
        <f>'低情景（2001-2060, 2020RMB）'!AH67*$B$73</f>
        <v>12646.449501120767</v>
      </c>
      <c r="AI67" s="100">
        <f>'低情景（2001-2060, 2020RMB）'!AI67*$B$73</f>
        <v>13280.482546311108</v>
      </c>
      <c r="AJ67" s="66">
        <f>'低情景（2001-2060, 2020RMB）'!AJ67*$B$73</f>
        <v>13944.200858172087</v>
      </c>
      <c r="AK67" s="100">
        <f>'低情景（2001-2060, 2020RMB）'!AK67*$B$73</f>
        <v>14638.407764115549</v>
      </c>
      <c r="AL67" s="100">
        <f>'低情景（2001-2060, 2020RMB）'!AL67*$B$73</f>
        <v>15353.15881952059</v>
      </c>
      <c r="AM67" s="100">
        <f>'低情景（2001-2060, 2020RMB）'!AM67*$B$73</f>
        <v>16091.242817033846</v>
      </c>
      <c r="AN67" s="100">
        <f>'低情景（2001-2060, 2020RMB）'!AN67*$B$73</f>
        <v>16855.989230649706</v>
      </c>
      <c r="AO67" s="100">
        <f>'低情景（2001-2060, 2020RMB）'!AO67*$B$73</f>
        <v>17651.328113810763</v>
      </c>
      <c r="AP67" s="65">
        <f>'低情景（2001-2060, 2020RMB）'!AP67*$B$73</f>
        <v>18477.207875592903</v>
      </c>
      <c r="AQ67" s="100">
        <f>'低情景（2001-2060, 2020RMB）'!AQ67*$B$73</f>
        <v>19329.773619717664</v>
      </c>
      <c r="AR67" s="100">
        <f>'低情景（2001-2060, 2020RMB）'!AR67*$B$73</f>
        <v>20207.533814779879</v>
      </c>
      <c r="AS67" s="100">
        <f>'低情景（2001-2060, 2020RMB）'!AS67*$B$73</f>
        <v>21108.709629374258</v>
      </c>
      <c r="AT67" s="66">
        <f>'低情景（2001-2060, 2020RMB）'!AT67*$B$73</f>
        <v>22031.220645251167</v>
      </c>
      <c r="AU67" s="100">
        <f>'低情景（2001-2060, 2020RMB）'!AU67*$B$73</f>
        <v>22973.480537274885</v>
      </c>
      <c r="AV67" s="100">
        <f>'低情景（2001-2060, 2020RMB）'!AV67*$B$73</f>
        <v>23933.691909506972</v>
      </c>
      <c r="AW67" s="100">
        <f>'低情景（2001-2060, 2020RMB）'!AW67*$B$73</f>
        <v>24908.959994416713</v>
      </c>
      <c r="AX67" s="100">
        <f>'低情景（2001-2060, 2020RMB）'!AX67*$B$73</f>
        <v>25896.022798739377</v>
      </c>
      <c r="AY67" s="100">
        <f>'低情景（2001-2060, 2020RMB）'!AY67*$B$73</f>
        <v>26891.228100399258</v>
      </c>
      <c r="AZ67" s="65">
        <f>'低情景（2001-2060, 2020RMB）'!AZ67*$B$73</f>
        <v>27896.701790340092</v>
      </c>
      <c r="BA67" s="100">
        <f>'低情景（2001-2060, 2020RMB）'!BA67*$B$73</f>
        <v>28916.383179020137</v>
      </c>
      <c r="BB67" s="100">
        <f>'低情景（2001-2060, 2020RMB）'!BB67*$B$73</f>
        <v>29948.944113532565</v>
      </c>
      <c r="BC67" s="100">
        <f>'低情景（2001-2060, 2020RMB）'!BC67*$B$73</f>
        <v>30992.936141216931</v>
      </c>
      <c r="BD67" s="66">
        <f>'低情景（2001-2060, 2020RMB）'!BD67*$B$73</f>
        <v>32046.787851016161</v>
      </c>
      <c r="BE67" s="100">
        <f>'低情景（2001-2060, 2020RMB）'!BE67*$B$73</f>
        <v>33109.937600383513</v>
      </c>
      <c r="BF67" s="100">
        <f>'低情景（2001-2060, 2020RMB）'!BF67*$B$73</f>
        <v>34182.022500508065</v>
      </c>
      <c r="BG67" s="100">
        <f>'低情景（2001-2060, 2020RMB）'!BG67*$B$73</f>
        <v>35261.606796864093</v>
      </c>
      <c r="BH67" s="100">
        <f>'低情景（2001-2060, 2020RMB）'!BH67*$B$73</f>
        <v>36347.161886816226</v>
      </c>
      <c r="BI67" s="66">
        <f>'低情景（2001-2060, 2020RMB）'!BI67*$B$73</f>
        <v>37437.06532227595</v>
      </c>
    </row>
    <row r="68" spans="1:61" x14ac:dyDescent="0.2">
      <c r="A68" s="64" t="s">
        <v>109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'低情景（2001-2060, 2020RMB）'!K68*$B$73</f>
        <v>1031.981644723119</v>
      </c>
      <c r="L68" s="53">
        <f>'低情景（2001-2060, 2020RMB）'!L68*$B$73</f>
        <v>1204.9984683551932</v>
      </c>
      <c r="M68" s="54">
        <f>'低情景（2001-2060, 2020RMB）'!M68*$B$73</f>
        <v>1428.8553982252886</v>
      </c>
      <c r="N68" s="54">
        <f>'低情景（2001-2060, 2020RMB）'!N68*$B$73</f>
        <v>1713.1508883840104</v>
      </c>
      <c r="O68" s="54">
        <f>'低情景（2001-2060, 2020RMB）'!O68*$B$73</f>
        <v>1943.9790724609161</v>
      </c>
      <c r="P68" s="55">
        <f>'低情景（2001-2060, 2020RMB）'!P68*$B$73</f>
        <v>2267.6607189888832</v>
      </c>
      <c r="Q68" s="53">
        <f>'低情景（2001-2060, 2020RMB）'!Q68*$B$73</f>
        <v>2538.1386941671763</v>
      </c>
      <c r="R68" s="54">
        <f>'低情景（2001-2060, 2020RMB）'!R68*$B$73</f>
        <v>2692.6840893018843</v>
      </c>
      <c r="S68" s="54">
        <f>'低情景（2001-2060, 2020RMB）'!S68*$B$73</f>
        <v>2895.3593499257977</v>
      </c>
      <c r="T68" s="54">
        <f>'低情景（2001-2060, 2020RMB）'!T68*$B$73</f>
        <v>3095.6015662599511</v>
      </c>
      <c r="U68" s="54">
        <f>'低情景（2001-2060, 2020RMB）'!U68*$B$73</f>
        <v>3360.4758140619583</v>
      </c>
      <c r="V68" s="65">
        <f>'低情景（2001-2060, 2020RMB）'!V68*$B$73</f>
        <v>3587.5878637333317</v>
      </c>
      <c r="W68" s="100">
        <f>'低情景（2001-2060, 2020RMB）'!W68*$B$73</f>
        <v>3698.5662693770705</v>
      </c>
      <c r="X68" s="100">
        <f>'低情景（2001-2060, 2020RMB）'!X68*$B$73</f>
        <v>3977.9171020312906</v>
      </c>
      <c r="Y68" s="100">
        <f>'低情景（2001-2060, 2020RMB）'!Y68*$B$73</f>
        <v>4273.6620691351309</v>
      </c>
      <c r="Z68" s="66">
        <f>'低情景（2001-2060, 2020RMB）'!Z68*$B$73</f>
        <v>4585.8765697611107</v>
      </c>
      <c r="AA68" s="100">
        <f>'低情景（2001-2060, 2020RMB）'!AA68*$B$73</f>
        <v>4921.9158855611167</v>
      </c>
      <c r="AB68" s="100">
        <f>'低情景（2001-2060, 2020RMB）'!AB68*$B$73</f>
        <v>5284.4212579143868</v>
      </c>
      <c r="AC68" s="100">
        <f>'低情景（2001-2060, 2020RMB）'!AC68*$B$73</f>
        <v>5664.5123192350293</v>
      </c>
      <c r="AD68" s="100">
        <f>'低情景（2001-2060, 2020RMB）'!AD68*$B$73</f>
        <v>6050.6551581079548</v>
      </c>
      <c r="AE68" s="100">
        <f>'低情景（2001-2060, 2020RMB）'!AE68*$B$73</f>
        <v>6428.4995027451641</v>
      </c>
      <c r="AF68" s="65">
        <f>'低情景（2001-2060, 2020RMB）'!AF68*$B$73</f>
        <v>6791.0555349219985</v>
      </c>
      <c r="AG68" s="100">
        <f>'低情景（2001-2060, 2020RMB）'!AG68*$B$73</f>
        <v>7145.9527466655818</v>
      </c>
      <c r="AH68" s="100">
        <f>'低情景（2001-2060, 2020RMB）'!AH68*$B$73</f>
        <v>7499.9222701565368</v>
      </c>
      <c r="AI68" s="100">
        <f>'低情景（2001-2060, 2020RMB）'!AI68*$B$73</f>
        <v>7861.3555246068354</v>
      </c>
      <c r="AJ68" s="66">
        <f>'低情景（2001-2060, 2020RMB）'!AJ68*$B$73</f>
        <v>8240.3325687999913</v>
      </c>
      <c r="AK68" s="100">
        <f>'低情景（2001-2060, 2020RMB）'!AK68*$B$73</f>
        <v>8637.2452383004911</v>
      </c>
      <c r="AL68" s="100">
        <f>'低情景（2001-2060, 2020RMB）'!AL68*$B$73</f>
        <v>9045.8275422573497</v>
      </c>
      <c r="AM68" s="100">
        <f>'低情景（2001-2060, 2020RMB）'!AM68*$B$73</f>
        <v>9467.6861116303644</v>
      </c>
      <c r="AN68" s="100">
        <f>'低情景（2001-2060, 2020RMB）'!AN68*$B$73</f>
        <v>9904.7258467024276</v>
      </c>
      <c r="AO68" s="100">
        <f>'低情景（2001-2060, 2020RMB）'!AO68*$B$73</f>
        <v>10359.182950931901</v>
      </c>
      <c r="AP68" s="65">
        <f>'低情景（2001-2060, 2020RMB）'!AP68*$B$73</f>
        <v>10830.936519155543</v>
      </c>
      <c r="AQ68" s="100">
        <f>'低情景（2001-2060, 2020RMB）'!AQ68*$B$73</f>
        <v>11317.625861710327</v>
      </c>
      <c r="AR68" s="100">
        <f>'低情景（2001-2060, 2020RMB）'!AR68*$B$73</f>
        <v>11818.267819942421</v>
      </c>
      <c r="AS68" s="100">
        <f>'低情景（2001-2060, 2020RMB）'!AS68*$B$73</f>
        <v>12331.69843516702</v>
      </c>
      <c r="AT68" s="66">
        <f>'低情景（2001-2060, 2020RMB）'!AT68*$B$73</f>
        <v>12856.563959103441</v>
      </c>
      <c r="AU68" s="100">
        <f>'低情景（2001-2060, 2020RMB）'!AU68*$B$73</f>
        <v>13391.784252493639</v>
      </c>
      <c r="AV68" s="100">
        <f>'低情景（2001-2060, 2020RMB）'!AV68*$B$73</f>
        <v>13936.139449222333</v>
      </c>
      <c r="AW68" s="100">
        <f>'低情景（2001-2060, 2020RMB）'!AW68*$B$73</f>
        <v>14487.754210255065</v>
      </c>
      <c r="AX68" s="100">
        <f>'低情景（2001-2060, 2020RMB）'!AX68*$B$73</f>
        <v>15044.524883036933</v>
      </c>
      <c r="AY68" s="100">
        <f>'低情景（2001-2060, 2020RMB）'!AY68*$B$73</f>
        <v>15604.107198586824</v>
      </c>
      <c r="AZ68" s="65">
        <f>'低情景（2001-2060, 2020RMB）'!AZ68*$B$73</f>
        <v>16168.004845028647</v>
      </c>
      <c r="BA68" s="100">
        <f>'低情景（2001-2060, 2020RMB）'!BA68*$B$73</f>
        <v>16738.910638036046</v>
      </c>
      <c r="BB68" s="100">
        <f>'低情景（2001-2060, 2020RMB）'!BB68*$B$73</f>
        <v>17316.025491170716</v>
      </c>
      <c r="BC68" s="100">
        <f>'低情景（2001-2060, 2020RMB）'!BC68*$B$73</f>
        <v>17898.482074782085</v>
      </c>
      <c r="BD68" s="66">
        <f>'低情景（2001-2060, 2020RMB）'!BD68*$B$73</f>
        <v>18485.343543580795</v>
      </c>
      <c r="BE68" s="100">
        <f>'低情景（2001-2060, 2020RMB）'!BE68*$B$73</f>
        <v>19076.256439254576</v>
      </c>
      <c r="BF68" s="100">
        <f>'低情景（2001-2060, 2020RMB）'!BF68*$B$73</f>
        <v>19670.980465171095</v>
      </c>
      <c r="BG68" s="100">
        <f>'低情景（2001-2060, 2020RMB）'!BG68*$B$73</f>
        <v>20268.656816747829</v>
      </c>
      <c r="BH68" s="100">
        <f>'低情景（2001-2060, 2020RMB）'!BH68*$B$73</f>
        <v>20868.374375196901</v>
      </c>
      <c r="BI68" s="66">
        <f>'低情景（2001-2060, 2020RMB）'!BI68*$B$73</f>
        <v>21469.169385668236</v>
      </c>
    </row>
    <row r="69" spans="1:61" x14ac:dyDescent="0.2">
      <c r="A69" s="64" t="s">
        <v>110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'低情景（2001-2060, 2020RMB）'!K69*$B$73</f>
        <v>495.48926830977069</v>
      </c>
      <c r="L69" s="53">
        <f>'低情景（2001-2060, 2020RMB）'!L69*$B$73</f>
        <v>539.48207057701609</v>
      </c>
      <c r="M69" s="54">
        <f>'低情景（2001-2060, 2020RMB）'!M69*$B$73</f>
        <v>595.91667675895314</v>
      </c>
      <c r="N69" s="54">
        <f>'低情景（2001-2060, 2020RMB）'!N69*$B$73</f>
        <v>642.43158314400387</v>
      </c>
      <c r="O69" s="54">
        <f>'低情景（2001-2060, 2020RMB）'!O69*$B$73</f>
        <v>688.3885650364432</v>
      </c>
      <c r="P69" s="55">
        <f>'低情景（2001-2060, 2020RMB）'!P69*$B$73</f>
        <v>777.69517580396791</v>
      </c>
      <c r="Q69" s="53">
        <f>'低情景（2001-2060, 2020RMB）'!Q69*$B$73</f>
        <v>844.66363800570241</v>
      </c>
      <c r="R69" s="54">
        <f>'低情景（2001-2060, 2020RMB）'!R69*$B$73</f>
        <v>961.79317073129823</v>
      </c>
      <c r="S69" s="54">
        <f>'低情景（2001-2060, 2020RMB）'!S69*$B$73</f>
        <v>1023.5944734131891</v>
      </c>
      <c r="T69" s="54">
        <f>'低情景（2001-2060, 2020RMB）'!T69*$B$73</f>
        <v>1126.8994491473895</v>
      </c>
      <c r="U69" s="54">
        <f>'低情景（2001-2060, 2020RMB）'!U69*$B$73</f>
        <v>961.63541521511002</v>
      </c>
      <c r="V69" s="65">
        <f>'低情景（2001-2060, 2020RMB）'!V69*$B$73</f>
        <v>1026.6259112848011</v>
      </c>
      <c r="W69" s="100">
        <f>'低情景（2001-2060, 2020RMB）'!W69*$B$73</f>
        <v>1058.3835465412587</v>
      </c>
      <c r="X69" s="100">
        <f>'低情景（2001-2060, 2020RMB）'!X69*$B$73</f>
        <v>1118.8024237709685</v>
      </c>
      <c r="Y69" s="100">
        <f>'低情景（2001-2060, 2020RMB）'!Y69*$B$73</f>
        <v>1182.0517293812898</v>
      </c>
      <c r="Z69" s="66">
        <f>'低情景（2001-2060, 2020RMB）'!Z69*$B$73</f>
        <v>1248.2939501840447</v>
      </c>
      <c r="AA69" s="100">
        <f>'低情景（2001-2060, 2020RMB）'!AA69*$B$73</f>
        <v>1319.3946134342734</v>
      </c>
      <c r="AB69" s="100">
        <f>'低情景（2001-2060, 2020RMB）'!AB69*$B$73</f>
        <v>1395.7050942618557</v>
      </c>
      <c r="AC69" s="100">
        <f>'低情景（2001-2060, 2020RMB）'!AC69*$B$73</f>
        <v>1474.7674639430757</v>
      </c>
      <c r="AD69" s="100">
        <f>'低情景（2001-2060, 2020RMB）'!AD69*$B$73</f>
        <v>1553.5908933435887</v>
      </c>
      <c r="AE69" s="100">
        <f>'低情景（2001-2060, 2020RMB）'!AE69*$B$73</f>
        <v>1628.6394592365309</v>
      </c>
      <c r="AF69" s="65">
        <f>'低情景（2001-2060, 2020RMB）'!AF69*$B$73</f>
        <v>1698.1219004312154</v>
      </c>
      <c r="AG69" s="100">
        <f>'低情景（2001-2060, 2020RMB）'!AG69*$B$73</f>
        <v>1764.1595480729902</v>
      </c>
      <c r="AH69" s="100">
        <f>'低情景（2001-2060, 2020RMB）'!AH69*$B$73</f>
        <v>1828.9884975179989</v>
      </c>
      <c r="AI69" s="100">
        <f>'低情景（2001-2060, 2020RMB）'!AI69*$B$73</f>
        <v>1895.2170465216923</v>
      </c>
      <c r="AJ69" s="66">
        <f>'低情景（2001-2060, 2020RMB）'!AJ69*$B$73</f>
        <v>1965.8248996984562</v>
      </c>
      <c r="AK69" s="100">
        <f>'低情景（2001-2060, 2020RMB）'!AK69*$B$73</f>
        <v>2040.7875970710263</v>
      </c>
      <c r="AL69" s="100">
        <f>'低情景（2001-2060, 2020RMB）'!AL69*$B$73</f>
        <v>2118.0889952609182</v>
      </c>
      <c r="AM69" s="100">
        <f>'低情景（2001-2060, 2020RMB）'!AM69*$B$73</f>
        <v>2198.042067421884</v>
      </c>
      <c r="AN69" s="100">
        <f>'低情景（2001-2060, 2020RMB）'!AN69*$B$73</f>
        <v>2281.0026187154776</v>
      </c>
      <c r="AO69" s="100">
        <f>'低情景（2001-2060, 2020RMB）'!AO69*$B$73</f>
        <v>2367.3744348448922</v>
      </c>
      <c r="AP69" s="65">
        <f>'低情景（2001-2060, 2020RMB）'!AP69*$B$73</f>
        <v>2456.9966193487571</v>
      </c>
      <c r="AQ69" s="100">
        <f>'低情景（2001-2060, 2020RMB）'!AQ69*$B$73</f>
        <v>2549.1886440392968</v>
      </c>
      <c r="AR69" s="100">
        <f>'低情景（2001-2060, 2020RMB）'!AR69*$B$73</f>
        <v>2643.5746690976966</v>
      </c>
      <c r="AS69" s="100">
        <f>'低情景（2001-2060, 2020RMB）'!AS69*$B$73</f>
        <v>2739.7239307072364</v>
      </c>
      <c r="AT69" s="66">
        <f>'低情景（2001-2060, 2020RMB）'!AT69*$B$73</f>
        <v>2837.1483129315989</v>
      </c>
      <c r="AU69" s="100">
        <f>'低情景（2001-2060, 2020RMB）'!AU69*$B$73</f>
        <v>2935.4039384656435</v>
      </c>
      <c r="AV69" s="100">
        <f>'低情景（2001-2060, 2020RMB）'!AV69*$B$73</f>
        <v>3033.9982472598149</v>
      </c>
      <c r="AW69" s="100">
        <f>'低情景（2001-2060, 2020RMB）'!AW69*$B$73</f>
        <v>3132.2791363548245</v>
      </c>
      <c r="AX69" s="100">
        <f>'低情景（2001-2060, 2020RMB）'!AX69*$B$73</f>
        <v>3229.5318109185009</v>
      </c>
      <c r="AY69" s="100">
        <f>'低情景（2001-2060, 2020RMB）'!AY69*$B$73</f>
        <v>3324.9789068245177</v>
      </c>
      <c r="AZ69" s="65">
        <f>'低情景（2001-2060, 2020RMB）'!AZ69*$B$73</f>
        <v>3419.3758287750597</v>
      </c>
      <c r="BA69" s="100">
        <f>'低情景（2001-2060, 2020RMB）'!BA69*$B$73</f>
        <v>3513.9037175666772</v>
      </c>
      <c r="BB69" s="100">
        <f>'低情景（2001-2060, 2020RMB）'!BB69*$B$73</f>
        <v>3608.3679430449611</v>
      </c>
      <c r="BC69" s="100">
        <f>'低情景（2001-2060, 2020RMB）'!BC69*$B$73</f>
        <v>3702.5612924982593</v>
      </c>
      <c r="BD69" s="66">
        <f>'低情景（2001-2060, 2020RMB）'!BD69*$B$73</f>
        <v>3796.2640431272071</v>
      </c>
      <c r="BE69" s="100">
        <f>'低情景（2001-2060, 2020RMB）'!BE69*$B$73</f>
        <v>3889.3774432931659</v>
      </c>
      <c r="BF69" s="100">
        <f>'低情景（2001-2060, 2020RMB）'!BF69*$B$73</f>
        <v>3981.8241357624574</v>
      </c>
      <c r="BG69" s="100">
        <f>'低情景（2001-2060, 2020RMB）'!BG69*$B$73</f>
        <v>4073.4002941236372</v>
      </c>
      <c r="BH69" s="100">
        <f>'低情景（2001-2060, 2020RMB）'!BH69*$B$73</f>
        <v>4163.8930783422757</v>
      </c>
      <c r="BI69" s="66">
        <f>'低情景（2001-2060, 2020RMB）'!BI69*$B$73</f>
        <v>4253.0809291058677</v>
      </c>
    </row>
    <row r="70" spans="1:61" x14ac:dyDescent="0.2">
      <c r="A70" s="67" t="s">
        <v>111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'低情景（2001-2060, 2020RMB）'!K70*$B$73</f>
        <v>2856.6725234196342</v>
      </c>
      <c r="L70" s="58">
        <f>'低情景（2001-2060, 2020RMB）'!L70*$B$73</f>
        <v>2932.5284446200644</v>
      </c>
      <c r="M70" s="59">
        <f>'低情景（2001-2060, 2020RMB）'!M70*$B$73</f>
        <v>3187.413724976172</v>
      </c>
      <c r="N70" s="59">
        <f>'低情景（2001-2060, 2020RMB）'!N70*$B$73</f>
        <v>3367.9567735186633</v>
      </c>
      <c r="O70" s="59">
        <f>'低情景（2001-2060, 2020RMB）'!O70*$B$73</f>
        <v>3733.4943639751859</v>
      </c>
      <c r="P70" s="60">
        <f>'低情景（2001-2060, 2020RMB）'!P70*$B$73</f>
        <v>4368.9949883952995</v>
      </c>
      <c r="Q70" s="58">
        <f>'低情景（2001-2060, 2020RMB）'!Q70*$B$73</f>
        <v>5123.840619106315</v>
      </c>
      <c r="R70" s="59">
        <f>'低情景（2001-2060, 2020RMB）'!R70*$B$73</f>
        <v>5639.5856146204096</v>
      </c>
      <c r="S70" s="59">
        <f>'低情景（2001-2060, 2020RMB）'!S70*$B$73</f>
        <v>6157.7311458472932</v>
      </c>
      <c r="T70" s="59">
        <f>'低情景（2001-2060, 2020RMB）'!T70*$B$73</f>
        <v>6617.8928118752383</v>
      </c>
      <c r="U70" s="59">
        <f>'低情景（2001-2060, 2020RMB）'!U70*$B$73</f>
        <v>6785.6511288582524</v>
      </c>
      <c r="V70" s="68">
        <f>'低情景（2001-2060, 2020RMB）'!V70*$B$73</f>
        <v>7244.2478340572889</v>
      </c>
      <c r="W70" s="104">
        <f>'低情景（2001-2060, 2020RMB）'!W70*$B$73</f>
        <v>7468.3413211712659</v>
      </c>
      <c r="X70" s="104">
        <f>'低情景（2001-2060, 2020RMB）'!X70*$B$73</f>
        <v>8034.1422384689413</v>
      </c>
      <c r="Y70" s="104">
        <f>'低情景（2001-2060, 2020RMB）'!Y70*$B$73</f>
        <v>8633.2420752421676</v>
      </c>
      <c r="Z70" s="69">
        <f>'低情景（2001-2060, 2020RMB）'!Z70*$B$73</f>
        <v>9265.7823160063872</v>
      </c>
      <c r="AA70" s="104">
        <f>'低情景（2001-2060, 2020RMB）'!AA70*$B$73</f>
        <v>9946.6394574967071</v>
      </c>
      <c r="AB70" s="104">
        <f>'低情景（2001-2060, 2020RMB）'!AB70*$B$73</f>
        <v>10681.187502144456</v>
      </c>
      <c r="AC70" s="104">
        <f>'低情景（2001-2060, 2020RMB）'!AC70*$B$73</f>
        <v>11451.489784548794</v>
      </c>
      <c r="AD70" s="104">
        <f>'低情景（2001-2060, 2020RMB）'!AD70*$B$73</f>
        <v>12234.2298257985</v>
      </c>
      <c r="AE70" s="104">
        <f>'低情景（2001-2060, 2020RMB）'!AE70*$B$73</f>
        <v>13000.378654386395</v>
      </c>
      <c r="AF70" s="68">
        <f>'低情景（2001-2060, 2020RMB）'!AF70*$B$73</f>
        <v>13735.807873497693</v>
      </c>
      <c r="AG70" s="104">
        <f>'低情景（2001-2060, 2020RMB）'!AG70*$B$73</f>
        <v>14455.932256852442</v>
      </c>
      <c r="AH70" s="104">
        <f>'低情景（2001-2060, 2020RMB）'!AH70*$B$73</f>
        <v>15174.308881827237</v>
      </c>
      <c r="AI70" s="104">
        <f>'低情景（2001-2060, 2020RMB）'!AI70*$B$73</f>
        <v>15907.85404959072</v>
      </c>
      <c r="AJ70" s="69">
        <f>'低情景（2001-2060, 2020RMB）'!AJ70*$B$73</f>
        <v>16676.901594239418</v>
      </c>
      <c r="AK70" s="104">
        <f>'低情景（2001-2060, 2020RMB）'!AK70*$B$73</f>
        <v>17482.25748179531</v>
      </c>
      <c r="AL70" s="104">
        <f>'低情景（2001-2060, 2020RMB）'!AL70*$B$73</f>
        <v>18311.300670022349</v>
      </c>
      <c r="AM70" s="104">
        <f>'低情景（2001-2060, 2020RMB）'!AM70*$B$73</f>
        <v>19167.289220790466</v>
      </c>
      <c r="AN70" s="104">
        <f>'低情景（2001-2060, 2020RMB）'!AN70*$B$73</f>
        <v>20054.088112186313</v>
      </c>
      <c r="AO70" s="104">
        <f>'低情景（2001-2060, 2020RMB）'!AO70*$B$73</f>
        <v>20976.236449496348</v>
      </c>
      <c r="AP70" s="68">
        <f>'低情景（2001-2060, 2020RMB）'!AP70*$B$73</f>
        <v>21933.503585298378</v>
      </c>
      <c r="AQ70" s="104">
        <f>'低情景（2001-2060, 2020RMB）'!AQ70*$B$73</f>
        <v>22921.124707112718</v>
      </c>
      <c r="AR70" s="104">
        <f>'低情景（2001-2060, 2020RMB）'!AR70*$B$73</f>
        <v>23937.125786462879</v>
      </c>
      <c r="AS70" s="104">
        <f>'低情景（2001-2060, 2020RMB）'!AS70*$B$73</f>
        <v>24979.168542364052</v>
      </c>
      <c r="AT70" s="69">
        <f>'低情景（2001-2060, 2020RMB）'!AT70*$B$73</f>
        <v>26044.532324729713</v>
      </c>
      <c r="AU70" s="104">
        <f>'低情景（2001-2060, 2020RMB）'!AU70*$B$73</f>
        <v>27131.05299200401</v>
      </c>
      <c r="AV70" s="104">
        <f>'低情景（2001-2060, 2020RMB）'!AV70*$B$73</f>
        <v>28236.285857891045</v>
      </c>
      <c r="AW70" s="104">
        <f>'低情景（2001-2060, 2020RMB）'!AW70*$B$73</f>
        <v>29356.460661342528</v>
      </c>
      <c r="AX70" s="104">
        <f>'低情景（2001-2060, 2020RMB）'!AX70*$B$73</f>
        <v>30487.346711153841</v>
      </c>
      <c r="AY70" s="104">
        <f>'低情景（2001-2060, 2020RMB）'!AY70*$B$73</f>
        <v>31624.227767784909</v>
      </c>
      <c r="AZ70" s="68">
        <f>'低情景（2001-2060, 2020RMB）'!AZ70*$B$73</f>
        <v>32770.108042661894</v>
      </c>
      <c r="BA70" s="104">
        <f>'低情景（2001-2060, 2020RMB）'!BA70*$B$73</f>
        <v>33930.380461051289</v>
      </c>
      <c r="BB70" s="104">
        <f>'低情景（2001-2060, 2020RMB）'!BB70*$B$73</f>
        <v>35103.429732949262</v>
      </c>
      <c r="BC70" s="104">
        <f>'低情景（2001-2060, 2020RMB）'!BC70*$B$73</f>
        <v>36287.502017217244</v>
      </c>
      <c r="BD70" s="69">
        <f>'低情景（2001-2060, 2020RMB）'!BD70*$B$73</f>
        <v>37480.702300897698</v>
      </c>
      <c r="BE70" s="104">
        <f>'低情景（2001-2060, 2020RMB）'!BE70*$B$73</f>
        <v>38682.318293310214</v>
      </c>
      <c r="BF70" s="104">
        <f>'低情景（2001-2060, 2020RMB）'!BF70*$B$73</f>
        <v>39891.867377940624</v>
      </c>
      <c r="BG70" s="104">
        <f>'低情景（2001-2060, 2020RMB）'!BG70*$B$73</f>
        <v>41107.612799346309</v>
      </c>
      <c r="BH70" s="104">
        <f>'低情景（2001-2060, 2020RMB）'!BH70*$B$73</f>
        <v>42327.711531572859</v>
      </c>
      <c r="BI70" s="69">
        <f>'低情景（2001-2060, 2020RMB）'!BI70*$B$73</f>
        <v>43550.213585533485</v>
      </c>
    </row>
    <row r="73" spans="1:61" x14ac:dyDescent="0.2">
      <c r="A73" s="249" t="s">
        <v>269</v>
      </c>
      <c r="B73" s="250">
        <v>0.13774643545738699</v>
      </c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  <c r="AA73" s="250"/>
      <c r="AB73" s="250"/>
      <c r="AC73" s="250"/>
      <c r="AD73" s="250"/>
      <c r="AE73" s="250"/>
      <c r="AF73" s="250"/>
      <c r="AG73" s="250"/>
      <c r="AH73" s="250"/>
      <c r="AI73" s="250"/>
      <c r="AJ73" s="250"/>
      <c r="AK73" s="250"/>
      <c r="AL73" s="250"/>
      <c r="AM73" s="250"/>
      <c r="AN73" s="250"/>
      <c r="AO73" s="250"/>
      <c r="AP73" s="250"/>
      <c r="AQ73" s="250"/>
      <c r="AR73" s="250"/>
      <c r="AS73" s="250"/>
      <c r="AT73" s="250"/>
      <c r="AU73" s="250"/>
      <c r="AV73" s="250"/>
      <c r="AW73" s="250"/>
      <c r="AX73" s="250"/>
      <c r="AY73" s="250"/>
      <c r="AZ73" s="250"/>
      <c r="BA73" s="250"/>
      <c r="BB73" s="250"/>
      <c r="BC73" s="250"/>
      <c r="BD73" s="250"/>
      <c r="BE73" s="250"/>
      <c r="BF73" s="250"/>
      <c r="BG73" s="250"/>
      <c r="BH73" s="250"/>
      <c r="BI73" s="250"/>
    </row>
    <row r="74" spans="1:61" x14ac:dyDescent="0.2">
      <c r="A74" s="251"/>
      <c r="B74" s="252"/>
      <c r="C74" s="252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  <c r="AA74" s="252"/>
      <c r="AB74" s="252"/>
      <c r="AC74" s="252"/>
      <c r="AD74" s="252"/>
      <c r="AE74" s="252"/>
      <c r="AF74" s="252"/>
      <c r="AG74" s="252"/>
      <c r="AH74" s="252"/>
      <c r="AI74" s="252"/>
      <c r="AJ74" s="252"/>
      <c r="AK74" s="252"/>
      <c r="AL74" s="252"/>
      <c r="AM74" s="252"/>
      <c r="AN74" s="252"/>
      <c r="AO74" s="252"/>
      <c r="AP74" s="252"/>
      <c r="AQ74" s="252"/>
      <c r="AR74" s="252"/>
      <c r="AS74" s="252"/>
      <c r="AT74" s="252"/>
      <c r="AU74" s="252"/>
      <c r="AV74" s="252"/>
      <c r="AW74" s="252"/>
      <c r="AX74" s="252"/>
      <c r="AY74" s="252"/>
      <c r="AZ74" s="252"/>
      <c r="BA74" s="252"/>
      <c r="BB74" s="252"/>
      <c r="BC74" s="252"/>
      <c r="BD74" s="252"/>
      <c r="BE74" s="252"/>
      <c r="BF74" s="252"/>
      <c r="BG74" s="252"/>
      <c r="BH74" s="252"/>
      <c r="BI74" s="252"/>
    </row>
    <row r="75" spans="1:61" x14ac:dyDescent="0.2">
      <c r="A75" s="251"/>
    </row>
    <row r="78" spans="1:61" x14ac:dyDescent="0.2">
      <c r="A78" s="253" t="s">
        <v>270</v>
      </c>
      <c r="B78" s="254">
        <f>B13</f>
        <v>11360.305148771144</v>
      </c>
      <c r="C78" s="255">
        <f t="shared" ref="C78:BI80" si="0">C13</f>
        <v>12298.062693286282</v>
      </c>
      <c r="D78" s="255">
        <f t="shared" si="0"/>
        <v>13884.790875628891</v>
      </c>
      <c r="E78" s="255">
        <f t="shared" si="0"/>
        <v>15422.095104095906</v>
      </c>
      <c r="F78" s="255">
        <f t="shared" si="0"/>
        <v>17592.823233998242</v>
      </c>
      <c r="G78" s="255">
        <f t="shared" si="0"/>
        <v>20024.670878731729</v>
      </c>
      <c r="H78" s="255">
        <f t="shared" si="0"/>
        <v>22498.315163918967</v>
      </c>
      <c r="I78" s="255">
        <f t="shared" si="0"/>
        <v>24625.937654813672</v>
      </c>
      <c r="J78" s="255">
        <f t="shared" si="0"/>
        <v>25871.065445139207</v>
      </c>
      <c r="K78" s="255">
        <f t="shared" si="0"/>
        <v>28934.018460247236</v>
      </c>
      <c r="L78" s="255">
        <f t="shared" si="0"/>
        <v>31652.799458352747</v>
      </c>
      <c r="M78" s="255">
        <f t="shared" si="0"/>
        <v>33124.32229745431</v>
      </c>
      <c r="N78" s="255">
        <f t="shared" si="0"/>
        <v>34518.444056519606</v>
      </c>
      <c r="O78" s="255">
        <f t="shared" si="0"/>
        <v>35827.085847351853</v>
      </c>
      <c r="P78" s="255">
        <f t="shared" si="0"/>
        <v>36086.373868234325</v>
      </c>
      <c r="Q78" s="255">
        <f t="shared" si="0"/>
        <v>37149.335570071082</v>
      </c>
      <c r="R78" s="255">
        <f t="shared" si="0"/>
        <v>39938.398266727323</v>
      </c>
      <c r="S78" s="255">
        <f t="shared" si="0"/>
        <v>42210.749247921012</v>
      </c>
      <c r="T78" s="255">
        <f t="shared" si="0"/>
        <v>43185.307729585511</v>
      </c>
      <c r="U78" s="255">
        <f t="shared" si="0"/>
        <v>43101.259119279217</v>
      </c>
      <c r="V78" s="255">
        <f t="shared" si="0"/>
        <v>49064.409191140723</v>
      </c>
      <c r="W78" s="255">
        <f t="shared" si="0"/>
        <v>51734.614096336591</v>
      </c>
      <c r="X78" s="255">
        <f t="shared" si="0"/>
        <v>53474.062332694644</v>
      </c>
      <c r="Y78" s="255">
        <f t="shared" si="0"/>
        <v>55256.764868998704</v>
      </c>
      <c r="Z78" s="255">
        <f t="shared" si="0"/>
        <v>57084.454311403926</v>
      </c>
      <c r="AA78" s="255">
        <f t="shared" si="0"/>
        <v>58970.63175469009</v>
      </c>
      <c r="AB78" s="255">
        <f t="shared" si="0"/>
        <v>60915.127252465216</v>
      </c>
      <c r="AC78" s="255">
        <f t="shared" si="0"/>
        <v>62899.308242514904</v>
      </c>
      <c r="AD78" s="255">
        <f t="shared" si="0"/>
        <v>64904.698944679243</v>
      </c>
      <c r="AE78" s="255">
        <f t="shared" si="0"/>
        <v>66912.971541320716</v>
      </c>
      <c r="AF78" s="255">
        <f t="shared" si="0"/>
        <v>68946.562856184595</v>
      </c>
      <c r="AG78" s="255">
        <f t="shared" si="0"/>
        <v>71019.634132207386</v>
      </c>
      <c r="AH78" s="255">
        <f t="shared" si="0"/>
        <v>73097.136533202618</v>
      </c>
      <c r="AI78" s="255">
        <f t="shared" si="0"/>
        <v>75138.407469345868</v>
      </c>
      <c r="AJ78" s="255">
        <f t="shared" si="0"/>
        <v>77097.223581314858</v>
      </c>
      <c r="AK78" s="255">
        <f t="shared" si="0"/>
        <v>78951.032127471757</v>
      </c>
      <c r="AL78" s="255">
        <f t="shared" si="0"/>
        <v>80724.115228132068</v>
      </c>
      <c r="AM78" s="255">
        <f t="shared" si="0"/>
        <v>82438.503792134943</v>
      </c>
      <c r="AN78" s="255">
        <f t="shared" si="0"/>
        <v>84118.973427503501</v>
      </c>
      <c r="AO78" s="255">
        <f t="shared" si="0"/>
        <v>85792.920779880471</v>
      </c>
      <c r="AP78" s="255">
        <f t="shared" si="0"/>
        <v>87468.302461542276</v>
      </c>
      <c r="AQ78" s="255">
        <f t="shared" si="0"/>
        <v>89136.99083266173</v>
      </c>
      <c r="AR78" s="255">
        <f t="shared" si="0"/>
        <v>90804.696380721551</v>
      </c>
      <c r="AS78" s="255">
        <f t="shared" si="0"/>
        <v>92477.817680548877</v>
      </c>
      <c r="AT78" s="255">
        <f t="shared" si="0"/>
        <v>94163.450497148238</v>
      </c>
      <c r="AU78" s="255">
        <f t="shared" si="0"/>
        <v>95872.781224488921</v>
      </c>
      <c r="AV78" s="255">
        <f t="shared" si="0"/>
        <v>97617.905535379017</v>
      </c>
      <c r="AW78" s="255">
        <f t="shared" si="0"/>
        <v>99408.377339417406</v>
      </c>
      <c r="AX78" s="255">
        <f t="shared" si="0"/>
        <v>101254.527790654</v>
      </c>
      <c r="AY78" s="255">
        <f t="shared" si="0"/>
        <v>103167.50066396597</v>
      </c>
      <c r="AZ78" s="255">
        <f t="shared" si="0"/>
        <v>105138.0827054687</v>
      </c>
      <c r="BA78" s="255">
        <f t="shared" si="0"/>
        <v>107148.8931810974</v>
      </c>
      <c r="BB78" s="255">
        <f t="shared" si="0"/>
        <v>109199.36827294876</v>
      </c>
      <c r="BC78" s="255">
        <f t="shared" si="0"/>
        <v>111288.81723861102</v>
      </c>
      <c r="BD78" s="255">
        <f t="shared" si="0"/>
        <v>113416.41519878563</v>
      </c>
      <c r="BE78" s="255">
        <f t="shared" si="0"/>
        <v>115585.15779500194</v>
      </c>
      <c r="BF78" s="255">
        <f t="shared" si="0"/>
        <v>117798.8108491551</v>
      </c>
      <c r="BG78" s="255">
        <f t="shared" si="0"/>
        <v>120057.54684026682</v>
      </c>
      <c r="BH78" s="255">
        <f t="shared" si="0"/>
        <v>122361.463922735</v>
      </c>
      <c r="BI78" s="256">
        <f t="shared" si="0"/>
        <v>124710.58111871773</v>
      </c>
    </row>
    <row r="79" spans="1:61" x14ac:dyDescent="0.2">
      <c r="A79" s="257" t="s">
        <v>271</v>
      </c>
      <c r="B79" s="36"/>
      <c r="C79" s="258"/>
      <c r="D79" s="258"/>
      <c r="E79" s="258"/>
      <c r="F79" s="258"/>
      <c r="G79" s="258"/>
      <c r="H79" s="258"/>
      <c r="I79" s="51">
        <f>I14</f>
        <v>1608.2848584278597</v>
      </c>
      <c r="J79" s="51">
        <f t="shared" si="0"/>
        <v>1651.0989121675054</v>
      </c>
      <c r="K79" s="51">
        <f t="shared" si="0"/>
        <v>1879.1923219537205</v>
      </c>
      <c r="L79" s="51">
        <f t="shared" si="0"/>
        <v>2105.4222125807664</v>
      </c>
      <c r="M79" s="51">
        <f t="shared" si="0"/>
        <v>2200.7748797618237</v>
      </c>
      <c r="N79" s="51">
        <f t="shared" si="0"/>
        <v>2209.8174876911885</v>
      </c>
      <c r="O79" s="51">
        <f t="shared" si="0"/>
        <v>2171.579848017881</v>
      </c>
      <c r="P79" s="51">
        <f t="shared" si="0"/>
        <v>2099.3377117375903</v>
      </c>
      <c r="Q79" s="51">
        <f t="shared" si="0"/>
        <v>2017.9816653801363</v>
      </c>
      <c r="R79" s="51">
        <f t="shared" si="0"/>
        <v>1999.7266103568845</v>
      </c>
      <c r="S79" s="51">
        <f t="shared" si="0"/>
        <v>2034.9296418416018</v>
      </c>
      <c r="T79" s="51">
        <f t="shared" si="0"/>
        <v>2069.922408755594</v>
      </c>
      <c r="U79" s="51">
        <f t="shared" si="0"/>
        <v>2036.4097192215513</v>
      </c>
      <c r="V79" s="51">
        <f t="shared" si="0"/>
        <v>2262.3473207375118</v>
      </c>
      <c r="W79" s="51">
        <f t="shared" si="0"/>
        <v>2479.7197729678542</v>
      </c>
      <c r="X79" s="51">
        <f t="shared" si="0"/>
        <v>2533.1217774213824</v>
      </c>
      <c r="Y79" s="51">
        <f t="shared" si="0"/>
        <v>2578.6936475706852</v>
      </c>
      <c r="Z79" s="51">
        <f t="shared" si="0"/>
        <v>2608.9604657230734</v>
      </c>
      <c r="AA79" s="51">
        <f t="shared" si="0"/>
        <v>2635.5833801238155</v>
      </c>
      <c r="AB79" s="51">
        <f t="shared" si="0"/>
        <v>2658.721626719715</v>
      </c>
      <c r="AC79" s="51">
        <f t="shared" si="0"/>
        <v>2678.4134080352023</v>
      </c>
      <c r="AD79" s="51">
        <f t="shared" si="0"/>
        <v>2693.8136666087435</v>
      </c>
      <c r="AE79" s="51">
        <f t="shared" si="0"/>
        <v>2703.1991802536982</v>
      </c>
      <c r="AF79" s="51">
        <f t="shared" si="0"/>
        <v>2708.845917387694</v>
      </c>
      <c r="AG79" s="51">
        <f t="shared" si="0"/>
        <v>2713.2360166292628</v>
      </c>
      <c r="AH79" s="51">
        <f t="shared" si="0"/>
        <v>2715.0787165115048</v>
      </c>
      <c r="AI79" s="51">
        <f t="shared" si="0"/>
        <v>2715.1747192497946</v>
      </c>
      <c r="AJ79" s="51">
        <f t="shared" si="0"/>
        <v>2716.474723635507</v>
      </c>
      <c r="AK79" s="51">
        <f t="shared" si="0"/>
        <v>2717.0417943977877</v>
      </c>
      <c r="AL79" s="51">
        <f t="shared" si="0"/>
        <v>2713.1589777771592</v>
      </c>
      <c r="AM79" s="51">
        <f t="shared" si="0"/>
        <v>2705.8346736182862</v>
      </c>
      <c r="AN79" s="51">
        <f t="shared" si="0"/>
        <v>2696.056107869168</v>
      </c>
      <c r="AO79" s="51">
        <f t="shared" si="0"/>
        <v>2684.7836365083872</v>
      </c>
      <c r="AP79" s="51">
        <f t="shared" si="0"/>
        <v>2672.2759237848081</v>
      </c>
      <c r="AQ79" s="51">
        <f t="shared" si="0"/>
        <v>2658.2695423375485</v>
      </c>
      <c r="AR79" s="51">
        <f t="shared" si="0"/>
        <v>2642.912811046388</v>
      </c>
      <c r="AS79" s="51">
        <f t="shared" si="0"/>
        <v>2626.3462495950585</v>
      </c>
      <c r="AT79" s="51">
        <f t="shared" si="0"/>
        <v>2608.7040809753253</v>
      </c>
      <c r="AU79" s="51">
        <f t="shared" si="0"/>
        <v>2590.2063940599555</v>
      </c>
      <c r="AV79" s="51">
        <f t="shared" si="0"/>
        <v>2571.0635518976665</v>
      </c>
      <c r="AW79" s="51">
        <f t="shared" si="0"/>
        <v>2551.3861018238181</v>
      </c>
      <c r="AX79" s="51">
        <f t="shared" si="0"/>
        <v>2531.2769562283797</v>
      </c>
      <c r="AY79" s="51">
        <f t="shared" si="0"/>
        <v>2510.8294852113359</v>
      </c>
      <c r="AZ79" s="51">
        <f t="shared" si="0"/>
        <v>2490.1020660640515</v>
      </c>
      <c r="BA79" s="51">
        <f t="shared" si="0"/>
        <v>2469.0531229674179</v>
      </c>
      <c r="BB79" s="51">
        <f t="shared" si="0"/>
        <v>2447.6206031593438</v>
      </c>
      <c r="BC79" s="51">
        <f t="shared" si="0"/>
        <v>2425.7469383483044</v>
      </c>
      <c r="BD79" s="51">
        <f t="shared" si="0"/>
        <v>2403.3794232467721</v>
      </c>
      <c r="BE79" s="51">
        <f t="shared" si="0"/>
        <v>2380.5521494716627</v>
      </c>
      <c r="BF79" s="51">
        <f t="shared" si="0"/>
        <v>2357.3138219232287</v>
      </c>
      <c r="BG79" s="51">
        <f t="shared" si="0"/>
        <v>2333.6411018017088</v>
      </c>
      <c r="BH79" s="51">
        <f t="shared" si="0"/>
        <v>2309.5155239606752</v>
      </c>
      <c r="BI79" s="52">
        <f t="shared" si="0"/>
        <v>2284.9235492259249</v>
      </c>
    </row>
    <row r="80" spans="1:61" x14ac:dyDescent="0.2">
      <c r="A80" s="259" t="s">
        <v>272</v>
      </c>
      <c r="B80" s="40"/>
      <c r="I80" s="54">
        <f t="shared" ref="I80" si="1">I15</f>
        <v>1691.9642035906934</v>
      </c>
      <c r="J80" s="54">
        <f t="shared" si="0"/>
        <v>1680.8699560030407</v>
      </c>
      <c r="K80" s="54">
        <f t="shared" si="0"/>
        <v>1629.0528811988204</v>
      </c>
      <c r="L80" s="54">
        <f t="shared" si="0"/>
        <v>1645.1568841099402</v>
      </c>
      <c r="M80" s="54">
        <f t="shared" si="0"/>
        <v>1616.2967364381511</v>
      </c>
      <c r="N80" s="54">
        <f t="shared" si="0"/>
        <v>1570.7335794601238</v>
      </c>
      <c r="O80" s="54">
        <f t="shared" si="0"/>
        <v>1558.6134131412034</v>
      </c>
      <c r="P80" s="54">
        <f t="shared" si="0"/>
        <v>1540.772253083157</v>
      </c>
      <c r="Q80" s="54">
        <f t="shared" si="0"/>
        <v>1502.1130367157548</v>
      </c>
      <c r="R80" s="54">
        <f t="shared" si="0"/>
        <v>1479.4019047376719</v>
      </c>
      <c r="S80" s="54">
        <f t="shared" si="0"/>
        <v>1502.499103959708</v>
      </c>
      <c r="T80" s="54">
        <f t="shared" si="0"/>
        <v>1502.2602870929002</v>
      </c>
      <c r="U80" s="54">
        <f t="shared" si="0"/>
        <v>1460.4994252894223</v>
      </c>
      <c r="V80" s="54">
        <f t="shared" si="0"/>
        <v>1579.9619826365199</v>
      </c>
      <c r="W80" s="54">
        <f t="shared" si="0"/>
        <v>1694.8545592328228</v>
      </c>
      <c r="X80" s="54">
        <f t="shared" si="0"/>
        <v>1709.324488166201</v>
      </c>
      <c r="Y80" s="54">
        <f t="shared" si="0"/>
        <v>1720.0259760038548</v>
      </c>
      <c r="Z80" s="54">
        <f t="shared" si="0"/>
        <v>1722.4834126586943</v>
      </c>
      <c r="AA80" s="54">
        <f t="shared" si="0"/>
        <v>1723.9645105131526</v>
      </c>
      <c r="AB80" s="54">
        <f t="shared" si="0"/>
        <v>1724.3889291757584</v>
      </c>
      <c r="AC80" s="54">
        <f t="shared" si="0"/>
        <v>1724.7180226832536</v>
      </c>
      <c r="AD80" s="54">
        <f t="shared" si="0"/>
        <v>1725.3375095969977</v>
      </c>
      <c r="AE80" s="54">
        <f t="shared" si="0"/>
        <v>1726.0724414780034</v>
      </c>
      <c r="AF80" s="54">
        <f t="shared" si="0"/>
        <v>1723.4606640783288</v>
      </c>
      <c r="AG80" s="54">
        <f t="shared" si="0"/>
        <v>1715.6101847035882</v>
      </c>
      <c r="AH80" s="54">
        <f t="shared" si="0"/>
        <v>1704.7880316196254</v>
      </c>
      <c r="AI80" s="54">
        <f t="shared" si="0"/>
        <v>1694.5356028872272</v>
      </c>
      <c r="AJ80" s="54">
        <f t="shared" si="0"/>
        <v>1689.6496258377365</v>
      </c>
      <c r="AK80" s="54">
        <f t="shared" si="0"/>
        <v>1688.7748944416746</v>
      </c>
      <c r="AL80" s="54">
        <f t="shared" si="0"/>
        <v>1687.3561876289073</v>
      </c>
      <c r="AM80" s="54">
        <f t="shared" si="0"/>
        <v>1685.7902139883481</v>
      </c>
      <c r="AN80" s="54">
        <f t="shared" si="0"/>
        <v>1684.4558911712259</v>
      </c>
      <c r="AO80" s="54">
        <f t="shared" si="0"/>
        <v>1683.7173854180858</v>
      </c>
      <c r="AP80" s="54">
        <f t="shared" si="0"/>
        <v>1683.50406624474</v>
      </c>
      <c r="AQ80" s="54">
        <f t="shared" si="0"/>
        <v>1683.4168557053486</v>
      </c>
      <c r="AR80" s="54">
        <f t="shared" si="0"/>
        <v>1683.3139974734293</v>
      </c>
      <c r="AS80" s="54">
        <f t="shared" si="0"/>
        <v>1683.0492284105337</v>
      </c>
      <c r="AT80" s="54">
        <f t="shared" si="0"/>
        <v>1682.4730985353553</v>
      </c>
      <c r="AU80" s="54">
        <f t="shared" si="0"/>
        <v>1681.4932575379858</v>
      </c>
      <c r="AV80" s="54">
        <f t="shared" si="0"/>
        <v>1680.0145049273892</v>
      </c>
      <c r="AW80" s="54">
        <f t="shared" si="0"/>
        <v>1677.8800767835942</v>
      </c>
      <c r="AX80" s="54">
        <f t="shared" si="0"/>
        <v>1674.9313056011999</v>
      </c>
      <c r="AY80" s="54">
        <f t="shared" si="0"/>
        <v>1671.00706607712</v>
      </c>
      <c r="AZ80" s="54">
        <f t="shared" si="0"/>
        <v>1666.112721174896</v>
      </c>
      <c r="BA80" s="54">
        <f t="shared" si="0"/>
        <v>1660.3960559905399</v>
      </c>
      <c r="BB80" s="54">
        <f t="shared" si="0"/>
        <v>1653.9084800716846</v>
      </c>
      <c r="BC80" s="54">
        <f t="shared" si="0"/>
        <v>1646.703062296921</v>
      </c>
      <c r="BD80" s="54">
        <f t="shared" si="0"/>
        <v>1638.8345292072279</v>
      </c>
      <c r="BE80" s="54">
        <f t="shared" si="0"/>
        <v>1630.4151286015435</v>
      </c>
      <c r="BF80" s="54">
        <f t="shared" si="0"/>
        <v>1621.5659570697767</v>
      </c>
      <c r="BG80" s="54">
        <f t="shared" si="0"/>
        <v>1612.3570262125097</v>
      </c>
      <c r="BH80" s="54">
        <f t="shared" si="0"/>
        <v>1602.859327172434</v>
      </c>
      <c r="BI80" s="55">
        <f t="shared" si="0"/>
        <v>1593.1447473079947</v>
      </c>
    </row>
    <row r="81" spans="1:61" x14ac:dyDescent="0.2">
      <c r="A81" s="259" t="s">
        <v>273</v>
      </c>
      <c r="B81" s="40"/>
      <c r="I81" s="54">
        <f>I16+I17</f>
        <v>461.97504430714594</v>
      </c>
      <c r="J81" s="54">
        <f t="shared" ref="J81:BI81" si="2">J16+J17</f>
        <v>539.30689229828624</v>
      </c>
      <c r="K81" s="54">
        <f t="shared" si="2"/>
        <v>612.89930133806774</v>
      </c>
      <c r="L81" s="54">
        <f t="shared" si="2"/>
        <v>697.13326073626968</v>
      </c>
      <c r="M81" s="54">
        <f t="shared" si="2"/>
        <v>787.98266440397038</v>
      </c>
      <c r="N81" s="54">
        <f t="shared" si="2"/>
        <v>846.74247191151085</v>
      </c>
      <c r="O81" s="54">
        <f t="shared" si="2"/>
        <v>889.23816899073245</v>
      </c>
      <c r="P81" s="54">
        <f t="shared" si="2"/>
        <v>869.65121887680755</v>
      </c>
      <c r="Q81" s="54">
        <f t="shared" si="2"/>
        <v>840.84215326483059</v>
      </c>
      <c r="R81" s="54">
        <f t="shared" si="2"/>
        <v>824.9623680408763</v>
      </c>
      <c r="S81" s="54">
        <f t="shared" si="2"/>
        <v>800.03282171269313</v>
      </c>
      <c r="T81" s="54">
        <f t="shared" si="2"/>
        <v>814.98449384399464</v>
      </c>
      <c r="U81" s="54">
        <f t="shared" si="2"/>
        <v>779.56559972921377</v>
      </c>
      <c r="V81" s="54">
        <f t="shared" si="2"/>
        <v>824.91563116752479</v>
      </c>
      <c r="W81" s="54">
        <f t="shared" si="2"/>
        <v>924.98677110439587</v>
      </c>
      <c r="X81" s="54">
        <f t="shared" si="2"/>
        <v>923.86725477589107</v>
      </c>
      <c r="Y81" s="54">
        <f t="shared" si="2"/>
        <v>922.31205075840012</v>
      </c>
      <c r="Z81" s="54">
        <f t="shared" si="2"/>
        <v>919.39808288433505</v>
      </c>
      <c r="AA81" s="54">
        <f t="shared" si="2"/>
        <v>918.91029239020452</v>
      </c>
      <c r="AB81" s="54">
        <f t="shared" si="2"/>
        <v>919.18529553839335</v>
      </c>
      <c r="AC81" s="54">
        <f t="shared" si="2"/>
        <v>919.92216101899055</v>
      </c>
      <c r="AD81" s="54">
        <f t="shared" si="2"/>
        <v>920.51311675714396</v>
      </c>
      <c r="AE81" s="54">
        <f t="shared" si="2"/>
        <v>920.04977422964873</v>
      </c>
      <c r="AF81" s="54">
        <f t="shared" si="2"/>
        <v>916.33933851369693</v>
      </c>
      <c r="AG81" s="54">
        <f t="shared" si="2"/>
        <v>908.69552061364402</v>
      </c>
      <c r="AH81" s="54">
        <f t="shared" si="2"/>
        <v>898.50978961471446</v>
      </c>
      <c r="AI81" s="54">
        <f t="shared" si="2"/>
        <v>887.81467021552305</v>
      </c>
      <c r="AJ81" s="54">
        <f t="shared" si="2"/>
        <v>879.23671642733621</v>
      </c>
      <c r="AK81" s="54">
        <f t="shared" si="2"/>
        <v>872.06285747918446</v>
      </c>
      <c r="AL81" s="54">
        <f t="shared" si="2"/>
        <v>863.94454367027697</v>
      </c>
      <c r="AM81" s="54">
        <f t="shared" si="2"/>
        <v>855.19263017999435</v>
      </c>
      <c r="AN81" s="54">
        <f t="shared" si="2"/>
        <v>846.10065922048238</v>
      </c>
      <c r="AO81" s="54">
        <f t="shared" si="2"/>
        <v>836.94470442936313</v>
      </c>
      <c r="AP81" s="54">
        <f t="shared" si="2"/>
        <v>827.77577188464477</v>
      </c>
      <c r="AQ81" s="54">
        <f t="shared" si="2"/>
        <v>818.48259913956826</v>
      </c>
      <c r="AR81" s="54">
        <f t="shared" si="2"/>
        <v>809.08226633578442</v>
      </c>
      <c r="AS81" s="54">
        <f t="shared" si="2"/>
        <v>799.58867991403054</v>
      </c>
      <c r="AT81" s="54">
        <f t="shared" si="2"/>
        <v>790.01318864740313</v>
      </c>
      <c r="AU81" s="54">
        <f t="shared" si="2"/>
        <v>780.39251074206686</v>
      </c>
      <c r="AV81" s="54">
        <f t="shared" si="2"/>
        <v>770.75955414582631</v>
      </c>
      <c r="AW81" s="54">
        <f t="shared" si="2"/>
        <v>761.11677732555154</v>
      </c>
      <c r="AX81" s="54">
        <f t="shared" si="2"/>
        <v>751.46442301298282</v>
      </c>
      <c r="AY81" s="54">
        <f t="shared" si="2"/>
        <v>741.80012732413456</v>
      </c>
      <c r="AZ81" s="54">
        <f t="shared" si="2"/>
        <v>732.12957059543805</v>
      </c>
      <c r="BA81" s="54">
        <f t="shared" si="2"/>
        <v>722.45969786949536</v>
      </c>
      <c r="BB81" s="54">
        <f t="shared" si="2"/>
        <v>712.78789804530072</v>
      </c>
      <c r="BC81" s="54">
        <f t="shared" si="2"/>
        <v>703.11175675730397</v>
      </c>
      <c r="BD81" s="54">
        <f t="shared" si="2"/>
        <v>693.42908313616408</v>
      </c>
      <c r="BE81" s="54">
        <f t="shared" si="2"/>
        <v>683.76136673109681</v>
      </c>
      <c r="BF81" s="54">
        <f t="shared" si="2"/>
        <v>674.13255450251438</v>
      </c>
      <c r="BG81" s="54">
        <f t="shared" si="2"/>
        <v>664.54429645104346</v>
      </c>
      <c r="BH81" s="54">
        <f t="shared" si="2"/>
        <v>654.99821043559837</v>
      </c>
      <c r="BI81" s="55">
        <f t="shared" si="2"/>
        <v>645.4958803401729</v>
      </c>
    </row>
    <row r="82" spans="1:61" x14ac:dyDescent="0.2">
      <c r="A82" s="259" t="s">
        <v>274</v>
      </c>
      <c r="B82" s="40"/>
      <c r="I82" s="54">
        <f>I18+I19+I20</f>
        <v>188.3346119683618</v>
      </c>
      <c r="J82" s="54">
        <f t="shared" ref="J82:BI82" si="3">J18+J19+J20</f>
        <v>214.70342317481749</v>
      </c>
      <c r="K82" s="54">
        <f t="shared" si="3"/>
        <v>251.56475822637498</v>
      </c>
      <c r="L82" s="54">
        <f t="shared" si="3"/>
        <v>292.08518704151152</v>
      </c>
      <c r="M82" s="54">
        <f t="shared" si="3"/>
        <v>311.08586603752508</v>
      </c>
      <c r="N82" s="54">
        <f t="shared" si="3"/>
        <v>322.17631259331768</v>
      </c>
      <c r="O82" s="54">
        <f t="shared" si="3"/>
        <v>318.56814556928987</v>
      </c>
      <c r="P82" s="54">
        <f t="shared" si="3"/>
        <v>300.29256631472447</v>
      </c>
      <c r="Q82" s="54">
        <f t="shared" si="3"/>
        <v>286.41109626760812</v>
      </c>
      <c r="R82" s="54">
        <f t="shared" si="3"/>
        <v>306.71509543851101</v>
      </c>
      <c r="S82" s="54">
        <f t="shared" si="3"/>
        <v>333.28245206526765</v>
      </c>
      <c r="T82" s="54">
        <f t="shared" si="3"/>
        <v>348.95326179918055</v>
      </c>
      <c r="U82" s="54">
        <f t="shared" si="3"/>
        <v>317.85993717896542</v>
      </c>
      <c r="V82" s="54">
        <f t="shared" si="3"/>
        <v>353.02230805270131</v>
      </c>
      <c r="W82" s="54">
        <f t="shared" si="3"/>
        <v>370.00171069210728</v>
      </c>
      <c r="X82" s="54">
        <f t="shared" si="3"/>
        <v>379.80469990224384</v>
      </c>
      <c r="Y82" s="54">
        <f t="shared" si="3"/>
        <v>390.04521283659363</v>
      </c>
      <c r="Z82" s="54">
        <f t="shared" si="3"/>
        <v>400.25662399598303</v>
      </c>
      <c r="AA82" s="54">
        <f t="shared" si="3"/>
        <v>412.19016988815963</v>
      </c>
      <c r="AB82" s="54">
        <f t="shared" si="3"/>
        <v>425.23531725976443</v>
      </c>
      <c r="AC82" s="54">
        <f t="shared" si="3"/>
        <v>439.11018683650832</v>
      </c>
      <c r="AD82" s="54">
        <f t="shared" si="3"/>
        <v>453.3191742233293</v>
      </c>
      <c r="AE82" s="54">
        <f t="shared" si="3"/>
        <v>467.12676508282254</v>
      </c>
      <c r="AF82" s="54">
        <f t="shared" si="3"/>
        <v>479.97753129166682</v>
      </c>
      <c r="AG82" s="54">
        <f t="shared" si="3"/>
        <v>491.90484650927635</v>
      </c>
      <c r="AH82" s="54">
        <f t="shared" si="3"/>
        <v>502.95282041832365</v>
      </c>
      <c r="AI82" s="54">
        <f t="shared" si="3"/>
        <v>513.49390045880898</v>
      </c>
      <c r="AJ82" s="54">
        <f t="shared" si="3"/>
        <v>524.27849899064006</v>
      </c>
      <c r="AK82" s="54">
        <f t="shared" si="3"/>
        <v>535.13904465477844</v>
      </c>
      <c r="AL82" s="54">
        <f t="shared" si="3"/>
        <v>545.40387244710212</v>
      </c>
      <c r="AM82" s="54">
        <f t="shared" si="3"/>
        <v>555.22552100533062</v>
      </c>
      <c r="AN82" s="54">
        <f t="shared" si="3"/>
        <v>564.77389038909109</v>
      </c>
      <c r="AO82" s="54">
        <f t="shared" si="3"/>
        <v>574.23533046438547</v>
      </c>
      <c r="AP82" s="54">
        <f t="shared" si="3"/>
        <v>583.66544178179458</v>
      </c>
      <c r="AQ82" s="54">
        <f t="shared" si="3"/>
        <v>593.01368448675532</v>
      </c>
      <c r="AR82" s="54">
        <f t="shared" si="3"/>
        <v>602.32372816845668</v>
      </c>
      <c r="AS82" s="54">
        <f t="shared" si="3"/>
        <v>611.64535731983892</v>
      </c>
      <c r="AT82" s="54">
        <f t="shared" si="3"/>
        <v>621.03469290461169</v>
      </c>
      <c r="AU82" s="54">
        <f t="shared" si="3"/>
        <v>630.57662167738988</v>
      </c>
      <c r="AV82" s="54">
        <f t="shared" si="3"/>
        <v>640.36367866729609</v>
      </c>
      <c r="AW82" s="54">
        <f t="shared" si="3"/>
        <v>650.47344789571957</v>
      </c>
      <c r="AX82" s="54">
        <f t="shared" si="3"/>
        <v>660.99040368549731</v>
      </c>
      <c r="AY82" s="54">
        <f t="shared" si="3"/>
        <v>672.00593127219895</v>
      </c>
      <c r="AZ82" s="54">
        <f t="shared" si="3"/>
        <v>683.4418473124681</v>
      </c>
      <c r="BA82" s="54">
        <f t="shared" si="3"/>
        <v>695.14949421003814</v>
      </c>
      <c r="BB82" s="54">
        <f t="shared" si="3"/>
        <v>707.11879572366649</v>
      </c>
      <c r="BC82" s="54">
        <f t="shared" si="3"/>
        <v>719.33843391053438</v>
      </c>
      <c r="BD82" s="54">
        <f t="shared" si="3"/>
        <v>731.79581253595279</v>
      </c>
      <c r="BE82" s="54">
        <f t="shared" si="3"/>
        <v>744.50253861728856</v>
      </c>
      <c r="BF82" s="54">
        <f t="shared" si="3"/>
        <v>757.47459960863875</v>
      </c>
      <c r="BG82" s="54">
        <f t="shared" si="3"/>
        <v>770.70431477227021</v>
      </c>
      <c r="BH82" s="54">
        <f t="shared" si="3"/>
        <v>784.18307807252882</v>
      </c>
      <c r="BI82" s="55">
        <f t="shared" si="3"/>
        <v>797.90132117639121</v>
      </c>
    </row>
    <row r="83" spans="1:61" x14ac:dyDescent="0.2">
      <c r="A83" s="259" t="s">
        <v>275</v>
      </c>
      <c r="B83" s="40"/>
      <c r="I83" s="54">
        <f>I21+I22+I23+I24</f>
        <v>2454.8371613017289</v>
      </c>
      <c r="J83" s="54">
        <f t="shared" ref="J83:BI83" si="4">J21+J22+J23+J24</f>
        <v>2625.8153773714039</v>
      </c>
      <c r="K83" s="54">
        <f t="shared" si="4"/>
        <v>2906.3916262115386</v>
      </c>
      <c r="L83" s="54">
        <f t="shared" si="4"/>
        <v>3210.2341245899033</v>
      </c>
      <c r="M83" s="54">
        <f t="shared" si="4"/>
        <v>3416.4197497834148</v>
      </c>
      <c r="N83" s="54">
        <f t="shared" si="4"/>
        <v>3537.0991015896575</v>
      </c>
      <c r="O83" s="54">
        <f t="shared" si="4"/>
        <v>3654.9197138031955</v>
      </c>
      <c r="P83" s="54">
        <f t="shared" si="4"/>
        <v>3662.0951607589686</v>
      </c>
      <c r="Q83" s="54">
        <f t="shared" si="4"/>
        <v>3672.0622717658493</v>
      </c>
      <c r="R83" s="54">
        <f t="shared" si="4"/>
        <v>3970.0491173401556</v>
      </c>
      <c r="S83" s="54">
        <f t="shared" si="4"/>
        <v>4203.9675093378282</v>
      </c>
      <c r="T83" s="54">
        <f t="shared" si="4"/>
        <v>4224.0130373930315</v>
      </c>
      <c r="U83" s="54">
        <f t="shared" si="4"/>
        <v>4086.3310130589362</v>
      </c>
      <c r="V83" s="54">
        <f t="shared" si="4"/>
        <v>4562.6322638797656</v>
      </c>
      <c r="W83" s="54">
        <f t="shared" si="4"/>
        <v>4807.5125763941342</v>
      </c>
      <c r="X83" s="54">
        <f t="shared" si="4"/>
        <v>4905.7082740941223</v>
      </c>
      <c r="Y83" s="54">
        <f t="shared" si="4"/>
        <v>5001.9930123182658</v>
      </c>
      <c r="Z83" s="54">
        <f t="shared" si="4"/>
        <v>5090.0801106457529</v>
      </c>
      <c r="AA83" s="54">
        <f t="shared" si="4"/>
        <v>5195.0474480753364</v>
      </c>
      <c r="AB83" s="54">
        <f t="shared" si="4"/>
        <v>5309.4335761380034</v>
      </c>
      <c r="AC83" s="54">
        <f t="shared" si="4"/>
        <v>5426.0622151755688</v>
      </c>
      <c r="AD83" s="54">
        <f t="shared" si="4"/>
        <v>5535.3046785229244</v>
      </c>
      <c r="AE83" s="54">
        <f t="shared" si="4"/>
        <v>5624.9999145812708</v>
      </c>
      <c r="AF83" s="54">
        <f t="shared" si="4"/>
        <v>5694.5548485414483</v>
      </c>
      <c r="AG83" s="54">
        <f t="shared" si="4"/>
        <v>5752.809344181238</v>
      </c>
      <c r="AH83" s="54">
        <f t="shared" si="4"/>
        <v>5801.6122748649586</v>
      </c>
      <c r="AI83" s="54">
        <f t="shared" si="4"/>
        <v>5847.3743865637443</v>
      </c>
      <c r="AJ83" s="54">
        <f t="shared" si="4"/>
        <v>5901.3267317527825</v>
      </c>
      <c r="AK83" s="54">
        <f t="shared" si="4"/>
        <v>5960.0763114107776</v>
      </c>
      <c r="AL83" s="54">
        <f t="shared" si="4"/>
        <v>6012.6933733822843</v>
      </c>
      <c r="AM83" s="54">
        <f t="shared" si="4"/>
        <v>6060.9859721699077</v>
      </c>
      <c r="AN83" s="54">
        <f t="shared" si="4"/>
        <v>6106.7813773858852</v>
      </c>
      <c r="AO83" s="54">
        <f t="shared" si="4"/>
        <v>6151.9214406094507</v>
      </c>
      <c r="AP83" s="54">
        <f t="shared" si="4"/>
        <v>6196.7043726351512</v>
      </c>
      <c r="AQ83" s="54">
        <f t="shared" si="4"/>
        <v>6240.215387466631</v>
      </c>
      <c r="AR83" s="54">
        <f t="shared" si="4"/>
        <v>6282.4704656317981</v>
      </c>
      <c r="AS83" s="54">
        <f t="shared" si="4"/>
        <v>6323.4654528269311</v>
      </c>
      <c r="AT83" s="54">
        <f t="shared" si="4"/>
        <v>6363.1792186766434</v>
      </c>
      <c r="AU83" s="54">
        <f t="shared" si="4"/>
        <v>6401.8012757986735</v>
      </c>
      <c r="AV83" s="54">
        <f t="shared" si="4"/>
        <v>6439.5075542795748</v>
      </c>
      <c r="AW83" s="54">
        <f t="shared" si="4"/>
        <v>6476.23181549328</v>
      </c>
      <c r="AX83" s="54">
        <f t="shared" si="4"/>
        <v>6511.8873551157303</v>
      </c>
      <c r="AY83" s="54">
        <f t="shared" si="4"/>
        <v>6546.3618741073115</v>
      </c>
      <c r="AZ83" s="54">
        <f t="shared" si="4"/>
        <v>6579.8877066831337</v>
      </c>
      <c r="BA83" s="54">
        <f t="shared" si="4"/>
        <v>6612.7234444438018</v>
      </c>
      <c r="BB83" s="54">
        <f t="shared" si="4"/>
        <v>6644.7689850485331</v>
      </c>
      <c r="BC83" s="54">
        <f t="shared" si="4"/>
        <v>6675.9190012971112</v>
      </c>
      <c r="BD83" s="54">
        <f t="shared" si="4"/>
        <v>6706.0630231733303</v>
      </c>
      <c r="BE83" s="54">
        <f t="shared" si="4"/>
        <v>6735.316422268339</v>
      </c>
      <c r="BF83" s="54">
        <f t="shared" si="4"/>
        <v>6763.8289414805004</v>
      </c>
      <c r="BG83" s="54">
        <f t="shared" si="4"/>
        <v>6791.5346953947046</v>
      </c>
      <c r="BH83" s="54">
        <f t="shared" si="4"/>
        <v>6818.3636174840085</v>
      </c>
      <c r="BI83" s="55">
        <f t="shared" si="4"/>
        <v>6844.2415545825497</v>
      </c>
    </row>
    <row r="84" spans="1:61" x14ac:dyDescent="0.2">
      <c r="A84" s="259" t="s">
        <v>276</v>
      </c>
      <c r="B84" s="40"/>
      <c r="I84" s="54">
        <f>I25</f>
        <v>777.95991739521935</v>
      </c>
      <c r="J84" s="54">
        <f t="shared" ref="J84:BI84" si="5">J25</f>
        <v>800.14486261054606</v>
      </c>
      <c r="K84" s="54">
        <f t="shared" si="5"/>
        <v>867.16819741371125</v>
      </c>
      <c r="L84" s="54">
        <f t="shared" si="5"/>
        <v>902.40443183874095</v>
      </c>
      <c r="M84" s="54">
        <f t="shared" si="5"/>
        <v>963.89151239458693</v>
      </c>
      <c r="N84" s="54">
        <f t="shared" si="5"/>
        <v>995.32175969285993</v>
      </c>
      <c r="O84" s="54">
        <f t="shared" si="5"/>
        <v>1018.1773917073065</v>
      </c>
      <c r="P84" s="54">
        <f t="shared" si="5"/>
        <v>1033.569172982455</v>
      </c>
      <c r="Q84" s="54">
        <f t="shared" si="5"/>
        <v>1064.120195424287</v>
      </c>
      <c r="R84" s="54">
        <f t="shared" si="5"/>
        <v>1120.1978705238769</v>
      </c>
      <c r="S84" s="54">
        <f t="shared" si="5"/>
        <v>1126.5331937839655</v>
      </c>
      <c r="T84" s="54">
        <f t="shared" si="5"/>
        <v>1100.2861515096881</v>
      </c>
      <c r="U84" s="54">
        <f t="shared" si="5"/>
        <v>1071.8283979331518</v>
      </c>
      <c r="V84" s="54">
        <f t="shared" si="5"/>
        <v>1131.5999339945606</v>
      </c>
      <c r="W84" s="54">
        <f t="shared" si="5"/>
        <v>1118.4784851316513</v>
      </c>
      <c r="X84" s="54">
        <f t="shared" si="5"/>
        <v>1122.3413136675206</v>
      </c>
      <c r="Y84" s="54">
        <f t="shared" si="5"/>
        <v>1125.5995372260468</v>
      </c>
      <c r="Z84" s="54">
        <f t="shared" si="5"/>
        <v>1126.9941511840343</v>
      </c>
      <c r="AA84" s="54">
        <f t="shared" si="5"/>
        <v>1131.4964638655767</v>
      </c>
      <c r="AB84" s="54">
        <f t="shared" si="5"/>
        <v>1137.2035266092796</v>
      </c>
      <c r="AC84" s="54">
        <f t="shared" si="5"/>
        <v>1143.2924591102317</v>
      </c>
      <c r="AD84" s="54">
        <f t="shared" si="5"/>
        <v>1148.5507948960817</v>
      </c>
      <c r="AE84" s="54">
        <f t="shared" si="5"/>
        <v>1151.3835366055848</v>
      </c>
      <c r="AF84" s="54">
        <f t="shared" si="5"/>
        <v>1152.3628294895004</v>
      </c>
      <c r="AG84" s="54">
        <f t="shared" si="5"/>
        <v>1152.9978948021551</v>
      </c>
      <c r="AH84" s="54">
        <f t="shared" si="5"/>
        <v>1153.1562100301308</v>
      </c>
      <c r="AI84" s="54">
        <f t="shared" si="5"/>
        <v>1153.5967650555478</v>
      </c>
      <c r="AJ84" s="54">
        <f t="shared" si="5"/>
        <v>1155.9980043826579</v>
      </c>
      <c r="AK84" s="54">
        <f t="shared" si="5"/>
        <v>1159.8363000786053</v>
      </c>
      <c r="AL84" s="54">
        <f t="shared" si="5"/>
        <v>1163.4391811817477</v>
      </c>
      <c r="AM84" s="54">
        <f t="shared" si="5"/>
        <v>1167.0842191881925</v>
      </c>
      <c r="AN84" s="54">
        <f t="shared" si="5"/>
        <v>1171.0404940922576</v>
      </c>
      <c r="AO84" s="54">
        <f t="shared" si="5"/>
        <v>1175.5705932543899</v>
      </c>
      <c r="AP84" s="54">
        <f t="shared" si="5"/>
        <v>1180.6359972127004</v>
      </c>
      <c r="AQ84" s="54">
        <f t="shared" si="5"/>
        <v>1185.9652727719188</v>
      </c>
      <c r="AR84" s="54">
        <f t="shared" si="5"/>
        <v>1191.4630626033843</v>
      </c>
      <c r="AS84" s="54">
        <f t="shared" si="5"/>
        <v>1197.0277407289466</v>
      </c>
      <c r="AT84" s="54">
        <f t="shared" si="5"/>
        <v>1202.5520528586496</v>
      </c>
      <c r="AU84" s="54">
        <f t="shared" si="5"/>
        <v>1207.9661670252808</v>
      </c>
      <c r="AV84" s="54">
        <f t="shared" si="5"/>
        <v>1213.1952788233486</v>
      </c>
      <c r="AW84" s="54">
        <f t="shared" si="5"/>
        <v>1218.1168567806881</v>
      </c>
      <c r="AX84" s="54">
        <f t="shared" si="5"/>
        <v>1222.6029328032091</v>
      </c>
      <c r="AY84" s="54">
        <f t="shared" si="5"/>
        <v>1226.51959475073</v>
      </c>
      <c r="AZ84" s="54">
        <f t="shared" si="5"/>
        <v>1230.1754809796507</v>
      </c>
      <c r="BA84" s="54">
        <f t="shared" si="5"/>
        <v>1233.9471125871466</v>
      </c>
      <c r="BB84" s="54">
        <f t="shared" si="5"/>
        <v>1237.7974744233154</v>
      </c>
      <c r="BC84" s="54">
        <f t="shared" si="5"/>
        <v>1241.6895137556362</v>
      </c>
      <c r="BD84" s="54">
        <f t="shared" si="5"/>
        <v>1245.5861971825195</v>
      </c>
      <c r="BE84" s="54">
        <f t="shared" si="5"/>
        <v>1249.4933943303654</v>
      </c>
      <c r="BF84" s="54">
        <f t="shared" si="5"/>
        <v>1253.4241880236627</v>
      </c>
      <c r="BG84" s="54">
        <f t="shared" si="5"/>
        <v>1257.3526243377571</v>
      </c>
      <c r="BH84" s="54">
        <f t="shared" si="5"/>
        <v>1261.2530482650159</v>
      </c>
      <c r="BI84" s="55">
        <f t="shared" si="5"/>
        <v>1265.1001185502432</v>
      </c>
    </row>
    <row r="85" spans="1:61" x14ac:dyDescent="0.2">
      <c r="A85" s="259" t="s">
        <v>277</v>
      </c>
      <c r="B85" s="40"/>
      <c r="I85" s="54">
        <f>I26+I27</f>
        <v>794.13119388446216</v>
      </c>
      <c r="J85" s="54">
        <f t="shared" ref="J85:BI85" si="6">J26+J27</f>
        <v>825.51106162498331</v>
      </c>
      <c r="K85" s="54">
        <f t="shared" si="6"/>
        <v>926.7062844402725</v>
      </c>
      <c r="L85" s="54">
        <f t="shared" si="6"/>
        <v>1020.4272871821819</v>
      </c>
      <c r="M85" s="54">
        <f t="shared" si="6"/>
        <v>1043.3087046749624</v>
      </c>
      <c r="N85" s="54">
        <f t="shared" si="6"/>
        <v>1066.0064245156573</v>
      </c>
      <c r="O85" s="54">
        <f t="shared" si="6"/>
        <v>1091.5137260003926</v>
      </c>
      <c r="P85" s="54">
        <f t="shared" si="6"/>
        <v>1083.1465453210731</v>
      </c>
      <c r="Q85" s="54">
        <f t="shared" si="6"/>
        <v>1095.5096754342712</v>
      </c>
      <c r="R85" s="54">
        <f t="shared" si="6"/>
        <v>1167.9142875743082</v>
      </c>
      <c r="S85" s="54">
        <f t="shared" si="6"/>
        <v>1215.434406539068</v>
      </c>
      <c r="T85" s="54">
        <f t="shared" si="6"/>
        <v>1187.9873679037082</v>
      </c>
      <c r="U85" s="54">
        <f t="shared" si="6"/>
        <v>1033.4340072709037</v>
      </c>
      <c r="V85" s="54">
        <f t="shared" si="6"/>
        <v>1167.8811127670378</v>
      </c>
      <c r="W85" s="54">
        <f t="shared" si="6"/>
        <v>1170.7906159687132</v>
      </c>
      <c r="X85" s="54">
        <f t="shared" si="6"/>
        <v>1171.1452749210489</v>
      </c>
      <c r="Y85" s="54">
        <f t="shared" si="6"/>
        <v>1171.0996282685301</v>
      </c>
      <c r="Z85" s="54">
        <f t="shared" si="6"/>
        <v>1169.676625456804</v>
      </c>
      <c r="AA85" s="54">
        <f t="shared" si="6"/>
        <v>1171.7210711993257</v>
      </c>
      <c r="AB85" s="54">
        <f t="shared" si="6"/>
        <v>1174.8822965029362</v>
      </c>
      <c r="AC85" s="54">
        <f t="shared" si="6"/>
        <v>1178.5550743086255</v>
      </c>
      <c r="AD85" s="54">
        <f t="shared" si="6"/>
        <v>1181.7351688112813</v>
      </c>
      <c r="AE85" s="54">
        <f t="shared" si="6"/>
        <v>1183.0275253610614</v>
      </c>
      <c r="AF85" s="54">
        <f t="shared" si="6"/>
        <v>1181.6888458873989</v>
      </c>
      <c r="AG85" s="54">
        <f t="shared" si="6"/>
        <v>1178.3121982813873</v>
      </c>
      <c r="AH85" s="54">
        <f t="shared" si="6"/>
        <v>1173.5536132905186</v>
      </c>
      <c r="AI85" s="54">
        <f t="shared" si="6"/>
        <v>1168.9436954539071</v>
      </c>
      <c r="AJ85" s="54">
        <f t="shared" si="6"/>
        <v>1166.8888948264221</v>
      </c>
      <c r="AK85" s="54">
        <f t="shared" si="6"/>
        <v>1166.6181170096845</v>
      </c>
      <c r="AL85" s="54">
        <f t="shared" si="6"/>
        <v>1165.7842301028734</v>
      </c>
      <c r="AM85" s="54">
        <f t="shared" si="6"/>
        <v>1164.7070688955205</v>
      </c>
      <c r="AN85" s="54">
        <f t="shared" si="6"/>
        <v>1163.6937125551062</v>
      </c>
      <c r="AO85" s="54">
        <f t="shared" si="6"/>
        <v>1163.0399364430311</v>
      </c>
      <c r="AP85" s="54">
        <f t="shared" si="6"/>
        <v>1162.7397367012582</v>
      </c>
      <c r="AQ85" s="54">
        <f t="shared" si="6"/>
        <v>1162.5588170087203</v>
      </c>
      <c r="AR85" s="54">
        <f t="shared" si="6"/>
        <v>1162.4390852577098</v>
      </c>
      <c r="AS85" s="54">
        <f t="shared" si="6"/>
        <v>1162.317624535387</v>
      </c>
      <c r="AT85" s="54">
        <f t="shared" si="6"/>
        <v>1162.1274458268767</v>
      </c>
      <c r="AU85" s="54">
        <f t="shared" si="6"/>
        <v>1161.8389708573488</v>
      </c>
      <c r="AV85" s="54">
        <f t="shared" si="6"/>
        <v>1161.4185085087493</v>
      </c>
      <c r="AW85" s="54">
        <f t="shared" si="6"/>
        <v>1160.7875213873924</v>
      </c>
      <c r="AX85" s="54">
        <f t="shared" si="6"/>
        <v>1159.863634148513</v>
      </c>
      <c r="AY85" s="54">
        <f t="shared" si="6"/>
        <v>1158.5600400740891</v>
      </c>
      <c r="AZ85" s="54">
        <f t="shared" si="6"/>
        <v>1157.0818666028908</v>
      </c>
      <c r="BA85" s="54">
        <f t="shared" si="6"/>
        <v>1155.6777848790589</v>
      </c>
      <c r="BB85" s="54">
        <f t="shared" si="6"/>
        <v>1154.3224751115956</v>
      </c>
      <c r="BC85" s="54">
        <f t="shared" si="6"/>
        <v>1152.9906236185518</v>
      </c>
      <c r="BD85" s="54">
        <f t="shared" si="6"/>
        <v>1151.6569745939412</v>
      </c>
      <c r="BE85" s="54">
        <f t="shared" si="6"/>
        <v>1150.3358071264024</v>
      </c>
      <c r="BF85" s="54">
        <f t="shared" si="6"/>
        <v>1149.0473730557551</v>
      </c>
      <c r="BG85" s="54">
        <f t="shared" si="6"/>
        <v>1147.7755490884501</v>
      </c>
      <c r="BH85" s="54">
        <f t="shared" si="6"/>
        <v>1146.5043594250574</v>
      </c>
      <c r="BI85" s="55">
        <f t="shared" si="6"/>
        <v>1145.2179857525377</v>
      </c>
    </row>
    <row r="86" spans="1:61" x14ac:dyDescent="0.2">
      <c r="A86" s="259" t="s">
        <v>278</v>
      </c>
      <c r="B86" s="40"/>
      <c r="I86" s="54">
        <f>I28+I29</f>
        <v>312.88148361152503</v>
      </c>
      <c r="J86" s="54">
        <f t="shared" ref="J86:BI86" si="7">J28+J29</f>
        <v>338.13805783384225</v>
      </c>
      <c r="K86" s="54">
        <f t="shared" si="7"/>
        <v>398.41529338817213</v>
      </c>
      <c r="L86" s="54">
        <f t="shared" si="7"/>
        <v>454.54989898416466</v>
      </c>
      <c r="M86" s="54">
        <f t="shared" si="7"/>
        <v>484.41888292328485</v>
      </c>
      <c r="N86" s="54">
        <f t="shared" si="7"/>
        <v>511.42123288645234</v>
      </c>
      <c r="O86" s="54">
        <f t="shared" si="7"/>
        <v>535.42946394546993</v>
      </c>
      <c r="P86" s="54">
        <f t="shared" si="7"/>
        <v>541.1003690431055</v>
      </c>
      <c r="Q86" s="54">
        <f t="shared" si="7"/>
        <v>563.56545296461491</v>
      </c>
      <c r="R86" s="54">
        <f t="shared" si="7"/>
        <v>613.4637742737151</v>
      </c>
      <c r="S86" s="54">
        <f t="shared" si="7"/>
        <v>634.43255277677679</v>
      </c>
      <c r="T86" s="54">
        <f t="shared" si="7"/>
        <v>625.86579158336508</v>
      </c>
      <c r="U86" s="54">
        <f t="shared" si="7"/>
        <v>588.07392999604315</v>
      </c>
      <c r="V86" s="54">
        <f t="shared" si="7"/>
        <v>680.17697929486417</v>
      </c>
      <c r="W86" s="54">
        <f t="shared" si="7"/>
        <v>670.99484812682158</v>
      </c>
      <c r="X86" s="54">
        <f t="shared" si="7"/>
        <v>675.10609922608239</v>
      </c>
      <c r="Y86" s="54">
        <f t="shared" si="7"/>
        <v>678.92925318995424</v>
      </c>
      <c r="Z86" s="54">
        <f t="shared" si="7"/>
        <v>681.62865843011718</v>
      </c>
      <c r="AA86" s="54">
        <f t="shared" si="7"/>
        <v>686.67074038993951</v>
      </c>
      <c r="AB86" s="54">
        <f t="shared" si="7"/>
        <v>693.03301430730914</v>
      </c>
      <c r="AC86" s="54">
        <f t="shared" si="7"/>
        <v>699.62753198696396</v>
      </c>
      <c r="AD86" s="54">
        <f t="shared" si="7"/>
        <v>705.09063973780496</v>
      </c>
      <c r="AE86" s="54">
        <f t="shared" si="7"/>
        <v>707.78903310180499</v>
      </c>
      <c r="AF86" s="54">
        <f t="shared" si="7"/>
        <v>707.94831262406524</v>
      </c>
      <c r="AG86" s="54">
        <f t="shared" si="7"/>
        <v>707.02067860545651</v>
      </c>
      <c r="AH86" s="54">
        <f t="shared" si="7"/>
        <v>705.22730534441757</v>
      </c>
      <c r="AI86" s="54">
        <f t="shared" si="7"/>
        <v>703.31872019457273</v>
      </c>
      <c r="AJ86" s="54">
        <f t="shared" si="7"/>
        <v>702.58049832974029</v>
      </c>
      <c r="AK86" s="54">
        <f t="shared" si="7"/>
        <v>702.44912626633118</v>
      </c>
      <c r="AL86" s="54">
        <f t="shared" si="7"/>
        <v>701.54395056915655</v>
      </c>
      <c r="AM86" s="54">
        <f t="shared" si="7"/>
        <v>700.09814367391016</v>
      </c>
      <c r="AN86" s="54">
        <f t="shared" si="7"/>
        <v>698.33822635166973</v>
      </c>
      <c r="AO86" s="54">
        <f t="shared" si="7"/>
        <v>696.48367781028128</v>
      </c>
      <c r="AP86" s="54">
        <f t="shared" si="7"/>
        <v>694.57244545859464</v>
      </c>
      <c r="AQ86" s="54">
        <f t="shared" si="7"/>
        <v>692.50647863392601</v>
      </c>
      <c r="AR86" s="54">
        <f t="shared" si="7"/>
        <v>690.29397819455119</v>
      </c>
      <c r="AS86" s="54">
        <f t="shared" si="7"/>
        <v>687.94076652018794</v>
      </c>
      <c r="AT86" s="54">
        <f t="shared" si="7"/>
        <v>685.45073319020798</v>
      </c>
      <c r="AU86" s="54">
        <f t="shared" si="7"/>
        <v>682.85019828054988</v>
      </c>
      <c r="AV86" s="54">
        <f t="shared" si="7"/>
        <v>680.16312356482922</v>
      </c>
      <c r="AW86" s="54">
        <f t="shared" si="7"/>
        <v>677.38729500251554</v>
      </c>
      <c r="AX86" s="54">
        <f t="shared" si="7"/>
        <v>674.51853412490937</v>
      </c>
      <c r="AY86" s="54">
        <f t="shared" si="7"/>
        <v>671.55025922963841</v>
      </c>
      <c r="AZ86" s="54">
        <f t="shared" si="7"/>
        <v>668.43757607189934</v>
      </c>
      <c r="BA86" s="54">
        <f t="shared" si="7"/>
        <v>665.14769066810277</v>
      </c>
      <c r="BB86" s="54">
        <f t="shared" si="7"/>
        <v>661.68995148544695</v>
      </c>
      <c r="BC86" s="54">
        <f t="shared" si="7"/>
        <v>658.07362204091635</v>
      </c>
      <c r="BD86" s="54">
        <f t="shared" si="7"/>
        <v>654.30788508296587</v>
      </c>
      <c r="BE86" s="54">
        <f t="shared" si="7"/>
        <v>650.42413700896566</v>
      </c>
      <c r="BF86" s="54">
        <f t="shared" si="7"/>
        <v>646.45652177298575</v>
      </c>
      <c r="BG86" s="54">
        <f t="shared" si="7"/>
        <v>642.41808449618088</v>
      </c>
      <c r="BH86" s="54">
        <f t="shared" si="7"/>
        <v>638.32159577053858</v>
      </c>
      <c r="BI86" s="55">
        <f t="shared" si="7"/>
        <v>634.17953808540881</v>
      </c>
    </row>
    <row r="87" spans="1:61" x14ac:dyDescent="0.2">
      <c r="A87" s="259" t="s">
        <v>279</v>
      </c>
      <c r="B87" s="40"/>
      <c r="I87" s="54">
        <f>I30+I31+I32</f>
        <v>633.24101415449195</v>
      </c>
      <c r="J87" s="54">
        <f t="shared" ref="J87:BI87" si="8">J30+J31+J32</f>
        <v>656.9524760941357</v>
      </c>
      <c r="K87" s="54">
        <f t="shared" si="8"/>
        <v>735.05205868571045</v>
      </c>
      <c r="L87" s="54">
        <f t="shared" si="8"/>
        <v>803.22604011991803</v>
      </c>
      <c r="M87" s="54">
        <f t="shared" si="8"/>
        <v>838.14481307405174</v>
      </c>
      <c r="N87" s="54">
        <f t="shared" si="8"/>
        <v>879.44918385090205</v>
      </c>
      <c r="O87" s="54">
        <f t="shared" si="8"/>
        <v>920.17866935129575</v>
      </c>
      <c r="P87" s="54">
        <f t="shared" si="8"/>
        <v>923.06261542904986</v>
      </c>
      <c r="Q87" s="54">
        <f t="shared" si="8"/>
        <v>947.57062618735085</v>
      </c>
      <c r="R87" s="54">
        <f t="shared" si="8"/>
        <v>1024.300806196396</v>
      </c>
      <c r="S87" s="54">
        <f t="shared" si="8"/>
        <v>1062.1733133250104</v>
      </c>
      <c r="T87" s="54">
        <f t="shared" si="8"/>
        <v>1053.986525665171</v>
      </c>
      <c r="U87" s="54">
        <f t="shared" si="8"/>
        <v>1003.590336166021</v>
      </c>
      <c r="V87" s="54">
        <f t="shared" si="8"/>
        <v>1146.6830716344077</v>
      </c>
      <c r="W87" s="54">
        <f t="shared" si="8"/>
        <v>1153.9161439221259</v>
      </c>
      <c r="X87" s="54">
        <f t="shared" si="8"/>
        <v>1171.6297273664582</v>
      </c>
      <c r="Y87" s="54">
        <f t="shared" si="8"/>
        <v>1188.6023949450305</v>
      </c>
      <c r="Z87" s="54">
        <f t="shared" si="8"/>
        <v>1203.4556745955206</v>
      </c>
      <c r="AA87" s="54">
        <f t="shared" si="8"/>
        <v>1221.7613203242154</v>
      </c>
      <c r="AB87" s="54">
        <f t="shared" si="8"/>
        <v>1241.577410675435</v>
      </c>
      <c r="AC87" s="54">
        <f t="shared" si="8"/>
        <v>1261.6440863860525</v>
      </c>
      <c r="AD87" s="54">
        <f t="shared" si="8"/>
        <v>1280.1936534886829</v>
      </c>
      <c r="AE87" s="54">
        <f t="shared" si="8"/>
        <v>1294.9419730661807</v>
      </c>
      <c r="AF87" s="54">
        <f t="shared" si="8"/>
        <v>1305.8746347836534</v>
      </c>
      <c r="AG87" s="54">
        <f t="shared" si="8"/>
        <v>1314.7383218536336</v>
      </c>
      <c r="AH87" s="54">
        <f t="shared" si="8"/>
        <v>1321.8950974206737</v>
      </c>
      <c r="AI87" s="54">
        <f t="shared" si="8"/>
        <v>1328.7354312496118</v>
      </c>
      <c r="AJ87" s="54">
        <f t="shared" si="8"/>
        <v>1337.728469785997</v>
      </c>
      <c r="AK87" s="54">
        <f t="shared" si="8"/>
        <v>1348.0863065059516</v>
      </c>
      <c r="AL87" s="54">
        <f t="shared" si="8"/>
        <v>1357.3583663667043</v>
      </c>
      <c r="AM87" s="54">
        <f t="shared" si="8"/>
        <v>1365.9255515862756</v>
      </c>
      <c r="AN87" s="54">
        <f t="shared" si="8"/>
        <v>1374.1672236275308</v>
      </c>
      <c r="AO87" s="54">
        <f t="shared" si="8"/>
        <v>1382.4612917664158</v>
      </c>
      <c r="AP87" s="54">
        <f t="shared" si="8"/>
        <v>1390.8353519873954</v>
      </c>
      <c r="AQ87" s="54">
        <f t="shared" si="8"/>
        <v>1399.0433778102354</v>
      </c>
      <c r="AR87" s="54">
        <f t="shared" si="8"/>
        <v>1407.0473889756167</v>
      </c>
      <c r="AS87" s="54">
        <f t="shared" si="8"/>
        <v>1414.8036292431984</v>
      </c>
      <c r="AT87" s="54">
        <f t="shared" si="8"/>
        <v>1422.2634236670706</v>
      </c>
      <c r="AU87" s="54">
        <f t="shared" si="8"/>
        <v>1429.4241557281223</v>
      </c>
      <c r="AV87" s="54">
        <f t="shared" si="8"/>
        <v>1436.2791445716543</v>
      </c>
      <c r="AW87" s="54">
        <f t="shared" si="8"/>
        <v>1442.7668543041175</v>
      </c>
      <c r="AX87" s="54">
        <f t="shared" si="8"/>
        <v>1448.8206765486955</v>
      </c>
      <c r="AY87" s="54">
        <f t="shared" si="8"/>
        <v>1454.3680017196152</v>
      </c>
      <c r="AZ87" s="54">
        <f t="shared" si="8"/>
        <v>1459.7273317597958</v>
      </c>
      <c r="BA87" s="54">
        <f t="shared" si="8"/>
        <v>1465.233367328181</v>
      </c>
      <c r="BB87" s="54">
        <f t="shared" si="8"/>
        <v>1470.8321349945106</v>
      </c>
      <c r="BC87" s="54">
        <f t="shared" si="8"/>
        <v>1476.4691452886784</v>
      </c>
      <c r="BD87" s="54">
        <f t="shared" si="8"/>
        <v>1482.0894445179065</v>
      </c>
      <c r="BE87" s="54">
        <f t="shared" si="8"/>
        <v>1487.6886693441493</v>
      </c>
      <c r="BF87" s="54">
        <f t="shared" si="8"/>
        <v>1493.270689391029</v>
      </c>
      <c r="BG87" s="54">
        <f t="shared" si="8"/>
        <v>1498.7924982425529</v>
      </c>
      <c r="BH87" s="54">
        <f t="shared" si="8"/>
        <v>1504.2110049068626</v>
      </c>
      <c r="BI87" s="55">
        <f t="shared" si="8"/>
        <v>1509.4830792994312</v>
      </c>
    </row>
    <row r="88" spans="1:61" x14ac:dyDescent="0.2">
      <c r="A88" s="259" t="s">
        <v>280</v>
      </c>
      <c r="B88" s="40"/>
      <c r="I88" s="54">
        <f>I33</f>
        <v>637.16698879349872</v>
      </c>
      <c r="J88" s="54">
        <f t="shared" ref="J88:BI88" si="9">J33</f>
        <v>635.4050592414402</v>
      </c>
      <c r="K88" s="54">
        <f t="shared" si="9"/>
        <v>676.28810522775109</v>
      </c>
      <c r="L88" s="54">
        <f t="shared" si="9"/>
        <v>699.21935440753566</v>
      </c>
      <c r="M88" s="54">
        <f t="shared" si="9"/>
        <v>707.5885313743712</v>
      </c>
      <c r="N88" s="54">
        <f t="shared" si="9"/>
        <v>713.18461791746836</v>
      </c>
      <c r="O88" s="54">
        <f t="shared" si="9"/>
        <v>720.67276491046107</v>
      </c>
      <c r="P88" s="54">
        <f t="shared" si="9"/>
        <v>734.30200114359138</v>
      </c>
      <c r="Q88" s="54">
        <f t="shared" si="9"/>
        <v>764.60618968075028</v>
      </c>
      <c r="R88" s="54">
        <f t="shared" si="9"/>
        <v>811.09142498845029</v>
      </c>
      <c r="S88" s="54">
        <f t="shared" si="9"/>
        <v>859.28912273215599</v>
      </c>
      <c r="T88" s="54">
        <f t="shared" si="9"/>
        <v>869.92301724643733</v>
      </c>
      <c r="U88" s="54">
        <f t="shared" si="9"/>
        <v>847.42336584085638</v>
      </c>
      <c r="V88" s="54">
        <f t="shared" si="9"/>
        <v>889.38677171330733</v>
      </c>
      <c r="W88" s="54">
        <f t="shared" si="9"/>
        <v>857.39068108754168</v>
      </c>
      <c r="X88" s="54">
        <f t="shared" si="9"/>
        <v>862.29801186617169</v>
      </c>
      <c r="Y88" s="54">
        <f t="shared" si="9"/>
        <v>864.87641129550525</v>
      </c>
      <c r="Z88" s="54">
        <f t="shared" si="9"/>
        <v>864.36635360659716</v>
      </c>
      <c r="AA88" s="54">
        <f t="shared" si="9"/>
        <v>863.43279329240545</v>
      </c>
      <c r="AB88" s="54">
        <f t="shared" si="9"/>
        <v>860.3797205795338</v>
      </c>
      <c r="AC88" s="54">
        <f t="shared" si="9"/>
        <v>856.17865000066763</v>
      </c>
      <c r="AD88" s="54">
        <f t="shared" si="9"/>
        <v>851.5059049006652</v>
      </c>
      <c r="AE88" s="54">
        <f t="shared" si="9"/>
        <v>846.74999721275708</v>
      </c>
      <c r="AF88" s="54">
        <f t="shared" si="9"/>
        <v>840.44768314869384</v>
      </c>
      <c r="AG88" s="54">
        <f t="shared" si="9"/>
        <v>831.56281900453575</v>
      </c>
      <c r="AH88" s="54">
        <f t="shared" si="9"/>
        <v>821.1445908123801</v>
      </c>
      <c r="AI88" s="54">
        <f t="shared" si="9"/>
        <v>810.83046795242012</v>
      </c>
      <c r="AJ88" s="54">
        <f t="shared" si="9"/>
        <v>802.81428307607325</v>
      </c>
      <c r="AK88" s="54">
        <f t="shared" si="9"/>
        <v>796.72227879053196</v>
      </c>
      <c r="AL88" s="54">
        <f t="shared" si="9"/>
        <v>790.71638178914077</v>
      </c>
      <c r="AM88" s="54">
        <f t="shared" si="9"/>
        <v>784.93428676158601</v>
      </c>
      <c r="AN88" s="54">
        <f t="shared" si="9"/>
        <v>779.50207712966244</v>
      </c>
      <c r="AO88" s="54">
        <f t="shared" si="9"/>
        <v>774.53630001487932</v>
      </c>
      <c r="AP88" s="54">
        <f t="shared" si="9"/>
        <v>769.95227545505008</v>
      </c>
      <c r="AQ88" s="54">
        <f t="shared" si="9"/>
        <v>765.51816629586119</v>
      </c>
      <c r="AR88" s="54">
        <f t="shared" si="9"/>
        <v>761.12382965163044</v>
      </c>
      <c r="AS88" s="54">
        <f t="shared" si="9"/>
        <v>756.65959855019059</v>
      </c>
      <c r="AT88" s="54">
        <f t="shared" si="9"/>
        <v>752.01691788986238</v>
      </c>
      <c r="AU88" s="54">
        <f t="shared" si="9"/>
        <v>747.1152592914857</v>
      </c>
      <c r="AV88" s="54">
        <f t="shared" si="9"/>
        <v>741.87505259236411</v>
      </c>
      <c r="AW88" s="54">
        <f t="shared" si="9"/>
        <v>736.1921849368681</v>
      </c>
      <c r="AX88" s="54">
        <f t="shared" si="9"/>
        <v>729.96519247995889</v>
      </c>
      <c r="AY88" s="54">
        <f t="shared" si="9"/>
        <v>723.09547978063233</v>
      </c>
      <c r="AZ88" s="54">
        <f t="shared" si="9"/>
        <v>715.87020915434209</v>
      </c>
      <c r="BA88" s="54">
        <f t="shared" si="9"/>
        <v>708.62296781720352</v>
      </c>
      <c r="BB88" s="54">
        <f t="shared" si="9"/>
        <v>701.32824071017399</v>
      </c>
      <c r="BC88" s="54">
        <f t="shared" si="9"/>
        <v>693.96216711514728</v>
      </c>
      <c r="BD88" s="54">
        <f t="shared" si="9"/>
        <v>686.50263481462889</v>
      </c>
      <c r="BE88" s="54">
        <f t="shared" si="9"/>
        <v>678.95263830787212</v>
      </c>
      <c r="BF88" s="54">
        <f t="shared" si="9"/>
        <v>671.31954185273105</v>
      </c>
      <c r="BG88" s="54">
        <f t="shared" si="9"/>
        <v>663.59041798128919</v>
      </c>
      <c r="BH88" s="54">
        <f t="shared" si="9"/>
        <v>655.75404921162135</v>
      </c>
      <c r="BI88" s="55">
        <f t="shared" si="9"/>
        <v>647.80094187340899</v>
      </c>
    </row>
    <row r="89" spans="1:61" x14ac:dyDescent="0.2">
      <c r="A89" s="259" t="s">
        <v>281</v>
      </c>
      <c r="B89" s="40"/>
      <c r="I89" s="54">
        <f>I34+I35+I36+I37</f>
        <v>2560.8758667895736</v>
      </c>
      <c r="J89" s="54">
        <f t="shared" ref="J89:BI89" si="10">J34+J35+J36+J37</f>
        <v>2764.9378094832209</v>
      </c>
      <c r="K89" s="54">
        <f t="shared" si="10"/>
        <v>3105.5610641497979</v>
      </c>
      <c r="L89" s="54">
        <f t="shared" si="10"/>
        <v>3424.4854776950906</v>
      </c>
      <c r="M89" s="54">
        <f t="shared" si="10"/>
        <v>3650.4088843802569</v>
      </c>
      <c r="N89" s="54">
        <f t="shared" si="10"/>
        <v>3884.5218272380716</v>
      </c>
      <c r="O89" s="54">
        <f t="shared" si="10"/>
        <v>4107.3332190393821</v>
      </c>
      <c r="P89" s="54">
        <f t="shared" si="10"/>
        <v>4260.3967213762999</v>
      </c>
      <c r="Q89" s="54">
        <f t="shared" si="10"/>
        <v>4500.8625410492241</v>
      </c>
      <c r="R89" s="54">
        <f t="shared" si="10"/>
        <v>4837.5903445099902</v>
      </c>
      <c r="S89" s="54">
        <f t="shared" si="10"/>
        <v>5059.9853033207719</v>
      </c>
      <c r="T89" s="54">
        <f t="shared" si="10"/>
        <v>5145.0901980029448</v>
      </c>
      <c r="U89" s="54">
        <f t="shared" si="10"/>
        <v>5158.069783353104</v>
      </c>
      <c r="V89" s="54">
        <f t="shared" si="10"/>
        <v>5990.6000346023575</v>
      </c>
      <c r="W89" s="54">
        <f t="shared" si="10"/>
        <v>6217.9985802493011</v>
      </c>
      <c r="X89" s="54">
        <f t="shared" si="10"/>
        <v>6438.9463519902902</v>
      </c>
      <c r="Y89" s="54">
        <f t="shared" si="10"/>
        <v>6653.5033508089127</v>
      </c>
      <c r="Z89" s="54">
        <f t="shared" si="10"/>
        <v>6849.8970839539252</v>
      </c>
      <c r="AA89" s="54">
        <f t="shared" si="10"/>
        <v>7056.4142163778288</v>
      </c>
      <c r="AB89" s="54">
        <f t="shared" si="10"/>
        <v>7265.0455739967265</v>
      </c>
      <c r="AC89" s="54">
        <f t="shared" si="10"/>
        <v>7473.8949049674829</v>
      </c>
      <c r="AD89" s="54">
        <f t="shared" si="10"/>
        <v>7678.2287446604823</v>
      </c>
      <c r="AE89" s="54">
        <f t="shared" si="10"/>
        <v>7870.2147658022732</v>
      </c>
      <c r="AF89" s="54">
        <f t="shared" si="10"/>
        <v>8047.7757688991269</v>
      </c>
      <c r="AG89" s="54">
        <f t="shared" si="10"/>
        <v>8214.6895344346867</v>
      </c>
      <c r="AH89" s="54">
        <f t="shared" si="10"/>
        <v>8371.9537649282101</v>
      </c>
      <c r="AI89" s="54">
        <f t="shared" si="10"/>
        <v>8527.4068422592991</v>
      </c>
      <c r="AJ89" s="54">
        <f t="shared" si="10"/>
        <v>8696.4918514790425</v>
      </c>
      <c r="AK89" s="54">
        <f t="shared" si="10"/>
        <v>8874.68649561659</v>
      </c>
      <c r="AL89" s="54">
        <f t="shared" si="10"/>
        <v>9046.6505398594672</v>
      </c>
      <c r="AM89" s="54">
        <f t="shared" si="10"/>
        <v>9215.0721937406215</v>
      </c>
      <c r="AN89" s="54">
        <f t="shared" si="10"/>
        <v>9382.776463023285</v>
      </c>
      <c r="AO89" s="54">
        <f t="shared" si="10"/>
        <v>9552.7232468486145</v>
      </c>
      <c r="AP89" s="54">
        <f t="shared" si="10"/>
        <v>9725.5678663650651</v>
      </c>
      <c r="AQ89" s="54">
        <f t="shared" si="10"/>
        <v>9900.0603108459673</v>
      </c>
      <c r="AR89" s="54">
        <f t="shared" si="10"/>
        <v>10076.379390355785</v>
      </c>
      <c r="AS89" s="54">
        <f t="shared" si="10"/>
        <v>10254.670106702912</v>
      </c>
      <c r="AT89" s="54">
        <f t="shared" si="10"/>
        <v>10435.047164845844</v>
      </c>
      <c r="AU89" s="54">
        <f t="shared" si="10"/>
        <v>10617.971067695467</v>
      </c>
      <c r="AV89" s="54">
        <f t="shared" si="10"/>
        <v>10803.892255982439</v>
      </c>
      <c r="AW89" s="54">
        <f t="shared" si="10"/>
        <v>10992.863075410332</v>
      </c>
      <c r="AX89" s="54">
        <f t="shared" si="10"/>
        <v>11184.895572825953</v>
      </c>
      <c r="AY89" s="54">
        <f t="shared" si="10"/>
        <v>11379.950789756362</v>
      </c>
      <c r="AZ89" s="54">
        <f t="shared" si="10"/>
        <v>11578.723767547797</v>
      </c>
      <c r="BA89" s="54">
        <f t="shared" si="10"/>
        <v>11781.869203695524</v>
      </c>
      <c r="BB89" s="54">
        <f t="shared" si="10"/>
        <v>11989.232534206283</v>
      </c>
      <c r="BC89" s="54">
        <f t="shared" si="10"/>
        <v>12200.647862933052</v>
      </c>
      <c r="BD89" s="54">
        <f t="shared" si="10"/>
        <v>12415.937750276369</v>
      </c>
      <c r="BE89" s="54">
        <f t="shared" si="10"/>
        <v>12635.346074131945</v>
      </c>
      <c r="BF89" s="54">
        <f t="shared" si="10"/>
        <v>12859.202520936811</v>
      </c>
      <c r="BG89" s="54">
        <f t="shared" si="10"/>
        <v>13087.446758811944</v>
      </c>
      <c r="BH89" s="54">
        <f t="shared" si="10"/>
        <v>13320.014592407484</v>
      </c>
      <c r="BI89" s="55">
        <f t="shared" si="10"/>
        <v>13556.837756505265</v>
      </c>
    </row>
    <row r="90" spans="1:61" x14ac:dyDescent="0.2">
      <c r="A90" s="259" t="s">
        <v>282</v>
      </c>
      <c r="B90" s="40"/>
      <c r="I90" s="54">
        <f>I38</f>
        <v>969.86529677334454</v>
      </c>
      <c r="J90" s="54">
        <f t="shared" ref="J90:BI90" si="11">J38</f>
        <v>1054.5240750677958</v>
      </c>
      <c r="K90" s="54">
        <f t="shared" si="11"/>
        <v>1231.9487832991067</v>
      </c>
      <c r="L90" s="54">
        <f t="shared" si="11"/>
        <v>1401.566718147817</v>
      </c>
      <c r="M90" s="54">
        <f t="shared" si="11"/>
        <v>1483.7223646090169</v>
      </c>
      <c r="N90" s="54">
        <f t="shared" si="11"/>
        <v>1571.5684766320201</v>
      </c>
      <c r="O90" s="54">
        <f t="shared" si="11"/>
        <v>1646.8308809364089</v>
      </c>
      <c r="P90" s="54">
        <f t="shared" si="11"/>
        <v>1663.9142092848247</v>
      </c>
      <c r="Q90" s="54">
        <f t="shared" si="11"/>
        <v>1729.3353394650969</v>
      </c>
      <c r="R90" s="54">
        <f t="shared" si="11"/>
        <v>1815.2175877512082</v>
      </c>
      <c r="S90" s="54">
        <f t="shared" si="11"/>
        <v>1890.5503654260967</v>
      </c>
      <c r="T90" s="54">
        <f t="shared" si="11"/>
        <v>1985.0357835637794</v>
      </c>
      <c r="U90" s="54">
        <f t="shared" si="11"/>
        <v>1974.020219422028</v>
      </c>
      <c r="V90" s="54">
        <f t="shared" si="11"/>
        <v>2219.755042611464</v>
      </c>
      <c r="W90" s="54">
        <f t="shared" si="11"/>
        <v>2221.0746865680835</v>
      </c>
      <c r="X90" s="54">
        <f t="shared" si="11"/>
        <v>2231.1241140017264</v>
      </c>
      <c r="Y90" s="54">
        <f t="shared" si="11"/>
        <v>2235.6871708960625</v>
      </c>
      <c r="Z90" s="54">
        <f t="shared" si="11"/>
        <v>2233.0103410372494</v>
      </c>
      <c r="AA90" s="54">
        <f t="shared" si="11"/>
        <v>2230.3980858205045</v>
      </c>
      <c r="AB90" s="54">
        <f t="shared" si="11"/>
        <v>2223.1939895606329</v>
      </c>
      <c r="AC90" s="54">
        <f t="shared" si="11"/>
        <v>2213.0719868127553</v>
      </c>
      <c r="AD90" s="54">
        <f t="shared" si="11"/>
        <v>2200.9780013486288</v>
      </c>
      <c r="AE90" s="54">
        <f t="shared" si="11"/>
        <v>2187.1584605948024</v>
      </c>
      <c r="AF90" s="54">
        <f t="shared" si="11"/>
        <v>2167.507336513318</v>
      </c>
      <c r="AG90" s="54">
        <f t="shared" si="11"/>
        <v>2139.9763110588669</v>
      </c>
      <c r="AH90" s="54">
        <f t="shared" si="11"/>
        <v>2107.9680392886903</v>
      </c>
      <c r="AI90" s="54">
        <f t="shared" si="11"/>
        <v>2076.3470499726477</v>
      </c>
      <c r="AJ90" s="54">
        <f t="shared" si="11"/>
        <v>2051.3319279524203</v>
      </c>
      <c r="AK90" s="54">
        <f t="shared" si="11"/>
        <v>2031.4035936163789</v>
      </c>
      <c r="AL90" s="54">
        <f t="shared" si="11"/>
        <v>2010.9951464519306</v>
      </c>
      <c r="AM90" s="54">
        <f t="shared" si="11"/>
        <v>1990.5574355489587</v>
      </c>
      <c r="AN90" s="54">
        <f t="shared" si="11"/>
        <v>1970.5033588350927</v>
      </c>
      <c r="AO90" s="54">
        <f t="shared" si="11"/>
        <v>1951.2122281533473</v>
      </c>
      <c r="AP90" s="54">
        <f t="shared" si="11"/>
        <v>1932.548189485098</v>
      </c>
      <c r="AQ90" s="54">
        <f t="shared" si="11"/>
        <v>1914.0046830833674</v>
      </c>
      <c r="AR90" s="54">
        <f t="shared" si="11"/>
        <v>1895.3818753925814</v>
      </c>
      <c r="AS90" s="54">
        <f t="shared" si="11"/>
        <v>1876.4806265096333</v>
      </c>
      <c r="AT90" s="54">
        <f t="shared" si="11"/>
        <v>1857.1043387685881</v>
      </c>
      <c r="AU90" s="54">
        <f t="shared" si="11"/>
        <v>1837.1252738584617</v>
      </c>
      <c r="AV90" s="54">
        <f t="shared" si="11"/>
        <v>1816.4168913384442</v>
      </c>
      <c r="AW90" s="54">
        <f t="shared" si="11"/>
        <v>1794.7916455740105</v>
      </c>
      <c r="AX90" s="54">
        <f t="shared" si="11"/>
        <v>1772.0682341146724</v>
      </c>
      <c r="AY90" s="54">
        <f t="shared" si="11"/>
        <v>1748.0718655652481</v>
      </c>
      <c r="AZ90" s="54">
        <f t="shared" si="11"/>
        <v>1722.7428164140467</v>
      </c>
      <c r="BA90" s="54">
        <f t="shared" si="11"/>
        <v>1696.2400520023059</v>
      </c>
      <c r="BB90" s="54">
        <f t="shared" si="11"/>
        <v>1668.719474599784</v>
      </c>
      <c r="BC90" s="54">
        <f t="shared" si="11"/>
        <v>1640.3333246266436</v>
      </c>
      <c r="BD90" s="54">
        <f t="shared" si="11"/>
        <v>1611.2294889898715</v>
      </c>
      <c r="BE90" s="54">
        <f t="shared" si="11"/>
        <v>1581.6051022848139</v>
      </c>
      <c r="BF90" s="54">
        <f t="shared" si="11"/>
        <v>1551.6558028336781</v>
      </c>
      <c r="BG90" s="54">
        <f t="shared" si="11"/>
        <v>1521.5182809301211</v>
      </c>
      <c r="BH90" s="54">
        <f t="shared" si="11"/>
        <v>1491.3219230072041</v>
      </c>
      <c r="BI90" s="55">
        <f t="shared" si="11"/>
        <v>1461.1886111491619</v>
      </c>
    </row>
    <row r="91" spans="1:61" x14ac:dyDescent="0.2">
      <c r="A91" s="259" t="s">
        <v>283</v>
      </c>
      <c r="B91" s="40"/>
      <c r="I91" s="54">
        <f>I39+I40</f>
        <v>2597.0509188204237</v>
      </c>
      <c r="J91" s="54">
        <f t="shared" ref="J91:BI91" si="12">J39+J40</f>
        <v>2726.7398155051605</v>
      </c>
      <c r="K91" s="54">
        <f t="shared" si="12"/>
        <v>2967.9328846353892</v>
      </c>
      <c r="L91" s="54">
        <f t="shared" si="12"/>
        <v>3162.3679261120096</v>
      </c>
      <c r="M91" s="54">
        <f t="shared" si="12"/>
        <v>3331.3503163887726</v>
      </c>
      <c r="N91" s="54">
        <f t="shared" si="12"/>
        <v>3525.4810456247324</v>
      </c>
      <c r="O91" s="54">
        <f t="shared" si="12"/>
        <v>3658.4208621730013</v>
      </c>
      <c r="P91" s="54">
        <f t="shared" si="12"/>
        <v>3728.0927483218288</v>
      </c>
      <c r="Q91" s="54">
        <f t="shared" si="12"/>
        <v>3677.9997747986417</v>
      </c>
      <c r="R91" s="54">
        <f t="shared" si="12"/>
        <v>3750.6771824741027</v>
      </c>
      <c r="S91" s="54">
        <f t="shared" si="12"/>
        <v>4007.1459255589216</v>
      </c>
      <c r="T91" s="54">
        <f t="shared" si="12"/>
        <v>4235.8782596613346</v>
      </c>
      <c r="U91" s="54">
        <f t="shared" si="12"/>
        <v>4307.7125172410397</v>
      </c>
      <c r="V91" s="54">
        <f t="shared" si="12"/>
        <v>4583.195091143124</v>
      </c>
      <c r="W91" s="54">
        <f t="shared" si="12"/>
        <v>4780.7831913358204</v>
      </c>
      <c r="X91" s="54">
        <f t="shared" si="12"/>
        <v>4871.4509439274452</v>
      </c>
      <c r="Y91" s="54">
        <f t="shared" si="12"/>
        <v>4952.5461985800612</v>
      </c>
      <c r="Z91" s="54">
        <f t="shared" si="12"/>
        <v>5012.0754303830799</v>
      </c>
      <c r="AA91" s="54">
        <f t="shared" si="12"/>
        <v>5072.5258211763139</v>
      </c>
      <c r="AB91" s="54">
        <f t="shared" si="12"/>
        <v>5132.3487763038111</v>
      </c>
      <c r="AC91" s="54">
        <f t="shared" si="12"/>
        <v>5191.0581484793875</v>
      </c>
      <c r="AD91" s="54">
        <f t="shared" si="12"/>
        <v>5246.2437062449026</v>
      </c>
      <c r="AE91" s="54">
        <f t="shared" si="12"/>
        <v>5293.5456248566516</v>
      </c>
      <c r="AF91" s="54">
        <f t="shared" si="12"/>
        <v>5326.350716927247</v>
      </c>
      <c r="AG91" s="54">
        <f t="shared" si="12"/>
        <v>5344.1639114331938</v>
      </c>
      <c r="AH91" s="54">
        <f t="shared" si="12"/>
        <v>5351.904882900848</v>
      </c>
      <c r="AI91" s="54">
        <f t="shared" si="12"/>
        <v>5358.5701804268137</v>
      </c>
      <c r="AJ91" s="54">
        <f t="shared" si="12"/>
        <v>5377.3098153001156</v>
      </c>
      <c r="AK91" s="54">
        <f t="shared" si="12"/>
        <v>5404.424824544948</v>
      </c>
      <c r="AL91" s="54">
        <f t="shared" si="12"/>
        <v>5427.5553983772888</v>
      </c>
      <c r="AM91" s="54">
        <f t="shared" si="12"/>
        <v>5448.3258235334106</v>
      </c>
      <c r="AN91" s="54">
        <f t="shared" si="12"/>
        <v>5468.3431393071551</v>
      </c>
      <c r="AO91" s="54">
        <f t="shared" si="12"/>
        <v>5489.1997380032753</v>
      </c>
      <c r="AP91" s="54">
        <f t="shared" si="12"/>
        <v>5511.0935890153596</v>
      </c>
      <c r="AQ91" s="54">
        <f t="shared" si="12"/>
        <v>5533.1475414897741</v>
      </c>
      <c r="AR91" s="54">
        <f t="shared" si="12"/>
        <v>5555.3210090770935</v>
      </c>
      <c r="AS91" s="54">
        <f t="shared" si="12"/>
        <v>5577.559423553108</v>
      </c>
      <c r="AT91" s="54">
        <f t="shared" si="12"/>
        <v>5599.79783816492</v>
      </c>
      <c r="AU91" s="54">
        <f t="shared" si="12"/>
        <v>5622.1615239078428</v>
      </c>
      <c r="AV91" s="54">
        <f t="shared" si="12"/>
        <v>5644.7681890842596</v>
      </c>
      <c r="AW91" s="54">
        <f t="shared" si="12"/>
        <v>5667.5288900178175</v>
      </c>
      <c r="AX91" s="54">
        <f t="shared" si="12"/>
        <v>5690.3441302412793</v>
      </c>
      <c r="AY91" s="54">
        <f t="shared" si="12"/>
        <v>5713.0999148695464</v>
      </c>
      <c r="AZ91" s="54">
        <f t="shared" si="12"/>
        <v>5736.2474388844621</v>
      </c>
      <c r="BA91" s="54">
        <f t="shared" si="12"/>
        <v>5760.2698463745892</v>
      </c>
      <c r="BB91" s="54">
        <f t="shared" si="12"/>
        <v>5785.084765360556</v>
      </c>
      <c r="BC91" s="54">
        <f t="shared" si="12"/>
        <v>5810.6069786822554</v>
      </c>
      <c r="BD91" s="54">
        <f t="shared" si="12"/>
        <v>5836.7485543502735</v>
      </c>
      <c r="BE91" s="54">
        <f t="shared" si="12"/>
        <v>5863.6199252423976</v>
      </c>
      <c r="BF91" s="54">
        <f t="shared" si="12"/>
        <v>5891.3635369535059</v>
      </c>
      <c r="BG91" s="54">
        <f t="shared" si="12"/>
        <v>5919.9364287119033</v>
      </c>
      <c r="BH91" s="54">
        <f t="shared" si="12"/>
        <v>5949.2941968143432</v>
      </c>
      <c r="BI91" s="55">
        <f t="shared" si="12"/>
        <v>5979.3909427972949</v>
      </c>
    </row>
    <row r="92" spans="1:61" x14ac:dyDescent="0.2">
      <c r="A92" s="259" t="s">
        <v>284</v>
      </c>
      <c r="B92" s="40"/>
      <c r="I92" s="54">
        <f>I41</f>
        <v>825.35203982323162</v>
      </c>
      <c r="J92" s="54">
        <f t="shared" ref="J92:BI94" si="13">J41</f>
        <v>860.62424293328729</v>
      </c>
      <c r="K92" s="54">
        <f t="shared" si="13"/>
        <v>994.5601714893121</v>
      </c>
      <c r="L92" s="54">
        <f t="shared" si="13"/>
        <v>1125.7598991764332</v>
      </c>
      <c r="M92" s="54">
        <f t="shared" si="13"/>
        <v>1202.4657387811435</v>
      </c>
      <c r="N92" s="54">
        <f t="shared" si="13"/>
        <v>1283.9402712372946</v>
      </c>
      <c r="O92" s="54">
        <f t="shared" si="13"/>
        <v>1373.7400086801558</v>
      </c>
      <c r="P92" s="54">
        <f t="shared" si="13"/>
        <v>1399.7199374534182</v>
      </c>
      <c r="Q92" s="54">
        <f t="shared" si="13"/>
        <v>1477.9749989056179</v>
      </c>
      <c r="R92" s="54">
        <f t="shared" si="13"/>
        <v>1594.7588110067843</v>
      </c>
      <c r="S92" s="54">
        <f t="shared" si="13"/>
        <v>1648.2392055673163</v>
      </c>
      <c r="T92" s="54">
        <f t="shared" si="13"/>
        <v>1681.3499544976607</v>
      </c>
      <c r="U92" s="54">
        <f t="shared" si="13"/>
        <v>1711.0551127601359</v>
      </c>
      <c r="V92" s="54">
        <f t="shared" si="13"/>
        <v>2066.5774519172019</v>
      </c>
      <c r="W92" s="54">
        <f t="shared" si="13"/>
        <v>2090.8982819264734</v>
      </c>
      <c r="X92" s="54">
        <f t="shared" si="13"/>
        <v>2145.8712318027578</v>
      </c>
      <c r="Y92" s="54">
        <f t="shared" si="13"/>
        <v>2199.1035097460817</v>
      </c>
      <c r="Z92" s="54">
        <f t="shared" si="13"/>
        <v>2247.7105840994677</v>
      </c>
      <c r="AA92" s="54">
        <f t="shared" si="13"/>
        <v>2299.3693477469619</v>
      </c>
      <c r="AB92" s="54">
        <f t="shared" si="13"/>
        <v>2350.5129585038435</v>
      </c>
      <c r="AC92" s="54">
        <f t="shared" si="13"/>
        <v>2402.8972594121096</v>
      </c>
      <c r="AD92" s="54">
        <f t="shared" si="13"/>
        <v>2457.7267043208003</v>
      </c>
      <c r="AE92" s="54">
        <f t="shared" si="13"/>
        <v>2515.6007871853662</v>
      </c>
      <c r="AF92" s="54">
        <f t="shared" si="13"/>
        <v>2576.3760070207745</v>
      </c>
      <c r="AG92" s="54">
        <f t="shared" si="13"/>
        <v>2638.1131899779971</v>
      </c>
      <c r="AH92" s="54">
        <f t="shared" si="13"/>
        <v>2698.7727822247598</v>
      </c>
      <c r="AI92" s="54">
        <f t="shared" si="13"/>
        <v>2758.1930273195517</v>
      </c>
      <c r="AJ92" s="54">
        <f t="shared" si="13"/>
        <v>2818.3670846003142</v>
      </c>
      <c r="AK92" s="54">
        <f t="shared" si="13"/>
        <v>2877.9904380647044</v>
      </c>
      <c r="AL92" s="54">
        <f t="shared" si="13"/>
        <v>2934.4276695985195</v>
      </c>
      <c r="AM92" s="54">
        <f t="shared" si="13"/>
        <v>2988.5720676079859</v>
      </c>
      <c r="AN92" s="54">
        <f t="shared" si="13"/>
        <v>3041.3712180346915</v>
      </c>
      <c r="AO92" s="54">
        <f t="shared" si="13"/>
        <v>3093.8232408050417</v>
      </c>
      <c r="AP92" s="54">
        <f t="shared" si="13"/>
        <v>3146.1848230266046</v>
      </c>
      <c r="AQ92" s="54">
        <f t="shared" si="13"/>
        <v>3198.1033390803582</v>
      </c>
      <c r="AR92" s="54">
        <f t="shared" si="13"/>
        <v>3249.6973810023123</v>
      </c>
      <c r="AS92" s="54">
        <f t="shared" si="13"/>
        <v>3301.0831270680414</v>
      </c>
      <c r="AT92" s="54">
        <f t="shared" si="13"/>
        <v>3352.3759275653379</v>
      </c>
      <c r="AU92" s="54">
        <f t="shared" si="13"/>
        <v>3403.8112783686679</v>
      </c>
      <c r="AV92" s="54">
        <f t="shared" si="13"/>
        <v>3455.6299925011263</v>
      </c>
      <c r="AW92" s="54">
        <f t="shared" si="13"/>
        <v>3507.9544996574327</v>
      </c>
      <c r="AX92" s="54">
        <f t="shared" si="13"/>
        <v>3560.9043163518213</v>
      </c>
      <c r="AY92" s="54">
        <f t="shared" si="13"/>
        <v>3614.5928300178225</v>
      </c>
      <c r="AZ92" s="54">
        <f t="shared" si="13"/>
        <v>3668.9177219594626</v>
      </c>
      <c r="BA92" s="54">
        <f t="shared" si="13"/>
        <v>3723.6817768649212</v>
      </c>
      <c r="BB92" s="54">
        <f t="shared" si="13"/>
        <v>3778.8456627840096</v>
      </c>
      <c r="BC92" s="54">
        <f t="shared" si="13"/>
        <v>3834.3657137067221</v>
      </c>
      <c r="BD92" s="54">
        <f t="shared" si="13"/>
        <v>3890.1937917378268</v>
      </c>
      <c r="BE92" s="54">
        <f t="shared" si="13"/>
        <v>3946.4124278986942</v>
      </c>
      <c r="BF92" s="54">
        <f t="shared" si="13"/>
        <v>4003.1281159330324</v>
      </c>
      <c r="BG92" s="54">
        <f t="shared" si="13"/>
        <v>4060.3230122042055</v>
      </c>
      <c r="BH92" s="54">
        <f t="shared" si="13"/>
        <v>4117.9762282971687</v>
      </c>
      <c r="BI92" s="55">
        <f t="shared" si="13"/>
        <v>4176.0637192853665</v>
      </c>
    </row>
    <row r="93" spans="1:61" x14ac:dyDescent="0.2">
      <c r="A93" s="259" t="s">
        <v>285</v>
      </c>
      <c r="B93" s="40"/>
      <c r="I93" s="54">
        <f>I42</f>
        <v>957.48912910180843</v>
      </c>
      <c r="J93" s="54">
        <f t="shared" si="13"/>
        <v>1007.4847756088832</v>
      </c>
      <c r="K93" s="54">
        <f t="shared" si="13"/>
        <v>1190.6924414462044</v>
      </c>
      <c r="L93" s="54">
        <f t="shared" si="13"/>
        <v>1343.1889625419417</v>
      </c>
      <c r="M93" s="54">
        <f t="shared" si="13"/>
        <v>1386.1188711991374</v>
      </c>
      <c r="N93" s="54">
        <f t="shared" si="13"/>
        <v>1437.9007595991709</v>
      </c>
      <c r="O93" s="54">
        <f t="shared" si="13"/>
        <v>1504.0047055880304</v>
      </c>
      <c r="P93" s="54">
        <f t="shared" si="13"/>
        <v>1468.2394548218376</v>
      </c>
      <c r="Q93" s="54">
        <f t="shared" si="13"/>
        <v>1517.3701234262553</v>
      </c>
      <c r="R93" s="54">
        <f t="shared" si="13"/>
        <v>1697.1667887148062</v>
      </c>
      <c r="S93" s="54">
        <f t="shared" si="13"/>
        <v>1811.5369065308341</v>
      </c>
      <c r="T93" s="54">
        <f t="shared" si="13"/>
        <v>1821.7287125216355</v>
      </c>
      <c r="U93" s="54">
        <f t="shared" si="13"/>
        <v>1852.1517291354023</v>
      </c>
      <c r="V93" s="54">
        <f t="shared" si="13"/>
        <v>2167.5672054910888</v>
      </c>
      <c r="W93" s="54">
        <f t="shared" si="13"/>
        <v>2175.4614760435193</v>
      </c>
      <c r="X93" s="54">
        <f t="shared" si="13"/>
        <v>2236.6059372735649</v>
      </c>
      <c r="Y93" s="54">
        <f t="shared" si="13"/>
        <v>2296.0246356733592</v>
      </c>
      <c r="Z93" s="54">
        <f t="shared" si="13"/>
        <v>2350.6479886888342</v>
      </c>
      <c r="AA93" s="54">
        <f t="shared" si="13"/>
        <v>2408.4985425462842</v>
      </c>
      <c r="AB93" s="54">
        <f t="shared" si="13"/>
        <v>2465.8812717194965</v>
      </c>
      <c r="AC93" s="54">
        <f t="shared" si="13"/>
        <v>2524.6330925023785</v>
      </c>
      <c r="AD93" s="54">
        <f t="shared" si="13"/>
        <v>2586.0218002858269</v>
      </c>
      <c r="AE93" s="54">
        <f t="shared" si="13"/>
        <v>2650.6847752986837</v>
      </c>
      <c r="AF93" s="54">
        <f t="shared" si="13"/>
        <v>2718.4651685033468</v>
      </c>
      <c r="AG93" s="54">
        <f t="shared" si="13"/>
        <v>2787.3162491318585</v>
      </c>
      <c r="AH93" s="54">
        <f t="shared" si="13"/>
        <v>2855.0926816908031</v>
      </c>
      <c r="AI93" s="54">
        <f t="shared" si="13"/>
        <v>2921.6287591621103</v>
      </c>
      <c r="AJ93" s="54">
        <f t="shared" si="13"/>
        <v>2989.0451787494039</v>
      </c>
      <c r="AK93" s="54">
        <f t="shared" si="13"/>
        <v>3055.96080720702</v>
      </c>
      <c r="AL93" s="54">
        <f t="shared" si="13"/>
        <v>3119.5665232974206</v>
      </c>
      <c r="AM93" s="54">
        <f t="shared" si="13"/>
        <v>3180.8051371335</v>
      </c>
      <c r="AN93" s="54">
        <f t="shared" si="13"/>
        <v>3240.682738578917</v>
      </c>
      <c r="AO93" s="54">
        <f t="shared" si="13"/>
        <v>3300.2647655199289</v>
      </c>
      <c r="AP93" s="54">
        <f t="shared" si="13"/>
        <v>3359.8303569697337</v>
      </c>
      <c r="AQ93" s="54">
        <f t="shared" si="13"/>
        <v>3419.0091196183339</v>
      </c>
      <c r="AR93" s="54">
        <f t="shared" si="13"/>
        <v>3477.9339861802723</v>
      </c>
      <c r="AS93" s="54">
        <f t="shared" si="13"/>
        <v>3536.7365107615974</v>
      </c>
      <c r="AT93" s="54">
        <f t="shared" si="13"/>
        <v>3595.548542331881</v>
      </c>
      <c r="AU93" s="54">
        <f t="shared" si="13"/>
        <v>3654.6321014554283</v>
      </c>
      <c r="AV93" s="54">
        <f t="shared" si="13"/>
        <v>3714.2566515681879</v>
      </c>
      <c r="AW93" s="54">
        <f t="shared" si="13"/>
        <v>3774.5660426119889</v>
      </c>
      <c r="AX93" s="54">
        <f t="shared" si="13"/>
        <v>3835.7022296834957</v>
      </c>
      <c r="AY93" s="54">
        <f t="shared" si="13"/>
        <v>3897.8018179269247</v>
      </c>
      <c r="AZ93" s="54">
        <f t="shared" si="13"/>
        <v>3960.7360362658924</v>
      </c>
      <c r="BA93" s="54">
        <f t="shared" si="13"/>
        <v>4024.2651248651737</v>
      </c>
      <c r="BB93" s="54">
        <f t="shared" si="13"/>
        <v>4088.3488727826484</v>
      </c>
      <c r="BC93" s="54">
        <f t="shared" si="13"/>
        <v>4152.9422570278675</v>
      </c>
      <c r="BD93" s="54">
        <f t="shared" si="13"/>
        <v>4217.9952698473817</v>
      </c>
      <c r="BE93" s="54">
        <f t="shared" si="13"/>
        <v>4283.5995818992387</v>
      </c>
      <c r="BF93" s="54">
        <f t="shared" si="13"/>
        <v>4349.8733642519155</v>
      </c>
      <c r="BG93" s="54">
        <f t="shared" si="13"/>
        <v>4416.8001101890941</v>
      </c>
      <c r="BH93" s="54">
        <f t="shared" si="13"/>
        <v>4484.3599894593708</v>
      </c>
      <c r="BI93" s="55">
        <f t="shared" si="13"/>
        <v>4552.5297104888368</v>
      </c>
    </row>
    <row r="94" spans="1:61" x14ac:dyDescent="0.2">
      <c r="A94" s="259" t="s">
        <v>286</v>
      </c>
      <c r="B94" s="40"/>
      <c r="I94" s="54">
        <f>I43</f>
        <v>636.84917179891238</v>
      </c>
      <c r="J94" s="54">
        <f t="shared" si="13"/>
        <v>682.17640383462935</v>
      </c>
      <c r="K94" s="54">
        <f t="shared" si="13"/>
        <v>798.94066636712569</v>
      </c>
      <c r="L94" s="54">
        <f t="shared" si="13"/>
        <v>919.68852177451481</v>
      </c>
      <c r="M94" s="54">
        <f t="shared" si="13"/>
        <v>953.46054365731106</v>
      </c>
      <c r="N94" s="54">
        <f t="shared" si="13"/>
        <v>982.73916071012547</v>
      </c>
      <c r="O94" s="54">
        <f t="shared" si="13"/>
        <v>1007.190217386193</v>
      </c>
      <c r="P94" s="54">
        <f t="shared" si="13"/>
        <v>988.01686580060073</v>
      </c>
      <c r="Q94" s="54">
        <f t="shared" si="13"/>
        <v>1028.7917095739863</v>
      </c>
      <c r="R94" s="54">
        <f t="shared" si="13"/>
        <v>1164.2331935578331</v>
      </c>
      <c r="S94" s="54">
        <f t="shared" si="13"/>
        <v>1285.5808657429811</v>
      </c>
      <c r="T94" s="54">
        <f t="shared" si="13"/>
        <v>1325.0409909702028</v>
      </c>
      <c r="U94" s="54">
        <f t="shared" si="13"/>
        <v>1362.5508537800022</v>
      </c>
      <c r="V94" s="54">
        <f t="shared" si="13"/>
        <v>1597.4262241195795</v>
      </c>
      <c r="W94" s="54">
        <f t="shared" si="13"/>
        <v>1681.134442521691</v>
      </c>
      <c r="X94" s="54">
        <f t="shared" si="13"/>
        <v>1760.2441794554054</v>
      </c>
      <c r="Y94" s="54">
        <f t="shared" si="13"/>
        <v>1839.348761973476</v>
      </c>
      <c r="Z94" s="54">
        <f t="shared" si="13"/>
        <v>1915.5044205887343</v>
      </c>
      <c r="AA94" s="54">
        <f t="shared" si="13"/>
        <v>1995.200748426342</v>
      </c>
      <c r="AB94" s="54">
        <f t="shared" si="13"/>
        <v>2075.7281375826492</v>
      </c>
      <c r="AC94" s="54">
        <f t="shared" si="13"/>
        <v>2158.5718636541587</v>
      </c>
      <c r="AD94" s="54">
        <f t="shared" si="13"/>
        <v>2244.8150708902599</v>
      </c>
      <c r="AE94" s="54">
        <f t="shared" si="13"/>
        <v>2335.0447967935197</v>
      </c>
      <c r="AF94" s="54">
        <f t="shared" si="13"/>
        <v>2429.1245053647272</v>
      </c>
      <c r="AG94" s="54">
        <f t="shared" si="13"/>
        <v>2525.267760902012</v>
      </c>
      <c r="AH94" s="54">
        <f t="shared" si="13"/>
        <v>2621.5810159339476</v>
      </c>
      <c r="AI94" s="54">
        <f t="shared" si="13"/>
        <v>2717.9225186410576</v>
      </c>
      <c r="AJ94" s="54">
        <f t="shared" si="13"/>
        <v>2816.3132344891146</v>
      </c>
      <c r="AK94" s="54">
        <f t="shared" si="13"/>
        <v>2915.5066753170245</v>
      </c>
      <c r="AL94" s="54">
        <f t="shared" si="13"/>
        <v>3012.7820253125519</v>
      </c>
      <c r="AM94" s="54">
        <f t="shared" si="13"/>
        <v>3108.9863066050852</v>
      </c>
      <c r="AN94" s="54">
        <f t="shared" si="13"/>
        <v>3205.0831213274105</v>
      </c>
      <c r="AO94" s="54">
        <f t="shared" si="13"/>
        <v>3302.1516848128335</v>
      </c>
      <c r="AP94" s="54">
        <f t="shared" si="13"/>
        <v>3400.534038035004</v>
      </c>
      <c r="AQ94" s="54">
        <f t="shared" si="13"/>
        <v>3499.9297666181269</v>
      </c>
      <c r="AR94" s="54">
        <f t="shared" si="13"/>
        <v>3600.5522577084412</v>
      </c>
      <c r="AS94" s="54">
        <f t="shared" si="13"/>
        <v>3702.6297910931867</v>
      </c>
      <c r="AT94" s="54">
        <f t="shared" si="13"/>
        <v>3806.4076505691201</v>
      </c>
      <c r="AU94" s="54">
        <f t="shared" si="13"/>
        <v>3912.2876934165661</v>
      </c>
      <c r="AV94" s="54">
        <f t="shared" si="13"/>
        <v>4020.7039380866881</v>
      </c>
      <c r="AW94" s="54">
        <f t="shared" si="13"/>
        <v>4131.9783457578642</v>
      </c>
      <c r="AX94" s="54">
        <f t="shared" si="13"/>
        <v>4246.4512195514808</v>
      </c>
      <c r="AY94" s="54">
        <f t="shared" si="13"/>
        <v>4364.478366692867</v>
      </c>
      <c r="AZ94" s="54">
        <f t="shared" si="13"/>
        <v>4485.7767496352571</v>
      </c>
      <c r="BA94" s="54">
        <f t="shared" si="13"/>
        <v>4609.8297567548634</v>
      </c>
      <c r="BB94" s="54">
        <f t="shared" si="13"/>
        <v>4736.6475534537949</v>
      </c>
      <c r="BC94" s="54">
        <f t="shared" si="13"/>
        <v>4866.2341435693997</v>
      </c>
      <c r="BD94" s="54">
        <f t="shared" si="13"/>
        <v>4998.5868565373776</v>
      </c>
      <c r="BE94" s="54">
        <f t="shared" si="13"/>
        <v>5133.8717931575484</v>
      </c>
      <c r="BF94" s="54">
        <f t="shared" si="13"/>
        <v>5272.2938287956895</v>
      </c>
      <c r="BG94" s="54">
        <f t="shared" si="13"/>
        <v>5413.9010488778722</v>
      </c>
      <c r="BH94" s="54">
        <f t="shared" si="13"/>
        <v>5558.738489737967</v>
      </c>
      <c r="BI94" s="55">
        <f t="shared" si="13"/>
        <v>5706.8477863600046</v>
      </c>
    </row>
    <row r="95" spans="1:61" x14ac:dyDescent="0.2">
      <c r="A95" s="259" t="s">
        <v>287</v>
      </c>
      <c r="B95" s="40"/>
      <c r="I95" s="54">
        <f>I44+I45</f>
        <v>1623.8018058106015</v>
      </c>
      <c r="J95" s="54">
        <f t="shared" ref="J95:BI95" si="14">J44+J45</f>
        <v>1822.4951609926225</v>
      </c>
      <c r="K95" s="54">
        <f t="shared" si="14"/>
        <v>2166.298644952557</v>
      </c>
      <c r="L95" s="54">
        <f t="shared" si="14"/>
        <v>2331.3408392066517</v>
      </c>
      <c r="M95" s="54">
        <f t="shared" si="14"/>
        <v>2383.0435220231129</v>
      </c>
      <c r="N95" s="54">
        <f t="shared" si="14"/>
        <v>2540.8630589329832</v>
      </c>
      <c r="O95" s="54">
        <f t="shared" si="14"/>
        <v>2728.838438356292</v>
      </c>
      <c r="P95" s="54">
        <f t="shared" si="14"/>
        <v>2762.9644114695907</v>
      </c>
      <c r="Q95" s="54">
        <f t="shared" si="14"/>
        <v>3032.1263849062357</v>
      </c>
      <c r="R95" s="54">
        <f t="shared" si="14"/>
        <v>3401.7294408571947</v>
      </c>
      <c r="S95" s="54">
        <f t="shared" si="14"/>
        <v>3556.0155065145791</v>
      </c>
      <c r="T95" s="54">
        <f t="shared" si="14"/>
        <v>3532.2470339744173</v>
      </c>
      <c r="U95" s="54">
        <f t="shared" si="14"/>
        <v>3588.8015752326332</v>
      </c>
      <c r="V95" s="54">
        <f t="shared" si="14"/>
        <v>3965.5598401128746</v>
      </c>
      <c r="W95" s="54">
        <f t="shared" si="14"/>
        <v>4247.4403854669345</v>
      </c>
      <c r="X95" s="54">
        <f t="shared" si="14"/>
        <v>4353.1693823715232</v>
      </c>
      <c r="Y95" s="54">
        <f t="shared" si="14"/>
        <v>4455.3310178943029</v>
      </c>
      <c r="Z95" s="54">
        <f t="shared" si="14"/>
        <v>4548.1607267969348</v>
      </c>
      <c r="AA95" s="54">
        <f t="shared" si="14"/>
        <v>4647.2026860982969</v>
      </c>
      <c r="AB95" s="54">
        <f t="shared" si="14"/>
        <v>4745.1895054129891</v>
      </c>
      <c r="AC95" s="54">
        <f t="shared" si="14"/>
        <v>4845.664025663209</v>
      </c>
      <c r="AD95" s="54">
        <f t="shared" si="14"/>
        <v>4951.0424487248838</v>
      </c>
      <c r="AE95" s="54">
        <f t="shared" si="14"/>
        <v>5062.5135720563458</v>
      </c>
      <c r="AF95" s="54">
        <f t="shared" si="14"/>
        <v>5179.8125942810475</v>
      </c>
      <c r="AG95" s="54">
        <f t="shared" si="14"/>
        <v>5299.0559213596507</v>
      </c>
      <c r="AH95" s="54">
        <f t="shared" si="14"/>
        <v>5416.1205419122743</v>
      </c>
      <c r="AI95" s="54">
        <f t="shared" si="14"/>
        <v>5530.6609647095893</v>
      </c>
      <c r="AJ95" s="54">
        <f t="shared" si="14"/>
        <v>5646.6477716604713</v>
      </c>
      <c r="AK95" s="54">
        <f t="shared" si="14"/>
        <v>5761.4721880350435</v>
      </c>
      <c r="AL95" s="54">
        <f t="shared" si="14"/>
        <v>5869.8883109708377</v>
      </c>
      <c r="AM95" s="54">
        <f t="shared" si="14"/>
        <v>5973.6902608434611</v>
      </c>
      <c r="AN95" s="54">
        <f t="shared" si="14"/>
        <v>6074.7739123521505</v>
      </c>
      <c r="AO95" s="54">
        <f t="shared" si="14"/>
        <v>6175.1295161325161</v>
      </c>
      <c r="AP95" s="54">
        <f t="shared" si="14"/>
        <v>6275.2621689041262</v>
      </c>
      <c r="AQ95" s="54">
        <f t="shared" si="14"/>
        <v>6374.4605802887381</v>
      </c>
      <c r="AR95" s="54">
        <f t="shared" si="14"/>
        <v>6472.9535149837693</v>
      </c>
      <c r="AS95" s="54">
        <f t="shared" si="14"/>
        <v>6570.963857879914</v>
      </c>
      <c r="AT95" s="54">
        <f t="shared" si="14"/>
        <v>6668.7118459216636</v>
      </c>
      <c r="AU95" s="54">
        <f t="shared" si="14"/>
        <v>6766.6556180260941</v>
      </c>
      <c r="AV95" s="54">
        <f t="shared" si="14"/>
        <v>6865.2623670282046</v>
      </c>
      <c r="AW95" s="54">
        <f t="shared" si="14"/>
        <v>6964.7627563848046</v>
      </c>
      <c r="AX95" s="54">
        <f t="shared" si="14"/>
        <v>7065.3808148190647</v>
      </c>
      <c r="AY95" s="54">
        <f t="shared" si="14"/>
        <v>7167.3276007174281</v>
      </c>
      <c r="AZ95" s="54">
        <f t="shared" si="14"/>
        <v>7270.4296586078817</v>
      </c>
      <c r="BA95" s="54">
        <f t="shared" si="14"/>
        <v>7374.3337735850801</v>
      </c>
      <c r="BB95" s="54">
        <f t="shared" si="14"/>
        <v>7478.9603247312061</v>
      </c>
      <c r="BC95" s="54">
        <f t="shared" si="14"/>
        <v>7584.2212589346373</v>
      </c>
      <c r="BD95" s="54">
        <f t="shared" si="14"/>
        <v>7690.0198388029439</v>
      </c>
      <c r="BE95" s="54">
        <f t="shared" si="14"/>
        <v>7796.5176472180792</v>
      </c>
      <c r="BF95" s="54">
        <f t="shared" si="14"/>
        <v>7903.9231398686752</v>
      </c>
      <c r="BG95" s="54">
        <f t="shared" si="14"/>
        <v>8012.1988823302145</v>
      </c>
      <c r="BH95" s="54">
        <f t="shared" si="14"/>
        <v>8121.3014780640115</v>
      </c>
      <c r="BI95" s="55">
        <f t="shared" si="14"/>
        <v>8231.181364075459</v>
      </c>
    </row>
    <row r="96" spans="1:61" x14ac:dyDescent="0.2">
      <c r="A96" s="259" t="s">
        <v>288</v>
      </c>
      <c r="B96" s="40"/>
      <c r="I96" s="54">
        <f>I46</f>
        <v>1217.5195160253679</v>
      </c>
      <c r="J96" s="54">
        <f t="shared" ref="J96:BI98" si="15">J46</f>
        <v>1292.6341207581518</v>
      </c>
      <c r="K96" s="54">
        <f t="shared" si="15"/>
        <v>1490.0363414785679</v>
      </c>
      <c r="L96" s="54">
        <f t="shared" si="15"/>
        <v>1639.350314270589</v>
      </c>
      <c r="M96" s="54">
        <f t="shared" si="15"/>
        <v>1712.0343556535668</v>
      </c>
      <c r="N96" s="54">
        <f t="shared" si="15"/>
        <v>1803.6398418356748</v>
      </c>
      <c r="O96" s="54">
        <f t="shared" si="15"/>
        <v>1891.7453428330407</v>
      </c>
      <c r="P96" s="54">
        <f t="shared" si="15"/>
        <v>1925.726984191494</v>
      </c>
      <c r="Q96" s="54">
        <f t="shared" si="15"/>
        <v>2039.0277316223494</v>
      </c>
      <c r="R96" s="54">
        <f t="shared" si="15"/>
        <v>2282.7007277873363</v>
      </c>
      <c r="S96" s="54">
        <f t="shared" si="15"/>
        <v>2438.8021860920107</v>
      </c>
      <c r="T96" s="54">
        <f t="shared" si="15"/>
        <v>2603.0134076603781</v>
      </c>
      <c r="U96" s="54">
        <f t="shared" si="15"/>
        <v>2742.170325969631</v>
      </c>
      <c r="V96" s="54">
        <f t="shared" si="15"/>
        <v>3334.778314369561</v>
      </c>
      <c r="W96" s="54">
        <f t="shared" si="15"/>
        <v>3790.6958165959172</v>
      </c>
      <c r="X96" s="54">
        <f t="shared" si="15"/>
        <v>4082.7087350015395</v>
      </c>
      <c r="Y96" s="54">
        <f t="shared" si="15"/>
        <v>4386.1607060491124</v>
      </c>
      <c r="Z96" s="54">
        <f t="shared" si="15"/>
        <v>4693.2856697735133</v>
      </c>
      <c r="AA96" s="54">
        <f t="shared" si="15"/>
        <v>5024.8185671891233</v>
      </c>
      <c r="AB96" s="54">
        <f t="shared" si="15"/>
        <v>5376.2078879060882</v>
      </c>
      <c r="AC96" s="54">
        <f t="shared" si="15"/>
        <v>5744.5864285449279</v>
      </c>
      <c r="AD96" s="54">
        <f t="shared" si="15"/>
        <v>6124.3135766646974</v>
      </c>
      <c r="AE96" s="54">
        <f t="shared" si="15"/>
        <v>6506.352957942493</v>
      </c>
      <c r="AF96" s="54">
        <f t="shared" si="15"/>
        <v>6891.7197230315533</v>
      </c>
      <c r="AG96" s="54">
        <f t="shared" si="15"/>
        <v>7281.98983621347</v>
      </c>
      <c r="AH96" s="54">
        <f t="shared" si="15"/>
        <v>7666.3563286738463</v>
      </c>
      <c r="AI96" s="54">
        <f t="shared" si="15"/>
        <v>8038.0936611238503</v>
      </c>
      <c r="AJ96" s="54">
        <f t="shared" si="15"/>
        <v>8396.2104634072639</v>
      </c>
      <c r="AK96" s="54">
        <f t="shared" si="15"/>
        <v>8740.7977653653797</v>
      </c>
      <c r="AL96" s="54">
        <f t="shared" si="15"/>
        <v>9072.3264708208771</v>
      </c>
      <c r="AM96" s="54">
        <f t="shared" si="15"/>
        <v>9393.338616720217</v>
      </c>
      <c r="AN96" s="54">
        <f t="shared" si="15"/>
        <v>9706.9767784225751</v>
      </c>
      <c r="AO96" s="54">
        <f t="shared" si="15"/>
        <v>10016.951712838665</v>
      </c>
      <c r="AP96" s="54">
        <f t="shared" si="15"/>
        <v>10324.925547820996</v>
      </c>
      <c r="AQ96" s="54">
        <f t="shared" si="15"/>
        <v>10630.771298831252</v>
      </c>
      <c r="AR96" s="54">
        <f t="shared" si="15"/>
        <v>10936.079028988175</v>
      </c>
      <c r="AS96" s="54">
        <f t="shared" si="15"/>
        <v>11242.64117804578</v>
      </c>
      <c r="AT96" s="54">
        <f t="shared" si="15"/>
        <v>11552.457647454159</v>
      </c>
      <c r="AU96" s="54">
        <f t="shared" si="15"/>
        <v>11868.160763004678</v>
      </c>
      <c r="AV96" s="54">
        <f t="shared" si="15"/>
        <v>12192.642284735488</v>
      </c>
      <c r="AW96" s="54">
        <f t="shared" si="15"/>
        <v>12528.626262499747</v>
      </c>
      <c r="AX96" s="54">
        <f t="shared" si="15"/>
        <v>12879.080170838955</v>
      </c>
      <c r="AY96" s="54">
        <f t="shared" si="15"/>
        <v>13247.227092466304</v>
      </c>
      <c r="AZ96" s="54">
        <f t="shared" si="15"/>
        <v>13629.784586538379</v>
      </c>
      <c r="BA96" s="54">
        <f t="shared" si="15"/>
        <v>14021.224231382683</v>
      </c>
      <c r="BB96" s="54">
        <f t="shared" si="15"/>
        <v>14421.586269380334</v>
      </c>
      <c r="BC96" s="54">
        <f t="shared" si="15"/>
        <v>14830.891941963788</v>
      </c>
      <c r="BD96" s="54">
        <f t="shared" si="15"/>
        <v>15249.141864064979</v>
      </c>
      <c r="BE96" s="54">
        <f t="shared" si="15"/>
        <v>15676.851704355589</v>
      </c>
      <c r="BF96" s="54">
        <f t="shared" si="15"/>
        <v>16114.657310825589</v>
      </c>
      <c r="BG96" s="54">
        <f t="shared" si="15"/>
        <v>16562.716916915891</v>
      </c>
      <c r="BH96" s="54">
        <f t="shared" si="15"/>
        <v>17021.179672368933</v>
      </c>
      <c r="BI96" s="55">
        <f t="shared" si="15"/>
        <v>17490.184540017446</v>
      </c>
    </row>
    <row r="97" spans="1:61" x14ac:dyDescent="0.2">
      <c r="A97" s="259" t="s">
        <v>289</v>
      </c>
      <c r="B97" s="40"/>
      <c r="I97" s="54">
        <f>I47</f>
        <v>1706.6024804589906</v>
      </c>
      <c r="J97" s="54">
        <f t="shared" si="15"/>
        <v>1703.5010482581254</v>
      </c>
      <c r="K97" s="54">
        <f t="shared" si="15"/>
        <v>1933.8707410286615</v>
      </c>
      <c r="L97" s="54">
        <f t="shared" si="15"/>
        <v>2153.675657808727</v>
      </c>
      <c r="M97" s="54">
        <f t="shared" si="15"/>
        <v>2298.3702505757124</v>
      </c>
      <c r="N97" s="54">
        <f t="shared" si="15"/>
        <v>2430.0821452448795</v>
      </c>
      <c r="O97" s="54">
        <f t="shared" si="15"/>
        <v>2614.0226283800762</v>
      </c>
      <c r="P97" s="54">
        <f t="shared" si="15"/>
        <v>2740.3367900106496</v>
      </c>
      <c r="Q97" s="54">
        <f t="shared" si="15"/>
        <v>2941.6791661197531</v>
      </c>
      <c r="R97" s="54">
        <f t="shared" si="15"/>
        <v>3388.5062004678171</v>
      </c>
      <c r="S97" s="54">
        <f t="shared" si="15"/>
        <v>3815.9156485707945</v>
      </c>
      <c r="T97" s="54">
        <f t="shared" si="15"/>
        <v>4021.3431733748421</v>
      </c>
      <c r="U97" s="54">
        <f t="shared" si="15"/>
        <v>4189.6426485802067</v>
      </c>
      <c r="V97" s="54">
        <f t="shared" si="15"/>
        <v>5047.07826989772</v>
      </c>
      <c r="W97" s="54">
        <f t="shared" si="15"/>
        <v>5516.6342563589078</v>
      </c>
      <c r="X97" s="54">
        <f t="shared" si="15"/>
        <v>5854.9404217159818</v>
      </c>
      <c r="Y97" s="54">
        <f t="shared" si="15"/>
        <v>6204.2995806457484</v>
      </c>
      <c r="Z97" s="54">
        <f t="shared" si="15"/>
        <v>6555.3758943212861</v>
      </c>
      <c r="AA97" s="54">
        <f t="shared" si="15"/>
        <v>6938.6909767504767</v>
      </c>
      <c r="AB97" s="54">
        <f t="shared" si="15"/>
        <v>7347.1183712503289</v>
      </c>
      <c r="AC97" s="54">
        <f t="shared" si="15"/>
        <v>7774.8022892358358</v>
      </c>
      <c r="AD97" s="54">
        <f t="shared" si="15"/>
        <v>8211.4444618194939</v>
      </c>
      <c r="AE97" s="54">
        <f t="shared" si="15"/>
        <v>8641.5008898083142</v>
      </c>
      <c r="AF97" s="54">
        <f t="shared" si="15"/>
        <v>9058.4155723740514</v>
      </c>
      <c r="AG97" s="54">
        <f t="shared" si="15"/>
        <v>9465.679273665146</v>
      </c>
      <c r="AH97" s="54">
        <f t="shared" si="15"/>
        <v>9860.9381651436797</v>
      </c>
      <c r="AI97" s="54">
        <f t="shared" si="15"/>
        <v>10249.65217643512</v>
      </c>
      <c r="AJ97" s="54">
        <f t="shared" si="15"/>
        <v>10646.741704013493</v>
      </c>
      <c r="AK97" s="54">
        <f t="shared" si="15"/>
        <v>11049.029382742372</v>
      </c>
      <c r="AL97" s="54">
        <f t="shared" si="15"/>
        <v>11442.16126187028</v>
      </c>
      <c r="AM97" s="54">
        <f t="shared" si="15"/>
        <v>11829.306729655997</v>
      </c>
      <c r="AN97" s="54">
        <f t="shared" si="15"/>
        <v>12214.186638446079</v>
      </c>
      <c r="AO97" s="54">
        <f t="shared" si="15"/>
        <v>12601.065974165127</v>
      </c>
      <c r="AP97" s="54">
        <f t="shared" si="15"/>
        <v>12991.492755944051</v>
      </c>
      <c r="AQ97" s="54">
        <f t="shared" si="15"/>
        <v>13384.642379738138</v>
      </c>
      <c r="AR97" s="54">
        <f t="shared" si="15"/>
        <v>13781.735053575008</v>
      </c>
      <c r="AS97" s="54">
        <f t="shared" si="15"/>
        <v>14184.138191199432</v>
      </c>
      <c r="AT97" s="54">
        <f t="shared" si="15"/>
        <v>14593.379055487172</v>
      </c>
      <c r="AU97" s="54">
        <f t="shared" si="15"/>
        <v>15011.686003216399</v>
      </c>
      <c r="AV97" s="54">
        <f t="shared" si="15"/>
        <v>15441.520190892692</v>
      </c>
      <c r="AW97" s="54">
        <f t="shared" si="15"/>
        <v>15885.030905283858</v>
      </c>
      <c r="AX97" s="54">
        <f t="shared" si="15"/>
        <v>16344.566670251797</v>
      </c>
      <c r="AY97" s="54">
        <f t="shared" si="15"/>
        <v>16822.678417638086</v>
      </c>
      <c r="AZ97" s="54">
        <f t="shared" si="15"/>
        <v>17317.296463700735</v>
      </c>
      <c r="BA97" s="54">
        <f t="shared" si="15"/>
        <v>17824.647127132412</v>
      </c>
      <c r="BB97" s="54">
        <f t="shared" si="15"/>
        <v>18344.862041870878</v>
      </c>
      <c r="BC97" s="54">
        <f t="shared" si="15"/>
        <v>18878.051189719234</v>
      </c>
      <c r="BD97" s="54">
        <f t="shared" si="15"/>
        <v>19424.300759640737</v>
      </c>
      <c r="BE97" s="54">
        <f t="shared" si="15"/>
        <v>19984.355924952815</v>
      </c>
      <c r="BF97" s="54">
        <f t="shared" si="15"/>
        <v>20559.119726141016</v>
      </c>
      <c r="BG97" s="54">
        <f t="shared" si="15"/>
        <v>21148.890728506067</v>
      </c>
      <c r="BH97" s="54">
        <f t="shared" si="15"/>
        <v>21753.959460421047</v>
      </c>
      <c r="BI97" s="55">
        <f t="shared" si="15"/>
        <v>22374.607048814512</v>
      </c>
    </row>
    <row r="98" spans="1:61" x14ac:dyDescent="0.2">
      <c r="A98" s="259" t="s">
        <v>290</v>
      </c>
      <c r="B98" s="40"/>
      <c r="I98" s="54">
        <f>I48</f>
        <v>174.94890796108089</v>
      </c>
      <c r="J98" s="54">
        <f t="shared" si="15"/>
        <v>169.15820543043426</v>
      </c>
      <c r="K98" s="54">
        <f t="shared" si="15"/>
        <v>196.46933500099175</v>
      </c>
      <c r="L98" s="54">
        <f t="shared" si="15"/>
        <v>219.55529259720151</v>
      </c>
      <c r="M98" s="54">
        <f t="shared" si="15"/>
        <v>235.35118038279785</v>
      </c>
      <c r="N98" s="54">
        <f t="shared" si="15"/>
        <v>249.50909097016776</v>
      </c>
      <c r="O98" s="54">
        <f t="shared" si="15"/>
        <v>261.69729116037337</v>
      </c>
      <c r="P98" s="54">
        <f t="shared" si="15"/>
        <v>261.68098067397437</v>
      </c>
      <c r="Q98" s="54">
        <f t="shared" si="15"/>
        <v>279.37539782966684</v>
      </c>
      <c r="R98" s="54">
        <f t="shared" si="15"/>
        <v>318.13496199016924</v>
      </c>
      <c r="S98" s="54">
        <f t="shared" si="15"/>
        <v>336.40604594488298</v>
      </c>
      <c r="T98" s="54">
        <f t="shared" si="15"/>
        <v>358.40848198921412</v>
      </c>
      <c r="U98" s="54">
        <f t="shared" si="15"/>
        <v>358.49983471901351</v>
      </c>
      <c r="V98" s="54">
        <f t="shared" si="15"/>
        <v>418.05813758237923</v>
      </c>
      <c r="W98" s="54">
        <f t="shared" si="15"/>
        <v>444.2119594191438</v>
      </c>
      <c r="X98" s="54">
        <f t="shared" si="15"/>
        <v>460.69154359249251</v>
      </c>
      <c r="Y98" s="54">
        <f t="shared" si="15"/>
        <v>477.35006546408175</v>
      </c>
      <c r="Z98" s="54">
        <f t="shared" si="15"/>
        <v>493.57425490509036</v>
      </c>
      <c r="AA98" s="54">
        <f t="shared" si="15"/>
        <v>511.64875491355838</v>
      </c>
      <c r="AB98" s="54">
        <f t="shared" si="15"/>
        <v>530.88565306311318</v>
      </c>
      <c r="AC98" s="54">
        <f t="shared" si="15"/>
        <v>550.81083254709301</v>
      </c>
      <c r="AD98" s="54">
        <f t="shared" si="15"/>
        <v>570.67773245819649</v>
      </c>
      <c r="AE98" s="54">
        <f t="shared" si="15"/>
        <v>589.4369627370404</v>
      </c>
      <c r="AF98" s="54">
        <f t="shared" si="15"/>
        <v>606.2665261700198</v>
      </c>
      <c r="AG98" s="54">
        <f t="shared" si="15"/>
        <v>621.47831694868523</v>
      </c>
      <c r="AH98" s="54">
        <f t="shared" si="15"/>
        <v>635.71551872581631</v>
      </c>
      <c r="AI98" s="54">
        <f t="shared" si="15"/>
        <v>650.18878488756877</v>
      </c>
      <c r="AJ98" s="54">
        <f t="shared" si="15"/>
        <v>666.73932347907123</v>
      </c>
      <c r="AK98" s="54">
        <f t="shared" si="15"/>
        <v>685.05433735988265</v>
      </c>
      <c r="AL98" s="54">
        <f t="shared" si="15"/>
        <v>703.49842137907638</v>
      </c>
      <c r="AM98" s="54">
        <f t="shared" si="15"/>
        <v>722.24610809432215</v>
      </c>
      <c r="AN98" s="54">
        <f t="shared" si="15"/>
        <v>741.48446848597916</v>
      </c>
      <c r="AO98" s="54">
        <f t="shared" si="15"/>
        <v>761.41454411456152</v>
      </c>
      <c r="AP98" s="54">
        <f t="shared" si="15"/>
        <v>782.05654221046927</v>
      </c>
      <c r="AQ98" s="54">
        <f t="shared" si="15"/>
        <v>803.27449097519684</v>
      </c>
      <c r="AR98" s="54">
        <f t="shared" si="15"/>
        <v>825.04217307830424</v>
      </c>
      <c r="AS98" s="54">
        <f t="shared" si="15"/>
        <v>847.32739656117451</v>
      </c>
      <c r="AT98" s="54">
        <f t="shared" si="15"/>
        <v>870.09214338528614</v>
      </c>
      <c r="AU98" s="54">
        <f t="shared" si="15"/>
        <v>893.32408469931386</v>
      </c>
      <c r="AV98" s="54">
        <f t="shared" si="15"/>
        <v>917.00765761186165</v>
      </c>
      <c r="AW98" s="54">
        <f t="shared" si="15"/>
        <v>941.09076604563472</v>
      </c>
      <c r="AX98" s="54">
        <f t="shared" si="15"/>
        <v>965.51417067821728</v>
      </c>
      <c r="AY98" s="54">
        <f t="shared" si="15"/>
        <v>990.21039964602937</v>
      </c>
      <c r="AZ98" s="54">
        <f t="shared" si="15"/>
        <v>1015.2966988568993</v>
      </c>
      <c r="BA98" s="54">
        <f t="shared" si="15"/>
        <v>1040.9415285119007</v>
      </c>
      <c r="BB98" s="54">
        <f t="shared" si="15"/>
        <v>1067.1462982786024</v>
      </c>
      <c r="BC98" s="54">
        <f t="shared" si="15"/>
        <v>1093.9111055375154</v>
      </c>
      <c r="BD98" s="54">
        <f t="shared" si="15"/>
        <v>1121.2346323168022</v>
      </c>
      <c r="BE98" s="54">
        <f t="shared" si="15"/>
        <v>1149.1534288825915</v>
      </c>
      <c r="BF98" s="54">
        <f t="shared" si="15"/>
        <v>1177.7124831446106</v>
      </c>
      <c r="BG98" s="54">
        <f t="shared" si="15"/>
        <v>1206.9215539286129</v>
      </c>
      <c r="BH98" s="54">
        <f t="shared" si="15"/>
        <v>1236.7897399588087</v>
      </c>
      <c r="BI98" s="55">
        <f t="shared" si="15"/>
        <v>1267.3254097420834</v>
      </c>
    </row>
    <row r="99" spans="1:61" x14ac:dyDescent="0.2">
      <c r="A99" s="259" t="s">
        <v>291</v>
      </c>
      <c r="B99" s="40"/>
      <c r="I99" s="54">
        <f>I49+I50</f>
        <v>111.46028951314003</v>
      </c>
      <c r="J99" s="54">
        <f t="shared" ref="J99:BI99" si="16">J49+J50</f>
        <v>120.30787133937859</v>
      </c>
      <c r="K99" s="54">
        <f t="shared" si="16"/>
        <v>141.43053509268847</v>
      </c>
      <c r="L99" s="54">
        <f t="shared" si="16"/>
        <v>159.98361785708192</v>
      </c>
      <c r="M99" s="54">
        <f t="shared" si="16"/>
        <v>167.95873433969678</v>
      </c>
      <c r="N99" s="54">
        <f t="shared" si="16"/>
        <v>172.05530032135397</v>
      </c>
      <c r="O99" s="54">
        <f t="shared" si="16"/>
        <v>181.9600660386933</v>
      </c>
      <c r="P99" s="54">
        <f t="shared" si="16"/>
        <v>194.94534916622629</v>
      </c>
      <c r="Q99" s="54">
        <f t="shared" si="16"/>
        <v>203.22948683917804</v>
      </c>
      <c r="R99" s="54">
        <f t="shared" si="16"/>
        <v>213.07428392840546</v>
      </c>
      <c r="S99" s="54">
        <f t="shared" si="16"/>
        <v>220.22999263419672</v>
      </c>
      <c r="T99" s="54">
        <f t="shared" si="16"/>
        <v>229.27298523539721</v>
      </c>
      <c r="U99" s="54">
        <f t="shared" si="16"/>
        <v>221.1260248388711</v>
      </c>
      <c r="V99" s="54">
        <f t="shared" si="16"/>
        <v>277.87684123406291</v>
      </c>
      <c r="W99" s="54">
        <f t="shared" si="16"/>
        <v>329.30584324697315</v>
      </c>
      <c r="X99" s="54">
        <f t="shared" si="16"/>
        <v>348.41525149628671</v>
      </c>
      <c r="Y99" s="54">
        <f t="shared" si="16"/>
        <v>368.26841787976213</v>
      </c>
      <c r="Z99" s="54">
        <f t="shared" si="16"/>
        <v>388.26870785894539</v>
      </c>
      <c r="AA99" s="54">
        <f t="shared" si="16"/>
        <v>410.28059297573782</v>
      </c>
      <c r="AB99" s="54">
        <f t="shared" si="16"/>
        <v>433.9298082672903</v>
      </c>
      <c r="AC99" s="54">
        <f t="shared" si="16"/>
        <v>458.79790170759054</v>
      </c>
      <c r="AD99" s="54">
        <f t="shared" si="16"/>
        <v>484.19516730163764</v>
      </c>
      <c r="AE99" s="54">
        <f t="shared" si="16"/>
        <v>509.11221975959643</v>
      </c>
      <c r="AF99" s="54">
        <f t="shared" si="16"/>
        <v>533.01087478324405</v>
      </c>
      <c r="AG99" s="54">
        <f t="shared" si="16"/>
        <v>556.20982070051218</v>
      </c>
      <c r="AH99" s="54">
        <f t="shared" si="16"/>
        <v>578.9137119986483</v>
      </c>
      <c r="AI99" s="54">
        <f t="shared" si="16"/>
        <v>601.84819451621081</v>
      </c>
      <c r="AJ99" s="54">
        <f t="shared" si="16"/>
        <v>626.36086777140486</v>
      </c>
      <c r="AK99" s="54">
        <f t="shared" si="16"/>
        <v>652.23427518354106</v>
      </c>
      <c r="AL99" s="54">
        <f t="shared" si="16"/>
        <v>678.2388558445972</v>
      </c>
      <c r="AM99" s="54">
        <f t="shared" si="16"/>
        <v>704.55708951268639</v>
      </c>
      <c r="AN99" s="54">
        <f t="shared" si="16"/>
        <v>731.40217908143893</v>
      </c>
      <c r="AO99" s="54">
        <f t="shared" si="16"/>
        <v>759.01962519039148</v>
      </c>
      <c r="AP99" s="54">
        <f t="shared" si="16"/>
        <v>787.49147861496658</v>
      </c>
      <c r="AQ99" s="54">
        <f t="shared" si="16"/>
        <v>816.7525367846772</v>
      </c>
      <c r="AR99" s="54">
        <f t="shared" si="16"/>
        <v>846.856517747986</v>
      </c>
      <c r="AS99" s="54">
        <f t="shared" si="16"/>
        <v>877.8624043000525</v>
      </c>
      <c r="AT99" s="54">
        <f t="shared" si="16"/>
        <v>909.83514681714098</v>
      </c>
      <c r="AU99" s="54">
        <f t="shared" si="16"/>
        <v>942.87952843029734</v>
      </c>
      <c r="AV99" s="54">
        <f t="shared" si="16"/>
        <v>977.11158217136665</v>
      </c>
      <c r="AW99" s="54">
        <f t="shared" si="16"/>
        <v>1012.6237200807082</v>
      </c>
      <c r="AX99" s="54">
        <f t="shared" si="16"/>
        <v>1049.5159625924584</v>
      </c>
      <c r="AY99" s="54">
        <f t="shared" si="16"/>
        <v>1087.895582634419</v>
      </c>
      <c r="AZ99" s="54">
        <f t="shared" si="16"/>
        <v>1127.7874964430393</v>
      </c>
      <c r="BA99" s="54">
        <f t="shared" si="16"/>
        <v>1169.1564552842542</v>
      </c>
      <c r="BB99" s="54">
        <f t="shared" si="16"/>
        <v>1212.0229544528438</v>
      </c>
      <c r="BC99" s="54">
        <f t="shared" si="16"/>
        <v>1256.4052466268349</v>
      </c>
      <c r="BD99" s="54">
        <f t="shared" si="16"/>
        <v>1302.3190954029178</v>
      </c>
      <c r="BE99" s="54">
        <f t="shared" si="16"/>
        <v>1349.8237839305802</v>
      </c>
      <c r="BF99" s="54">
        <f t="shared" si="16"/>
        <v>1398.9896229134511</v>
      </c>
      <c r="BG99" s="54">
        <f t="shared" si="16"/>
        <v>1449.846064643154</v>
      </c>
      <c r="BH99" s="54">
        <f t="shared" si="16"/>
        <v>1502.421319376771</v>
      </c>
      <c r="BI99" s="55">
        <f t="shared" si="16"/>
        <v>1556.7421742672423</v>
      </c>
    </row>
    <row r="100" spans="1:61" x14ac:dyDescent="0.2">
      <c r="A100" s="259" t="s">
        <v>292</v>
      </c>
      <c r="B100" s="40"/>
      <c r="I100" s="54">
        <f>I51</f>
        <v>22.452835911654002</v>
      </c>
      <c r="J100" s="54">
        <f t="shared" ref="J100:BI103" si="17">J51</f>
        <v>23.412379173753692</v>
      </c>
      <c r="K100" s="54">
        <f t="shared" si="17"/>
        <v>27.055965524115788</v>
      </c>
      <c r="L100" s="54">
        <f t="shared" si="17"/>
        <v>30.625116401895806</v>
      </c>
      <c r="M100" s="54">
        <f t="shared" si="17"/>
        <v>32.536888744587912</v>
      </c>
      <c r="N100" s="54">
        <f t="shared" si="17"/>
        <v>35.699637404168797</v>
      </c>
      <c r="O100" s="54">
        <f t="shared" si="17"/>
        <v>38.367627851350051</v>
      </c>
      <c r="P100" s="54">
        <f t="shared" si="17"/>
        <v>39.602824835326153</v>
      </c>
      <c r="Q100" s="54">
        <f t="shared" si="17"/>
        <v>41.15991326248249</v>
      </c>
      <c r="R100" s="54">
        <f t="shared" si="17"/>
        <v>45.745408371569674</v>
      </c>
      <c r="S100" s="54">
        <f t="shared" si="17"/>
        <v>50.832278851937239</v>
      </c>
      <c r="T100" s="54">
        <f t="shared" si="17"/>
        <v>55.823300807607737</v>
      </c>
      <c r="U100" s="54">
        <f t="shared" si="17"/>
        <v>52.219430202324659</v>
      </c>
      <c r="V100" s="54">
        <f t="shared" si="17"/>
        <v>57.360679492383881</v>
      </c>
      <c r="W100" s="54">
        <f t="shared" si="17"/>
        <v>65.377607731033848</v>
      </c>
      <c r="X100" s="54">
        <f t="shared" si="17"/>
        <v>68.67704900141625</v>
      </c>
      <c r="Y100" s="54">
        <f t="shared" si="17"/>
        <v>72.025242748049536</v>
      </c>
      <c r="Z100" s="54">
        <f t="shared" si="17"/>
        <v>75.310638552533007</v>
      </c>
      <c r="AA100" s="54">
        <f t="shared" si="17"/>
        <v>78.88873917775264</v>
      </c>
      <c r="AB100" s="54">
        <f t="shared" si="17"/>
        <v>82.672237795476462</v>
      </c>
      <c r="AC100" s="54">
        <f t="shared" si="17"/>
        <v>86.579382809822249</v>
      </c>
      <c r="AD100" s="54">
        <f t="shared" si="17"/>
        <v>90.481168651156935</v>
      </c>
      <c r="AE100" s="54">
        <f t="shared" si="17"/>
        <v>94.195015974068227</v>
      </c>
      <c r="AF100" s="54">
        <f t="shared" si="17"/>
        <v>97.621880370103739</v>
      </c>
      <c r="AG100" s="54">
        <f t="shared" si="17"/>
        <v>100.82150264574886</v>
      </c>
      <c r="AH100" s="54">
        <f t="shared" si="17"/>
        <v>103.84066115357548</v>
      </c>
      <c r="AI100" s="54">
        <f t="shared" si="17"/>
        <v>106.81631591090792</v>
      </c>
      <c r="AJ100" s="54">
        <f t="shared" si="17"/>
        <v>109.9882933525668</v>
      </c>
      <c r="AK100" s="54">
        <f t="shared" si="17"/>
        <v>113.30876241000665</v>
      </c>
      <c r="AL100" s="54">
        <f t="shared" si="17"/>
        <v>116.55585240507644</v>
      </c>
      <c r="AM100" s="54">
        <f t="shared" si="17"/>
        <v>119.76076428879622</v>
      </c>
      <c r="AN100" s="54">
        <f t="shared" si="17"/>
        <v>122.95812856812252</v>
      </c>
      <c r="AO100" s="54">
        <f t="shared" si="17"/>
        <v>126.18596214581619</v>
      </c>
      <c r="AP100" s="54">
        <f t="shared" si="17"/>
        <v>129.45317483499193</v>
      </c>
      <c r="AQ100" s="54">
        <f t="shared" si="17"/>
        <v>132.74370722501286</v>
      </c>
      <c r="AR100" s="54">
        <f t="shared" si="17"/>
        <v>136.06064577695562</v>
      </c>
      <c r="AS100" s="54">
        <f t="shared" si="17"/>
        <v>139.40704743772409</v>
      </c>
      <c r="AT100" s="54">
        <f t="shared" si="17"/>
        <v>142.78598069577978</v>
      </c>
      <c r="AU100" s="54">
        <f t="shared" si="17"/>
        <v>146.20569963518483</v>
      </c>
      <c r="AV100" s="54">
        <f t="shared" si="17"/>
        <v>149.67486789284894</v>
      </c>
      <c r="AW100" s="54">
        <f t="shared" si="17"/>
        <v>153.19714799758594</v>
      </c>
      <c r="AX100" s="54">
        <f t="shared" si="17"/>
        <v>156.77605847002781</v>
      </c>
      <c r="AY100" s="54">
        <f t="shared" si="17"/>
        <v>160.41481562584221</v>
      </c>
      <c r="AZ100" s="54">
        <f t="shared" si="17"/>
        <v>164.11519581125793</v>
      </c>
      <c r="BA100" s="54">
        <f t="shared" si="17"/>
        <v>167.87502888453068</v>
      </c>
      <c r="BB100" s="54">
        <f t="shared" si="17"/>
        <v>171.69099205622069</v>
      </c>
      <c r="BC100" s="54">
        <f t="shared" si="17"/>
        <v>175.55940097437798</v>
      </c>
      <c r="BD100" s="54">
        <f t="shared" si="17"/>
        <v>179.47620167416585</v>
      </c>
      <c r="BE100" s="54">
        <f t="shared" si="17"/>
        <v>183.4432506214969</v>
      </c>
      <c r="BF100" s="54">
        <f t="shared" si="17"/>
        <v>187.46354965089543</v>
      </c>
      <c r="BG100" s="54">
        <f t="shared" si="17"/>
        <v>191.53429361878472</v>
      </c>
      <c r="BH100" s="54">
        <f t="shared" si="17"/>
        <v>195.65242187541887</v>
      </c>
      <c r="BI100" s="55">
        <f t="shared" si="17"/>
        <v>199.81461032862347</v>
      </c>
    </row>
    <row r="101" spans="1:61" x14ac:dyDescent="0.2">
      <c r="A101" s="259" t="s">
        <v>293</v>
      </c>
      <c r="B101" s="40"/>
      <c r="I101" s="54">
        <f>I52</f>
        <v>1466.9497714236093</v>
      </c>
      <c r="J101" s="54">
        <f t="shared" si="17"/>
        <v>1474.0179441560417</v>
      </c>
      <c r="K101" s="54">
        <f t="shared" si="17"/>
        <v>1588.8989412835126</v>
      </c>
      <c r="L101" s="54">
        <f t="shared" si="17"/>
        <v>1680.9431100365668</v>
      </c>
      <c r="M101" s="54">
        <f t="shared" si="17"/>
        <v>1680.2596337294835</v>
      </c>
      <c r="N101" s="54">
        <f t="shared" si="17"/>
        <v>1695.144439478476</v>
      </c>
      <c r="O101" s="54">
        <f t="shared" si="17"/>
        <v>1660.9369108534145</v>
      </c>
      <c r="P101" s="54">
        <f t="shared" si="17"/>
        <v>1583.6219721367613</v>
      </c>
      <c r="Q101" s="54">
        <f t="shared" si="17"/>
        <v>1619.613841507062</v>
      </c>
      <c r="R101" s="54">
        <f t="shared" si="17"/>
        <v>1767.2620779648926</v>
      </c>
      <c r="S101" s="54">
        <f t="shared" si="17"/>
        <v>1928.5876837904223</v>
      </c>
      <c r="T101" s="54">
        <f t="shared" si="17"/>
        <v>1980.3465919708456</v>
      </c>
      <c r="U101" s="54">
        <f t="shared" si="17"/>
        <v>1952.1155968033461</v>
      </c>
      <c r="V101" s="54">
        <f t="shared" si="17"/>
        <v>2254.0667697181825</v>
      </c>
      <c r="W101" s="54">
        <f t="shared" si="17"/>
        <v>2406.5305171590167</v>
      </c>
      <c r="X101" s="54">
        <f t="shared" si="17"/>
        <v>2612.1502297731568</v>
      </c>
      <c r="Y101" s="54">
        <f t="shared" si="17"/>
        <v>2883.6219715789744</v>
      </c>
      <c r="Z101" s="54">
        <f t="shared" si="17"/>
        <v>3307.5283034885815</v>
      </c>
      <c r="AA101" s="54">
        <f t="shared" si="17"/>
        <v>3672.5688514158724</v>
      </c>
      <c r="AB101" s="54">
        <f t="shared" si="17"/>
        <v>4042.1204380345316</v>
      </c>
      <c r="AC101" s="54">
        <f t="shared" si="17"/>
        <v>4408.7940125780087</v>
      </c>
      <c r="AD101" s="54">
        <f t="shared" si="17"/>
        <v>4787.8159180093144</v>
      </c>
      <c r="AE101" s="54">
        <f t="shared" si="17"/>
        <v>5219.2117802230168</v>
      </c>
      <c r="AF101" s="54">
        <f t="shared" si="17"/>
        <v>5751.944018664235</v>
      </c>
      <c r="AG101" s="54">
        <f t="shared" si="17"/>
        <v>6389.9247970685346</v>
      </c>
      <c r="AH101" s="54">
        <f t="shared" si="17"/>
        <v>7105.340162062188</v>
      </c>
      <c r="AI101" s="54">
        <f t="shared" si="17"/>
        <v>7816.4355740509955</v>
      </c>
      <c r="AJ101" s="54">
        <f t="shared" si="17"/>
        <v>8381.3117522687589</v>
      </c>
      <c r="AK101" s="54">
        <f t="shared" si="17"/>
        <v>8807.8667589303186</v>
      </c>
      <c r="AL101" s="54">
        <f t="shared" si="17"/>
        <v>9216.6525473016336</v>
      </c>
      <c r="AM101" s="54">
        <f t="shared" si="17"/>
        <v>9609.0879138226301</v>
      </c>
      <c r="AN101" s="54">
        <f t="shared" si="17"/>
        <v>9987.7454838507911</v>
      </c>
      <c r="AO101" s="54">
        <f t="shared" si="17"/>
        <v>10356.277767997984</v>
      </c>
      <c r="AP101" s="54">
        <f t="shared" si="17"/>
        <v>10716.641379316075</v>
      </c>
      <c r="AQ101" s="54">
        <f t="shared" si="17"/>
        <v>11069.256234266109</v>
      </c>
      <c r="AR101" s="54">
        <f t="shared" si="17"/>
        <v>11416.583595136719</v>
      </c>
      <c r="AS101" s="54">
        <f t="shared" si="17"/>
        <v>11761.516648857136</v>
      </c>
      <c r="AT101" s="54">
        <f t="shared" si="17"/>
        <v>12107.342656281109</v>
      </c>
      <c r="AU101" s="54">
        <f t="shared" si="17"/>
        <v>12458.157815820954</v>
      </c>
      <c r="AV101" s="54">
        <f t="shared" si="17"/>
        <v>12818.462723431903</v>
      </c>
      <c r="AW101" s="54">
        <f t="shared" si="17"/>
        <v>13192.715909970657</v>
      </c>
      <c r="AX101" s="54">
        <f t="shared" si="17"/>
        <v>13585.789516588755</v>
      </c>
      <c r="AY101" s="54">
        <f t="shared" si="17"/>
        <v>14003.032800101515</v>
      </c>
      <c r="AZ101" s="54">
        <f t="shared" si="17"/>
        <v>14438.32988306824</v>
      </c>
      <c r="BA101" s="54">
        <f t="shared" si="17"/>
        <v>14881.62206940037</v>
      </c>
      <c r="BB101" s="54">
        <f t="shared" si="17"/>
        <v>15332.733899150522</v>
      </c>
      <c r="BC101" s="54">
        <f t="shared" si="17"/>
        <v>15791.460267288372</v>
      </c>
      <c r="BD101" s="54">
        <f t="shared" si="17"/>
        <v>16257.564879256321</v>
      </c>
      <c r="BE101" s="54">
        <f t="shared" si="17"/>
        <v>16731.352231822053</v>
      </c>
      <c r="BF101" s="54">
        <f t="shared" si="17"/>
        <v>17213.248613929212</v>
      </c>
      <c r="BG101" s="54">
        <f t="shared" si="17"/>
        <v>17703.16287582483</v>
      </c>
      <c r="BH101" s="54">
        <f t="shared" si="17"/>
        <v>18200.985415879226</v>
      </c>
      <c r="BI101" s="55">
        <f t="shared" si="17"/>
        <v>18706.587167807662</v>
      </c>
    </row>
    <row r="102" spans="1:61" x14ac:dyDescent="0.2">
      <c r="A102" s="259" t="s">
        <v>294</v>
      </c>
      <c r="B102" s="40"/>
      <c r="I102" s="54">
        <f>I53</f>
        <v>87.53053933252626</v>
      </c>
      <c r="J102" s="54">
        <f t="shared" si="17"/>
        <v>95.08803735377785</v>
      </c>
      <c r="K102" s="54">
        <f t="shared" si="17"/>
        <v>108.87049937819883</v>
      </c>
      <c r="L102" s="54">
        <f t="shared" si="17"/>
        <v>118.31566272018181</v>
      </c>
      <c r="M102" s="54">
        <f t="shared" si="17"/>
        <v>125.81415161256815</v>
      </c>
      <c r="N102" s="54">
        <f t="shared" si="17"/>
        <v>140.31477005110062</v>
      </c>
      <c r="O102" s="54">
        <f t="shared" si="17"/>
        <v>156.72015248722698</v>
      </c>
      <c r="P102" s="54">
        <f t="shared" si="17"/>
        <v>165.1852348132401</v>
      </c>
      <c r="Q102" s="54">
        <f t="shared" si="17"/>
        <v>184.25366435012344</v>
      </c>
      <c r="R102" s="54">
        <f t="shared" si="17"/>
        <v>209.81637237905477</v>
      </c>
      <c r="S102" s="54">
        <f t="shared" si="17"/>
        <v>245.89161153311522</v>
      </c>
      <c r="T102" s="54">
        <f t="shared" si="17"/>
        <v>264.34481065829374</v>
      </c>
      <c r="U102" s="54">
        <f t="shared" si="17"/>
        <v>255.71778339066671</v>
      </c>
      <c r="V102" s="54">
        <f t="shared" si="17"/>
        <v>314.44198403038911</v>
      </c>
      <c r="W102" s="54">
        <f t="shared" si="17"/>
        <v>339.54369713094945</v>
      </c>
      <c r="X102" s="54">
        <f t="shared" si="17"/>
        <v>366.51270570936958</v>
      </c>
      <c r="Y102" s="54">
        <f t="shared" si="17"/>
        <v>393.94971894702286</v>
      </c>
      <c r="Z102" s="54">
        <f t="shared" si="17"/>
        <v>420.84819055215905</v>
      </c>
      <c r="AA102" s="54">
        <f t="shared" si="17"/>
        <v>448.65062871868452</v>
      </c>
      <c r="AB102" s="54">
        <f t="shared" si="17"/>
        <v>476.9232465081198</v>
      </c>
      <c r="AC102" s="54">
        <f t="shared" si="17"/>
        <v>505.71721401858241</v>
      </c>
      <c r="AD102" s="54">
        <f t="shared" si="17"/>
        <v>534.93674757379313</v>
      </c>
      <c r="AE102" s="54">
        <f t="shared" si="17"/>
        <v>564.2970574934227</v>
      </c>
      <c r="AF102" s="54">
        <f t="shared" si="17"/>
        <v>593.79322483469309</v>
      </c>
      <c r="AG102" s="54">
        <f t="shared" si="17"/>
        <v>623.33896719204586</v>
      </c>
      <c r="AH102" s="54">
        <f t="shared" si="17"/>
        <v>652.47265263098552</v>
      </c>
      <c r="AI102" s="54">
        <f t="shared" si="17"/>
        <v>681.19447372907928</v>
      </c>
      <c r="AJ102" s="54">
        <f t="shared" si="17"/>
        <v>710.09353151663618</v>
      </c>
      <c r="AK102" s="54">
        <f t="shared" si="17"/>
        <v>739.25758151148545</v>
      </c>
      <c r="AL102" s="54">
        <f t="shared" si="17"/>
        <v>768.29788332743919</v>
      </c>
      <c r="AM102" s="54">
        <f t="shared" si="17"/>
        <v>797.39291176905272</v>
      </c>
      <c r="AN102" s="54">
        <f t="shared" si="17"/>
        <v>826.75150693203284</v>
      </c>
      <c r="AO102" s="54">
        <f t="shared" si="17"/>
        <v>856.61366951020227</v>
      </c>
      <c r="AP102" s="54">
        <f t="shared" si="17"/>
        <v>887.02891095658254</v>
      </c>
      <c r="AQ102" s="54">
        <f t="shared" si="17"/>
        <v>917.87561827322475</v>
      </c>
      <c r="AR102" s="54">
        <f t="shared" si="17"/>
        <v>949.16128763076983</v>
      </c>
      <c r="AS102" s="54">
        <f t="shared" si="17"/>
        <v>980.89380147415943</v>
      </c>
      <c r="AT102" s="54">
        <f t="shared" si="17"/>
        <v>1013.0819206474986</v>
      </c>
      <c r="AU102" s="54">
        <f t="shared" si="17"/>
        <v>1045.7724927602703</v>
      </c>
      <c r="AV102" s="54">
        <f t="shared" si="17"/>
        <v>1079.0176604731746</v>
      </c>
      <c r="AW102" s="54">
        <f t="shared" si="17"/>
        <v>1112.8357593370454</v>
      </c>
      <c r="AX102" s="54">
        <f t="shared" si="17"/>
        <v>1147.245577342085</v>
      </c>
      <c r="AY102" s="54">
        <f t="shared" si="17"/>
        <v>1182.2652517121303</v>
      </c>
      <c r="AZ102" s="54">
        <f t="shared" si="17"/>
        <v>1218.1585957928437</v>
      </c>
      <c r="BA102" s="54">
        <f t="shared" si="17"/>
        <v>1255.1406867175665</v>
      </c>
      <c r="BB102" s="54">
        <f t="shared" si="17"/>
        <v>1293.1481485943282</v>
      </c>
      <c r="BC102" s="54">
        <f t="shared" si="17"/>
        <v>1332.1079311460608</v>
      </c>
      <c r="BD102" s="54">
        <f t="shared" si="17"/>
        <v>1371.9369224247937</v>
      </c>
      <c r="BE102" s="54">
        <f t="shared" si="17"/>
        <v>1412.5900547422962</v>
      </c>
      <c r="BF102" s="54">
        <f t="shared" si="17"/>
        <v>1454.0249313013267</v>
      </c>
      <c r="BG102" s="54">
        <f t="shared" si="17"/>
        <v>1496.14780826225</v>
      </c>
      <c r="BH102" s="54">
        <f t="shared" si="17"/>
        <v>1538.8556975154443</v>
      </c>
      <c r="BI102" s="55">
        <f t="shared" si="17"/>
        <v>1582.0363677060448</v>
      </c>
    </row>
    <row r="103" spans="1:61" x14ac:dyDescent="0.2">
      <c r="A103" s="260" t="s">
        <v>295</v>
      </c>
      <c r="B103" s="41"/>
      <c r="C103" s="261"/>
      <c r="D103" s="261"/>
      <c r="E103" s="261"/>
      <c r="F103" s="261"/>
      <c r="G103" s="261"/>
      <c r="H103" s="261"/>
      <c r="I103" s="59">
        <f>I54</f>
        <v>106.41260783441682</v>
      </c>
      <c r="J103" s="59">
        <f t="shared" si="17"/>
        <v>106.01747682394466</v>
      </c>
      <c r="K103" s="59">
        <f t="shared" si="17"/>
        <v>108.72061703685718</v>
      </c>
      <c r="L103" s="59">
        <f t="shared" si="17"/>
        <v>112.09366041509065</v>
      </c>
      <c r="M103" s="59">
        <f t="shared" si="17"/>
        <v>111.51452051101201</v>
      </c>
      <c r="N103" s="59">
        <f t="shared" si="17"/>
        <v>113.03205913023037</v>
      </c>
      <c r="O103" s="59">
        <f t="shared" si="17"/>
        <v>116.38619015098108</v>
      </c>
      <c r="P103" s="59">
        <f t="shared" si="17"/>
        <v>116.59976918770862</v>
      </c>
      <c r="Q103" s="59">
        <f t="shared" si="17"/>
        <v>121.7531333299423</v>
      </c>
      <c r="R103" s="59">
        <f t="shared" si="17"/>
        <v>133.96162549530575</v>
      </c>
      <c r="S103" s="59">
        <f t="shared" si="17"/>
        <v>142.45560376808243</v>
      </c>
      <c r="T103" s="59">
        <f t="shared" si="17"/>
        <v>148.20170190389067</v>
      </c>
      <c r="U103" s="59">
        <f t="shared" si="17"/>
        <v>150.38995216573491</v>
      </c>
      <c r="V103" s="59">
        <f t="shared" si="17"/>
        <v>171.45992894014705</v>
      </c>
      <c r="W103" s="59">
        <f t="shared" si="17"/>
        <v>178.87718995463754</v>
      </c>
      <c r="X103" s="59">
        <f t="shared" si="17"/>
        <v>188.20733417457353</v>
      </c>
      <c r="Y103" s="59">
        <f t="shared" si="17"/>
        <v>197.36739570082864</v>
      </c>
      <c r="Z103" s="59">
        <f t="shared" si="17"/>
        <v>205.95591722267517</v>
      </c>
      <c r="AA103" s="59">
        <f t="shared" si="17"/>
        <v>214.69700529422514</v>
      </c>
      <c r="AB103" s="59">
        <f t="shared" si="17"/>
        <v>223.32868305399339</v>
      </c>
      <c r="AC103" s="59">
        <f t="shared" si="17"/>
        <v>231.90510403950651</v>
      </c>
      <c r="AD103" s="59">
        <f t="shared" si="17"/>
        <v>240.41338818151988</v>
      </c>
      <c r="AE103" s="59">
        <f t="shared" si="17"/>
        <v>248.76173382230397</v>
      </c>
      <c r="AF103" s="59">
        <f t="shared" si="17"/>
        <v>256.87833270095899</v>
      </c>
      <c r="AG103" s="59">
        <f t="shared" si="17"/>
        <v>264.72091429081235</v>
      </c>
      <c r="AH103" s="59">
        <f t="shared" si="17"/>
        <v>272.24717400710159</v>
      </c>
      <c r="AI103" s="59">
        <f t="shared" si="17"/>
        <v>279.63058691989932</v>
      </c>
      <c r="AJ103" s="59">
        <f t="shared" si="17"/>
        <v>287.29433422989433</v>
      </c>
      <c r="AK103" s="59">
        <f t="shared" si="17"/>
        <v>295.23121053174691</v>
      </c>
      <c r="AL103" s="59">
        <f t="shared" si="17"/>
        <v>303.11925639973117</v>
      </c>
      <c r="AM103" s="59">
        <f t="shared" si="17"/>
        <v>311.02615219086732</v>
      </c>
      <c r="AN103" s="59">
        <f t="shared" si="17"/>
        <v>319.0246324657013</v>
      </c>
      <c r="AO103" s="59">
        <f t="shared" si="17"/>
        <v>327.1928069235035</v>
      </c>
      <c r="AP103" s="59">
        <f t="shared" si="17"/>
        <v>335.53025689701224</v>
      </c>
      <c r="AQ103" s="59">
        <f t="shared" si="17"/>
        <v>343.96904388694105</v>
      </c>
      <c r="AR103" s="59">
        <f t="shared" si="17"/>
        <v>352.48805074862645</v>
      </c>
      <c r="AS103" s="59">
        <f t="shared" si="17"/>
        <v>361.06324146072456</v>
      </c>
      <c r="AT103" s="59">
        <f t="shared" si="17"/>
        <v>369.66778504073591</v>
      </c>
      <c r="AU103" s="59">
        <f t="shared" si="17"/>
        <v>378.28546919443909</v>
      </c>
      <c r="AV103" s="59">
        <f t="shared" si="17"/>
        <v>386.89833060162317</v>
      </c>
      <c r="AW103" s="59">
        <f t="shared" si="17"/>
        <v>395.47268105437217</v>
      </c>
      <c r="AX103" s="59">
        <f t="shared" si="17"/>
        <v>403.97173255487382</v>
      </c>
      <c r="AY103" s="59">
        <f t="shared" si="17"/>
        <v>412.35525904863715</v>
      </c>
      <c r="AZ103" s="59">
        <f t="shared" si="17"/>
        <v>420.7732195439242</v>
      </c>
      <c r="BA103" s="59">
        <f t="shared" si="17"/>
        <v>429.38578088025781</v>
      </c>
      <c r="BB103" s="59">
        <f t="shared" si="17"/>
        <v>438.16344247317534</v>
      </c>
      <c r="BC103" s="59">
        <f t="shared" si="17"/>
        <v>447.07435144516313</v>
      </c>
      <c r="BD103" s="59">
        <f t="shared" si="17"/>
        <v>456.08428597147315</v>
      </c>
      <c r="BE103" s="59">
        <f t="shared" si="17"/>
        <v>465.17261205412001</v>
      </c>
      <c r="BF103" s="59">
        <f t="shared" si="17"/>
        <v>474.32011299486885</v>
      </c>
      <c r="BG103" s="59">
        <f t="shared" si="17"/>
        <v>483.49146773342898</v>
      </c>
      <c r="BH103" s="59">
        <f t="shared" si="17"/>
        <v>492.6494828474614</v>
      </c>
      <c r="BI103" s="60">
        <f t="shared" si="17"/>
        <v>501.75519317866559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99F2-3B12-46B5-A01A-79149154DBCC}">
  <dimension ref="A1:W70"/>
  <sheetViews>
    <sheetView zoomScale="90" zoomScaleNormal="90" workbookViewId="0">
      <selection activeCell="F36" sqref="F36"/>
    </sheetView>
  </sheetViews>
  <sheetFormatPr defaultRowHeight="14.25" x14ac:dyDescent="0.2"/>
  <cols>
    <col min="1" max="1" width="36" customWidth="1"/>
  </cols>
  <sheetData>
    <row r="1" spans="1:23" x14ac:dyDescent="0.2">
      <c r="A1" s="29" t="s">
        <v>55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2">
        <v>2022</v>
      </c>
    </row>
    <row r="2" spans="1:23" x14ac:dyDescent="0.2">
      <c r="A2" s="33" t="s">
        <v>56</v>
      </c>
      <c r="B2" s="34">
        <v>110863.1</v>
      </c>
      <c r="C2" s="35">
        <v>121717.4</v>
      </c>
      <c r="D2" s="35">
        <v>137422</v>
      </c>
      <c r="E2" s="35">
        <v>161840.20000000001</v>
      </c>
      <c r="F2" s="35">
        <v>187318.9</v>
      </c>
      <c r="G2" s="34">
        <v>219438.5</v>
      </c>
      <c r="H2" s="35">
        <v>270092.3</v>
      </c>
      <c r="I2" s="35">
        <v>319244.59999999998</v>
      </c>
      <c r="J2" s="35">
        <v>348517.7</v>
      </c>
      <c r="K2" s="5">
        <v>412119.3</v>
      </c>
      <c r="L2" s="34">
        <v>487940.2</v>
      </c>
      <c r="M2" s="35">
        <v>538580</v>
      </c>
      <c r="N2" s="35">
        <v>592963.19999999995</v>
      </c>
      <c r="O2" s="35">
        <v>643563.1</v>
      </c>
      <c r="P2" s="5">
        <v>688858.2</v>
      </c>
      <c r="Q2" s="34">
        <v>746395.1</v>
      </c>
      <c r="R2" s="35">
        <v>832035.9</v>
      </c>
      <c r="S2" s="35">
        <v>919281.1</v>
      </c>
      <c r="T2" s="35">
        <v>986515.2</v>
      </c>
      <c r="U2" s="5">
        <v>1013567</v>
      </c>
      <c r="V2" s="34">
        <v>1149237</v>
      </c>
      <c r="W2" s="5">
        <v>1210207.2</v>
      </c>
    </row>
    <row r="3" spans="1:23" x14ac:dyDescent="0.2">
      <c r="A3" s="36" t="s">
        <v>9</v>
      </c>
      <c r="B3" s="37">
        <v>15780</v>
      </c>
      <c r="C3" s="38">
        <v>16535.7</v>
      </c>
      <c r="D3" s="38">
        <v>17380.599999999999</v>
      </c>
      <c r="E3" s="38">
        <v>21410.7</v>
      </c>
      <c r="F3" s="39">
        <v>22416.2</v>
      </c>
      <c r="G3" s="37">
        <v>24036.400000000001</v>
      </c>
      <c r="H3" s="38">
        <v>28483.7</v>
      </c>
      <c r="I3" s="38">
        <v>33428.1</v>
      </c>
      <c r="J3" s="38">
        <v>34659.699999999997</v>
      </c>
      <c r="K3" s="39">
        <v>39619</v>
      </c>
      <c r="L3" s="37">
        <v>46122.6</v>
      </c>
      <c r="M3" s="38">
        <v>50581.2</v>
      </c>
      <c r="N3" s="38">
        <v>54692.4</v>
      </c>
      <c r="O3" s="38">
        <v>57472.2</v>
      </c>
      <c r="P3" s="39">
        <v>59852.6</v>
      </c>
      <c r="Q3" s="37">
        <v>62451</v>
      </c>
      <c r="R3" s="38">
        <v>64660</v>
      </c>
      <c r="S3" s="38">
        <v>67558.7</v>
      </c>
      <c r="T3" s="38">
        <v>73576.899999999994</v>
      </c>
      <c r="U3" s="39">
        <v>81396.5</v>
      </c>
      <c r="V3" s="37">
        <v>86775</v>
      </c>
      <c r="W3" s="39">
        <v>92582.399999999994</v>
      </c>
    </row>
    <row r="4" spans="1:23" x14ac:dyDescent="0.2">
      <c r="A4" s="40" t="s">
        <v>10</v>
      </c>
      <c r="B4" s="37">
        <v>43854.3</v>
      </c>
      <c r="C4" s="38">
        <v>47774.9</v>
      </c>
      <c r="D4" s="38">
        <v>55362.2</v>
      </c>
      <c r="E4" s="38">
        <v>65774.899999999994</v>
      </c>
      <c r="F4" s="39">
        <v>77958.3</v>
      </c>
      <c r="G4" s="37">
        <v>92235.8</v>
      </c>
      <c r="H4" s="38">
        <v>111690.8</v>
      </c>
      <c r="I4" s="38">
        <v>131724</v>
      </c>
      <c r="J4" s="38">
        <v>138092.6</v>
      </c>
      <c r="K4" s="39">
        <v>165123.1</v>
      </c>
      <c r="L4" s="37">
        <v>195139.1</v>
      </c>
      <c r="M4" s="38">
        <v>208901.4</v>
      </c>
      <c r="N4" s="38">
        <v>222333.2</v>
      </c>
      <c r="O4" s="38">
        <v>233197.4</v>
      </c>
      <c r="P4" s="39">
        <v>234968.9</v>
      </c>
      <c r="Q4" s="37">
        <v>245406.4</v>
      </c>
      <c r="R4" s="38">
        <v>275119.3</v>
      </c>
      <c r="S4" s="38">
        <v>301089.3</v>
      </c>
      <c r="T4" s="38">
        <v>311858.7</v>
      </c>
      <c r="U4" s="39">
        <v>312902.90000000002</v>
      </c>
      <c r="V4" s="37">
        <v>372575.3</v>
      </c>
      <c r="W4" s="39">
        <v>401644.3</v>
      </c>
    </row>
    <row r="5" spans="1:23" x14ac:dyDescent="0.2">
      <c r="A5" s="40" t="s">
        <v>11</v>
      </c>
      <c r="B5" s="37">
        <v>5945.5</v>
      </c>
      <c r="C5" s="38">
        <v>6482.1</v>
      </c>
      <c r="D5" s="38">
        <v>7510.8</v>
      </c>
      <c r="E5" s="38">
        <v>8720.5</v>
      </c>
      <c r="F5" s="39">
        <v>10400.5</v>
      </c>
      <c r="G5" s="37">
        <v>12450.1</v>
      </c>
      <c r="H5" s="38">
        <v>15348</v>
      </c>
      <c r="I5" s="38">
        <v>18807.599999999999</v>
      </c>
      <c r="J5" s="38">
        <v>22681.5</v>
      </c>
      <c r="K5" s="39">
        <v>27259.3</v>
      </c>
      <c r="L5" s="37">
        <v>32926.5</v>
      </c>
      <c r="M5" s="38">
        <v>36896.1</v>
      </c>
      <c r="N5" s="38">
        <v>40896.800000000003</v>
      </c>
      <c r="O5" s="38">
        <v>45401.7</v>
      </c>
      <c r="P5" s="39">
        <v>47761.3</v>
      </c>
      <c r="Q5" s="37">
        <v>51498.9</v>
      </c>
      <c r="R5" s="38">
        <v>57905.599999999999</v>
      </c>
      <c r="S5" s="38">
        <v>65493</v>
      </c>
      <c r="T5" s="38">
        <v>70648.100000000006</v>
      </c>
      <c r="U5" s="39">
        <v>72444.7</v>
      </c>
      <c r="V5" s="37">
        <v>80138.5</v>
      </c>
      <c r="W5" s="39">
        <v>83383.100000000006</v>
      </c>
    </row>
    <row r="6" spans="1:23" x14ac:dyDescent="0.2">
      <c r="A6" s="40" t="s">
        <v>57</v>
      </c>
      <c r="B6" s="37">
        <v>6871.3</v>
      </c>
      <c r="C6" s="38">
        <v>7494.3</v>
      </c>
      <c r="D6" s="38">
        <v>7914.8</v>
      </c>
      <c r="E6" s="38">
        <v>9306.5</v>
      </c>
      <c r="F6" s="39">
        <v>10668.8</v>
      </c>
      <c r="G6" s="37">
        <v>12186.3</v>
      </c>
      <c r="H6" s="38">
        <v>14605.1</v>
      </c>
      <c r="I6" s="38">
        <v>16367.6</v>
      </c>
      <c r="J6" s="38">
        <v>16522.400000000001</v>
      </c>
      <c r="K6" s="39">
        <v>18783.599999999999</v>
      </c>
      <c r="L6" s="37">
        <v>21842</v>
      </c>
      <c r="M6" s="38">
        <v>23763.200000000001</v>
      </c>
      <c r="N6" s="38">
        <v>26042.7</v>
      </c>
      <c r="O6" s="38">
        <v>28534.400000000001</v>
      </c>
      <c r="P6" s="39">
        <v>30519.5</v>
      </c>
      <c r="Q6" s="37">
        <v>33028.699999999997</v>
      </c>
      <c r="R6" s="38">
        <v>37121.9</v>
      </c>
      <c r="S6" s="38">
        <v>40337.199999999997</v>
      </c>
      <c r="T6" s="38">
        <v>42466.3</v>
      </c>
      <c r="U6" s="39">
        <v>40582.9</v>
      </c>
      <c r="V6" s="37">
        <v>47061.2</v>
      </c>
      <c r="W6" s="39">
        <v>49673.7</v>
      </c>
    </row>
    <row r="7" spans="1:23" x14ac:dyDescent="0.2">
      <c r="A7" s="40" t="s">
        <v>58</v>
      </c>
      <c r="B7" s="37">
        <v>9120.7999999999993</v>
      </c>
      <c r="C7" s="38">
        <v>9996.7999999999993</v>
      </c>
      <c r="D7" s="38">
        <v>11171.2</v>
      </c>
      <c r="E7" s="38">
        <v>12455.8</v>
      </c>
      <c r="F7" s="39">
        <v>13968.5</v>
      </c>
      <c r="G7" s="37">
        <v>16533.400000000001</v>
      </c>
      <c r="H7" s="38">
        <v>20941.099999999999</v>
      </c>
      <c r="I7" s="38">
        <v>26186.2</v>
      </c>
      <c r="J7" s="38">
        <v>29004.6</v>
      </c>
      <c r="K7" s="39">
        <v>35907.9</v>
      </c>
      <c r="L7" s="37">
        <v>43734.5</v>
      </c>
      <c r="M7" s="38">
        <v>49835.5</v>
      </c>
      <c r="N7" s="38">
        <v>56288.9</v>
      </c>
      <c r="O7" s="38">
        <v>63170.400000000001</v>
      </c>
      <c r="P7" s="39">
        <v>67719.600000000006</v>
      </c>
      <c r="Q7" s="37">
        <v>73724.5</v>
      </c>
      <c r="R7" s="38">
        <v>81156.600000000006</v>
      </c>
      <c r="S7" s="38">
        <v>88903.7</v>
      </c>
      <c r="T7" s="38">
        <v>95650.9</v>
      </c>
      <c r="U7" s="39">
        <v>96086.1</v>
      </c>
      <c r="V7" s="37">
        <v>110492.7</v>
      </c>
      <c r="W7" s="39">
        <v>114517.7</v>
      </c>
    </row>
    <row r="8" spans="1:23" x14ac:dyDescent="0.2">
      <c r="A8" s="40" t="s">
        <v>59</v>
      </c>
      <c r="B8" s="37">
        <v>2400.1</v>
      </c>
      <c r="C8" s="38">
        <v>2724.8</v>
      </c>
      <c r="D8" s="38">
        <v>3126.1</v>
      </c>
      <c r="E8" s="38">
        <v>3664.8</v>
      </c>
      <c r="F8" s="39">
        <v>4195.7</v>
      </c>
      <c r="G8" s="37">
        <v>4792.6000000000004</v>
      </c>
      <c r="H8" s="38">
        <v>5548.1</v>
      </c>
      <c r="I8" s="38">
        <v>6616.1</v>
      </c>
      <c r="J8" s="38">
        <v>6957</v>
      </c>
      <c r="K8" s="39">
        <v>7712</v>
      </c>
      <c r="L8" s="37">
        <v>8565.4</v>
      </c>
      <c r="M8" s="38">
        <v>9536.9</v>
      </c>
      <c r="N8" s="38">
        <v>10228.299999999999</v>
      </c>
      <c r="O8" s="38">
        <v>11228.7</v>
      </c>
      <c r="P8" s="39">
        <v>12306.1</v>
      </c>
      <c r="Q8" s="37">
        <v>13607.8</v>
      </c>
      <c r="R8" s="38">
        <v>15056</v>
      </c>
      <c r="S8" s="38">
        <v>16520.599999999999</v>
      </c>
      <c r="T8" s="38">
        <v>17903.099999999999</v>
      </c>
      <c r="U8" s="39">
        <v>15285.4</v>
      </c>
      <c r="V8" s="37">
        <v>17852.599999999999</v>
      </c>
      <c r="W8" s="39">
        <v>17855.3</v>
      </c>
    </row>
    <row r="9" spans="1:23" x14ac:dyDescent="0.2">
      <c r="A9" s="40" t="s">
        <v>60</v>
      </c>
      <c r="B9" s="37">
        <v>5202.8</v>
      </c>
      <c r="C9" s="38">
        <v>5555.8</v>
      </c>
      <c r="D9" s="38">
        <v>6045.7</v>
      </c>
      <c r="E9" s="38">
        <v>6600.2</v>
      </c>
      <c r="F9" s="39">
        <v>7486</v>
      </c>
      <c r="G9" s="37">
        <v>9972.2999999999993</v>
      </c>
      <c r="H9" s="38">
        <v>15200</v>
      </c>
      <c r="I9" s="38">
        <v>18345.599999999999</v>
      </c>
      <c r="J9" s="38">
        <v>21836.799999999999</v>
      </c>
      <c r="K9" s="39">
        <v>25733.1</v>
      </c>
      <c r="L9" s="37">
        <v>30747.200000000001</v>
      </c>
      <c r="M9" s="38">
        <v>35272.199999999997</v>
      </c>
      <c r="N9" s="38">
        <v>41293.4</v>
      </c>
      <c r="O9" s="38">
        <v>46853.4</v>
      </c>
      <c r="P9" s="39">
        <v>56299.8</v>
      </c>
      <c r="Q9" s="37">
        <v>59964</v>
      </c>
      <c r="R9" s="38">
        <v>64844.3</v>
      </c>
      <c r="S9" s="38">
        <v>70610.3</v>
      </c>
      <c r="T9" s="38">
        <v>76250.600000000006</v>
      </c>
      <c r="U9" s="39">
        <v>83617.7</v>
      </c>
      <c r="V9" s="37">
        <v>91205.6</v>
      </c>
      <c r="W9" s="39">
        <v>96811</v>
      </c>
    </row>
    <row r="10" spans="1:23" x14ac:dyDescent="0.2">
      <c r="A10" s="40" t="s">
        <v>61</v>
      </c>
      <c r="B10" s="37">
        <v>4705.8</v>
      </c>
      <c r="C10" s="38">
        <v>5334.5</v>
      </c>
      <c r="D10" s="38">
        <v>6157</v>
      </c>
      <c r="E10" s="38">
        <v>7152.1</v>
      </c>
      <c r="F10" s="39">
        <v>8482.7000000000007</v>
      </c>
      <c r="G10" s="37">
        <v>10320.9</v>
      </c>
      <c r="H10" s="38">
        <v>13714</v>
      </c>
      <c r="I10" s="38">
        <v>14600.3</v>
      </c>
      <c r="J10" s="38">
        <v>18760.5</v>
      </c>
      <c r="K10" s="39">
        <v>23326.6</v>
      </c>
      <c r="L10" s="37">
        <v>27780.7</v>
      </c>
      <c r="M10" s="38">
        <v>30751.9</v>
      </c>
      <c r="N10" s="38">
        <v>35340.400000000001</v>
      </c>
      <c r="O10" s="38">
        <v>38086.400000000001</v>
      </c>
      <c r="P10" s="39">
        <v>42573.8</v>
      </c>
      <c r="Q10" s="37">
        <v>49969.4</v>
      </c>
      <c r="R10" s="38">
        <v>57086</v>
      </c>
      <c r="S10" s="38">
        <v>64623</v>
      </c>
      <c r="T10" s="38">
        <v>70444.800000000003</v>
      </c>
      <c r="U10" s="39">
        <v>73425.3</v>
      </c>
      <c r="V10" s="37">
        <v>77560.800000000003</v>
      </c>
      <c r="W10" s="39">
        <v>73821.3</v>
      </c>
    </row>
    <row r="11" spans="1:23" x14ac:dyDescent="0.2">
      <c r="A11" s="41" t="s">
        <v>62</v>
      </c>
      <c r="B11" s="42">
        <v>16982.599999999999</v>
      </c>
      <c r="C11" s="43">
        <v>19818.599999999999</v>
      </c>
      <c r="D11" s="43">
        <v>22753.8</v>
      </c>
      <c r="E11" s="43">
        <v>26754.6</v>
      </c>
      <c r="F11" s="44">
        <v>31742.1</v>
      </c>
      <c r="G11" s="42">
        <v>36910.800000000003</v>
      </c>
      <c r="H11" s="43">
        <v>44561.5</v>
      </c>
      <c r="I11" s="43">
        <v>53169.3</v>
      </c>
      <c r="J11" s="43">
        <v>60002.6</v>
      </c>
      <c r="K11" s="44">
        <v>68654.7</v>
      </c>
      <c r="L11" s="42">
        <v>81082.2</v>
      </c>
      <c r="M11" s="43">
        <v>93041.600000000006</v>
      </c>
      <c r="N11" s="43">
        <v>105847.3</v>
      </c>
      <c r="O11" s="43">
        <v>119618.5</v>
      </c>
      <c r="P11" s="44">
        <v>136856.5</v>
      </c>
      <c r="Q11" s="42">
        <v>156744.29999999999</v>
      </c>
      <c r="R11" s="43">
        <v>179086.3</v>
      </c>
      <c r="S11" s="43">
        <v>204145.2</v>
      </c>
      <c r="T11" s="43">
        <v>227715.8</v>
      </c>
      <c r="U11" s="44">
        <v>237825.3</v>
      </c>
      <c r="V11" s="42">
        <v>260008</v>
      </c>
      <c r="W11" s="44">
        <v>279918.40000000002</v>
      </c>
    </row>
    <row r="12" spans="1:23" x14ac:dyDescent="0.2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37"/>
      <c r="R12" s="38"/>
      <c r="S12" s="38"/>
      <c r="T12" s="38"/>
      <c r="U12" s="39"/>
      <c r="V12" s="37"/>
      <c r="W12" s="39"/>
    </row>
    <row r="13" spans="1:23" x14ac:dyDescent="0.2">
      <c r="A13" s="33" t="s">
        <v>10</v>
      </c>
      <c r="B13" s="34">
        <f>B4</f>
        <v>43854.3</v>
      </c>
      <c r="C13" s="35">
        <f t="shared" ref="C13:W13" si="0">C4</f>
        <v>47774.9</v>
      </c>
      <c r="D13" s="35">
        <f t="shared" si="0"/>
        <v>55362.2</v>
      </c>
      <c r="E13" s="35">
        <f t="shared" si="0"/>
        <v>65774.899999999994</v>
      </c>
      <c r="F13" s="5">
        <f t="shared" si="0"/>
        <v>77958.3</v>
      </c>
      <c r="G13" s="34">
        <f t="shared" si="0"/>
        <v>92235.8</v>
      </c>
      <c r="H13" s="35">
        <f t="shared" si="0"/>
        <v>111690.8</v>
      </c>
      <c r="I13" s="35">
        <f t="shared" si="0"/>
        <v>131724</v>
      </c>
      <c r="J13" s="35">
        <f t="shared" si="0"/>
        <v>138092.6</v>
      </c>
      <c r="K13" s="5">
        <f t="shared" si="0"/>
        <v>165123.1</v>
      </c>
      <c r="L13" s="34">
        <f t="shared" si="0"/>
        <v>195139.1</v>
      </c>
      <c r="M13" s="46">
        <f t="shared" si="0"/>
        <v>208901.4</v>
      </c>
      <c r="N13" s="46">
        <f t="shared" si="0"/>
        <v>222333.2</v>
      </c>
      <c r="O13" s="46">
        <f t="shared" si="0"/>
        <v>233197.4</v>
      </c>
      <c r="P13" s="47">
        <f t="shared" si="0"/>
        <v>234968.9</v>
      </c>
      <c r="Q13" s="48">
        <f t="shared" si="0"/>
        <v>245406.4</v>
      </c>
      <c r="R13" s="46">
        <f t="shared" si="0"/>
        <v>275119.3</v>
      </c>
      <c r="S13" s="46">
        <f t="shared" si="0"/>
        <v>301089.3</v>
      </c>
      <c r="T13" s="46">
        <f t="shared" si="0"/>
        <v>311858.7</v>
      </c>
      <c r="U13" s="47">
        <f t="shared" si="0"/>
        <v>312902.90000000002</v>
      </c>
      <c r="V13" s="48">
        <f t="shared" si="0"/>
        <v>372575.3</v>
      </c>
      <c r="W13" s="47">
        <f t="shared" si="0"/>
        <v>401644.3</v>
      </c>
    </row>
    <row r="14" spans="1:23" x14ac:dyDescent="0.2">
      <c r="A14" s="49" t="s">
        <v>63</v>
      </c>
      <c r="B14" s="50"/>
      <c r="C14" s="51"/>
      <c r="D14" s="51"/>
      <c r="E14" s="51"/>
      <c r="F14" s="52"/>
      <c r="G14" s="50"/>
      <c r="H14" s="51"/>
      <c r="I14" s="51">
        <v>8602.7065308573456</v>
      </c>
      <c r="J14" s="51">
        <v>8813.1098474423725</v>
      </c>
      <c r="K14" s="52">
        <v>10724.333438976624</v>
      </c>
      <c r="L14" s="50">
        <v>12979.900758022894</v>
      </c>
      <c r="M14" s="51">
        <v>13879.376892260501</v>
      </c>
      <c r="N14" s="51">
        <v>14233.428153652432</v>
      </c>
      <c r="O14" s="51">
        <v>14134.746448756892</v>
      </c>
      <c r="P14" s="51">
        <v>13669.399830990402</v>
      </c>
      <c r="Q14" s="50">
        <v>13330.672222464094</v>
      </c>
      <c r="R14" s="51">
        <v>13775.299188477968</v>
      </c>
      <c r="S14" s="51">
        <v>14515.154370104327</v>
      </c>
      <c r="T14" s="51">
        <v>14947.752961203312</v>
      </c>
      <c r="U14" s="52">
        <v>14783.756200003678</v>
      </c>
      <c r="V14" s="50">
        <v>17179.351501906425</v>
      </c>
      <c r="W14" s="52">
        <v>19251.430204064447</v>
      </c>
    </row>
    <row r="15" spans="1:23" x14ac:dyDescent="0.2">
      <c r="A15" s="23" t="s">
        <v>64</v>
      </c>
      <c r="B15" s="53"/>
      <c r="C15" s="54"/>
      <c r="D15" s="54"/>
      <c r="E15" s="54"/>
      <c r="F15" s="55"/>
      <c r="G15" s="53"/>
      <c r="H15" s="54"/>
      <c r="I15" s="54">
        <v>9050.3068706590057</v>
      </c>
      <c r="J15" s="54">
        <v>8972.0194546512812</v>
      </c>
      <c r="K15" s="55">
        <v>9296.816554432462</v>
      </c>
      <c r="L15" s="53">
        <v>10142.370950361594</v>
      </c>
      <c r="M15" s="54">
        <v>10193.314991483156</v>
      </c>
      <c r="N15" s="54">
        <v>10117.090518246121</v>
      </c>
      <c r="O15" s="54">
        <v>10144.966774531002</v>
      </c>
      <c r="P15" s="54">
        <v>10032.417299100189</v>
      </c>
      <c r="Q15" s="53">
        <v>9922.8733724772756</v>
      </c>
      <c r="R15" s="54">
        <v>10190.994985123793</v>
      </c>
      <c r="S15" s="54">
        <v>10717.327020300094</v>
      </c>
      <c r="T15" s="54">
        <v>10848.433525772056</v>
      </c>
      <c r="U15" s="55">
        <v>10602.811030571023</v>
      </c>
      <c r="V15" s="53">
        <v>11997.592947184336</v>
      </c>
      <c r="W15" s="55">
        <v>13158.089316705255</v>
      </c>
    </row>
    <row r="16" spans="1:23" x14ac:dyDescent="0.2">
      <c r="A16" s="23" t="s">
        <v>65</v>
      </c>
      <c r="B16" s="53"/>
      <c r="C16" s="54"/>
      <c r="D16" s="54"/>
      <c r="E16" s="54"/>
      <c r="F16" s="55"/>
      <c r="G16" s="53"/>
      <c r="H16" s="54"/>
      <c r="I16" s="54">
        <v>1505.3011427690797</v>
      </c>
      <c r="J16" s="54">
        <v>1784.1858104882399</v>
      </c>
      <c r="K16" s="55">
        <v>2234.091223853492</v>
      </c>
      <c r="L16" s="53">
        <v>2782.8170885006584</v>
      </c>
      <c r="M16" s="54">
        <v>3268.3475053164429</v>
      </c>
      <c r="N16" s="54">
        <v>3646.6209599717336</v>
      </c>
      <c r="O16" s="54">
        <v>3907.5126656933317</v>
      </c>
      <c r="P16" s="54">
        <v>3801.1192983568349</v>
      </c>
      <c r="Q16" s="53">
        <v>3665.5304343510165</v>
      </c>
      <c r="R16" s="54">
        <v>3760.7060865959761</v>
      </c>
      <c r="S16" s="54">
        <v>3695.1495227066553</v>
      </c>
      <c r="T16" s="54">
        <v>3862.9873022264719</v>
      </c>
      <c r="U16" s="55">
        <v>3696.6327461554224</v>
      </c>
      <c r="V16" s="56">
        <v>4162.7890113712529</v>
      </c>
      <c r="W16" s="57">
        <v>4885.3719176390277</v>
      </c>
    </row>
    <row r="17" spans="1:23" x14ac:dyDescent="0.2">
      <c r="A17" s="23" t="s">
        <v>66</v>
      </c>
      <c r="B17" s="53"/>
      <c r="C17" s="54"/>
      <c r="D17" s="54"/>
      <c r="E17" s="54"/>
      <c r="F17" s="55"/>
      <c r="G17" s="53"/>
      <c r="H17" s="54"/>
      <c r="I17" s="54">
        <v>965.80073320027714</v>
      </c>
      <c r="J17" s="54">
        <v>1094.4853873917432</v>
      </c>
      <c r="K17" s="55">
        <v>1263.6542678009414</v>
      </c>
      <c r="L17" s="53">
        <v>1515.0004634392046</v>
      </c>
      <c r="M17" s="54">
        <v>1701.1332373090552</v>
      </c>
      <c r="N17" s="54">
        <v>1807.244893533888</v>
      </c>
      <c r="O17" s="54">
        <v>1880.5112297730902</v>
      </c>
      <c r="P17" s="54">
        <v>1861.4333047191292</v>
      </c>
      <c r="Q17" s="53">
        <v>1889.0250545824697</v>
      </c>
      <c r="R17" s="54">
        <v>1922.1224461354216</v>
      </c>
      <c r="S17" s="54">
        <v>2011.4850800506881</v>
      </c>
      <c r="T17" s="54">
        <v>2022.3477372231948</v>
      </c>
      <c r="U17" s="55">
        <v>1962.7921031386184</v>
      </c>
      <c r="V17" s="56">
        <v>2101.2870026618502</v>
      </c>
      <c r="W17" s="57">
        <v>2295.809785923595</v>
      </c>
    </row>
    <row r="18" spans="1:23" x14ac:dyDescent="0.2">
      <c r="A18" s="23" t="s">
        <v>67</v>
      </c>
      <c r="B18" s="53"/>
      <c r="C18" s="54"/>
      <c r="D18" s="54"/>
      <c r="E18" s="54"/>
      <c r="F18" s="55"/>
      <c r="G18" s="53"/>
      <c r="H18" s="54"/>
      <c r="I18" s="54">
        <v>545.80041435153373</v>
      </c>
      <c r="J18" s="54">
        <v>620.58882009721879</v>
      </c>
      <c r="K18" s="55">
        <v>804.14070521768201</v>
      </c>
      <c r="L18" s="53">
        <v>1031.6990489512123</v>
      </c>
      <c r="M18" s="54">
        <v>1107.2122491938214</v>
      </c>
      <c r="N18" s="54">
        <v>1203.1325084532007</v>
      </c>
      <c r="O18" s="54">
        <v>1256.5705179170764</v>
      </c>
      <c r="P18" s="54">
        <v>1271.2510100937773</v>
      </c>
      <c r="Q18" s="53">
        <v>1312.7498946872574</v>
      </c>
      <c r="R18" s="54">
        <v>1380.0906985971237</v>
      </c>
      <c r="S18" s="54">
        <v>1442.830475328278</v>
      </c>
      <c r="T18" s="54">
        <v>1411.1878269692647</v>
      </c>
      <c r="U18" s="55">
        <v>1364.1405953083029</v>
      </c>
      <c r="V18" s="53">
        <v>1597.0744131292022</v>
      </c>
      <c r="W18" s="55">
        <v>1638.765774402842</v>
      </c>
    </row>
    <row r="19" spans="1:23" x14ac:dyDescent="0.2">
      <c r="A19" s="23" t="s">
        <v>68</v>
      </c>
      <c r="B19" s="53"/>
      <c r="C19" s="54"/>
      <c r="D19" s="54"/>
      <c r="E19" s="54"/>
      <c r="F19" s="55"/>
      <c r="G19" s="53"/>
      <c r="H19" s="54"/>
      <c r="I19" s="54">
        <v>458.50034807654498</v>
      </c>
      <c r="J19" s="54">
        <v>521.25415963701107</v>
      </c>
      <c r="K19" s="55">
        <v>626.26618411819004</v>
      </c>
      <c r="L19" s="53">
        <v>762.31779115243853</v>
      </c>
      <c r="M19" s="54">
        <v>847.80976910915558</v>
      </c>
      <c r="N19" s="54">
        <v>864.50137752992862</v>
      </c>
      <c r="O19" s="54">
        <v>809.92873491075056</v>
      </c>
      <c r="P19" s="54">
        <v>677.1890952580502</v>
      </c>
      <c r="Q19" s="53">
        <v>573.24786178264799</v>
      </c>
      <c r="R19" s="54">
        <v>725.48414377325219</v>
      </c>
      <c r="S19" s="54">
        <v>926.76357095617357</v>
      </c>
      <c r="T19" s="54">
        <v>1100.9341051264412</v>
      </c>
      <c r="U19" s="55">
        <v>935.75183103419295</v>
      </c>
      <c r="V19" s="53">
        <v>1076.1731642745904</v>
      </c>
      <c r="W19" s="55">
        <v>1223.8580985832502</v>
      </c>
    </row>
    <row r="20" spans="1:23" x14ac:dyDescent="0.2">
      <c r="A20" s="23" t="s">
        <v>69</v>
      </c>
      <c r="B20" s="53"/>
      <c r="C20" s="54"/>
      <c r="D20" s="54"/>
      <c r="E20" s="54"/>
      <c r="F20" s="55"/>
      <c r="G20" s="53"/>
      <c r="H20" s="54"/>
      <c r="I20" s="54">
        <v>3.1000023534073922</v>
      </c>
      <c r="J20" s="54">
        <v>4.1845774988797642</v>
      </c>
      <c r="K20" s="55">
        <v>5.2441173212446506</v>
      </c>
      <c r="L20" s="53">
        <v>6.6845669743072351</v>
      </c>
      <c r="M20" s="54">
        <v>6.8678688886411861</v>
      </c>
      <c r="N20" s="54">
        <v>7.502827183510365</v>
      </c>
      <c r="O20" s="54">
        <v>7.0510098450435912</v>
      </c>
      <c r="P20" s="54">
        <v>6.8523339159222463</v>
      </c>
      <c r="Q20" s="53">
        <v>6.0176719759568336</v>
      </c>
      <c r="R20" s="54">
        <v>7.2600738655111625</v>
      </c>
      <c r="S20" s="54">
        <v>7.7098865415536757</v>
      </c>
      <c r="T20" s="54">
        <v>7.8117283723092017</v>
      </c>
      <c r="U20" s="55">
        <v>7.680442047975407</v>
      </c>
      <c r="V20" s="53">
        <v>7.4611990340320693</v>
      </c>
      <c r="W20" s="57">
        <v>9.9031707646251146</v>
      </c>
    </row>
    <row r="21" spans="1:23" x14ac:dyDescent="0.2">
      <c r="A21" s="23" t="s">
        <v>70</v>
      </c>
      <c r="B21" s="53"/>
      <c r="C21" s="54"/>
      <c r="D21" s="54"/>
      <c r="E21" s="54"/>
      <c r="F21" s="55"/>
      <c r="G21" s="53"/>
      <c r="H21" s="54"/>
      <c r="I21" s="54">
        <v>4457.8033841998304</v>
      </c>
      <c r="J21" s="54">
        <v>4887.310870278885</v>
      </c>
      <c r="K21" s="55">
        <v>5835.5436011208267</v>
      </c>
      <c r="L21" s="53">
        <v>6911.4548569209974</v>
      </c>
      <c r="M21" s="54">
        <v>7646.1720166414416</v>
      </c>
      <c r="N21" s="54">
        <v>8115.6992231973009</v>
      </c>
      <c r="O21" s="54">
        <v>8468.3010733558294</v>
      </c>
      <c r="P21" s="54">
        <v>8478.8312167853383</v>
      </c>
      <c r="Q21" s="53">
        <v>8906.718913980023</v>
      </c>
      <c r="R21" s="54">
        <v>10040.499011076579</v>
      </c>
      <c r="S21" s="54">
        <v>10962.787118472648</v>
      </c>
      <c r="T21" s="54">
        <v>10904.279075637376</v>
      </c>
      <c r="U21" s="55">
        <v>10445.304759048124</v>
      </c>
      <c r="V21" s="53">
        <v>12251.644128479631</v>
      </c>
      <c r="W21" s="55">
        <v>12813.230318340402</v>
      </c>
    </row>
    <row r="22" spans="1:23" x14ac:dyDescent="0.2">
      <c r="A22" s="23" t="s">
        <v>71</v>
      </c>
      <c r="B22" s="53"/>
      <c r="C22" s="54"/>
      <c r="D22" s="54"/>
      <c r="E22" s="54"/>
      <c r="F22" s="55"/>
      <c r="G22" s="53"/>
      <c r="H22" s="54"/>
      <c r="I22" s="54">
        <v>2093.0015889295714</v>
      </c>
      <c r="J22" s="54">
        <v>2259.0238769767952</v>
      </c>
      <c r="K22" s="55">
        <v>2702.009141156459</v>
      </c>
      <c r="L22" s="53">
        <v>3284.3257250851011</v>
      </c>
      <c r="M22" s="54">
        <v>3575.8910859003236</v>
      </c>
      <c r="N22" s="54">
        <v>3816.2913666362542</v>
      </c>
      <c r="O22" s="54">
        <v>4015.3739178761771</v>
      </c>
      <c r="P22" s="54">
        <v>4096.5824328702329</v>
      </c>
      <c r="Q22" s="53">
        <v>4412.8276565020033</v>
      </c>
      <c r="R22" s="54">
        <v>5081.6882115949693</v>
      </c>
      <c r="S22" s="54">
        <v>5590.3906597777359</v>
      </c>
      <c r="T22" s="54">
        <v>5746.0886509559768</v>
      </c>
      <c r="U22" s="55">
        <v>5671.8703052305846</v>
      </c>
      <c r="V22" s="53">
        <v>6671.2559236630732</v>
      </c>
      <c r="W22" s="57">
        <v>7087.9072166344358</v>
      </c>
    </row>
    <row r="23" spans="1:23" x14ac:dyDescent="0.2">
      <c r="A23" s="23" t="s">
        <v>72</v>
      </c>
      <c r="B23" s="53"/>
      <c r="C23" s="54"/>
      <c r="D23" s="54"/>
      <c r="E23" s="54"/>
      <c r="F23" s="55"/>
      <c r="G23" s="53"/>
      <c r="H23" s="54"/>
      <c r="I23" s="54">
        <v>2225.4016894428423</v>
      </c>
      <c r="J23" s="54">
        <v>2412.4518267161093</v>
      </c>
      <c r="K23" s="55">
        <v>2870.4949098137049</v>
      </c>
      <c r="L23" s="53">
        <v>3542.7552369727405</v>
      </c>
      <c r="M23" s="54">
        <v>3881.4136443644743</v>
      </c>
      <c r="N23" s="54">
        <v>4149.8851711755378</v>
      </c>
      <c r="O23" s="54">
        <v>4281.9375707243807</v>
      </c>
      <c r="P23" s="54">
        <v>4376.6646858009617</v>
      </c>
      <c r="Q23" s="53">
        <v>4679.8658385035824</v>
      </c>
      <c r="R23" s="54">
        <v>5389.2018711243009</v>
      </c>
      <c r="S23" s="54">
        <v>5962.0264288111493</v>
      </c>
      <c r="T23" s="54">
        <v>6180.4515572956461</v>
      </c>
      <c r="U23" s="55">
        <v>5848.183273548666</v>
      </c>
      <c r="V23" s="53">
        <v>7044.2320771396617</v>
      </c>
      <c r="W23" s="55">
        <v>7776.8139449688724</v>
      </c>
    </row>
    <row r="24" spans="1:23" x14ac:dyDescent="0.2">
      <c r="A24" s="23" t="s">
        <v>73</v>
      </c>
      <c r="B24" s="53"/>
      <c r="C24" s="54"/>
      <c r="D24" s="54"/>
      <c r="E24" s="54"/>
      <c r="F24" s="55"/>
      <c r="G24" s="53"/>
      <c r="H24" s="54"/>
      <c r="I24" s="54">
        <v>4354.7033059300547</v>
      </c>
      <c r="J24" s="54">
        <v>4457.0904818116478</v>
      </c>
      <c r="K24" s="55">
        <v>5178.3935224540319</v>
      </c>
      <c r="L24" s="53">
        <v>6052.5161126521898</v>
      </c>
      <c r="M24" s="54">
        <v>6442.4695311329133</v>
      </c>
      <c r="N24" s="54">
        <v>6700.5694930672189</v>
      </c>
      <c r="O24" s="54">
        <v>7024.1474564585051</v>
      </c>
      <c r="P24" s="54">
        <v>6892.8908144172274</v>
      </c>
      <c r="Q24" s="53">
        <v>6258.0223166001024</v>
      </c>
      <c r="R24" s="54">
        <v>6836.6564345643601</v>
      </c>
      <c r="S24" s="54">
        <v>7471.6985881219116</v>
      </c>
      <c r="T24" s="54">
        <v>7672.4996428390778</v>
      </c>
      <c r="U24" s="55">
        <v>7700.2442564631801</v>
      </c>
      <c r="V24" s="53">
        <v>8679.6538512085281</v>
      </c>
      <c r="W24" s="55">
        <v>9645.4161959301746</v>
      </c>
    </row>
    <row r="25" spans="1:23" x14ac:dyDescent="0.2">
      <c r="A25" s="23" t="s">
        <v>74</v>
      </c>
      <c r="B25" s="53"/>
      <c r="C25" s="54"/>
      <c r="D25" s="54"/>
      <c r="E25" s="54"/>
      <c r="F25" s="55"/>
      <c r="G25" s="53"/>
      <c r="H25" s="54"/>
      <c r="I25" s="54">
        <v>4161.3031591078006</v>
      </c>
      <c r="J25" s="54">
        <v>4270.9522222361084</v>
      </c>
      <c r="K25" s="55">
        <v>4948.8287005516922</v>
      </c>
      <c r="L25" s="53">
        <v>5563.3116715859496</v>
      </c>
      <c r="M25" s="54">
        <v>6078.8650882925831</v>
      </c>
      <c r="N25" s="54">
        <v>6410.8646235561791</v>
      </c>
      <c r="O25" s="54">
        <v>6627.2853308965241</v>
      </c>
      <c r="P25" s="54">
        <v>6729.8701869121869</v>
      </c>
      <c r="Q25" s="53">
        <v>7029.5175490771526</v>
      </c>
      <c r="R25" s="54">
        <v>7716.585225621604</v>
      </c>
      <c r="S25" s="54">
        <v>8035.5619548706381</v>
      </c>
      <c r="T25" s="54">
        <v>7945.6145359996881</v>
      </c>
      <c r="U25" s="55">
        <v>7781.1697585795664</v>
      </c>
      <c r="V25" s="53">
        <v>8592.9127006410708</v>
      </c>
      <c r="W25" s="55">
        <v>8683.3644373810675</v>
      </c>
    </row>
    <row r="26" spans="1:23" x14ac:dyDescent="0.2">
      <c r="A26" s="23" t="s">
        <v>75</v>
      </c>
      <c r="B26" s="53"/>
      <c r="C26" s="54"/>
      <c r="D26" s="54"/>
      <c r="E26" s="54"/>
      <c r="F26" s="55"/>
      <c r="G26" s="53"/>
      <c r="H26" s="54"/>
      <c r="I26" s="54">
        <v>2550.0019358673712</v>
      </c>
      <c r="J26" s="54">
        <v>2650.9639468624891</v>
      </c>
      <c r="K26" s="55">
        <v>3165.3021687226246</v>
      </c>
      <c r="L26" s="53">
        <v>3798.1798233626464</v>
      </c>
      <c r="M26" s="54">
        <v>3965.2133968775975</v>
      </c>
      <c r="N26" s="54">
        <v>4124.0688515832608</v>
      </c>
      <c r="O26" s="54">
        <v>4283.2688632305862</v>
      </c>
      <c r="P26" s="54">
        <v>4243.8798038274035</v>
      </c>
      <c r="Q26" s="53">
        <v>4361.4088591846903</v>
      </c>
      <c r="R26" s="54">
        <v>4870.5585385394124</v>
      </c>
      <c r="S26" s="54">
        <v>5242.6273533999974</v>
      </c>
      <c r="T26" s="54">
        <v>5163.4734525339654</v>
      </c>
      <c r="U26" s="55">
        <v>4569.5272137342927</v>
      </c>
      <c r="V26" s="53">
        <v>5399.5623528281139</v>
      </c>
      <c r="W26" s="55">
        <v>5501.2623524786677</v>
      </c>
    </row>
    <row r="27" spans="1:23" x14ac:dyDescent="0.2">
      <c r="A27" s="23" t="s">
        <v>76</v>
      </c>
      <c r="B27" s="53"/>
      <c r="C27" s="54"/>
      <c r="D27" s="54"/>
      <c r="E27" s="54"/>
      <c r="F27" s="55"/>
      <c r="G27" s="53"/>
      <c r="H27" s="54"/>
      <c r="I27" s="54">
        <v>1697.8012889080874</v>
      </c>
      <c r="J27" s="54">
        <v>1755.3860378449449</v>
      </c>
      <c r="K27" s="55">
        <v>2123.3035148085542</v>
      </c>
      <c r="L27" s="53">
        <v>2492.7412276544087</v>
      </c>
      <c r="M27" s="54">
        <v>2614.5030749530165</v>
      </c>
      <c r="N27" s="54">
        <v>2742.0754970743087</v>
      </c>
      <c r="O27" s="54">
        <v>2821.3604122877309</v>
      </c>
      <c r="P27" s="54">
        <v>2808.8031069630865</v>
      </c>
      <c r="Q27" s="53">
        <v>2875.4658113298697</v>
      </c>
      <c r="R27" s="54">
        <v>3174.7255790545173</v>
      </c>
      <c r="S27" s="54">
        <v>3427.0670060003536</v>
      </c>
      <c r="T27" s="54">
        <v>3415.4672948781413</v>
      </c>
      <c r="U27" s="55">
        <v>2932.9101730437146</v>
      </c>
      <c r="V27" s="53">
        <v>3468.8549607972727</v>
      </c>
      <c r="W27" s="55">
        <v>3588.2299654049029</v>
      </c>
    </row>
    <row r="28" spans="1:23" x14ac:dyDescent="0.2">
      <c r="A28" s="23" t="s">
        <v>77</v>
      </c>
      <c r="B28" s="53"/>
      <c r="C28" s="54"/>
      <c r="D28" s="54"/>
      <c r="E28" s="54"/>
      <c r="F28" s="55"/>
      <c r="G28" s="53"/>
      <c r="H28" s="54"/>
      <c r="I28" s="54">
        <v>979.20074337307062</v>
      </c>
      <c r="J28" s="54">
        <v>1090.2191748276123</v>
      </c>
      <c r="K28" s="55">
        <v>1385.5070741671168</v>
      </c>
      <c r="L28" s="53">
        <v>1740.1898485939689</v>
      </c>
      <c r="M28" s="54">
        <v>1904.8430564949463</v>
      </c>
      <c r="N28" s="54">
        <v>2064.3195681255211</v>
      </c>
      <c r="O28" s="54">
        <v>2190.0079535742352</v>
      </c>
      <c r="P28" s="54">
        <v>2209.3585250360502</v>
      </c>
      <c r="Q28" s="53">
        <v>2336.1666635431679</v>
      </c>
      <c r="R28" s="54">
        <v>2618.7536006855421</v>
      </c>
      <c r="S28" s="54">
        <v>2775.6038109468777</v>
      </c>
      <c r="T28" s="54">
        <v>2768.9184431682488</v>
      </c>
      <c r="U28" s="55">
        <v>2641.6002604003402</v>
      </c>
      <c r="V28" s="53">
        <v>3176.0967726764525</v>
      </c>
      <c r="W28" s="55">
        <v>3282.0983887934508</v>
      </c>
    </row>
    <row r="29" spans="1:23" x14ac:dyDescent="0.2">
      <c r="A29" s="23" t="s">
        <v>78</v>
      </c>
      <c r="B29" s="53"/>
      <c r="C29" s="54"/>
      <c r="D29" s="54"/>
      <c r="E29" s="54"/>
      <c r="F29" s="55"/>
      <c r="G29" s="53"/>
      <c r="H29" s="54"/>
      <c r="I29" s="54">
        <v>694.4005271632559</v>
      </c>
      <c r="J29" s="54">
        <v>714.66836118218998</v>
      </c>
      <c r="K29" s="55">
        <v>888.20296794302919</v>
      </c>
      <c r="L29" s="53">
        <v>1062.1044100724307</v>
      </c>
      <c r="M29" s="54">
        <v>1150.1864749888562</v>
      </c>
      <c r="N29" s="54">
        <v>1229.7431384498705</v>
      </c>
      <c r="O29" s="54">
        <v>1295.0859613333421</v>
      </c>
      <c r="P29" s="54">
        <v>1313.90371704728</v>
      </c>
      <c r="Q29" s="53">
        <v>1386.7146977008076</v>
      </c>
      <c r="R29" s="54">
        <v>1607.1475740781318</v>
      </c>
      <c r="S29" s="54">
        <v>1749.8039730000289</v>
      </c>
      <c r="T29" s="54">
        <v>1750.7134038440061</v>
      </c>
      <c r="U29" s="55">
        <v>1627.6494522571516</v>
      </c>
      <c r="V29" s="53">
        <v>1988.8923975108025</v>
      </c>
      <c r="W29" s="55">
        <v>1927.2041407983827</v>
      </c>
    </row>
    <row r="30" spans="1:23" x14ac:dyDescent="0.2">
      <c r="A30" s="23" t="s">
        <v>79</v>
      </c>
      <c r="B30" s="53"/>
      <c r="C30" s="54"/>
      <c r="D30" s="54"/>
      <c r="E30" s="54"/>
      <c r="F30" s="55"/>
      <c r="G30" s="53"/>
      <c r="H30" s="54"/>
      <c r="I30" s="54">
        <v>1767.901342125461</v>
      </c>
      <c r="J30" s="54">
        <v>1851.2764017040881</v>
      </c>
      <c r="K30" s="55">
        <v>2233.5254573509437</v>
      </c>
      <c r="L30" s="53">
        <v>2652.2804511754725</v>
      </c>
      <c r="M30" s="54">
        <v>2810.2476720913332</v>
      </c>
      <c r="N30" s="54">
        <v>2955.5508517473181</v>
      </c>
      <c r="O30" s="54">
        <v>3049.598654484786</v>
      </c>
      <c r="P30" s="54">
        <v>3047.6023438583661</v>
      </c>
      <c r="Q30" s="53">
        <v>3195.3661610663376</v>
      </c>
      <c r="R30" s="54">
        <v>3514.4279889072404</v>
      </c>
      <c r="S30" s="54">
        <v>3659.7021888682193</v>
      </c>
      <c r="T30" s="54">
        <v>3722.3333030256695</v>
      </c>
      <c r="U30" s="55">
        <v>3663.3945727849982</v>
      </c>
      <c r="V30" s="53">
        <v>4241.0609759775298</v>
      </c>
      <c r="W30" s="55">
        <v>4378.2009379019628</v>
      </c>
    </row>
    <row r="31" spans="1:23" x14ac:dyDescent="0.2">
      <c r="A31" s="23" t="s">
        <v>80</v>
      </c>
      <c r="B31" s="53"/>
      <c r="C31" s="54"/>
      <c r="D31" s="54"/>
      <c r="E31" s="54"/>
      <c r="F31" s="55"/>
      <c r="G31" s="53"/>
      <c r="H31" s="54"/>
      <c r="I31" s="54">
        <v>707.70053726013282</v>
      </c>
      <c r="J31" s="54">
        <v>728.35656568063916</v>
      </c>
      <c r="K31" s="55">
        <v>868.91557478910011</v>
      </c>
      <c r="L31" s="53">
        <v>1027.3154481748047</v>
      </c>
      <c r="M31" s="54">
        <v>1101.5073385079752</v>
      </c>
      <c r="N31" s="54">
        <v>1195.86467816087</v>
      </c>
      <c r="O31" s="54">
        <v>1274.4692669713031</v>
      </c>
      <c r="P31" s="54">
        <v>1290.5683998282011</v>
      </c>
      <c r="Q31" s="53">
        <v>1355.6974637941767</v>
      </c>
      <c r="R31" s="54">
        <v>1574.0617552970548</v>
      </c>
      <c r="S31" s="54">
        <v>1730.0103237342687</v>
      </c>
      <c r="T31" s="54">
        <v>1730.9094671658074</v>
      </c>
      <c r="U31" s="55">
        <v>1649.6368760600501</v>
      </c>
      <c r="V31" s="53">
        <v>1997.7939698123578</v>
      </c>
      <c r="W31" s="55">
        <v>2083.1435551560949</v>
      </c>
    </row>
    <row r="32" spans="1:23" x14ac:dyDescent="0.2">
      <c r="A32" s="23" t="s">
        <v>81</v>
      </c>
      <c r="B32" s="53"/>
      <c r="C32" s="54"/>
      <c r="D32" s="54"/>
      <c r="E32" s="54"/>
      <c r="F32" s="55"/>
      <c r="G32" s="53"/>
      <c r="H32" s="54"/>
      <c r="I32" s="54">
        <v>911.60069205360617</v>
      </c>
      <c r="J32" s="54">
        <v>926.99785509351943</v>
      </c>
      <c r="K32" s="55">
        <v>1092.4161308331393</v>
      </c>
      <c r="L32" s="53">
        <v>1272.2822677545569</v>
      </c>
      <c r="M32" s="54">
        <v>1374.077655850861</v>
      </c>
      <c r="N32" s="54">
        <v>1513.1141621834495</v>
      </c>
      <c r="O32" s="54">
        <v>1665.3467393526321</v>
      </c>
      <c r="P32" s="54">
        <v>1672.1590326007936</v>
      </c>
      <c r="Q32" s="53">
        <v>1708.5340920291119</v>
      </c>
      <c r="R32" s="54">
        <v>1967.4998052053454</v>
      </c>
      <c r="S32" s="54">
        <v>2186.7703758991765</v>
      </c>
      <c r="T32" s="54">
        <v>2158.0233059854831</v>
      </c>
      <c r="U32" s="55">
        <v>1972.7493616245627</v>
      </c>
      <c r="V32" s="53">
        <v>2468.5930080775088</v>
      </c>
      <c r="W32" s="55">
        <v>2497.1420053870911</v>
      </c>
    </row>
    <row r="33" spans="1:23" x14ac:dyDescent="0.2">
      <c r="A33" s="23" t="s">
        <v>82</v>
      </c>
      <c r="B33" s="53"/>
      <c r="C33" s="54"/>
      <c r="D33" s="54"/>
      <c r="E33" s="54"/>
      <c r="F33" s="55"/>
      <c r="G33" s="53"/>
      <c r="H33" s="54"/>
      <c r="I33" s="54">
        <v>3408.2025873816369</v>
      </c>
      <c r="J33" s="54">
        <v>3391.6166641791879</v>
      </c>
      <c r="K33" s="55">
        <v>3859.4980708178568</v>
      </c>
      <c r="L33" s="53">
        <v>4310.6782924902254</v>
      </c>
      <c r="M33" s="54">
        <v>4462.4681978598592</v>
      </c>
      <c r="N33" s="54">
        <v>4593.6200957591973</v>
      </c>
      <c r="O33" s="54">
        <v>4690.8368641529569</v>
      </c>
      <c r="P33" s="54">
        <v>4781.2543899953389</v>
      </c>
      <c r="Q33" s="53">
        <v>5050.9450451232142</v>
      </c>
      <c r="R33" s="54">
        <v>5587.2772760826665</v>
      </c>
      <c r="S33" s="54">
        <v>6129.3098338874352</v>
      </c>
      <c r="T33" s="54">
        <v>6282.0684978630661</v>
      </c>
      <c r="U33" s="55">
        <v>6152.0529589530752</v>
      </c>
      <c r="V33" s="53">
        <v>6753.6438071886414</v>
      </c>
      <c r="W33" s="55">
        <v>6656.396030917992</v>
      </c>
    </row>
    <row r="34" spans="1:23" x14ac:dyDescent="0.2">
      <c r="A34" s="23" t="s">
        <v>83</v>
      </c>
      <c r="B34" s="53"/>
      <c r="C34" s="54"/>
      <c r="D34" s="54"/>
      <c r="E34" s="54"/>
      <c r="F34" s="55"/>
      <c r="G34" s="53"/>
      <c r="H34" s="54"/>
      <c r="I34" s="54">
        <v>7594.7057656203615</v>
      </c>
      <c r="J34" s="54">
        <v>8233.0582764270821</v>
      </c>
      <c r="K34" s="55">
        <v>9873.1716461249434</v>
      </c>
      <c r="L34" s="53">
        <v>11754.999587720577</v>
      </c>
      <c r="M34" s="54">
        <v>12787.099613506582</v>
      </c>
      <c r="N34" s="54">
        <v>13907.280625677899</v>
      </c>
      <c r="O34" s="54">
        <v>14861.832903527142</v>
      </c>
      <c r="P34" s="54">
        <v>15444.495754439948</v>
      </c>
      <c r="Q34" s="53">
        <v>16468.566947534313</v>
      </c>
      <c r="R34" s="54">
        <v>18043.445055433003</v>
      </c>
      <c r="S34" s="54">
        <v>19272.983068576188</v>
      </c>
      <c r="T34" s="54">
        <v>19696.878895295122</v>
      </c>
      <c r="U34" s="55">
        <v>19806.415285139785</v>
      </c>
      <c r="V34" s="53">
        <v>23231.600908935638</v>
      </c>
      <c r="W34" s="55">
        <v>25720.00992281779</v>
      </c>
    </row>
    <row r="35" spans="1:23" x14ac:dyDescent="0.2">
      <c r="A35" s="23" t="s">
        <v>84</v>
      </c>
      <c r="B35" s="53"/>
      <c r="C35" s="54"/>
      <c r="D35" s="54"/>
      <c r="E35" s="54"/>
      <c r="F35" s="55"/>
      <c r="G35" s="53"/>
      <c r="H35" s="54"/>
      <c r="I35" s="54">
        <v>2587.4019642600924</v>
      </c>
      <c r="J35" s="54">
        <v>2809.7741352375892</v>
      </c>
      <c r="K35" s="55">
        <v>3360.7592533095376</v>
      </c>
      <c r="L35" s="53">
        <v>4112.9527578956458</v>
      </c>
      <c r="M35" s="54">
        <v>4586.2261353509812</v>
      </c>
      <c r="N35" s="54">
        <v>5050.2849579329986</v>
      </c>
      <c r="O35" s="54">
        <v>5494.779677332579</v>
      </c>
      <c r="P35" s="54">
        <v>5731.0634429073598</v>
      </c>
      <c r="Q35" s="53">
        <v>6286.9694383867254</v>
      </c>
      <c r="R35" s="54">
        <v>7458.8858149386815</v>
      </c>
      <c r="S35" s="54">
        <v>8436.2668648294366</v>
      </c>
      <c r="T35" s="54">
        <v>8778.2775298385786</v>
      </c>
      <c r="U35" s="55">
        <v>9040.5154886877699</v>
      </c>
      <c r="V35" s="53">
        <v>12287.55102553251</v>
      </c>
      <c r="W35" s="55">
        <v>12327.563531850383</v>
      </c>
    </row>
    <row r="36" spans="1:23" x14ac:dyDescent="0.2">
      <c r="A36" s="23" t="s">
        <v>85</v>
      </c>
      <c r="B36" s="53"/>
      <c r="C36" s="54"/>
      <c r="D36" s="54"/>
      <c r="E36" s="54"/>
      <c r="F36" s="55"/>
      <c r="G36" s="53"/>
      <c r="H36" s="54"/>
      <c r="I36" s="54">
        <v>633.0004805506062</v>
      </c>
      <c r="J36" s="54">
        <v>659.85916485827727</v>
      </c>
      <c r="K36" s="55">
        <v>761.16502680923827</v>
      </c>
      <c r="L36" s="53">
        <v>877.00953952597558</v>
      </c>
      <c r="M36" s="54">
        <v>965.96897808100289</v>
      </c>
      <c r="N36" s="54">
        <v>1033.7207853614659</v>
      </c>
      <c r="O36" s="54">
        <v>1086.6448613678429</v>
      </c>
      <c r="P36" s="54">
        <v>1146.7788066038906</v>
      </c>
      <c r="Q36" s="53">
        <v>1204.6514697343941</v>
      </c>
      <c r="R36" s="54">
        <v>1345.2821533855754</v>
      </c>
      <c r="S36" s="54">
        <v>1492.4348274595486</v>
      </c>
      <c r="T36" s="54">
        <v>1630.1488233972616</v>
      </c>
      <c r="U36" s="55">
        <v>1620.1904872999933</v>
      </c>
      <c r="V36" s="53">
        <v>1891.5525786316018</v>
      </c>
      <c r="W36" s="55">
        <v>1986.1148653782011</v>
      </c>
    </row>
    <row r="37" spans="1:23" x14ac:dyDescent="0.2">
      <c r="A37" s="23" t="s">
        <v>86</v>
      </c>
      <c r="B37" s="53"/>
      <c r="C37" s="54"/>
      <c r="D37" s="54"/>
      <c r="E37" s="54"/>
      <c r="F37" s="55"/>
      <c r="G37" s="53"/>
      <c r="H37" s="54"/>
      <c r="I37" s="54">
        <v>2883.0021886688746</v>
      </c>
      <c r="J37" s="54">
        <v>3055.7825868045834</v>
      </c>
      <c r="K37" s="55">
        <v>3727.9822164019265</v>
      </c>
      <c r="L37" s="53">
        <v>4366.9468722409565</v>
      </c>
      <c r="M37" s="54">
        <v>4682.3242414917613</v>
      </c>
      <c r="N37" s="54">
        <v>5028.9076729594299</v>
      </c>
      <c r="O37" s="54">
        <v>5291.2481688228863</v>
      </c>
      <c r="P37" s="54">
        <v>5418.3470213901046</v>
      </c>
      <c r="Q37" s="53">
        <v>5772.2543574861229</v>
      </c>
      <c r="R37" s="54">
        <v>6476.5693928703895</v>
      </c>
      <c r="S37" s="54">
        <v>6891.1934782524522</v>
      </c>
      <c r="T37" s="54">
        <v>7049.4870845267333</v>
      </c>
      <c r="U37" s="55">
        <v>6979.0004205387331</v>
      </c>
      <c r="V37" s="53">
        <v>8079.4917792260139</v>
      </c>
      <c r="W37" s="55">
        <v>8240.0589725244354</v>
      </c>
    </row>
    <row r="38" spans="1:23" x14ac:dyDescent="0.2">
      <c r="A38" s="23" t="s">
        <v>87</v>
      </c>
      <c r="B38" s="53"/>
      <c r="C38" s="54"/>
      <c r="D38" s="54"/>
      <c r="E38" s="54"/>
      <c r="F38" s="55"/>
      <c r="G38" s="53"/>
      <c r="H38" s="54"/>
      <c r="I38" s="54">
        <v>5187.8039383893129</v>
      </c>
      <c r="J38" s="54">
        <v>5628.7581815099666</v>
      </c>
      <c r="K38" s="55">
        <v>7030.589353465095</v>
      </c>
      <c r="L38" s="53">
        <v>8640.6407221319441</v>
      </c>
      <c r="M38" s="54">
        <v>9357.2232631595507</v>
      </c>
      <c r="N38" s="54">
        <v>10122.468088555916</v>
      </c>
      <c r="O38" s="54">
        <v>10719.171559482726</v>
      </c>
      <c r="P38" s="54">
        <v>10834.230473740719</v>
      </c>
      <c r="Q38" s="53">
        <v>11423.890993970081</v>
      </c>
      <c r="R38" s="54">
        <v>12504.291953687391</v>
      </c>
      <c r="S38" s="54">
        <v>13485.296903819431</v>
      </c>
      <c r="T38" s="54">
        <v>14334.752059473703</v>
      </c>
      <c r="U38" s="55">
        <v>14330.826150726112</v>
      </c>
      <c r="V38" s="53">
        <v>16855.92295029225</v>
      </c>
      <c r="W38" s="55">
        <v>17243.425959903449</v>
      </c>
    </row>
    <row r="39" spans="1:23" x14ac:dyDescent="0.2">
      <c r="A39" s="23" t="s">
        <v>88</v>
      </c>
      <c r="B39" s="53"/>
      <c r="C39" s="54"/>
      <c r="D39" s="54"/>
      <c r="E39" s="54"/>
      <c r="F39" s="55"/>
      <c r="G39" s="53"/>
      <c r="H39" s="54"/>
      <c r="I39" s="54">
        <v>9773.7074198380105</v>
      </c>
      <c r="J39" s="54">
        <v>10160.676991156828</v>
      </c>
      <c r="K39" s="55">
        <v>11773.358093091856</v>
      </c>
      <c r="L39" s="53">
        <v>13406.317301611809</v>
      </c>
      <c r="M39" s="54">
        <v>14296.175480235263</v>
      </c>
      <c r="N39" s="54">
        <v>15243.409609682854</v>
      </c>
      <c r="O39" s="54">
        <v>15684.160580893045</v>
      </c>
      <c r="P39" s="54">
        <v>15688.778495526043</v>
      </c>
      <c r="Q39" s="53">
        <v>15268.944689738328</v>
      </c>
      <c r="R39" s="54">
        <v>16165.020259981835</v>
      </c>
      <c r="S39" s="54">
        <v>17833.219452105724</v>
      </c>
      <c r="T39" s="54">
        <v>19130.628559013832</v>
      </c>
      <c r="U39" s="55">
        <v>19850.963290163178</v>
      </c>
      <c r="V39" s="53">
        <v>21878.606289058018</v>
      </c>
      <c r="W39" s="55">
        <v>22995.081561035015</v>
      </c>
    </row>
    <row r="40" spans="1:23" x14ac:dyDescent="0.2">
      <c r="A40" s="23" t="s">
        <v>89</v>
      </c>
      <c r="B40" s="53"/>
      <c r="C40" s="54"/>
      <c r="D40" s="54"/>
      <c r="E40" s="54"/>
      <c r="F40" s="55"/>
      <c r="G40" s="53"/>
      <c r="H40" s="54"/>
      <c r="I40" s="54">
        <v>4117.9031261600967</v>
      </c>
      <c r="J40" s="54">
        <v>4393.9068331972139</v>
      </c>
      <c r="K40" s="55">
        <v>5164.2919321286736</v>
      </c>
      <c r="L40" s="53">
        <v>6089.6401343905618</v>
      </c>
      <c r="M40" s="54">
        <v>6713.2730674121904</v>
      </c>
      <c r="N40" s="54">
        <v>7464.2037789643146</v>
      </c>
      <c r="O40" s="54">
        <v>8128.3883045910716</v>
      </c>
      <c r="P40" s="54">
        <v>8585.9201863013168</v>
      </c>
      <c r="Q40" s="53">
        <v>9027.7128435209761</v>
      </c>
      <c r="R40" s="54">
        <v>9671.8616819739964</v>
      </c>
      <c r="S40" s="54">
        <v>10749.754866546331</v>
      </c>
      <c r="T40" s="54">
        <v>11458.373971382749</v>
      </c>
      <c r="U40" s="55">
        <v>11421.806149839256</v>
      </c>
      <c r="V40" s="53">
        <v>12924.32549371184</v>
      </c>
      <c r="W40" s="55">
        <v>14120.771178491113</v>
      </c>
    </row>
    <row r="41" spans="1:23" x14ac:dyDescent="0.2">
      <c r="A41" s="23" t="s">
        <v>90</v>
      </c>
      <c r="B41" s="53"/>
      <c r="C41" s="54"/>
      <c r="D41" s="54"/>
      <c r="E41" s="54"/>
      <c r="F41" s="55"/>
      <c r="G41" s="53"/>
      <c r="H41" s="54"/>
      <c r="I41" s="54">
        <v>4414.8033515557918</v>
      </c>
      <c r="J41" s="54">
        <v>4593.7744458846264</v>
      </c>
      <c r="K41" s="55">
        <v>5675.839976340555</v>
      </c>
      <c r="L41" s="53">
        <v>6940.2952440407098</v>
      </c>
      <c r="M41" s="54">
        <v>7583.4540561368804</v>
      </c>
      <c r="N41" s="54">
        <v>8269.855635603004</v>
      </c>
      <c r="O41" s="54">
        <v>8941.631470254466</v>
      </c>
      <c r="P41" s="54">
        <v>9113.9845530728253</v>
      </c>
      <c r="Q41" s="53">
        <v>9763.4188661947501</v>
      </c>
      <c r="R41" s="54">
        <v>10985.64155785237</v>
      </c>
      <c r="S41" s="54">
        <v>11756.891253506043</v>
      </c>
      <c r="T41" s="54">
        <v>12141.712971874478</v>
      </c>
      <c r="U41" s="55">
        <v>12421.774161186662</v>
      </c>
      <c r="V41" s="53">
        <v>15692.75421460315</v>
      </c>
      <c r="W41" s="55">
        <v>16232.794841220792</v>
      </c>
    </row>
    <row r="42" spans="1:23" x14ac:dyDescent="0.2">
      <c r="A42" s="23" t="s">
        <v>91</v>
      </c>
      <c r="B42" s="53"/>
      <c r="C42" s="54"/>
      <c r="D42" s="54"/>
      <c r="E42" s="54"/>
      <c r="F42" s="55"/>
      <c r="G42" s="53"/>
      <c r="H42" s="54"/>
      <c r="I42" s="54">
        <v>5121.6038881326776</v>
      </c>
      <c r="J42" s="54">
        <v>5377.6753964490099</v>
      </c>
      <c r="K42" s="55">
        <v>6795.144177719093</v>
      </c>
      <c r="L42" s="53">
        <v>8280.7426125211587</v>
      </c>
      <c r="M42" s="54">
        <v>8741.6784005320806</v>
      </c>
      <c r="N42" s="54">
        <v>9261.5147032889799</v>
      </c>
      <c r="O42" s="54">
        <v>9789.5203764338039</v>
      </c>
      <c r="P42" s="54">
        <v>9560.1351051725105</v>
      </c>
      <c r="Q42" s="53">
        <v>10023.660820399446</v>
      </c>
      <c r="R42" s="54">
        <v>11691.088254870228</v>
      </c>
      <c r="S42" s="54">
        <v>12921.693853572104</v>
      </c>
      <c r="T42" s="54">
        <v>13155.445171239578</v>
      </c>
      <c r="U42" s="55">
        <v>13446.095523164235</v>
      </c>
      <c r="V42" s="53">
        <v>16459.629600550139</v>
      </c>
      <c r="W42" s="55">
        <v>16889.305486949375</v>
      </c>
    </row>
    <row r="43" spans="1:23" x14ac:dyDescent="0.2">
      <c r="A43" s="23" t="s">
        <v>92</v>
      </c>
      <c r="B43" s="53"/>
      <c r="C43" s="54"/>
      <c r="D43" s="54"/>
      <c r="E43" s="54"/>
      <c r="F43" s="55"/>
      <c r="G43" s="53"/>
      <c r="H43" s="54"/>
      <c r="I43" s="54">
        <v>3406.5025860910582</v>
      </c>
      <c r="J43" s="54">
        <v>3641.2691801942542</v>
      </c>
      <c r="K43" s="55">
        <v>4559.4620646232306</v>
      </c>
      <c r="L43" s="53">
        <v>5669.8678628897787</v>
      </c>
      <c r="M43" s="54">
        <v>6013.0812828759626</v>
      </c>
      <c r="N43" s="54">
        <v>6329.8201392924193</v>
      </c>
      <c r="O43" s="54">
        <v>6555.7701511259147</v>
      </c>
      <c r="P43" s="54">
        <v>6433.2658356391921</v>
      </c>
      <c r="Q43" s="53">
        <v>6796.1395788676937</v>
      </c>
      <c r="R43" s="54">
        <v>8019.9265656389625</v>
      </c>
      <c r="S43" s="54">
        <v>9170.0490954685556</v>
      </c>
      <c r="T43" s="54">
        <v>9568.6607926516044</v>
      </c>
      <c r="U43" s="55">
        <v>9891.7322198258898</v>
      </c>
      <c r="V43" s="53">
        <v>12130.209340963274</v>
      </c>
      <c r="W43" s="55">
        <v>13051.57249487105</v>
      </c>
    </row>
    <row r="44" spans="1:23" x14ac:dyDescent="0.2">
      <c r="A44" s="23" t="s">
        <v>93</v>
      </c>
      <c r="B44" s="53"/>
      <c r="C44" s="54"/>
      <c r="D44" s="54"/>
      <c r="E44" s="54"/>
      <c r="F44" s="55"/>
      <c r="G44" s="53"/>
      <c r="H44" s="54"/>
      <c r="I44" s="54">
        <v>6336.6048105165419</v>
      </c>
      <c r="J44" s="54">
        <v>7096.9859246358001</v>
      </c>
      <c r="K44" s="55">
        <v>9019.2178149885876</v>
      </c>
      <c r="L44" s="53">
        <v>10485.506431569675</v>
      </c>
      <c r="M44" s="54">
        <v>11069.167269236703</v>
      </c>
      <c r="N44" s="54">
        <v>12339.556077785224</v>
      </c>
      <c r="O44" s="54">
        <v>13365.831541295836</v>
      </c>
      <c r="P44" s="54">
        <v>13534.66911416065</v>
      </c>
      <c r="Q44" s="53">
        <v>15477.328479211192</v>
      </c>
      <c r="R44" s="54">
        <v>18329.691478817189</v>
      </c>
      <c r="S44" s="54">
        <v>19824.414348227318</v>
      </c>
      <c r="T44" s="54">
        <v>19699.261141267809</v>
      </c>
      <c r="U44" s="55">
        <v>20421.849410489154</v>
      </c>
      <c r="V44" s="53">
        <v>23464.163891077344</v>
      </c>
      <c r="W44" s="55">
        <v>25904.376084846514</v>
      </c>
    </row>
    <row r="45" spans="1:23" x14ac:dyDescent="0.2">
      <c r="A45" s="23" t="s">
        <v>94</v>
      </c>
      <c r="B45" s="53"/>
      <c r="C45" s="54"/>
      <c r="D45" s="54"/>
      <c r="E45" s="54"/>
      <c r="F45" s="55"/>
      <c r="G45" s="53"/>
      <c r="H45" s="54"/>
      <c r="I45" s="54">
        <v>2349.1017833513883</v>
      </c>
      <c r="J45" s="54">
        <v>2630.9897477451559</v>
      </c>
      <c r="K45" s="55">
        <v>3343.5982339408652</v>
      </c>
      <c r="L45" s="53">
        <v>3887.1797428274335</v>
      </c>
      <c r="M45" s="54">
        <v>3959.7025606471234</v>
      </c>
      <c r="N45" s="54">
        <v>4026.1356587651371</v>
      </c>
      <c r="O45" s="54">
        <v>4396.0939347552294</v>
      </c>
      <c r="P45" s="54">
        <v>4455.7976163754547</v>
      </c>
      <c r="Q45" s="53">
        <v>4552.7261380867694</v>
      </c>
      <c r="R45" s="54">
        <v>5103.4321108613012</v>
      </c>
      <c r="S45" s="54">
        <v>5540.6464176237805</v>
      </c>
      <c r="T45" s="54">
        <v>5808.5336622749837</v>
      </c>
      <c r="U45" s="55">
        <v>5631.8307687185261</v>
      </c>
      <c r="V45" s="53">
        <v>6648.6953373342867</v>
      </c>
      <c r="W45" s="55">
        <v>7070.8427354944824</v>
      </c>
    </row>
    <row r="46" spans="1:23" x14ac:dyDescent="0.2">
      <c r="A46" s="23" t="s">
        <v>95</v>
      </c>
      <c r="B46" s="53"/>
      <c r="C46" s="54"/>
      <c r="D46" s="54"/>
      <c r="E46" s="54"/>
      <c r="F46" s="55"/>
      <c r="G46" s="53"/>
      <c r="H46" s="54"/>
      <c r="I46" s="54">
        <v>6512.5049440534312</v>
      </c>
      <c r="J46" s="54">
        <v>6899.7238232314576</v>
      </c>
      <c r="K46" s="55">
        <v>8503.4652257388989</v>
      </c>
      <c r="L46" s="53">
        <v>10106.573522269047</v>
      </c>
      <c r="M46" s="54">
        <v>10797.092557320457</v>
      </c>
      <c r="N46" s="54">
        <v>11617.23909183791</v>
      </c>
      <c r="O46" s="54">
        <v>12313.312260181528</v>
      </c>
      <c r="P46" s="54">
        <v>12538.969773687946</v>
      </c>
      <c r="Q46" s="53">
        <v>13469.701340250633</v>
      </c>
      <c r="R46" s="54">
        <v>15724.592211839945</v>
      </c>
      <c r="S46" s="54">
        <v>17395.977473322848</v>
      </c>
      <c r="T46" s="54">
        <v>18797.420235572485</v>
      </c>
      <c r="U46" s="55">
        <v>19907.377761640477</v>
      </c>
      <c r="V46" s="53">
        <v>25322.959175346121</v>
      </c>
      <c r="W46" s="55">
        <v>29429.259198386615</v>
      </c>
    </row>
    <row r="47" spans="1:23" x14ac:dyDescent="0.2">
      <c r="A47" s="23" t="s">
        <v>96</v>
      </c>
      <c r="B47" s="53"/>
      <c r="C47" s="54"/>
      <c r="D47" s="54"/>
      <c r="E47" s="54"/>
      <c r="F47" s="55"/>
      <c r="G47" s="53"/>
      <c r="H47" s="54"/>
      <c r="I47" s="54">
        <v>9128.6069301015214</v>
      </c>
      <c r="J47" s="54">
        <v>9092.8179728635132</v>
      </c>
      <c r="K47" s="55">
        <v>11036.376858495349</v>
      </c>
      <c r="L47" s="53">
        <v>13277.382624866073</v>
      </c>
      <c r="M47" s="54">
        <v>14494.87052903469</v>
      </c>
      <c r="N47" s="54">
        <v>15652.15218653846</v>
      </c>
      <c r="O47" s="54">
        <v>17014.592899814572</v>
      </c>
      <c r="P47" s="54">
        <v>17843.131690910417</v>
      </c>
      <c r="Q47" s="53">
        <v>19432.565429085258</v>
      </c>
      <c r="R47" s="54">
        <v>23342.034091913429</v>
      </c>
      <c r="S47" s="54">
        <v>27218.928636852241</v>
      </c>
      <c r="T47" s="54">
        <v>29039.757274750104</v>
      </c>
      <c r="U47" s="55">
        <v>30415.615726595752</v>
      </c>
      <c r="V47" s="53">
        <v>38325.473220416563</v>
      </c>
      <c r="W47" s="55">
        <v>42828.669797851893</v>
      </c>
    </row>
    <row r="48" spans="1:23" x14ac:dyDescent="0.2">
      <c r="A48" s="23" t="s">
        <v>38</v>
      </c>
      <c r="B48" s="53"/>
      <c r="C48" s="54"/>
      <c r="D48" s="54"/>
      <c r="E48" s="54"/>
      <c r="F48" s="55"/>
      <c r="G48" s="53"/>
      <c r="H48" s="54"/>
      <c r="I48" s="54">
        <v>935.80071042536667</v>
      </c>
      <c r="J48" s="54">
        <v>902.91976759742204</v>
      </c>
      <c r="K48" s="55">
        <v>1121.2277926370361</v>
      </c>
      <c r="L48" s="53">
        <v>1353.5555442426646</v>
      </c>
      <c r="M48" s="54">
        <v>1484.2625498000748</v>
      </c>
      <c r="N48" s="54">
        <v>1607.0873453524314</v>
      </c>
      <c r="O48" s="54">
        <v>1703.3796202588117</v>
      </c>
      <c r="P48" s="54">
        <v>1703.8811492780646</v>
      </c>
      <c r="Q48" s="53">
        <v>1845.5380043238597</v>
      </c>
      <c r="R48" s="54">
        <v>2191.5017087998513</v>
      </c>
      <c r="S48" s="54">
        <v>2399.5845298647796</v>
      </c>
      <c r="T48" s="54">
        <v>2588.213657339672</v>
      </c>
      <c r="U48" s="55">
        <v>2602.606982377547</v>
      </c>
      <c r="V48" s="53">
        <v>3174.5645895868765</v>
      </c>
      <c r="W48" s="55">
        <v>3448.6620729459401</v>
      </c>
    </row>
    <row r="49" spans="1:23" x14ac:dyDescent="0.2">
      <c r="A49" s="23" t="s">
        <v>97</v>
      </c>
      <c r="B49" s="53"/>
      <c r="C49" s="54"/>
      <c r="D49" s="54"/>
      <c r="E49" s="54"/>
      <c r="F49" s="55"/>
      <c r="G49" s="53"/>
      <c r="H49" s="54"/>
      <c r="I49" s="54">
        <v>391.50029721257863</v>
      </c>
      <c r="J49" s="54">
        <v>392.18743453880273</v>
      </c>
      <c r="K49" s="55">
        <v>477.23776185446434</v>
      </c>
      <c r="L49" s="53">
        <v>587.02373809841094</v>
      </c>
      <c r="M49" s="54">
        <v>611.69608142307857</v>
      </c>
      <c r="N49" s="54">
        <v>607.12188631318668</v>
      </c>
      <c r="O49" s="54">
        <v>618.79425438386795</v>
      </c>
      <c r="P49" s="54">
        <v>623.08729631946562</v>
      </c>
      <c r="Q49" s="53">
        <v>650.21334748826462</v>
      </c>
      <c r="R49" s="54">
        <v>726.80538906210836</v>
      </c>
      <c r="S49" s="54">
        <v>774.08416484508427</v>
      </c>
      <c r="T49" s="54">
        <v>775.99767505502462</v>
      </c>
      <c r="U49" s="55">
        <v>726.7325868770115</v>
      </c>
      <c r="V49" s="53">
        <v>864.2807243734494</v>
      </c>
      <c r="W49" s="55">
        <v>970.32073025940758</v>
      </c>
    </row>
    <row r="50" spans="1:23" x14ac:dyDescent="0.2">
      <c r="A50" s="23" t="s">
        <v>98</v>
      </c>
      <c r="B50" s="53"/>
      <c r="C50" s="54"/>
      <c r="D50" s="54"/>
      <c r="E50" s="54"/>
      <c r="F50" s="55"/>
      <c r="G50" s="53"/>
      <c r="H50" s="54"/>
      <c r="I50" s="54">
        <v>204.70015540080419</v>
      </c>
      <c r="J50" s="54">
        <v>249.98274546210359</v>
      </c>
      <c r="K50" s="55">
        <v>329.88995949018982</v>
      </c>
      <c r="L50" s="53">
        <v>399.27320048521921</v>
      </c>
      <c r="M50" s="54">
        <v>447.55018573714801</v>
      </c>
      <c r="N50" s="54">
        <v>501.08581374340338</v>
      </c>
      <c r="O50" s="54">
        <v>565.5782196946501</v>
      </c>
      <c r="P50" s="54">
        <v>646.25870172844986</v>
      </c>
      <c r="Q50" s="53">
        <v>692.30909534191903</v>
      </c>
      <c r="R50" s="54">
        <v>740.9762543299646</v>
      </c>
      <c r="S50" s="54">
        <v>796.81650625592272</v>
      </c>
      <c r="T50" s="54">
        <v>879.67595284519336</v>
      </c>
      <c r="U50" s="55">
        <v>878.57955136179089</v>
      </c>
      <c r="V50" s="53">
        <v>1245.8037379199884</v>
      </c>
      <c r="W50" s="55">
        <v>1586.2618828929353</v>
      </c>
    </row>
    <row r="51" spans="1:23" x14ac:dyDescent="0.2">
      <c r="A51" s="23" t="s">
        <v>99</v>
      </c>
      <c r="B51" s="53"/>
      <c r="C51" s="54"/>
      <c r="D51" s="54"/>
      <c r="E51" s="54"/>
      <c r="F51" s="55"/>
      <c r="G51" s="53"/>
      <c r="H51" s="54"/>
      <c r="I51" s="54">
        <v>120.10009117555731</v>
      </c>
      <c r="J51" s="54">
        <v>124.96881193955414</v>
      </c>
      <c r="K51" s="55">
        <v>154.405268904254</v>
      </c>
      <c r="L51" s="53">
        <v>188.80344722508136</v>
      </c>
      <c r="M51" s="54">
        <v>205.1966995536396</v>
      </c>
      <c r="N51" s="54">
        <v>229.94126299297713</v>
      </c>
      <c r="O51" s="54">
        <v>249.73370977544215</v>
      </c>
      <c r="P51" s="54">
        <v>257.86553734734042</v>
      </c>
      <c r="Q51" s="53">
        <v>271.90004836037383</v>
      </c>
      <c r="R51" s="54">
        <v>315.12141887486052</v>
      </c>
      <c r="S51" s="54">
        <v>362.58667589721591</v>
      </c>
      <c r="T51" s="54">
        <v>403.12279649782153</v>
      </c>
      <c r="U51" s="55">
        <v>379.09823240746709</v>
      </c>
      <c r="V51" s="53">
        <v>435.57382474173647</v>
      </c>
      <c r="W51" s="55">
        <v>507.562372919393</v>
      </c>
    </row>
    <row r="52" spans="1:23" x14ac:dyDescent="0.2">
      <c r="A52" s="23" t="s">
        <v>100</v>
      </c>
      <c r="B52" s="53"/>
      <c r="C52" s="54"/>
      <c r="D52" s="54"/>
      <c r="E52" s="54"/>
      <c r="F52" s="55"/>
      <c r="G52" s="53"/>
      <c r="H52" s="54"/>
      <c r="I52" s="54">
        <v>7846.7059569296052</v>
      </c>
      <c r="J52" s="54">
        <v>7867.9005619927739</v>
      </c>
      <c r="K52" s="55">
        <v>9067.6626591607474</v>
      </c>
      <c r="L52" s="53">
        <v>10362.992571172948</v>
      </c>
      <c r="M52" s="54">
        <v>10596.702528659802</v>
      </c>
      <c r="N52" s="54">
        <v>10918.420513808534</v>
      </c>
      <c r="O52" s="54">
        <v>10810.987274413699</v>
      </c>
      <c r="P52" s="54">
        <v>10311.424311223325</v>
      </c>
      <c r="Q52" s="53">
        <v>10699.077012689037</v>
      </c>
      <c r="R52" s="54">
        <v>12173.946049591737</v>
      </c>
      <c r="S52" s="54">
        <v>13756.617118794198</v>
      </c>
      <c r="T52" s="54">
        <v>14300.889496692394</v>
      </c>
      <c r="U52" s="55">
        <v>14171.804811655176</v>
      </c>
      <c r="V52" s="53">
        <v>17116.47234304051</v>
      </c>
      <c r="W52" s="55">
        <v>18683.221705164229</v>
      </c>
    </row>
    <row r="53" spans="1:23" x14ac:dyDescent="0.2">
      <c r="A53" s="23" t="s">
        <v>101</v>
      </c>
      <c r="B53" s="53"/>
      <c r="C53" s="54"/>
      <c r="D53" s="54"/>
      <c r="E53" s="54"/>
      <c r="F53" s="55"/>
      <c r="G53" s="53"/>
      <c r="H53" s="54"/>
      <c r="I53" s="54">
        <v>468.20035544043242</v>
      </c>
      <c r="J53" s="54">
        <v>507.55367361754389</v>
      </c>
      <c r="K53" s="55">
        <v>621.31135986434469</v>
      </c>
      <c r="L53" s="53">
        <v>729.4145331283554</v>
      </c>
      <c r="M53" s="54">
        <v>793.45781554895825</v>
      </c>
      <c r="N53" s="54">
        <v>903.76703485373821</v>
      </c>
      <c r="O53" s="54">
        <v>1020.0866529680699</v>
      </c>
      <c r="P53" s="54">
        <v>1075.5692179555595</v>
      </c>
      <c r="Q53" s="53">
        <v>1217.1692376485112</v>
      </c>
      <c r="R53" s="54">
        <v>1445.3392224683976</v>
      </c>
      <c r="S53" s="54">
        <v>1753.9450142791297</v>
      </c>
      <c r="T53" s="54">
        <v>1908.9415668830491</v>
      </c>
      <c r="U53" s="55">
        <v>1856.4384809055559</v>
      </c>
      <c r="V53" s="53">
        <v>2387.7453833454315</v>
      </c>
      <c r="W53" s="55">
        <v>2636.0647109423239</v>
      </c>
    </row>
    <row r="54" spans="1:23" x14ac:dyDescent="0.2">
      <c r="A54" s="24" t="s">
        <v>102</v>
      </c>
      <c r="B54" s="53"/>
      <c r="C54" s="54"/>
      <c r="D54" s="54"/>
      <c r="E54" s="54"/>
      <c r="F54" s="55"/>
      <c r="G54" s="53"/>
      <c r="H54" s="54"/>
      <c r="I54" s="54">
        <v>569.20043211596362</v>
      </c>
      <c r="J54" s="54">
        <v>565.89200205548332</v>
      </c>
      <c r="K54" s="55">
        <v>620.45599866135126</v>
      </c>
      <c r="L54" s="58">
        <v>691.0559692480598</v>
      </c>
      <c r="M54" s="59">
        <v>703.27595673917983</v>
      </c>
      <c r="N54" s="59">
        <v>728.03917140253634</v>
      </c>
      <c r="O54" s="59">
        <v>757.5541325005787</v>
      </c>
      <c r="P54" s="59">
        <v>759.21508784252694</v>
      </c>
      <c r="Q54" s="58">
        <v>804.29428092632736</v>
      </c>
      <c r="R54" s="59">
        <v>922.80687840791347</v>
      </c>
      <c r="S54" s="59">
        <v>1016.1359081234936</v>
      </c>
      <c r="T54" s="59">
        <v>1070.2248640426317</v>
      </c>
      <c r="U54" s="60">
        <v>1091.7883404123318</v>
      </c>
      <c r="V54" s="58">
        <v>1301.9974257508991</v>
      </c>
      <c r="W54" s="60">
        <v>1388.7221350779319</v>
      </c>
    </row>
    <row r="55" spans="1:23" x14ac:dyDescent="0.2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60"/>
    </row>
    <row r="56" spans="1:23" x14ac:dyDescent="0.2">
      <c r="A56" s="33" t="s">
        <v>12</v>
      </c>
      <c r="B56" s="34">
        <f>B2-B3-B4-B5</f>
        <v>45283.3</v>
      </c>
      <c r="C56" s="35">
        <f t="shared" ref="C56:W56" si="1">C2-C3-C4-C5</f>
        <v>50924.7</v>
      </c>
      <c r="D56" s="35">
        <f t="shared" si="1"/>
        <v>57168.399999999994</v>
      </c>
      <c r="E56" s="35">
        <f t="shared" si="1"/>
        <v>65934.100000000006</v>
      </c>
      <c r="F56" s="5">
        <f t="shared" si="1"/>
        <v>76543.89999999998</v>
      </c>
      <c r="G56" s="34">
        <f t="shared" si="1"/>
        <v>90716.2</v>
      </c>
      <c r="H56" s="35">
        <f t="shared" si="1"/>
        <v>114569.79999999997</v>
      </c>
      <c r="I56" s="35">
        <f t="shared" si="1"/>
        <v>135284.9</v>
      </c>
      <c r="J56" s="35">
        <f t="shared" si="1"/>
        <v>153083.9</v>
      </c>
      <c r="K56" s="5">
        <f t="shared" si="1"/>
        <v>180117.9</v>
      </c>
      <c r="L56" s="34">
        <f t="shared" si="1"/>
        <v>213752.00000000003</v>
      </c>
      <c r="M56" s="35">
        <f t="shared" si="1"/>
        <v>242201.30000000002</v>
      </c>
      <c r="N56" s="35">
        <f t="shared" si="1"/>
        <v>275040.79999999993</v>
      </c>
      <c r="O56" s="35">
        <f t="shared" si="1"/>
        <v>307491.8</v>
      </c>
      <c r="P56" s="5">
        <f t="shared" si="1"/>
        <v>346275.39999999997</v>
      </c>
      <c r="Q56" s="34">
        <f t="shared" si="1"/>
        <v>387038.79999999993</v>
      </c>
      <c r="R56" s="35">
        <f t="shared" si="1"/>
        <v>434351.00000000006</v>
      </c>
      <c r="S56" s="35">
        <f t="shared" si="1"/>
        <v>485140.10000000009</v>
      </c>
      <c r="T56" s="35">
        <f t="shared" si="1"/>
        <v>530431.49999999988</v>
      </c>
      <c r="U56" s="5">
        <f t="shared" si="1"/>
        <v>546822.9</v>
      </c>
      <c r="V56" s="34">
        <f>V2-V3-V4-V5</f>
        <v>609748.19999999995</v>
      </c>
      <c r="W56" s="5">
        <f t="shared" si="1"/>
        <v>632597.4</v>
      </c>
    </row>
    <row r="57" spans="1:23" x14ac:dyDescent="0.2">
      <c r="A57" s="36" t="s">
        <v>57</v>
      </c>
      <c r="B57" s="50">
        <f>B6</f>
        <v>6871.3</v>
      </c>
      <c r="C57" s="51">
        <f t="shared" ref="C57:W61" si="2">C6</f>
        <v>7494.3</v>
      </c>
      <c r="D57" s="51">
        <f t="shared" si="2"/>
        <v>7914.8</v>
      </c>
      <c r="E57" s="51">
        <f t="shared" si="2"/>
        <v>9306.5</v>
      </c>
      <c r="F57" s="52">
        <f t="shared" si="2"/>
        <v>10668.8</v>
      </c>
      <c r="G57" s="50">
        <f t="shared" si="2"/>
        <v>12186.3</v>
      </c>
      <c r="H57" s="51">
        <f t="shared" si="2"/>
        <v>14605.1</v>
      </c>
      <c r="I57" s="51">
        <f t="shared" si="2"/>
        <v>16367.6</v>
      </c>
      <c r="J57" s="51">
        <f t="shared" si="2"/>
        <v>16522.400000000001</v>
      </c>
      <c r="K57" s="52">
        <f t="shared" si="2"/>
        <v>18783.599999999999</v>
      </c>
      <c r="L57" s="50">
        <f t="shared" si="2"/>
        <v>21842</v>
      </c>
      <c r="M57" s="51">
        <f t="shared" si="2"/>
        <v>23763.200000000001</v>
      </c>
      <c r="N57" s="51">
        <f t="shared" si="2"/>
        <v>26042.7</v>
      </c>
      <c r="O57" s="51">
        <f t="shared" si="2"/>
        <v>28534.400000000001</v>
      </c>
      <c r="P57" s="52">
        <f t="shared" si="2"/>
        <v>30519.5</v>
      </c>
      <c r="Q57" s="50">
        <f t="shared" si="2"/>
        <v>33028.699999999997</v>
      </c>
      <c r="R57" s="51">
        <f t="shared" si="2"/>
        <v>37121.9</v>
      </c>
      <c r="S57" s="51">
        <f t="shared" si="2"/>
        <v>40337.199999999997</v>
      </c>
      <c r="T57" s="51">
        <f t="shared" si="2"/>
        <v>42466.3</v>
      </c>
      <c r="U57" s="51">
        <f t="shared" si="2"/>
        <v>40582.9</v>
      </c>
      <c r="V57" s="50">
        <f t="shared" si="2"/>
        <v>47061.2</v>
      </c>
      <c r="W57" s="52">
        <f t="shared" si="2"/>
        <v>49673.7</v>
      </c>
    </row>
    <row r="58" spans="1:23" x14ac:dyDescent="0.2">
      <c r="A58" s="40" t="s">
        <v>58</v>
      </c>
      <c r="B58" s="53">
        <f>B7</f>
        <v>9120.7999999999993</v>
      </c>
      <c r="C58" s="54">
        <f t="shared" si="2"/>
        <v>9996.7999999999993</v>
      </c>
      <c r="D58" s="54">
        <f t="shared" si="2"/>
        <v>11171.2</v>
      </c>
      <c r="E58" s="54">
        <f t="shared" si="2"/>
        <v>12455.8</v>
      </c>
      <c r="F58" s="55">
        <f t="shared" si="2"/>
        <v>13968.5</v>
      </c>
      <c r="G58" s="53">
        <f t="shared" si="2"/>
        <v>16533.400000000001</v>
      </c>
      <c r="H58" s="54">
        <f t="shared" si="2"/>
        <v>20941.099999999999</v>
      </c>
      <c r="I58" s="54">
        <f t="shared" si="2"/>
        <v>26186.2</v>
      </c>
      <c r="J58" s="54">
        <f t="shared" si="2"/>
        <v>29004.6</v>
      </c>
      <c r="K58" s="55">
        <f t="shared" si="2"/>
        <v>35907.9</v>
      </c>
      <c r="L58" s="53">
        <f t="shared" si="2"/>
        <v>43734.5</v>
      </c>
      <c r="M58" s="54">
        <f t="shared" si="2"/>
        <v>49835.5</v>
      </c>
      <c r="N58" s="54">
        <f t="shared" si="2"/>
        <v>56288.9</v>
      </c>
      <c r="O58" s="54">
        <f t="shared" si="2"/>
        <v>63170.400000000001</v>
      </c>
      <c r="P58" s="55">
        <f t="shared" si="2"/>
        <v>67719.600000000006</v>
      </c>
      <c r="Q58" s="53">
        <f t="shared" si="2"/>
        <v>73724.5</v>
      </c>
      <c r="R58" s="54">
        <f t="shared" si="2"/>
        <v>81156.600000000006</v>
      </c>
      <c r="S58" s="54">
        <f t="shared" si="2"/>
        <v>88903.7</v>
      </c>
      <c r="T58" s="54">
        <f t="shared" si="2"/>
        <v>95650.9</v>
      </c>
      <c r="U58" s="54">
        <f t="shared" si="2"/>
        <v>96086.1</v>
      </c>
      <c r="V58" s="53">
        <f>V7</f>
        <v>110492.7</v>
      </c>
      <c r="W58" s="55">
        <f t="shared" si="2"/>
        <v>114517.7</v>
      </c>
    </row>
    <row r="59" spans="1:23" x14ac:dyDescent="0.2">
      <c r="A59" s="40" t="s">
        <v>59</v>
      </c>
      <c r="B59" s="53">
        <f t="shared" ref="B59:B61" si="3">B8</f>
        <v>2400.1</v>
      </c>
      <c r="C59" s="54">
        <f t="shared" si="2"/>
        <v>2724.8</v>
      </c>
      <c r="D59" s="54">
        <f t="shared" si="2"/>
        <v>3126.1</v>
      </c>
      <c r="E59" s="54">
        <f t="shared" si="2"/>
        <v>3664.8</v>
      </c>
      <c r="F59" s="55">
        <f t="shared" si="2"/>
        <v>4195.7</v>
      </c>
      <c r="G59" s="53">
        <f t="shared" si="2"/>
        <v>4792.6000000000004</v>
      </c>
      <c r="H59" s="54">
        <f t="shared" si="2"/>
        <v>5548.1</v>
      </c>
      <c r="I59" s="54">
        <f t="shared" si="2"/>
        <v>6616.1</v>
      </c>
      <c r="J59" s="54">
        <f t="shared" si="2"/>
        <v>6957</v>
      </c>
      <c r="K59" s="55">
        <f t="shared" si="2"/>
        <v>7712</v>
      </c>
      <c r="L59" s="53">
        <f t="shared" si="2"/>
        <v>8565.4</v>
      </c>
      <c r="M59" s="54">
        <f t="shared" si="2"/>
        <v>9536.9</v>
      </c>
      <c r="N59" s="54">
        <f t="shared" si="2"/>
        <v>10228.299999999999</v>
      </c>
      <c r="O59" s="54">
        <f t="shared" si="2"/>
        <v>11228.7</v>
      </c>
      <c r="P59" s="55">
        <f t="shared" si="2"/>
        <v>12306.1</v>
      </c>
      <c r="Q59" s="53">
        <f t="shared" si="2"/>
        <v>13607.8</v>
      </c>
      <c r="R59" s="54">
        <f t="shared" si="2"/>
        <v>15056</v>
      </c>
      <c r="S59" s="54">
        <f t="shared" si="2"/>
        <v>16520.599999999999</v>
      </c>
      <c r="T59" s="54">
        <f t="shared" si="2"/>
        <v>17903.099999999999</v>
      </c>
      <c r="U59" s="54">
        <f t="shared" si="2"/>
        <v>15285.4</v>
      </c>
      <c r="V59" s="53">
        <f t="shared" si="2"/>
        <v>17852.599999999999</v>
      </c>
      <c r="W59" s="55">
        <f t="shared" si="2"/>
        <v>17855.3</v>
      </c>
    </row>
    <row r="60" spans="1:23" x14ac:dyDescent="0.2">
      <c r="A60" s="40" t="s">
        <v>60</v>
      </c>
      <c r="B60" s="53">
        <f t="shared" si="3"/>
        <v>5202.8</v>
      </c>
      <c r="C60" s="54">
        <f t="shared" si="2"/>
        <v>5555.8</v>
      </c>
      <c r="D60" s="54">
        <f t="shared" si="2"/>
        <v>6045.7</v>
      </c>
      <c r="E60" s="54">
        <f t="shared" si="2"/>
        <v>6600.2</v>
      </c>
      <c r="F60" s="55">
        <f t="shared" si="2"/>
        <v>7486</v>
      </c>
      <c r="G60" s="53">
        <f t="shared" si="2"/>
        <v>9972.2999999999993</v>
      </c>
      <c r="H60" s="54">
        <f t="shared" si="2"/>
        <v>15200</v>
      </c>
      <c r="I60" s="54">
        <f t="shared" si="2"/>
        <v>18345.599999999999</v>
      </c>
      <c r="J60" s="54">
        <f t="shared" si="2"/>
        <v>21836.799999999999</v>
      </c>
      <c r="K60" s="55">
        <f t="shared" si="2"/>
        <v>25733.1</v>
      </c>
      <c r="L60" s="53">
        <f t="shared" si="2"/>
        <v>30747.200000000001</v>
      </c>
      <c r="M60" s="54">
        <f t="shared" si="2"/>
        <v>35272.199999999997</v>
      </c>
      <c r="N60" s="54">
        <f t="shared" si="2"/>
        <v>41293.4</v>
      </c>
      <c r="O60" s="54">
        <f t="shared" si="2"/>
        <v>46853.4</v>
      </c>
      <c r="P60" s="55">
        <f t="shared" si="2"/>
        <v>56299.8</v>
      </c>
      <c r="Q60" s="53">
        <f t="shared" si="2"/>
        <v>59964</v>
      </c>
      <c r="R60" s="54">
        <f t="shared" si="2"/>
        <v>64844.3</v>
      </c>
      <c r="S60" s="54">
        <f t="shared" si="2"/>
        <v>70610.3</v>
      </c>
      <c r="T60" s="54">
        <f t="shared" si="2"/>
        <v>76250.600000000006</v>
      </c>
      <c r="U60" s="54">
        <f t="shared" si="2"/>
        <v>83617.7</v>
      </c>
      <c r="V60" s="53">
        <f t="shared" si="2"/>
        <v>91205.6</v>
      </c>
      <c r="W60" s="55">
        <f t="shared" si="2"/>
        <v>96811</v>
      </c>
    </row>
    <row r="61" spans="1:23" x14ac:dyDescent="0.2">
      <c r="A61" s="40" t="s">
        <v>61</v>
      </c>
      <c r="B61" s="53">
        <f t="shared" si="3"/>
        <v>4705.8</v>
      </c>
      <c r="C61" s="54">
        <f t="shared" si="2"/>
        <v>5334.5</v>
      </c>
      <c r="D61" s="54">
        <f t="shared" si="2"/>
        <v>6157</v>
      </c>
      <c r="E61" s="54">
        <f t="shared" si="2"/>
        <v>7152.1</v>
      </c>
      <c r="F61" s="55">
        <f t="shared" si="2"/>
        <v>8482.7000000000007</v>
      </c>
      <c r="G61" s="53">
        <f t="shared" si="2"/>
        <v>10320.9</v>
      </c>
      <c r="H61" s="54">
        <f t="shared" si="2"/>
        <v>13714</v>
      </c>
      <c r="I61" s="54">
        <f t="shared" si="2"/>
        <v>14600.3</v>
      </c>
      <c r="J61" s="54">
        <f t="shared" si="2"/>
        <v>18760.5</v>
      </c>
      <c r="K61" s="55">
        <f t="shared" si="2"/>
        <v>23326.6</v>
      </c>
      <c r="L61" s="53">
        <f t="shared" si="2"/>
        <v>27780.7</v>
      </c>
      <c r="M61" s="54">
        <f t="shared" si="2"/>
        <v>30751.9</v>
      </c>
      <c r="N61" s="54">
        <f t="shared" si="2"/>
        <v>35340.400000000001</v>
      </c>
      <c r="O61" s="54">
        <f t="shared" si="2"/>
        <v>38086.400000000001</v>
      </c>
      <c r="P61" s="55">
        <f t="shared" si="2"/>
        <v>42573.8</v>
      </c>
      <c r="Q61" s="53">
        <f t="shared" si="2"/>
        <v>49969.4</v>
      </c>
      <c r="R61" s="54">
        <f t="shared" si="2"/>
        <v>57086</v>
      </c>
      <c r="S61" s="54">
        <f t="shared" si="2"/>
        <v>64623</v>
      </c>
      <c r="T61" s="54">
        <f t="shared" si="2"/>
        <v>70444.800000000003</v>
      </c>
      <c r="U61" s="54">
        <f t="shared" si="2"/>
        <v>73425.3</v>
      </c>
      <c r="V61" s="53">
        <f t="shared" si="2"/>
        <v>77560.800000000003</v>
      </c>
      <c r="W61" s="55">
        <f t="shared" si="2"/>
        <v>73821.3</v>
      </c>
    </row>
    <row r="62" spans="1:23" x14ac:dyDescent="0.2">
      <c r="A62" s="64" t="s">
        <v>103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[1]统计资料!I13</f>
        <v>9049.7000000000007</v>
      </c>
      <c r="L62" s="53">
        <f>[1]统计资料!J13</f>
        <v>10304.799999999999</v>
      </c>
      <c r="M62" s="54">
        <f>[1]统计资料!K13</f>
        <v>11928.7</v>
      </c>
      <c r="N62" s="54">
        <f>[1]统计资料!L13</f>
        <v>13729.7</v>
      </c>
      <c r="O62" s="54">
        <f>[1]统计资料!M13</f>
        <v>15470.6</v>
      </c>
      <c r="P62" s="55">
        <f>[1]统计资料!N13</f>
        <v>17516.8</v>
      </c>
      <c r="Q62" s="53">
        <f>[1]统计资料!O13</f>
        <v>20124.099999999999</v>
      </c>
      <c r="R62" s="54">
        <f>[1]统计资料!P13</f>
        <v>23808.9</v>
      </c>
      <c r="S62" s="54">
        <f>[1]统计资料!Q13</f>
        <v>28733.5</v>
      </c>
      <c r="T62" s="54">
        <f>[1]统计资料!R13</f>
        <v>33391.800000000003</v>
      </c>
      <c r="U62" s="54">
        <f>[1]统计资料!S13</f>
        <v>38244.1</v>
      </c>
      <c r="V62" s="65">
        <f>$U62/SUM($U$62:$U$70)*($V$56-SUM($V$57:$V$61))</f>
        <v>42706.509066655221</v>
      </c>
      <c r="W62" s="66">
        <f>$U62/SUM($U$62:$U$70)*($W$56-SUM($W$57:$W$61))</f>
        <v>45012.987606617135</v>
      </c>
    </row>
    <row r="63" spans="1:23" x14ac:dyDescent="0.2">
      <c r="A63" s="64" t="s">
        <v>104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[1]统计资料!I16</f>
        <v>7259.8</v>
      </c>
      <c r="L63" s="53">
        <f>[1]统计资料!J16</f>
        <v>9150.2000000000007</v>
      </c>
      <c r="M63" s="54">
        <f>[1]统计资料!K16</f>
        <v>10887.4</v>
      </c>
      <c r="N63" s="54">
        <f>[1]统计资料!L16</f>
        <v>12904.9</v>
      </c>
      <c r="O63" s="54">
        <f>[1]统计资料!M16</f>
        <v>15451.3</v>
      </c>
      <c r="P63" s="55">
        <f>[1]统计资料!N16</f>
        <v>18089.7</v>
      </c>
      <c r="Q63" s="53">
        <f>[1]统计资料!O16</f>
        <v>21528.6</v>
      </c>
      <c r="R63" s="54">
        <f>[1]统计资料!P16</f>
        <v>25273.3</v>
      </c>
      <c r="S63" s="54">
        <f>[1]统计资料!Q16</f>
        <v>29468.5</v>
      </c>
      <c r="T63" s="54">
        <f>[1]统计资料!R16</f>
        <v>32638</v>
      </c>
      <c r="U63" s="54">
        <f>[1]统计资料!S16</f>
        <v>32467.599999999999</v>
      </c>
      <c r="V63" s="65">
        <f t="shared" ref="V63:V70" si="4">$U63/SUM($U$62:$U$70)*($V$56-SUM($V$57:$V$61))</f>
        <v>36255.993833624932</v>
      </c>
      <c r="W63" s="66">
        <f t="shared" ref="W63:W70" si="5">$U63/SUM($U$62:$U$70)*($W$56-SUM($W$57:$W$61))</f>
        <v>38214.095152366055</v>
      </c>
    </row>
    <row r="64" spans="1:23" x14ac:dyDescent="0.2">
      <c r="A64" s="64" t="s">
        <v>105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[1]统计资料!I17</f>
        <v>6464.3</v>
      </c>
      <c r="L64" s="53">
        <f>[1]统计资料!J17</f>
        <v>7944.8</v>
      </c>
      <c r="M64" s="54">
        <f>[1]统计资料!K17</f>
        <v>9456.1</v>
      </c>
      <c r="N64" s="54">
        <f>[1]统计资料!L17</f>
        <v>11023.2</v>
      </c>
      <c r="O64" s="54">
        <f>[1]统计资料!M17</f>
        <v>12476</v>
      </c>
      <c r="P64" s="55">
        <f>[1]统计资料!N17</f>
        <v>13887.2</v>
      </c>
      <c r="Q64" s="53">
        <f>[1]统计资料!O17</f>
        <v>15394.2</v>
      </c>
      <c r="R64" s="54">
        <f>[1]统计资料!P17</f>
        <v>17444.7</v>
      </c>
      <c r="S64" s="54">
        <f>[1]统计资料!Q17</f>
        <v>20175.3</v>
      </c>
      <c r="T64" s="54">
        <f>[1]统计资料!R17</f>
        <v>22624.3</v>
      </c>
      <c r="U64" s="54">
        <f>[1]统计资料!S17</f>
        <v>24166.2</v>
      </c>
      <c r="V64" s="65">
        <f t="shared" si="4"/>
        <v>26985.967493197735</v>
      </c>
      <c r="W64" s="66">
        <f>$U64/SUM($U$62:$U$70)*($W$56-SUM($W$57:$W$61))</f>
        <v>28443.41639884403</v>
      </c>
    </row>
    <row r="65" spans="1:23" x14ac:dyDescent="0.2">
      <c r="A65" s="64" t="s">
        <v>106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[1]统计资料!I18</f>
        <v>2035.1</v>
      </c>
      <c r="L65" s="53">
        <f>[1]统计资料!J18</f>
        <v>2499.3000000000002</v>
      </c>
      <c r="M65" s="54">
        <f>[1]统计资料!K18</f>
        <v>3024.7</v>
      </c>
      <c r="N65" s="54">
        <f>[1]统计资料!L18</f>
        <v>3665.1</v>
      </c>
      <c r="O65" s="54">
        <f>[1]统计资料!M18</f>
        <v>3940.9</v>
      </c>
      <c r="P65" s="55">
        <f>[1]统计资料!N18</f>
        <v>4128.6000000000004</v>
      </c>
      <c r="Q65" s="53">
        <f>[1]统计资料!O18</f>
        <v>4354.6000000000004</v>
      </c>
      <c r="R65" s="54">
        <f>[1]统计资料!P18</f>
        <v>4602.6000000000004</v>
      </c>
      <c r="S65" s="54">
        <f>[1]统计资料!Q18</f>
        <v>5096.1000000000004</v>
      </c>
      <c r="T65" s="54">
        <f>[1]统计资料!R18</f>
        <v>5861.3</v>
      </c>
      <c r="U65" s="54">
        <f>[1]统计资料!S18</f>
        <v>5863.1</v>
      </c>
      <c r="V65" s="65">
        <f t="shared" si="4"/>
        <v>6547.2199191170994</v>
      </c>
      <c r="W65" s="66">
        <f t="shared" si="5"/>
        <v>6900.8199339599296</v>
      </c>
    </row>
    <row r="66" spans="1:23" x14ac:dyDescent="0.2">
      <c r="A66" s="64" t="s">
        <v>107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[1]统计资料!I19</f>
        <v>6458</v>
      </c>
      <c r="L66" s="53">
        <f>[1]统计资料!J19</f>
        <v>7574.7</v>
      </c>
      <c r="M66" s="54">
        <f>[1]统计资料!K19</f>
        <v>8227.7999999999993</v>
      </c>
      <c r="N66" s="54">
        <f>[1]统计资料!L19</f>
        <v>8707.7000000000007</v>
      </c>
      <c r="O66" s="54">
        <f>[1]统计资料!M19</f>
        <v>9633.5</v>
      </c>
      <c r="P66" s="55">
        <f>[1]统计资料!N19</f>
        <v>10586.7</v>
      </c>
      <c r="Q66" s="53">
        <f>[1]统计资料!O19</f>
        <v>12183.5</v>
      </c>
      <c r="R66" s="54">
        <f>[1]统计资料!P19</f>
        <v>13725.4</v>
      </c>
      <c r="S66" s="54">
        <f>[1]统计资料!Q19</f>
        <v>14793.3</v>
      </c>
      <c r="T66" s="54">
        <f>[1]统计资料!R19</f>
        <v>16983.400000000001</v>
      </c>
      <c r="U66" s="54">
        <f>[1]统计资料!S19</f>
        <v>16353.2</v>
      </c>
      <c r="V66" s="65">
        <f>$U66/SUM($U$62:$U$70)*($V$56-SUM($V$57:$V$61))</f>
        <v>18261.328781925218</v>
      </c>
      <c r="W66" s="66">
        <f t="shared" si="5"/>
        <v>19247.580383079519</v>
      </c>
    </row>
    <row r="67" spans="1:23" x14ac:dyDescent="0.2">
      <c r="A67" s="64" t="s">
        <v>108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[1]统计资料!I20</f>
        <v>12367.9</v>
      </c>
      <c r="L67" s="53">
        <f>[1]统计资料!J20</f>
        <v>14774.6</v>
      </c>
      <c r="M67" s="54">
        <f>[1]统计资料!K20</f>
        <v>16645.7</v>
      </c>
      <c r="N67" s="54">
        <f>[1]统计资料!L20</f>
        <v>18951.400000000001</v>
      </c>
      <c r="O67" s="54">
        <f>[1]统计资料!M20</f>
        <v>21211</v>
      </c>
      <c r="P67" s="55">
        <f>[1]统计资料!N20</f>
        <v>24370.5</v>
      </c>
      <c r="Q67" s="53">
        <f>[1]统计资料!O20</f>
        <v>26964.9</v>
      </c>
      <c r="R67" s="54">
        <f>[1]统计资料!P20</f>
        <v>30208.400000000001</v>
      </c>
      <c r="S67" s="54">
        <f>[1]统计资料!Q20</f>
        <v>34001.4</v>
      </c>
      <c r="T67" s="54">
        <f>[1]统计资料!R20</f>
        <v>37934.1</v>
      </c>
      <c r="U67" s="54">
        <f>[1]统计资料!S20</f>
        <v>40091.9</v>
      </c>
      <c r="V67" s="65">
        <f t="shared" si="4"/>
        <v>44769.914597269504</v>
      </c>
      <c r="W67" s="66">
        <f t="shared" si="5"/>
        <v>47187.832837633352</v>
      </c>
    </row>
    <row r="68" spans="1:23" x14ac:dyDescent="0.2">
      <c r="A68" s="64" t="s">
        <v>109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[1]统计资料!I21</f>
        <v>5889.4</v>
      </c>
      <c r="L68" s="53">
        <f>[1]统计资料!J21</f>
        <v>7428.8</v>
      </c>
      <c r="M68" s="54">
        <f>[1]统计资料!K21</f>
        <v>9011.2000000000007</v>
      </c>
      <c r="N68" s="54">
        <f>[1]统计资料!L21</f>
        <v>11034.4</v>
      </c>
      <c r="O68" s="54">
        <f>[1]统计资料!M21</f>
        <v>12653.3</v>
      </c>
      <c r="P68" s="55">
        <f>[1]统计资料!N21</f>
        <v>14765.4</v>
      </c>
      <c r="Q68" s="53">
        <f>[1]统计资料!O21</f>
        <v>16766.8</v>
      </c>
      <c r="R68" s="54">
        <f>[1]统计资料!P21</f>
        <v>18548.8</v>
      </c>
      <c r="S68" s="54">
        <f>[1]统计资料!Q21</f>
        <v>20652.599999999999</v>
      </c>
      <c r="T68" s="54">
        <f>[1]统计资料!R21</f>
        <v>22354.6</v>
      </c>
      <c r="U68" s="54">
        <f>[1]统计资料!S21</f>
        <v>24396.1</v>
      </c>
      <c r="V68" s="65">
        <f t="shared" si="4"/>
        <v>27242.692751065588</v>
      </c>
      <c r="W68" s="66">
        <f t="shared" si="5"/>
        <v>28714.006786662318</v>
      </c>
    </row>
    <row r="69" spans="1:23" x14ac:dyDescent="0.2">
      <c r="A69" s="64" t="s">
        <v>110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[1]统计资料!I22</f>
        <v>2827.7</v>
      </c>
      <c r="L69" s="53">
        <f>[1]统计资料!J22</f>
        <v>3325.9</v>
      </c>
      <c r="M69" s="54">
        <f>[1]统计资料!K22</f>
        <v>3758.2</v>
      </c>
      <c r="N69" s="54">
        <f>[1]统计资料!L22</f>
        <v>4137.8999999999996</v>
      </c>
      <c r="O69" s="54">
        <f>[1]统计资料!M22</f>
        <v>4480.7</v>
      </c>
      <c r="P69" s="55">
        <f>[1]统计资料!N22</f>
        <v>5063.8</v>
      </c>
      <c r="Q69" s="53">
        <f>[1]统计资料!O22</f>
        <v>5579.8</v>
      </c>
      <c r="R69" s="54">
        <f>[1]统计资料!P22</f>
        <v>6625.4</v>
      </c>
      <c r="S69" s="54">
        <f>[1]统计资料!Q22</f>
        <v>7301.3</v>
      </c>
      <c r="T69" s="54">
        <f>[1]统计资料!R22</f>
        <v>8137.8</v>
      </c>
      <c r="U69" s="54">
        <f>[1]统计资料!S22</f>
        <v>6981.2</v>
      </c>
      <c r="V69" s="65">
        <f t="shared" si="4"/>
        <v>7795.7823846327528</v>
      </c>
      <c r="W69" s="66">
        <f t="shared" si="5"/>
        <v>8216.8143342192798</v>
      </c>
    </row>
    <row r="70" spans="1:23" x14ac:dyDescent="0.2">
      <c r="A70" s="67" t="s">
        <v>111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[1]统计资料!I23</f>
        <v>16302.7</v>
      </c>
      <c r="L70" s="58">
        <f>[1]统计资料!J23</f>
        <v>18079</v>
      </c>
      <c r="M70" s="59">
        <f>[1]统计资料!K23</f>
        <v>20101.7</v>
      </c>
      <c r="N70" s="59">
        <f>[1]统计资料!L23</f>
        <v>21693</v>
      </c>
      <c r="O70" s="59">
        <f>[1]统计资料!M23</f>
        <v>24301.200000000001</v>
      </c>
      <c r="P70" s="60">
        <f>[1]统计资料!N23</f>
        <v>28447.8</v>
      </c>
      <c r="Q70" s="58">
        <f>[1]统计资料!O23</f>
        <v>33847.800000000003</v>
      </c>
      <c r="R70" s="59">
        <f>[1]统计资料!P23</f>
        <v>38848.800000000003</v>
      </c>
      <c r="S70" s="59">
        <f>[1]统计资料!Q23</f>
        <v>43923.1</v>
      </c>
      <c r="T70" s="59">
        <f>[1]统计资料!R23</f>
        <v>47790.5</v>
      </c>
      <c r="U70" s="59">
        <f>[1]统计资料!S23</f>
        <v>49261.9</v>
      </c>
      <c r="V70" s="68">
        <f t="shared" si="4"/>
        <v>55009.891172511918</v>
      </c>
      <c r="W70" s="69">
        <f t="shared" si="5"/>
        <v>57980.846566618457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About</vt:lpstr>
      <vt:lpstr>情景假设</vt:lpstr>
      <vt:lpstr>Python数据平滑</vt:lpstr>
      <vt:lpstr>高情景（2001-2060, 2020RMB）</vt:lpstr>
      <vt:lpstr>中情景（2001-2060, 2020RMB）</vt:lpstr>
      <vt:lpstr>低情景（2001-2060, 2020RMB）</vt:lpstr>
      <vt:lpstr>高情景（2001-2060, 2012USD）</vt:lpstr>
      <vt:lpstr>中情景（2001-2060, 2012USD）</vt:lpstr>
      <vt:lpstr>低情景（2001-2060, 2012USD）</vt:lpstr>
      <vt:lpstr>历史数据 (2001-2022, 当年价)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2024-09-14T07:59:38Z</dcterms:modified>
</cp:coreProperties>
</file>