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6"/>
  <workbookPr/>
  <mc:AlternateContent xmlns:mc="http://schemas.openxmlformats.org/markup-compatibility/2006">
    <mc:Choice Requires="x15">
      <x15ac:absPath xmlns:x15ac="http://schemas.microsoft.com/office/spreadsheetml/2010/11/ac" url="D:\EPS-trans\伊皮埃斯\AVL\"/>
    </mc:Choice>
  </mc:AlternateContent>
  <xr:revisionPtr revIDLastSave="0" documentId="13_ncr:1_{A8457924-2AE3-4138-BD8B-6C10778E4623}" xr6:coauthVersionLast="47" xr6:coauthVersionMax="47" xr10:uidLastSave="{00000000-0000-0000-0000-000000000000}"/>
  <bookViews>
    <workbookView xWindow="28680" yWindow="-120" windowWidth="29040" windowHeight="15840" activeTab="5" xr2:uid="{00000000-000D-0000-FFFF-FFFF00000000}"/>
  </bookViews>
  <sheets>
    <sheet name="About" sheetId="9" r:id="rId1"/>
    <sheet name="China" sheetId="12" r:id="rId2"/>
    <sheet name="NTS 1-20" sheetId="11" r:id="rId3"/>
    <sheet name="China-Data" sheetId="13" r:id="rId4"/>
    <sheet name="Data" sheetId="2" r:id="rId5"/>
    <sheet name="AVL" sheetId="1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5" i="13" l="1"/>
  <c r="C3" i="10" s="1"/>
  <c r="C54" i="13"/>
  <c r="C2" i="10" s="1"/>
  <c r="B7" i="10"/>
  <c r="C61" i="13"/>
  <c r="C60" i="13"/>
  <c r="B4" i="10"/>
  <c r="C4" i="10" s="1"/>
  <c r="C6" i="10"/>
  <c r="B6" i="10"/>
  <c r="C17" i="13"/>
  <c r="C5" i="10"/>
  <c r="C33" i="13"/>
  <c r="C18" i="13"/>
  <c r="C56" i="13"/>
  <c r="C7" i="10" s="1"/>
  <c r="B2" i="10"/>
  <c r="E42" i="2"/>
  <c r="D42" i="2"/>
  <c r="D41" i="2"/>
  <c r="E41" i="2" s="1"/>
  <c r="D40" i="2"/>
  <c r="E40" i="2" s="1"/>
  <c r="D39" i="2"/>
  <c r="E39" i="2" s="1"/>
  <c r="E38" i="2"/>
  <c r="D38" i="2"/>
  <c r="D37" i="2"/>
  <c r="E37" i="2" s="1"/>
  <c r="D36" i="2"/>
  <c r="E36" i="2" s="1"/>
  <c r="D35" i="2"/>
  <c r="E35" i="2" s="1"/>
  <c r="E34" i="2"/>
  <c r="D34" i="2"/>
  <c r="D33" i="2"/>
  <c r="E33" i="2" s="1"/>
  <c r="D3" i="2"/>
  <c r="C3" i="2"/>
  <c r="E3" i="2" s="1"/>
  <c r="C53" i="13"/>
  <c r="B3" i="10" s="1"/>
  <c r="C52" i="13"/>
  <c r="C29" i="13"/>
  <c r="F24" i="13" s="1"/>
  <c r="E24" i="13"/>
  <c r="C10" i="11"/>
  <c r="B10" i="11"/>
  <c r="F25" i="13" l="1"/>
  <c r="C32" i="13" s="1"/>
  <c r="A45" i="2"/>
  <c r="A48" i="2" s="1"/>
  <c r="B5" i="10" l="1"/>
</calcChain>
</file>

<file path=xl/sharedStrings.xml><?xml version="1.0" encoding="utf-8"?>
<sst xmlns="http://schemas.openxmlformats.org/spreadsheetml/2006/main" count="241" uniqueCount="192">
  <si>
    <t>AVL Avg Vehicle Lifetime  交通工具平均报废车龄</t>
  </si>
  <si>
    <t>Sources:</t>
  </si>
  <si>
    <t>Passenger LDV</t>
  </si>
  <si>
    <t>中国汽车技术研究中心有限公司、中汽研（天津）汽车信息咨询有限公司</t>
  </si>
  <si>
    <t>中国汽车产业2019年总结及2020年展望</t>
  </si>
  <si>
    <t>http://pdf.dfcfw.com/pdf/H3_AP202001141374061121_1.pdf</t>
  </si>
  <si>
    <t>Page 12</t>
  </si>
  <si>
    <t>Freight LDVs</t>
  </si>
  <si>
    <t>商务部条约法律司 </t>
  </si>
  <si>
    <t>机动车强制报废标准规定</t>
  </si>
  <si>
    <t>Freight HDVs</t>
  </si>
  <si>
    <t>Industrial Securities兴业证券</t>
  </si>
  <si>
    <t>商用载货车行业：从更新和新增角度定量研判重卡的短中长期趋势，景气持续，中枢提升，波动下降</t>
  </si>
  <si>
    <t>http://m.hibor.com.cn/wap_detail.aspx?id=cb60fbe320b08ccfb8c6548810333d0f</t>
  </si>
  <si>
    <t>Table 3-14, Row 43</t>
  </si>
  <si>
    <t>东兴证券</t>
  </si>
  <si>
    <t>汽车行业：乘风破浪的重卡市场，高景气度未完待续</t>
  </si>
  <si>
    <t>http://pdf.dfcfw.com/pdf/H3_AP202006231386758550_1.pdf</t>
  </si>
  <si>
    <t>Passenger HDVs (Buses)</t>
  </si>
  <si>
    <t>aircraft</t>
  </si>
  <si>
    <t>Jiang, Helen.  Boeing.</t>
  </si>
  <si>
    <t>Key Findings on Airplane Economic Life</t>
  </si>
  <si>
    <t>Exhibits 1-3</t>
  </si>
  <si>
    <t>rail</t>
  </si>
  <si>
    <t>广发证券</t>
  </si>
  <si>
    <t>轨道交通机车车辆寿命</t>
  </si>
  <si>
    <t>中国中车CRRC</t>
  </si>
  <si>
    <t>2018年中国中车股份有限公司社会责任报告</t>
  </si>
  <si>
    <t>P21</t>
  </si>
  <si>
    <t>头豹研究院</t>
  </si>
  <si>
    <t>2019年中国高铁行业概览</t>
  </si>
  <si>
    <t>Ship</t>
  </si>
  <si>
    <t>交通运输部 国家发展改革委 财政部</t>
  </si>
  <si>
    <t>交通运输部</t>
  </si>
  <si>
    <t>，鼓励内河小吨位船舶、15至30年船龄的货船、10至25年船龄的客船提前报废更新。</t>
  </si>
  <si>
    <t>今年4月联合制定农村老旧客渡船报废更新奖励政策，鼓励15年以上的农村老旧客渡船报废更新</t>
  </si>
  <si>
    <t>鼓励老旧船舶提前淘汰 全面推进运力结构调整</t>
  </si>
  <si>
    <t>motorbikes</t>
  </si>
  <si>
    <t>About</t>
  </si>
  <si>
    <t>The model requires the lifetime to be an integer, so we round to the nearest integer.</t>
  </si>
  <si>
    <t>Passenger LDVs are a weighted average of cars and light trucks.  (Most light trucks are SUVs.)  We use the LDV light trucks figure alone</t>
  </si>
  <si>
    <t>for freight LDVs.</t>
  </si>
  <si>
    <t>We assume passenger and freight modes are the same for aircraft, rail, and ships.</t>
  </si>
  <si>
    <t>There are no freight motorbikes in the U.S. EPS, so we arbitrarily set their lifetime equal to passenger motorbikes.</t>
  </si>
  <si>
    <t>Passenger LDVs and HDVs</t>
  </si>
  <si>
    <t>2004-2018年我国汽车销量和汽车保有量，数据来源：中汽协和公安部网站</t>
  </si>
  <si>
    <t>Freight LDVs and HDVs</t>
  </si>
  <si>
    <t>营运类的汽车一般8年或者60万公里就要强制报废  原文網址：https://kknews.cc/news/gppjk58.html</t>
  </si>
  <si>
    <t>2019年11月26日，由商务部市场建设司授权中国汽车技术研究中心有限公司组织的《机动车强制报废标准规定》（以下简称《规定》）修订研究工作正式开启，这也意味着未来机动车强制报废管理会发生变化。</t>
  </si>
  <si>
    <t>随着商用车技术的进步，现在的卡车质量远强于十几年前，因此，国家规定15年的强制报废年限，对于车来说完全可以跑15年。</t>
  </si>
  <si>
    <t>随着国三、国四、国五、国六切换速度的加快，并且受环保因素影响，卡车强制报废年限缩短，可能跑7-8年就被强制报废</t>
  </si>
  <si>
    <t>皮卡车型政策放宽报废执行乘用车的标准在我国，皮卡属于轻型货车，在对皮卡车型的报废标准方面，规定使用年限15年或者行驶里程达到60万公里就要强制报废。目前，随着多地区解禁皮卡，政策逐渐放宽，但是在强制报废规定中皮卡依然归属于普通货车范围。</t>
  </si>
  <si>
    <t>Rail</t>
  </si>
  <si>
    <t>船舶</t>
  </si>
  <si>
    <t>Table 1-20:  Productions, Production Shares, and Production-Weighted Fuel Economies of New Domestic and Imported Automobiles (Thousands of vehicles)</t>
  </si>
  <si>
    <t>TOTAL productions</t>
  </si>
  <si>
    <t>N</t>
  </si>
  <si>
    <t>Car</t>
  </si>
  <si>
    <t>Car SUV</t>
  </si>
  <si>
    <t>Pickup</t>
  </si>
  <si>
    <t>Van</t>
  </si>
  <si>
    <t>Truck SUV</t>
  </si>
  <si>
    <t>Market share, percent</t>
  </si>
  <si>
    <t>Fuel economy, mpg</t>
  </si>
  <si>
    <r>
      <rPr>
        <b/>
        <sz val="9"/>
        <rFont val="Arial"/>
        <family val="2"/>
      </rPr>
      <t>KEY:</t>
    </r>
    <r>
      <rPr>
        <sz val="9"/>
        <rFont val="Arial"/>
        <family val="2"/>
      </rPr>
      <t xml:space="preserve">  mpg = miles per gallon; N = data are not available;  R = revised; SUV = sport utility vehicle.</t>
    </r>
  </si>
  <si>
    <t>NOTES</t>
  </si>
  <si>
    <t>Numbers may not add to totals due to rounding.</t>
  </si>
  <si>
    <t xml:space="preserve">This table is not comparable to previous publication's tables due to changes in the source data. </t>
  </si>
  <si>
    <t>The Environmental Protection Agency changed the vehicle classifications, combining wagons with the rest of the cars and dropping the small, medium, large categories of cars, pickups, sport-utilities, and vans. The fuel economy displayed in those tables has been adjusted to provide the best estimate of real-world performance.</t>
  </si>
  <si>
    <t>SOURCE</t>
  </si>
  <si>
    <r>
      <rPr>
        <sz val="9"/>
        <rFont val="Arial"/>
        <family val="2"/>
      </rPr>
      <t xml:space="preserve">U.S. Department of Energy, Office of Energy Efficiency and Renewable Energy, </t>
    </r>
    <r>
      <rPr>
        <i/>
        <sz val="9"/>
        <rFont val="Arial"/>
        <family val="2"/>
      </rPr>
      <t>Transportation Energy Data Book</t>
    </r>
    <r>
      <rPr>
        <sz val="9"/>
        <rFont val="Arial"/>
        <family val="2"/>
      </rPr>
      <t>, Edition 33, tables 4.7, table 4.9 and table 4.11 (Oak Ridge, TN), available at http://cta.ornl.gov/data/index.shtml as of Dec. 8, 2015.</t>
    </r>
  </si>
  <si>
    <t>ruled by law</t>
  </si>
  <si>
    <t>Type</t>
  </si>
  <si>
    <t>lifetime (year)</t>
  </si>
  <si>
    <t>Ocean boat</t>
  </si>
  <si>
    <t>客船Passenger (recreation)</t>
  </si>
  <si>
    <t>高速客船High-express Passenger</t>
  </si>
  <si>
    <t>液体货船Tankership</t>
  </si>
  <si>
    <t>散货货船Bulk Cargo Ship</t>
  </si>
  <si>
    <t>杂货货船General Cargo Ship</t>
  </si>
  <si>
    <t>River boat</t>
  </si>
  <si>
    <t>Value selected for usein Model</t>
  </si>
  <si>
    <t>Passenger ship</t>
  </si>
  <si>
    <t>Freight ship</t>
  </si>
  <si>
    <t>旅客发送量占比</t>
  </si>
  <si>
    <t>营业里程占比</t>
  </si>
  <si>
    <t>占铁路客车总量</t>
  </si>
  <si>
    <t>地铁</t>
  </si>
  <si>
    <t>动车</t>
  </si>
  <si>
    <t>和谐号</t>
  </si>
  <si>
    <t>高铁列车High-speed train</t>
  </si>
  <si>
    <t>复兴号</t>
  </si>
  <si>
    <t>磁悬浮列车</t>
  </si>
  <si>
    <t>普通轮轨列车</t>
  </si>
  <si>
    <t>动车：</t>
  </si>
  <si>
    <t>标准组与辆的转换</t>
  </si>
  <si>
    <t>一个标准组等于</t>
  </si>
  <si>
    <t>辆</t>
  </si>
  <si>
    <t>Passenger Rail</t>
  </si>
  <si>
    <t>HDVs\LDVs\Motorbikes</t>
  </si>
  <si>
    <t>Passenger</t>
  </si>
  <si>
    <t>出租客运-小、微型</t>
  </si>
  <si>
    <t>出租客运-中型</t>
  </si>
  <si>
    <t>出租客运-大型</t>
  </si>
  <si>
    <t>公交客运</t>
  </si>
  <si>
    <t>大型客运</t>
  </si>
  <si>
    <t>专用校车</t>
  </si>
  <si>
    <t>小、微型客运</t>
  </si>
  <si>
    <t>大中型营运汽车</t>
  </si>
  <si>
    <t>摩托车</t>
  </si>
  <si>
    <t>Freight</t>
  </si>
  <si>
    <t>Passenger HDV</t>
  </si>
  <si>
    <t>Freight LDV</t>
  </si>
  <si>
    <t>Freight HDV</t>
  </si>
  <si>
    <t>Passenger Motorbike</t>
  </si>
  <si>
    <t>Aircraft</t>
  </si>
  <si>
    <t>Passenger aircraft</t>
  </si>
  <si>
    <t>Freight aircraft</t>
  </si>
  <si>
    <t>LDVs</t>
  </si>
  <si>
    <t>Car Avg Lifetime, years (Page 22, Table 7)</t>
  </si>
  <si>
    <t>Light Truck Avg Lifetime, years (Page 25, Table 8)</t>
  </si>
  <si>
    <t>Avg Car Sales from 2010-2013, thousands of vehicles (Table 1-20, Rows 4-5)</t>
  </si>
  <si>
    <t>Avg Light Truck Sales from 2010-2013, thousands of vehicles (Table 1-20, Rows 6-8)</t>
  </si>
  <si>
    <t>Market Share-Weighted Average LDV Lifetime</t>
  </si>
  <si>
    <t>HDVs</t>
  </si>
  <si>
    <t>Heavy Truck Avg Lifetime, years (Table 3-14, Row 43)</t>
  </si>
  <si>
    <t>Heavy Truck Start Year Vehicles</t>
  </si>
  <si>
    <t>Bus Lifetime</t>
  </si>
  <si>
    <t>Bus Start Year Vehicle</t>
  </si>
  <si>
    <t>Exhibits 1-3 illustrate roughly the same results.</t>
  </si>
  <si>
    <t>Exhibit 1:</t>
  </si>
  <si>
    <t>Non-dotted lines (aircraft in service) have been constant at 23-24 years for the last 15 years.</t>
  </si>
  <si>
    <t>Exhibit 2:</t>
  </si>
  <si>
    <t>Non-dashed lines (aircraft age when they leave service) has been 22-26 for Pax (passengers) and 31-36 for freighters over the last 15 years.</t>
  </si>
  <si>
    <t>Exhibit 3:</t>
  </si>
  <si>
    <t>The curves for all aircraft except the 707 Pax and the 737-100/200 Pax cross or are on track to cross 50% survival around age 23-24.</t>
  </si>
  <si>
    <t>Value selected for use in model</t>
  </si>
  <si>
    <t>Table</t>
  </si>
  <si>
    <t>CA Asset Type</t>
  </si>
  <si>
    <t>Lifetime (years)</t>
  </si>
  <si>
    <t>2000 - Water Utility</t>
  </si>
  <si>
    <t>railroads</t>
  </si>
  <si>
    <t>5000 - Transit</t>
  </si>
  <si>
    <t>locomotives, electric</t>
  </si>
  <si>
    <t>Neither of these asset types is exactly what I'd prefer (which would be something like "locomotives, diesel"</t>
  </si>
  <si>
    <t>or "locomotives, freight"), but they seem like reasonable values and are close to each other.</t>
  </si>
  <si>
    <t>ships</t>
  </si>
  <si>
    <t>3000 - Harbor &amp; Port</t>
  </si>
  <si>
    <t>Motor vessels - diesel, ocean</t>
  </si>
  <si>
    <t>Year</t>
  </si>
  <si>
    <t>Registered Motorcycles</t>
  </si>
  <si>
    <t>Motorcycles sold (new)</t>
  </si>
  <si>
    <t>Retiring Motorcycles</t>
  </si>
  <si>
    <t>Percentage of Fleet That Retired This Year</t>
  </si>
  <si>
    <t>Average Percent Fleet Retirement per Year</t>
  </si>
  <si>
    <t>Estimated Lifetime of Motorcycle (years)</t>
  </si>
  <si>
    <t>Vehicle Lifetime (years)</t>
  </si>
  <si>
    <t>http://pdf.dfcfw.com/pdf/H3_AP202001141374061121_1.pdf</t>
    <phoneticPr fontId="25" type="noConversion"/>
  </si>
  <si>
    <t>中国汽车产业2019年总结及2020年展望</t>
    <phoneticPr fontId="25" type="noConversion"/>
  </si>
  <si>
    <t>正三轮摩托车</t>
    <phoneticPr fontId="25" type="noConversion"/>
  </si>
  <si>
    <t>轨道交通设备行业2019 年度回顾和 2020 年度展望</t>
    <phoneticPr fontId="25" type="noConversion"/>
  </si>
  <si>
    <t>http://pdf.dfcfw.com/pdf/H3_AP202003131376229623_1.pdf</t>
    <phoneticPr fontId="25" type="noConversion"/>
  </si>
  <si>
    <t>轻轨列车、现代有轨列车、磁悬浮、列车等多种制式</t>
    <phoneticPr fontId="25" type="noConversion"/>
  </si>
  <si>
    <t>地铁车辆寿命通常有 25-30 年</t>
    <phoneticPr fontId="25" type="noConversion"/>
  </si>
  <si>
    <t>http://pdf.dfcfw.com/pdf/H2_AN201903281310992326_1.pdf</t>
    <phoneticPr fontId="25" type="noConversion"/>
  </si>
  <si>
    <t>出口到美国的地铁服务年限为30年，实际上取了国内区间的最大值</t>
    <phoneticPr fontId="25" type="noConversion"/>
  </si>
  <si>
    <t>http://pdf.dfcfw.com/pdf/H3_AP202008031396070605_1.pdf</t>
    <phoneticPr fontId="25" type="noConversion"/>
  </si>
  <si>
    <t>高铁寿命为20年</t>
    <phoneticPr fontId="25" type="noConversion"/>
  </si>
  <si>
    <t>https://www.fy.gov.cn/special/detail/?_id=5dfc299b7f8b9af34d8b4577</t>
  </si>
  <si>
    <t>阜阳市人民政府</t>
    <phoneticPr fontId="25" type="noConversion"/>
  </si>
  <si>
    <t>20、25、30年不等</t>
    <phoneticPr fontId="25" type="noConversion"/>
  </si>
  <si>
    <t>https://www.530311.com/know/show-542560.html</t>
  </si>
  <si>
    <t>普通火车设计寿命</t>
    <phoneticPr fontId="25" type="noConversion"/>
  </si>
  <si>
    <t>20年到30年不等</t>
    <phoneticPr fontId="25" type="noConversion"/>
  </si>
  <si>
    <t>Freight Rail</t>
    <phoneticPr fontId="25" type="noConversion"/>
  </si>
  <si>
    <t>http://www.gov.cn/gzdt/2013-12/13/content_2547034.htm</t>
    <phoneticPr fontId="25" type="noConversion"/>
  </si>
  <si>
    <t>http://www.shuishangwuliu.com/wuzishichang/156821.html</t>
  </si>
  <si>
    <t>https://www.hyqfocus.com/jsp/model.jsp?id=34799&amp;modelType=1</t>
    <phoneticPr fontId="25" type="noConversion"/>
  </si>
  <si>
    <t>关于修订发布《关于实施运输船舶强制报废制度的意见》的通知</t>
    <phoneticPr fontId="25" type="noConversion"/>
  </si>
  <si>
    <t>https://wenku.baidu.com/view/7512af745b8102d276a20029bd64783e09127dea.html?_wkts_=1675677146052&amp;bdQuery=%E5%85%B3%E4%BA%8E%E4%BF%AE%E8%AE%A2%E5%8F%91%E5%B8%83%E3%80%8A%E5%85%B3%E4%BA%8E%E5%AE%9E%E6%96%BD%E8%BF%90%E8%BE%93%E8%88%B9%E8%88%B6%E5%BC%BA%E5%88%B6%E6%8A%A5%E5%BA%9F%E5%88%B6%E5%BA%A6%E7%9A%84%E6%84%8F%E8%A7%81%E3%80%8B%E7%9A%84%E9%80%9A%E7%9F%A5</t>
  </si>
  <si>
    <t>http://www.boeing.com/assets/pdf/commercial/aircraft_economic_life_whitepaper.pdf</t>
    <phoneticPr fontId="25" type="noConversion"/>
  </si>
  <si>
    <t>https://www.fy.gov.cn/openness/detail/content/5de779607f8b9aab4b8b4568.html</t>
  </si>
  <si>
    <t>阜阳市人民政府网站</t>
    <phoneticPr fontId="25" type="noConversion"/>
  </si>
  <si>
    <t>通过预测重卡保有量的增量以及报废周期（估计为平均8年）</t>
    <phoneticPr fontId="25" type="noConversion"/>
  </si>
  <si>
    <t>http://m.hibor.com.cn/wap_detail.aspx?id=cb60fbe320b08ccfb8c6548810333d0f</t>
    <phoneticPr fontId="25" type="noConversion"/>
  </si>
  <si>
    <t>公交客运算不算进去好？</t>
    <phoneticPr fontId="25" type="noConversion"/>
  </si>
  <si>
    <t>http://www.rita.dot.gov/bts/sites/rita.dot.gov.bts/files/publications/national_transportation_statistics/index.html</t>
    <phoneticPr fontId="25" type="noConversion"/>
  </si>
  <si>
    <t>https://baike.baidu.com/reference/6068667/84ectqzrlqbfO3_-cGZWnJy4qkolxFAkrN6EjaVPtrmESKiWGHz2RHHcZgiv9E0-WMV7PplY0BCYBoARtiis7N-GIfJppDA1sBFe7CClLl42BZUQ_UG3ZcBmJJmG</t>
  </si>
  <si>
    <t>机动车强制报废标准规定</t>
    <phoneticPr fontId="25" type="noConversion"/>
  </si>
  <si>
    <t>重型</t>
    <phoneticPr fontId="25" type="noConversion"/>
  </si>
  <si>
    <t>轻、中型</t>
    <phoneticPr fontId="25" type="noConversion"/>
  </si>
  <si>
    <r>
      <t>问题：规定标准的报废寿命？还是</t>
    </r>
    <r>
      <rPr>
        <sz val="11"/>
        <color rgb="FFFF0000"/>
        <rFont val="宋体"/>
        <family val="3"/>
        <charset val="134"/>
        <scheme val="minor"/>
      </rPr>
      <t>平均实际</t>
    </r>
    <r>
      <rPr>
        <sz val="11"/>
        <color theme="1"/>
        <rFont val="宋体"/>
        <family val="3"/>
        <charset val="134"/>
        <scheme val="minor"/>
      </rPr>
      <t>使用寿命？</t>
    </r>
    <phoneticPr fontId="2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</si>
</sst>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76" formatCode="#,##0_)"/>
    <numFmt numFmtId="177" formatCode="###0.00_)"/>
    <numFmt numFmtId="178" formatCode="0.00_);[Red]\(0.00\)"/>
    <numFmt numFmtId="179" formatCode="\(\R\)\ ###0"/>
    <numFmt numFmtId="180" formatCode="\(\R\)General"/>
    <numFmt numFmtId="181" formatCode="\(\R\)0.0"/>
    <numFmt numFmtId="182" formatCode="0.0"/>
  </numFmts>
  <fonts count="28" x14ac:knownFonts="1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i/>
      <sz val="11"/>
      <color theme="1"/>
      <name val="宋体"/>
      <family val="3"/>
      <charset val="134"/>
      <scheme val="minor"/>
    </font>
    <font>
      <sz val="12"/>
      <color rgb="FF0A0A0A"/>
      <name val="宋体"/>
      <family val="3"/>
      <charset val="134"/>
    </font>
    <font>
      <sz val="10"/>
      <name val="Arial"/>
      <family val="2"/>
    </font>
    <font>
      <b/>
      <sz val="12"/>
      <name val="Arial"/>
      <family val="2"/>
    </font>
    <font>
      <b/>
      <sz val="11"/>
      <name val="Arial Narrow"/>
      <family val="2"/>
    </font>
    <font>
      <sz val="11"/>
      <name val="Arial Narrow"/>
      <family val="2"/>
    </font>
    <font>
      <b/>
      <sz val="9"/>
      <name val="Arial"/>
      <family val="2"/>
    </font>
    <font>
      <sz val="9"/>
      <name val="Arial"/>
      <family val="2"/>
    </font>
    <font>
      <u/>
      <sz val="11"/>
      <color theme="10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sz val="12.75"/>
      <color rgb="FF000000"/>
      <name val="Helvetica"/>
      <family val="2"/>
    </font>
    <font>
      <sz val="12"/>
      <color rgb="FF191919"/>
      <name val="Arial"/>
      <family val="2"/>
    </font>
    <font>
      <sz val="11"/>
      <color theme="1"/>
      <name val="宋体"/>
      <family val="3"/>
      <charset val="134"/>
      <scheme val="minor"/>
    </font>
    <font>
      <sz val="10"/>
      <name val="Helv"/>
      <family val="2"/>
    </font>
    <font>
      <b/>
      <sz val="9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b/>
      <sz val="10"/>
      <name val="Helv"/>
      <family val="2"/>
    </font>
    <font>
      <sz val="9"/>
      <name val="Helv"/>
      <family val="2"/>
    </font>
    <font>
      <b/>
      <sz val="12"/>
      <color theme="4"/>
      <name val="宋体"/>
      <family val="3"/>
      <charset val="134"/>
      <scheme val="minor"/>
    </font>
    <font>
      <u/>
      <sz val="10"/>
      <color theme="4"/>
      <name val="宋体"/>
      <family val="3"/>
      <charset val="134"/>
      <scheme val="minor"/>
    </font>
    <font>
      <b/>
      <sz val="12"/>
      <name val="Helv"/>
      <family val="2"/>
    </font>
    <font>
      <i/>
      <sz val="9"/>
      <name val="Arial"/>
      <family val="2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2"/>
      <color rgb="FF0A0A0A"/>
      <name val="微软雅黑"/>
      <family val="2"/>
      <charset val="134"/>
    </font>
    <font>
      <sz val="11"/>
      <color rgb="FFFF0000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4"/>
      </top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thin">
        <color theme="4"/>
      </top>
      <bottom style="thin">
        <color theme="0" tint="-0.24994659260841701"/>
      </bottom>
      <diagonal/>
    </border>
  </borders>
  <cellStyleXfs count="20">
    <xf numFmtId="0" fontId="0" fillId="0" borderId="0"/>
    <xf numFmtId="0" fontId="18" fillId="5" borderId="0">
      <alignment horizontal="centerContinuous" wrapText="1"/>
    </xf>
    <xf numFmtId="0" fontId="16" fillId="0" borderId="16" applyNumberFormat="0" applyProtection="0">
      <alignment wrapText="1"/>
    </xf>
    <xf numFmtId="0" fontId="17" fillId="0" borderId="0" applyNumberFormat="0" applyFill="0" applyBorder="0" applyAlignment="0" applyProtection="0"/>
    <xf numFmtId="0" fontId="16" fillId="0" borderId="14" applyNumberFormat="0" applyProtection="0">
      <alignment wrapText="1"/>
    </xf>
    <xf numFmtId="0" fontId="10" fillId="0" borderId="0" applyNumberFormat="0" applyFill="0" applyBorder="0" applyAlignment="0" applyProtection="0"/>
    <xf numFmtId="9" fontId="24" fillId="0" borderId="0" applyFont="0" applyFill="0" applyBorder="0" applyAlignment="0" applyProtection="0"/>
    <xf numFmtId="0" fontId="17" fillId="0" borderId="0" applyNumberFormat="0" applyProtection="0">
      <alignment vertical="top" wrapText="1"/>
    </xf>
    <xf numFmtId="176" fontId="19" fillId="0" borderId="15">
      <alignment horizontal="right" vertical="center"/>
    </xf>
    <xf numFmtId="0" fontId="17" fillId="0" borderId="17" applyNumberFormat="0" applyFont="0" applyFill="0" applyProtection="0">
      <alignment wrapText="1"/>
    </xf>
    <xf numFmtId="0" fontId="17" fillId="0" borderId="18" applyNumberFormat="0" applyProtection="0">
      <alignment vertical="top" wrapText="1"/>
    </xf>
    <xf numFmtId="0" fontId="21" fillId="0" borderId="0" applyNumberFormat="0" applyFill="0" applyBorder="0" applyAlignment="0" applyProtection="0">
      <alignment vertical="top"/>
      <protection locked="0"/>
    </xf>
    <xf numFmtId="0" fontId="16" fillId="0" borderId="19" applyNumberFormat="0" applyProtection="0">
      <alignment horizontal="left" wrapText="1"/>
    </xf>
    <xf numFmtId="0" fontId="15" fillId="0" borderId="15">
      <alignment horizontal="left" vertical="center"/>
    </xf>
    <xf numFmtId="0" fontId="17" fillId="0" borderId="20" applyNumberFormat="0" applyFont="0" applyProtection="0">
      <alignment wrapText="1"/>
    </xf>
    <xf numFmtId="0" fontId="20" fillId="0" borderId="0" applyNumberFormat="0" applyProtection="0">
      <alignment horizontal="left"/>
    </xf>
    <xf numFmtId="177" fontId="15" fillId="0" borderId="15" applyNumberFormat="0" applyFill="0">
      <alignment horizontal="right"/>
    </xf>
    <xf numFmtId="0" fontId="18" fillId="0" borderId="15">
      <alignment horizontal="left"/>
    </xf>
    <xf numFmtId="0" fontId="16" fillId="0" borderId="21" applyNumberFormat="0" applyFill="0" applyProtection="0">
      <alignment wrapText="1"/>
    </xf>
    <xf numFmtId="0" fontId="22" fillId="0" borderId="0">
      <alignment horizontal="left"/>
    </xf>
  </cellStyleXfs>
  <cellXfs count="93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horizontal="right"/>
    </xf>
    <xf numFmtId="1" fontId="0" fillId="0" borderId="0" xfId="0" applyNumberFormat="1"/>
    <xf numFmtId="0" fontId="1" fillId="0" borderId="0" xfId="0" applyFont="1" applyAlignment="1">
      <alignment horizontal="right" wrapText="1"/>
    </xf>
    <xf numFmtId="0" fontId="0" fillId="0" borderId="0" xfId="0" applyAlignment="1">
      <alignment horizontal="left"/>
    </xf>
    <xf numFmtId="0" fontId="1" fillId="2" borderId="0" xfId="0" applyFont="1" applyFill="1"/>
    <xf numFmtId="0" fontId="0" fillId="2" borderId="0" xfId="0" applyFill="1"/>
    <xf numFmtId="0" fontId="1" fillId="3" borderId="1" xfId="0" applyFont="1" applyFill="1" applyBorder="1" applyAlignment="1">
      <alignment horizontal="right" wrapText="1"/>
    </xf>
    <xf numFmtId="0" fontId="0" fillId="3" borderId="2" xfId="0" applyFill="1" applyBorder="1" applyAlignment="1">
      <alignment horizontal="right"/>
    </xf>
    <xf numFmtId="1" fontId="0" fillId="0" borderId="0" xfId="0" applyNumberFormat="1" applyAlignment="1">
      <alignment horizontal="right"/>
    </xf>
    <xf numFmtId="2" fontId="0" fillId="3" borderId="2" xfId="0" applyNumberFormat="1" applyFill="1" applyBorder="1" applyAlignment="1">
      <alignment horizontal="right"/>
    </xf>
    <xf numFmtId="0" fontId="1" fillId="2" borderId="0" xfId="0" applyFont="1" applyFill="1" applyAlignment="1">
      <alignment horizontal="left"/>
    </xf>
    <xf numFmtId="0" fontId="1" fillId="0" borderId="1" xfId="0" applyFont="1" applyBorder="1" applyAlignment="1">
      <alignment horizontal="right" wrapText="1"/>
    </xf>
    <xf numFmtId="0" fontId="0" fillId="0" borderId="2" xfId="0" applyBorder="1" applyAlignment="1">
      <alignment horizontal="right"/>
    </xf>
    <xf numFmtId="1" fontId="0" fillId="0" borderId="2" xfId="0" applyNumberFormat="1" applyBorder="1" applyAlignment="1">
      <alignment horizontal="right"/>
    </xf>
    <xf numFmtId="2" fontId="0" fillId="0" borderId="0" xfId="0" applyNumberFormat="1" applyAlignment="1">
      <alignment horizontal="right"/>
    </xf>
    <xf numFmtId="0" fontId="0" fillId="2" borderId="0" xfId="0" applyFill="1" applyAlignment="1">
      <alignment horizontal="righ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1" fontId="0" fillId="0" borderId="0" xfId="0" applyNumberFormat="1" applyAlignment="1">
      <alignment horizontal="left"/>
    </xf>
    <xf numFmtId="0" fontId="2" fillId="3" borderId="1" xfId="0" applyFont="1" applyFill="1" applyBorder="1" applyAlignment="1">
      <alignment horizontal="left"/>
    </xf>
    <xf numFmtId="1" fontId="0" fillId="3" borderId="2" xfId="0" applyNumberForma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0" fillId="3" borderId="4" xfId="0" applyFill="1" applyBorder="1" applyAlignment="1">
      <alignment horizontal="left"/>
    </xf>
    <xf numFmtId="0" fontId="0" fillId="3" borderId="3" xfId="0" applyFill="1" applyBorder="1"/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0" xfId="0" applyAlignment="1">
      <alignment wrapText="1"/>
    </xf>
    <xf numFmtId="0" fontId="0" fillId="0" borderId="8" xfId="0" applyBorder="1" applyAlignment="1">
      <alignment horizontal="left"/>
    </xf>
    <xf numFmtId="3" fontId="0" fillId="0" borderId="0" xfId="0" applyNumberFormat="1" applyAlignment="1">
      <alignment horizontal="left"/>
    </xf>
    <xf numFmtId="3" fontId="0" fillId="0" borderId="9" xfId="0" applyNumberFormat="1" applyBorder="1" applyAlignment="1">
      <alignment horizontal="left"/>
    </xf>
    <xf numFmtId="10" fontId="0" fillId="0" borderId="0" xfId="6" applyNumberFormat="1" applyFont="1" applyAlignment="1">
      <alignment horizontal="left"/>
    </xf>
    <xf numFmtId="0" fontId="0" fillId="0" borderId="10" xfId="0" applyBorder="1" applyAlignment="1">
      <alignment horizontal="left"/>
    </xf>
    <xf numFmtId="3" fontId="0" fillId="0" borderId="11" xfId="0" applyNumberFormat="1" applyBorder="1" applyAlignment="1">
      <alignment horizontal="left"/>
    </xf>
    <xf numFmtId="3" fontId="0" fillId="0" borderId="12" xfId="0" applyNumberFormat="1" applyBorder="1" applyAlignment="1">
      <alignment horizontal="left"/>
    </xf>
    <xf numFmtId="0" fontId="1" fillId="0" borderId="0" xfId="0" applyFont="1"/>
    <xf numFmtId="10" fontId="0" fillId="0" borderId="0" xfId="0" applyNumberFormat="1" applyAlignment="1">
      <alignment horizontal="left"/>
    </xf>
    <xf numFmtId="0" fontId="1" fillId="3" borderId="1" xfId="0" applyFont="1" applyFill="1" applyBorder="1" applyAlignment="1">
      <alignment wrapText="1"/>
    </xf>
    <xf numFmtId="2" fontId="0" fillId="3" borderId="2" xfId="0" applyNumberFormat="1" applyFill="1" applyBorder="1" applyAlignment="1">
      <alignment horizontal="left"/>
    </xf>
    <xf numFmtId="0" fontId="1" fillId="4" borderId="0" xfId="0" applyFont="1" applyFill="1"/>
    <xf numFmtId="0" fontId="3" fillId="0" borderId="0" xfId="0" applyFont="1"/>
    <xf numFmtId="0" fontId="2" fillId="3" borderId="3" xfId="0" applyFont="1" applyFill="1" applyBorder="1" applyAlignment="1">
      <alignment horizontal="left" wrapText="1"/>
    </xf>
    <xf numFmtId="10" fontId="0" fillId="0" borderId="0" xfId="0" applyNumberFormat="1"/>
    <xf numFmtId="178" fontId="0" fillId="0" borderId="0" xfId="0" applyNumberFormat="1"/>
    <xf numFmtId="9" fontId="0" fillId="0" borderId="0" xfId="6" applyFont="1" applyAlignment="1"/>
    <xf numFmtId="10" fontId="0" fillId="0" borderId="0" xfId="6" applyNumberFormat="1" applyFont="1" applyAlignment="1"/>
    <xf numFmtId="0" fontId="4" fillId="0" borderId="0" xfId="0" applyFont="1" applyAlignment="1">
      <alignment horizontal="left" vertical="center"/>
    </xf>
    <xf numFmtId="0" fontId="6" fillId="0" borderId="13" xfId="1" applyFont="1" applyFill="1" applyBorder="1" applyAlignment="1">
      <alignment horizontal="center" wrapText="1"/>
    </xf>
    <xf numFmtId="1" fontId="6" fillId="0" borderId="13" xfId="1" applyNumberFormat="1" applyFont="1" applyFill="1" applyBorder="1" applyAlignment="1">
      <alignment horizontal="center"/>
    </xf>
    <xf numFmtId="180" fontId="6" fillId="0" borderId="13" xfId="1" applyNumberFormat="1" applyFont="1" applyFill="1" applyBorder="1" applyAlignment="1">
      <alignment horizontal="center"/>
    </xf>
    <xf numFmtId="0" fontId="6" fillId="0" borderId="0" xfId="13" applyFont="1" applyBorder="1" applyAlignment="1">
      <alignment horizontal="left"/>
    </xf>
    <xf numFmtId="3" fontId="6" fillId="0" borderId="0" xfId="0" applyNumberFormat="1" applyFont="1"/>
    <xf numFmtId="0" fontId="7" fillId="0" borderId="0" xfId="13" applyFont="1" applyBorder="1" applyAlignment="1">
      <alignment horizontal="left" indent="1"/>
    </xf>
    <xf numFmtId="3" fontId="7" fillId="0" borderId="0" xfId="0" applyNumberFormat="1" applyFont="1" applyAlignment="1">
      <alignment horizontal="right"/>
    </xf>
    <xf numFmtId="182" fontId="6" fillId="0" borderId="0" xfId="13" applyNumberFormat="1" applyFont="1" applyBorder="1" applyAlignment="1">
      <alignment horizontal="left"/>
    </xf>
    <xf numFmtId="0" fontId="7" fillId="0" borderId="0" xfId="0" applyFont="1"/>
    <xf numFmtId="182" fontId="7" fillId="0" borderId="0" xfId="6" applyNumberFormat="1" applyFont="1" applyFill="1"/>
    <xf numFmtId="181" fontId="7" fillId="0" borderId="0" xfId="6" applyNumberFormat="1" applyFont="1" applyFill="1"/>
    <xf numFmtId="3" fontId="7" fillId="0" borderId="0" xfId="8" applyNumberFormat="1" applyFont="1" applyBorder="1" applyAlignment="1">
      <alignment horizontal="right"/>
    </xf>
    <xf numFmtId="182" fontId="7" fillId="0" borderId="0" xfId="0" applyNumberFormat="1" applyFont="1"/>
    <xf numFmtId="0" fontId="7" fillId="0" borderId="11" xfId="13" applyFont="1" applyBorder="1" applyAlignment="1">
      <alignment horizontal="left" indent="1"/>
    </xf>
    <xf numFmtId="182" fontId="7" fillId="0" borderId="11" xfId="0" applyNumberFormat="1" applyFont="1" applyBorder="1"/>
    <xf numFmtId="180" fontId="6" fillId="0" borderId="13" xfId="0" applyNumberFormat="1" applyFont="1" applyBorder="1" applyAlignment="1">
      <alignment horizontal="center"/>
    </xf>
    <xf numFmtId="0" fontId="6" fillId="0" borderId="13" xfId="1" applyFont="1" applyFill="1" applyBorder="1" applyAlignment="1">
      <alignment horizontal="center"/>
    </xf>
    <xf numFmtId="0" fontId="6" fillId="0" borderId="0" xfId="1" applyFont="1" applyFill="1" applyAlignment="1">
      <alignment horizontal="center" wrapText="1"/>
    </xf>
    <xf numFmtId="1" fontId="6" fillId="0" borderId="0" xfId="1" applyNumberFormat="1" applyFont="1" applyFill="1" applyAlignment="1">
      <alignment horizontal="center"/>
    </xf>
    <xf numFmtId="3" fontId="6" fillId="0" borderId="0" xfId="0" applyNumberFormat="1" applyFont="1" applyAlignment="1">
      <alignment horizontal="right"/>
    </xf>
    <xf numFmtId="3" fontId="7" fillId="0" borderId="0" xfId="0" applyNumberFormat="1" applyFont="1"/>
    <xf numFmtId="182" fontId="7" fillId="0" borderId="0" xfId="6" applyNumberFormat="1" applyFont="1" applyFill="1" applyBorder="1"/>
    <xf numFmtId="0" fontId="7" fillId="0" borderId="11" xfId="0" applyFont="1" applyBorder="1"/>
    <xf numFmtId="179" fontId="6" fillId="0" borderId="0" xfId="1" applyNumberFormat="1" applyFont="1" applyFill="1" applyAlignment="1">
      <alignment horizontal="center"/>
    </xf>
    <xf numFmtId="0" fontId="6" fillId="0" borderId="0" xfId="0" applyFont="1" applyAlignment="1">
      <alignment horizontal="center"/>
    </xf>
    <xf numFmtId="0" fontId="10" fillId="0" borderId="0" xfId="5"/>
    <xf numFmtId="0" fontId="11" fillId="2" borderId="0" xfId="0" applyFont="1" applyFill="1"/>
    <xf numFmtId="0" fontId="12" fillId="0" borderId="0" xfId="0" applyFont="1"/>
    <xf numFmtId="0" fontId="13" fillId="0" borderId="0" xfId="0" applyFont="1"/>
    <xf numFmtId="0" fontId="10" fillId="0" borderId="0" xfId="5" applyFill="1"/>
    <xf numFmtId="0" fontId="14" fillId="0" borderId="0" xfId="0" applyFont="1"/>
    <xf numFmtId="0" fontId="26" fillId="0" borderId="0" xfId="0" applyFont="1"/>
    <xf numFmtId="0" fontId="5" fillId="0" borderId="11" xfId="19" applyFont="1" applyBorder="1" applyAlignment="1">
      <alignment horizontal="left" wrapText="1"/>
    </xf>
    <xf numFmtId="0" fontId="5" fillId="0" borderId="0" xfId="19" applyFont="1" applyAlignment="1">
      <alignment horizontal="left" wrapText="1"/>
    </xf>
    <xf numFmtId="0" fontId="8" fillId="0" borderId="6" xfId="17" applyFont="1" applyBorder="1" applyAlignment="1">
      <alignment horizontal="left" vertical="center" wrapText="1"/>
    </xf>
    <xf numFmtId="0" fontId="8" fillId="0" borderId="0" xfId="17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0" borderId="0" xfId="17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0" fillId="6" borderId="0" xfId="0" applyFill="1"/>
    <xf numFmtId="0" fontId="14" fillId="6" borderId="0" xfId="0" applyFont="1" applyFill="1"/>
    <xf numFmtId="1" fontId="14" fillId="7" borderId="0" xfId="0" applyNumberFormat="1" applyFont="1" applyFill="1"/>
    <xf numFmtId="0" fontId="14" fillId="7" borderId="0" xfId="0" applyFont="1" applyFill="1"/>
  </cellXfs>
  <cellStyles count="20">
    <cellStyle name="Body: normal cell" xfId="14" xr:uid="{00000000-0005-0000-0000-00003C000000}"/>
    <cellStyle name="Data" xfId="16" xr:uid="{00000000-0005-0000-0000-00003E000000}"/>
    <cellStyle name="Data no deci" xfId="8" xr:uid="{00000000-0005-0000-0000-000018000000}"/>
    <cellStyle name="Font: Calibri, 9pt regular" xfId="3" xr:uid="{00000000-0005-0000-0000-000009000000}"/>
    <cellStyle name="Footnotes: all except top row" xfId="7" xr:uid="{00000000-0005-0000-0000-000010000000}"/>
    <cellStyle name="Footnotes: top row" xfId="10" xr:uid="{00000000-0005-0000-0000-000029000000}"/>
    <cellStyle name="Header: bottom row" xfId="4" xr:uid="{00000000-0005-0000-0000-00000C000000}"/>
    <cellStyle name="Header: top rows" xfId="12" xr:uid="{00000000-0005-0000-0000-000032000000}"/>
    <cellStyle name="Hed Side" xfId="17" xr:uid="{00000000-0005-0000-0000-00003F000000}"/>
    <cellStyle name="Hed Side Regular" xfId="13" xr:uid="{00000000-0005-0000-0000-000036000000}"/>
    <cellStyle name="Hed Top" xfId="1" xr:uid="{00000000-0005-0000-0000-000002000000}"/>
    <cellStyle name="Hyperlink 2" xfId="11" xr:uid="{00000000-0005-0000-0000-000030000000}"/>
    <cellStyle name="Parent row" xfId="2" xr:uid="{00000000-0005-0000-0000-000007000000}"/>
    <cellStyle name="Section Break" xfId="9" xr:uid="{00000000-0005-0000-0000-000028000000}"/>
    <cellStyle name="Section Break: parent row" xfId="18" xr:uid="{00000000-0005-0000-0000-000040000000}"/>
    <cellStyle name="Table title" xfId="15" xr:uid="{00000000-0005-0000-0000-00003D000000}"/>
    <cellStyle name="Title-2" xfId="19" xr:uid="{00000000-0005-0000-0000-000041000000}"/>
    <cellStyle name="百分比" xfId="6" builtinId="5"/>
    <cellStyle name="常规" xfId="0" builtinId="0"/>
    <cellStyle name="超链接" xfId="5" builtinId="8"/>
  </cellStyles>
  <dxfs count="2">
    <dxf>
      <border>
        <left/>
        <right/>
        <top/>
        <bottom style="thick">
          <color theme="4"/>
        </bottom>
        <vertical/>
        <horizontal/>
      </border>
    </dxf>
    <dxf>
      <border>
        <left/>
        <right/>
        <top/>
        <bottom/>
        <vertical/>
        <horizontal style="dotted">
          <color theme="0" tint="-0.24994659260841701"/>
        </horizontal>
      </border>
    </dxf>
  </dxfs>
  <tableStyles count="1" defaultTableStyle="TableStyleMedium2" defaultPivotStyle="PivotStyleLight16">
    <tableStyle name="Table Style 1" pivot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</xdr:colOff>
      <xdr:row>2</xdr:row>
      <xdr:rowOff>43180</xdr:rowOff>
    </xdr:from>
    <xdr:to>
      <xdr:col>7</xdr:col>
      <xdr:colOff>400050</xdr:colOff>
      <xdr:row>21</xdr:row>
      <xdr:rowOff>17780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" y="386080"/>
          <a:ext cx="6562725" cy="32435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622935</xdr:colOff>
      <xdr:row>2</xdr:row>
      <xdr:rowOff>27940</xdr:rowOff>
    </xdr:from>
    <xdr:to>
      <xdr:col>20</xdr:col>
      <xdr:colOff>495300</xdr:colOff>
      <xdr:row>25</xdr:row>
      <xdr:rowOff>153035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86245" y="370840"/>
          <a:ext cx="8292465" cy="40684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247650</xdr:colOff>
      <xdr:row>32</xdr:row>
      <xdr:rowOff>114300</xdr:rowOff>
    </xdr:from>
    <xdr:to>
      <xdr:col>15</xdr:col>
      <xdr:colOff>142240</xdr:colOff>
      <xdr:row>50</xdr:row>
      <xdr:rowOff>170815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86250" y="5905500"/>
          <a:ext cx="6706870" cy="3317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205740</xdr:colOff>
      <xdr:row>35</xdr:row>
      <xdr:rowOff>107315</xdr:rowOff>
    </xdr:from>
    <xdr:to>
      <xdr:col>23</xdr:col>
      <xdr:colOff>504190</xdr:colOff>
      <xdr:row>46</xdr:row>
      <xdr:rowOff>105410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54715" y="6441440"/>
          <a:ext cx="5249545" cy="1990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57</xdr:row>
      <xdr:rowOff>64950</xdr:rowOff>
    </xdr:from>
    <xdr:to>
      <xdr:col>5</xdr:col>
      <xdr:colOff>570865</xdr:colOff>
      <xdr:row>79</xdr:row>
      <xdr:rowOff>54610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0380525"/>
          <a:ext cx="5228590" cy="39615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31</xdr:row>
      <xdr:rowOff>52070</xdr:rowOff>
    </xdr:from>
    <xdr:to>
      <xdr:col>4</xdr:col>
      <xdr:colOff>170815</xdr:colOff>
      <xdr:row>54</xdr:row>
      <xdr:rowOff>97790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35" y="5367020"/>
          <a:ext cx="4405630" cy="398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88</xdr:row>
      <xdr:rowOff>0</xdr:rowOff>
    </xdr:from>
    <xdr:to>
      <xdr:col>0</xdr:col>
      <xdr:colOff>1767840</xdr:colOff>
      <xdr:row>96</xdr:row>
      <xdr:rowOff>91440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15087600"/>
          <a:ext cx="1762125" cy="1457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62865</xdr:colOff>
      <xdr:row>100</xdr:row>
      <xdr:rowOff>66675</xdr:rowOff>
    </xdr:from>
    <xdr:to>
      <xdr:col>4</xdr:col>
      <xdr:colOff>496874</xdr:colOff>
      <xdr:row>131</xdr:row>
      <xdr:rowOff>38100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2865" y="18164175"/>
          <a:ext cx="4472609" cy="5581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407670</xdr:colOff>
      <xdr:row>102</xdr:row>
      <xdr:rowOff>28575</xdr:rowOff>
    </xdr:from>
    <xdr:to>
      <xdr:col>15</xdr:col>
      <xdr:colOff>476250</xdr:colOff>
      <xdr:row>121</xdr:row>
      <xdr:rowOff>96213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B63E8127-1D7D-D74C-AD46-03640ACE71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446270" y="18488025"/>
          <a:ext cx="6867525" cy="3494733"/>
        </a:xfrm>
        <a:prstGeom prst="rect">
          <a:avLst/>
        </a:prstGeom>
      </xdr:spPr>
    </xdr:pic>
    <xdr:clientData/>
  </xdr:twoCellAnchor>
  <xdr:twoCellAnchor editAs="oneCell">
    <xdr:from>
      <xdr:col>4</xdr:col>
      <xdr:colOff>367665</xdr:colOff>
      <xdr:row>122</xdr:row>
      <xdr:rowOff>160020</xdr:rowOff>
    </xdr:from>
    <xdr:to>
      <xdr:col>15</xdr:col>
      <xdr:colOff>592219</xdr:colOff>
      <xdr:row>145</xdr:row>
      <xdr:rowOff>57940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CF074377-7055-28B4-BADE-8AB4620A90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406265" y="22238970"/>
          <a:ext cx="7034929" cy="40489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pdf.dfcfw.com/pdf/H3_AP202001141374061121_1.pdf" TargetMode="External"/><Relationship Id="rId3" Type="http://schemas.openxmlformats.org/officeDocument/2006/relationships/hyperlink" Target="http://pdf.dfcfw.com/pdf/H2_AN201903281310992326_1.pdf" TargetMode="External"/><Relationship Id="rId7" Type="http://schemas.openxmlformats.org/officeDocument/2006/relationships/hyperlink" Target="http://www.boeing.com/assets/pdf/commercial/aircraft_economic_life_whitepaper.pdf" TargetMode="External"/><Relationship Id="rId2" Type="http://schemas.openxmlformats.org/officeDocument/2006/relationships/hyperlink" Target="http://pdf.dfcfw.com/pdf/H3_AP202003131376229623_1.pdf" TargetMode="External"/><Relationship Id="rId1" Type="http://schemas.openxmlformats.org/officeDocument/2006/relationships/hyperlink" Target="http://pdf.dfcfw.com/pdf/H3_AP202001141374061121_1.pdf" TargetMode="External"/><Relationship Id="rId6" Type="http://schemas.openxmlformats.org/officeDocument/2006/relationships/hyperlink" Target="https://www.hyqfocus.com/jsp/model.jsp?id=34799&amp;modelType=1" TargetMode="External"/><Relationship Id="rId5" Type="http://schemas.openxmlformats.org/officeDocument/2006/relationships/hyperlink" Target="http://www.gov.cn/gzdt/2013-12/13/content_2547034.htm" TargetMode="External"/><Relationship Id="rId4" Type="http://schemas.openxmlformats.org/officeDocument/2006/relationships/hyperlink" Target="http://pdf.dfcfw.com/pdf/H3_AP202008031396070605_1.pdf" TargetMode="External"/><Relationship Id="rId9" Type="http://schemas.openxmlformats.org/officeDocument/2006/relationships/hyperlink" Target="http://www.rita.dot.gov/bts/sites/rita.dot.gov.bts/files/publications/national_transportation_statistics/index.html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m.hibor.com.cn/wap_detail.aspx?id=cb60fbe320b08ccfb8c6548810333d0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8"/>
  <sheetViews>
    <sheetView topLeftCell="A28" workbookViewId="0">
      <selection activeCell="B7" sqref="B7"/>
    </sheetView>
  </sheetViews>
  <sheetFormatPr defaultColWidth="9" defaultRowHeight="14.4" x14ac:dyDescent="0.25"/>
  <cols>
    <col min="2" max="2" width="132.21875" customWidth="1"/>
    <col min="3" max="3" width="96.77734375" bestFit="1" customWidth="1"/>
  </cols>
  <sheetData>
    <row r="1" spans="1:3" x14ac:dyDescent="0.25">
      <c r="A1" s="37" t="s">
        <v>0</v>
      </c>
    </row>
    <row r="2" spans="1:3" x14ac:dyDescent="0.25">
      <c r="C2" s="79" t="s">
        <v>191</v>
      </c>
    </row>
    <row r="3" spans="1:3" x14ac:dyDescent="0.25">
      <c r="A3" s="37" t="s">
        <v>1</v>
      </c>
      <c r="B3" s="75" t="s">
        <v>2</v>
      </c>
    </row>
    <row r="4" spans="1:3" x14ac:dyDescent="0.25">
      <c r="B4" t="s">
        <v>3</v>
      </c>
    </row>
    <row r="5" spans="1:3" x14ac:dyDescent="0.25">
      <c r="B5" s="5">
        <v>2020</v>
      </c>
    </row>
    <row r="6" spans="1:3" x14ac:dyDescent="0.25">
      <c r="B6" t="s">
        <v>4</v>
      </c>
    </row>
    <row r="7" spans="1:3" x14ac:dyDescent="0.25">
      <c r="B7" s="74" t="s">
        <v>157</v>
      </c>
    </row>
    <row r="8" spans="1:3" x14ac:dyDescent="0.25">
      <c r="B8" t="s">
        <v>6</v>
      </c>
    </row>
    <row r="10" spans="1:3" x14ac:dyDescent="0.25">
      <c r="B10" s="75" t="s">
        <v>7</v>
      </c>
    </row>
    <row r="11" spans="1:3" x14ac:dyDescent="0.25">
      <c r="B11" t="s">
        <v>8</v>
      </c>
    </row>
    <row r="12" spans="1:3" x14ac:dyDescent="0.25">
      <c r="B12" s="5">
        <v>2013</v>
      </c>
    </row>
    <row r="13" spans="1:3" x14ac:dyDescent="0.25">
      <c r="B13" s="79" t="s">
        <v>188</v>
      </c>
    </row>
    <row r="14" spans="1:3" x14ac:dyDescent="0.25">
      <c r="B14" s="74" t="s">
        <v>186</v>
      </c>
    </row>
    <row r="15" spans="1:3" x14ac:dyDescent="0.25">
      <c r="B15" s="5" t="s">
        <v>187</v>
      </c>
    </row>
    <row r="17" spans="2:3" x14ac:dyDescent="0.25">
      <c r="B17" s="75" t="s">
        <v>10</v>
      </c>
    </row>
    <row r="18" spans="2:3" x14ac:dyDescent="0.25">
      <c r="B18" t="s">
        <v>11</v>
      </c>
    </row>
    <row r="19" spans="2:3" x14ac:dyDescent="0.25">
      <c r="B19" s="5">
        <v>2020</v>
      </c>
    </row>
    <row r="20" spans="2:3" ht="16.2" x14ac:dyDescent="0.3">
      <c r="B20" t="s">
        <v>12</v>
      </c>
      <c r="C20" s="76"/>
    </row>
    <row r="21" spans="2:3" x14ac:dyDescent="0.25">
      <c r="B21" s="74" t="s">
        <v>13</v>
      </c>
    </row>
    <row r="22" spans="2:3" x14ac:dyDescent="0.25">
      <c r="B22" t="s">
        <v>14</v>
      </c>
    </row>
    <row r="24" spans="2:3" x14ac:dyDescent="0.25">
      <c r="B24" t="s">
        <v>9</v>
      </c>
    </row>
    <row r="25" spans="2:3" x14ac:dyDescent="0.25">
      <c r="B25" s="5" t="s">
        <v>187</v>
      </c>
    </row>
    <row r="27" spans="2:3" x14ac:dyDescent="0.25">
      <c r="B27" t="s">
        <v>15</v>
      </c>
    </row>
    <row r="28" spans="2:3" x14ac:dyDescent="0.25">
      <c r="B28" s="5">
        <v>2020</v>
      </c>
    </row>
    <row r="29" spans="2:3" x14ac:dyDescent="0.25">
      <c r="B29" t="s">
        <v>16</v>
      </c>
    </row>
    <row r="30" spans="2:3" x14ac:dyDescent="0.25">
      <c r="B30" t="s">
        <v>17</v>
      </c>
    </row>
    <row r="32" spans="2:3" x14ac:dyDescent="0.25">
      <c r="B32" s="75" t="s">
        <v>18</v>
      </c>
    </row>
    <row r="33" spans="2:3" x14ac:dyDescent="0.25">
      <c r="B33" t="s">
        <v>3</v>
      </c>
    </row>
    <row r="34" spans="2:3" x14ac:dyDescent="0.25">
      <c r="B34" s="5">
        <v>2020</v>
      </c>
    </row>
    <row r="35" spans="2:3" x14ac:dyDescent="0.25">
      <c r="B35" t="s">
        <v>4</v>
      </c>
    </row>
    <row r="36" spans="2:3" x14ac:dyDescent="0.25">
      <c r="B36" s="74" t="s">
        <v>5</v>
      </c>
    </row>
    <row r="37" spans="2:3" x14ac:dyDescent="0.25">
      <c r="B37" t="s">
        <v>6</v>
      </c>
    </row>
    <row r="39" spans="2:3" x14ac:dyDescent="0.25">
      <c r="B39" s="75" t="s">
        <v>19</v>
      </c>
    </row>
    <row r="40" spans="2:3" x14ac:dyDescent="0.25">
      <c r="B40" t="s">
        <v>20</v>
      </c>
    </row>
    <row r="41" spans="2:3" x14ac:dyDescent="0.25">
      <c r="B41" s="5">
        <v>2013</v>
      </c>
    </row>
    <row r="42" spans="2:3" x14ac:dyDescent="0.25">
      <c r="B42" t="s">
        <v>21</v>
      </c>
    </row>
    <row r="43" spans="2:3" x14ac:dyDescent="0.25">
      <c r="B43" s="74" t="s">
        <v>180</v>
      </c>
    </row>
    <row r="44" spans="2:3" x14ac:dyDescent="0.25">
      <c r="B44" t="s">
        <v>22</v>
      </c>
    </row>
    <row r="45" spans="2:3" x14ac:dyDescent="0.25">
      <c r="B45" s="79" t="s">
        <v>182</v>
      </c>
    </row>
    <row r="46" spans="2:3" x14ac:dyDescent="0.25">
      <c r="B46" t="s">
        <v>181</v>
      </c>
    </row>
    <row r="47" spans="2:3" ht="15" x14ac:dyDescent="0.25">
      <c r="C47" s="77"/>
    </row>
    <row r="48" spans="2:3" x14ac:dyDescent="0.25">
      <c r="B48" s="6" t="s">
        <v>23</v>
      </c>
      <c r="C48" s="79" t="s">
        <v>162</v>
      </c>
    </row>
    <row r="49" spans="2:3" x14ac:dyDescent="0.25">
      <c r="B49" t="s">
        <v>24</v>
      </c>
      <c r="C49" t="s">
        <v>25</v>
      </c>
    </row>
    <row r="50" spans="2:3" x14ac:dyDescent="0.25">
      <c r="B50" s="5">
        <v>2020</v>
      </c>
    </row>
    <row r="51" spans="2:3" x14ac:dyDescent="0.25">
      <c r="B51" s="79" t="s">
        <v>160</v>
      </c>
      <c r="C51" s="79" t="s">
        <v>163</v>
      </c>
    </row>
    <row r="52" spans="2:3" x14ac:dyDescent="0.25">
      <c r="B52" s="74" t="s">
        <v>161</v>
      </c>
    </row>
    <row r="53" spans="2:3" x14ac:dyDescent="0.25">
      <c r="B53" s="37"/>
    </row>
    <row r="54" spans="2:3" x14ac:dyDescent="0.25">
      <c r="B54" t="s">
        <v>26</v>
      </c>
    </row>
    <row r="55" spans="2:3" x14ac:dyDescent="0.25">
      <c r="B55" s="5">
        <v>2019</v>
      </c>
      <c r="C55" s="79" t="s">
        <v>165</v>
      </c>
    </row>
    <row r="56" spans="2:3" x14ac:dyDescent="0.25">
      <c r="B56" t="s">
        <v>27</v>
      </c>
    </row>
    <row r="57" spans="2:3" x14ac:dyDescent="0.25">
      <c r="B57" s="78" t="s">
        <v>164</v>
      </c>
    </row>
    <row r="58" spans="2:3" x14ac:dyDescent="0.25">
      <c r="B58" t="s">
        <v>28</v>
      </c>
    </row>
    <row r="60" spans="2:3" x14ac:dyDescent="0.25">
      <c r="B60" t="s">
        <v>29</v>
      </c>
    </row>
    <row r="61" spans="2:3" x14ac:dyDescent="0.25">
      <c r="B61" s="5">
        <v>2019</v>
      </c>
      <c r="C61" s="79" t="s">
        <v>167</v>
      </c>
    </row>
    <row r="62" spans="2:3" x14ac:dyDescent="0.25">
      <c r="B62" t="s">
        <v>30</v>
      </c>
    </row>
    <row r="63" spans="2:3" x14ac:dyDescent="0.25">
      <c r="B63" s="74" t="s">
        <v>166</v>
      </c>
    </row>
    <row r="64" spans="2:3" x14ac:dyDescent="0.25">
      <c r="B64" s="79" t="s">
        <v>169</v>
      </c>
    </row>
    <row r="65" spans="2:3" x14ac:dyDescent="0.25">
      <c r="B65" t="s">
        <v>168</v>
      </c>
      <c r="C65" s="79" t="s">
        <v>170</v>
      </c>
    </row>
    <row r="66" spans="2:3" x14ac:dyDescent="0.25">
      <c r="B66" s="79" t="s">
        <v>172</v>
      </c>
      <c r="C66" s="79"/>
    </row>
    <row r="67" spans="2:3" x14ac:dyDescent="0.25">
      <c r="B67" t="s">
        <v>171</v>
      </c>
      <c r="C67" s="79" t="s">
        <v>173</v>
      </c>
    </row>
    <row r="69" spans="2:3" x14ac:dyDescent="0.25">
      <c r="B69" s="6" t="s">
        <v>31</v>
      </c>
    </row>
    <row r="70" spans="2:3" x14ac:dyDescent="0.25">
      <c r="B70" t="s">
        <v>32</v>
      </c>
    </row>
    <row r="71" spans="2:3" x14ac:dyDescent="0.25">
      <c r="B71" s="5">
        <v>2020</v>
      </c>
    </row>
    <row r="72" spans="2:3" ht="17.399999999999999" x14ac:dyDescent="0.4">
      <c r="B72" s="80" t="s">
        <v>178</v>
      </c>
    </row>
    <row r="73" spans="2:3" x14ac:dyDescent="0.25">
      <c r="B73" s="74" t="s">
        <v>177</v>
      </c>
    </row>
    <row r="74" spans="2:3" x14ac:dyDescent="0.25">
      <c r="B74" t="s">
        <v>179</v>
      </c>
    </row>
    <row r="76" spans="2:3" x14ac:dyDescent="0.25">
      <c r="B76" t="s">
        <v>33</v>
      </c>
      <c r="C76" t="s">
        <v>34</v>
      </c>
    </row>
    <row r="77" spans="2:3" x14ac:dyDescent="0.25">
      <c r="B77" s="5">
        <v>2013</v>
      </c>
      <c r="C77" t="s">
        <v>35</v>
      </c>
    </row>
    <row r="78" spans="2:3" x14ac:dyDescent="0.25">
      <c r="B78" t="s">
        <v>36</v>
      </c>
    </row>
    <row r="79" spans="2:3" x14ac:dyDescent="0.25">
      <c r="B79" s="74" t="s">
        <v>175</v>
      </c>
    </row>
    <row r="80" spans="2:3" x14ac:dyDescent="0.25">
      <c r="B80" t="s">
        <v>176</v>
      </c>
    </row>
    <row r="83" spans="1:2" x14ac:dyDescent="0.25">
      <c r="B83" s="75" t="s">
        <v>37</v>
      </c>
    </row>
    <row r="84" spans="1:2" x14ac:dyDescent="0.25">
      <c r="B84" t="s">
        <v>3</v>
      </c>
    </row>
    <row r="85" spans="1:2" x14ac:dyDescent="0.25">
      <c r="B85" s="5">
        <v>2020</v>
      </c>
    </row>
    <row r="86" spans="1:2" x14ac:dyDescent="0.25">
      <c r="B86" s="79" t="s">
        <v>158</v>
      </c>
    </row>
    <row r="87" spans="1:2" x14ac:dyDescent="0.25">
      <c r="B87" s="74" t="s">
        <v>157</v>
      </c>
    </row>
    <row r="88" spans="1:2" x14ac:dyDescent="0.25">
      <c r="B88" t="s">
        <v>6</v>
      </c>
    </row>
    <row r="90" spans="1:2" x14ac:dyDescent="0.25">
      <c r="A90" s="37" t="s">
        <v>38</v>
      </c>
    </row>
    <row r="91" spans="1:2" x14ac:dyDescent="0.25">
      <c r="A91" t="s">
        <v>39</v>
      </c>
    </row>
    <row r="93" spans="1:2" x14ac:dyDescent="0.25">
      <c r="A93" t="s">
        <v>40</v>
      </c>
    </row>
    <row r="94" spans="1:2" x14ac:dyDescent="0.25">
      <c r="A94" t="s">
        <v>41</v>
      </c>
    </row>
    <row r="96" spans="1:2" x14ac:dyDescent="0.25">
      <c r="A96" t="s">
        <v>42</v>
      </c>
    </row>
    <row r="98" spans="1:1" x14ac:dyDescent="0.25">
      <c r="A98" t="s">
        <v>43</v>
      </c>
    </row>
  </sheetData>
  <phoneticPr fontId="25" type="noConversion"/>
  <hyperlinks>
    <hyperlink ref="B87" r:id="rId1" xr:uid="{0D8B0AED-EE9F-411A-802F-48EECFE8A4A7}"/>
    <hyperlink ref="B52" r:id="rId2" xr:uid="{45B78B43-B4C1-48D6-BEF1-F08BF25FB1F4}"/>
    <hyperlink ref="B57" r:id="rId3" xr:uid="{2EA4EB55-CAEA-4E38-9F75-9D7980C34C2E}"/>
    <hyperlink ref="B63" r:id="rId4" xr:uid="{5E5A2A6D-AA1E-478A-B47B-9E789E1C77ED}"/>
    <hyperlink ref="B79" r:id="rId5" xr:uid="{FD11F0F0-0121-431B-89AD-97644FEDDBB9}"/>
    <hyperlink ref="B73" r:id="rId6" xr:uid="{4B47DCD6-52C2-41B3-9914-90AF7B021493}"/>
    <hyperlink ref="B43" r:id="rId7" xr:uid="{DC103054-7761-4D44-B65E-A05C0CB40423}"/>
    <hyperlink ref="B7" r:id="rId8" xr:uid="{767C4C5E-6844-4603-A6A6-54D4BAB843DF}"/>
    <hyperlink ref="B14" r:id="rId9" xr:uid="{0EDE4443-11C9-422F-9633-2A987088AE67}"/>
  </hyperlinks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99"/>
  <sheetViews>
    <sheetView topLeftCell="A31" zoomScaleNormal="100" workbookViewId="0">
      <selection activeCell="M58" sqref="M58"/>
    </sheetView>
  </sheetViews>
  <sheetFormatPr defaultColWidth="9" defaultRowHeight="14.4" x14ac:dyDescent="0.25"/>
  <cols>
    <col min="1" max="1" width="31.77734375" customWidth="1"/>
  </cols>
  <sheetData>
    <row r="2" spans="1:1" x14ac:dyDescent="0.25">
      <c r="A2" t="s">
        <v>44</v>
      </c>
    </row>
    <row r="27" spans="1:9" x14ac:dyDescent="0.25">
      <c r="I27" t="s">
        <v>45</v>
      </c>
    </row>
    <row r="30" spans="1:9" x14ac:dyDescent="0.25">
      <c r="A30" t="s">
        <v>46</v>
      </c>
    </row>
    <row r="56" spans="1:5" x14ac:dyDescent="0.25">
      <c r="A56" t="s">
        <v>47</v>
      </c>
    </row>
    <row r="57" spans="1:5" x14ac:dyDescent="0.25">
      <c r="A57" s="79" t="s">
        <v>183</v>
      </c>
      <c r="E57" s="74" t="s">
        <v>184</v>
      </c>
    </row>
    <row r="81" spans="1:1" x14ac:dyDescent="0.25">
      <c r="A81" t="s">
        <v>48</v>
      </c>
    </row>
    <row r="82" spans="1:1" x14ac:dyDescent="0.25">
      <c r="A82" t="s">
        <v>49</v>
      </c>
    </row>
    <row r="83" spans="1:1" x14ac:dyDescent="0.25">
      <c r="A83" t="s">
        <v>50</v>
      </c>
    </row>
    <row r="84" spans="1:1" x14ac:dyDescent="0.25">
      <c r="A84" t="s">
        <v>51</v>
      </c>
    </row>
    <row r="88" spans="1:1" x14ac:dyDescent="0.25">
      <c r="A88" t="s">
        <v>52</v>
      </c>
    </row>
    <row r="99" spans="1:1" x14ac:dyDescent="0.25">
      <c r="A99" t="s">
        <v>53</v>
      </c>
    </row>
  </sheetData>
  <phoneticPr fontId="25" type="noConversion"/>
  <hyperlinks>
    <hyperlink ref="E57" r:id="rId1" xr:uid="{7A74E20C-BE7F-48DF-B405-EC73F17DD58A}"/>
  </hyperlinks>
  <pageMargins left="0.75" right="0.75" top="1" bottom="1" header="0.5" footer="0.5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61"/>
  <sheetViews>
    <sheetView workbookViewId="0">
      <selection activeCell="L14" sqref="L14"/>
    </sheetView>
  </sheetViews>
  <sheetFormatPr defaultColWidth="9.109375" defaultRowHeight="14.4" x14ac:dyDescent="0.25"/>
  <cols>
    <col min="1" max="1" width="19.44140625" customWidth="1"/>
    <col min="2" max="27" width="7.77734375" customWidth="1"/>
    <col min="28" max="28" width="7.109375" customWidth="1"/>
  </cols>
  <sheetData>
    <row r="1" spans="1:54" ht="16.5" customHeight="1" x14ac:dyDescent="0.3">
      <c r="A1" s="81" t="s">
        <v>54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2"/>
      <c r="AD1" s="82"/>
      <c r="AE1" s="82"/>
      <c r="AF1" s="82"/>
      <c r="AG1" s="82"/>
      <c r="AH1" s="82"/>
      <c r="AI1" s="82"/>
      <c r="AJ1" s="82"/>
      <c r="AK1" s="82"/>
      <c r="AL1" s="82"/>
      <c r="AM1" s="82"/>
      <c r="AN1" s="82"/>
      <c r="AO1" s="82"/>
      <c r="AP1" s="82"/>
      <c r="AQ1" s="82"/>
      <c r="AR1" s="82"/>
      <c r="AS1" s="82"/>
      <c r="AT1" s="82"/>
      <c r="AU1" s="82"/>
      <c r="AV1" s="82"/>
      <c r="AW1" s="82"/>
      <c r="AX1" s="82"/>
      <c r="AY1" s="82"/>
      <c r="AZ1" s="82"/>
      <c r="BA1" s="82"/>
      <c r="BB1" s="82"/>
    </row>
    <row r="2" spans="1:54" ht="16.5" customHeight="1" x14ac:dyDescent="0.25">
      <c r="A2" s="49"/>
      <c r="B2" s="50">
        <v>1980</v>
      </c>
      <c r="C2" s="51">
        <v>1985</v>
      </c>
      <c r="D2" s="51">
        <v>1990</v>
      </c>
      <c r="E2" s="51">
        <v>1991</v>
      </c>
      <c r="F2" s="51">
        <v>1992</v>
      </c>
      <c r="G2" s="51">
        <v>1993</v>
      </c>
      <c r="H2" s="51">
        <v>1994</v>
      </c>
      <c r="I2" s="51">
        <v>1995</v>
      </c>
      <c r="J2" s="51">
        <v>1996</v>
      </c>
      <c r="K2" s="51">
        <v>1997</v>
      </c>
      <c r="L2" s="51">
        <v>1998</v>
      </c>
      <c r="M2" s="51">
        <v>1999</v>
      </c>
      <c r="N2" s="51">
        <v>2000</v>
      </c>
      <c r="O2" s="51">
        <v>2001</v>
      </c>
      <c r="P2" s="51">
        <v>2002</v>
      </c>
      <c r="Q2" s="51">
        <v>2003</v>
      </c>
      <c r="R2" s="51">
        <v>2004</v>
      </c>
      <c r="S2" s="51">
        <v>2005</v>
      </c>
      <c r="T2" s="51">
        <v>2006</v>
      </c>
      <c r="U2" s="51">
        <v>2007</v>
      </c>
      <c r="V2" s="51">
        <v>2008</v>
      </c>
      <c r="W2" s="51">
        <v>2009</v>
      </c>
      <c r="X2" s="51">
        <v>2010</v>
      </c>
      <c r="Y2" s="51">
        <v>2011</v>
      </c>
      <c r="Z2" s="64">
        <v>2012</v>
      </c>
      <c r="AA2" s="51">
        <v>2013</v>
      </c>
      <c r="AB2" s="65">
        <v>2014</v>
      </c>
      <c r="AC2" s="66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  <c r="AQ2" s="67"/>
      <c r="AR2" s="67"/>
      <c r="AS2" s="67"/>
      <c r="AT2" s="67"/>
      <c r="AU2" s="72"/>
      <c r="AV2" s="72"/>
      <c r="AW2" s="72"/>
      <c r="AX2" s="72"/>
      <c r="AY2" s="72"/>
      <c r="AZ2" s="72"/>
      <c r="BA2" s="72"/>
      <c r="BB2" s="73"/>
    </row>
    <row r="3" spans="1:54" ht="16.5" customHeight="1" x14ac:dyDescent="0.25">
      <c r="A3" s="52" t="s">
        <v>55</v>
      </c>
      <c r="B3" s="53">
        <v>11306</v>
      </c>
      <c r="C3" s="53">
        <v>14460</v>
      </c>
      <c r="D3" s="53">
        <v>12615</v>
      </c>
      <c r="E3" s="53">
        <v>12573</v>
      </c>
      <c r="F3" s="53">
        <v>12172</v>
      </c>
      <c r="G3" s="53">
        <v>13211</v>
      </c>
      <c r="H3" s="53">
        <v>14125</v>
      </c>
      <c r="I3" s="53">
        <v>15145</v>
      </c>
      <c r="J3" s="53">
        <v>13144</v>
      </c>
      <c r="K3" s="53">
        <v>14458</v>
      </c>
      <c r="L3" s="53">
        <v>14456</v>
      </c>
      <c r="M3" s="53">
        <v>15215</v>
      </c>
      <c r="N3" s="53">
        <v>16571</v>
      </c>
      <c r="O3" s="53">
        <v>15605</v>
      </c>
      <c r="P3" s="53">
        <v>16115</v>
      </c>
      <c r="Q3" s="53">
        <v>15773</v>
      </c>
      <c r="R3" s="53">
        <v>15709</v>
      </c>
      <c r="S3" s="53">
        <v>15892</v>
      </c>
      <c r="T3" s="53">
        <v>15104</v>
      </c>
      <c r="U3" s="53">
        <v>15276</v>
      </c>
      <c r="V3" s="53">
        <v>13898</v>
      </c>
      <c r="W3" s="53">
        <v>9316</v>
      </c>
      <c r="X3" s="53">
        <v>11110</v>
      </c>
      <c r="Y3" s="53">
        <v>12003</v>
      </c>
      <c r="Z3" s="53">
        <v>13438</v>
      </c>
      <c r="AA3" s="53">
        <v>14846</v>
      </c>
      <c r="AB3" s="68" t="s">
        <v>56</v>
      </c>
      <c r="AC3" s="52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</row>
    <row r="4" spans="1:54" ht="16.5" customHeight="1" x14ac:dyDescent="0.25">
      <c r="A4" s="54" t="s">
        <v>57</v>
      </c>
      <c r="B4" s="55">
        <v>9443</v>
      </c>
      <c r="C4" s="55">
        <v>10791</v>
      </c>
      <c r="D4" s="55">
        <v>8810</v>
      </c>
      <c r="E4" s="55">
        <v>8524</v>
      </c>
      <c r="F4" s="55">
        <v>8108</v>
      </c>
      <c r="G4" s="55">
        <v>8456</v>
      </c>
      <c r="H4" s="55">
        <v>8415</v>
      </c>
      <c r="I4" s="55">
        <v>9396</v>
      </c>
      <c r="J4" s="55">
        <v>7890</v>
      </c>
      <c r="K4" s="55">
        <v>8334</v>
      </c>
      <c r="L4" s="55">
        <v>7971</v>
      </c>
      <c r="M4" s="55">
        <v>8376</v>
      </c>
      <c r="N4" s="55">
        <v>9125</v>
      </c>
      <c r="O4" s="55">
        <v>8405</v>
      </c>
      <c r="P4" s="55">
        <v>8301</v>
      </c>
      <c r="Q4" s="55">
        <v>7921</v>
      </c>
      <c r="R4" s="55">
        <v>7537</v>
      </c>
      <c r="S4" s="55">
        <v>8027</v>
      </c>
      <c r="T4" s="55">
        <v>7993</v>
      </c>
      <c r="U4" s="55">
        <v>8082</v>
      </c>
      <c r="V4" s="55">
        <v>7319</v>
      </c>
      <c r="W4" s="55">
        <v>5636</v>
      </c>
      <c r="X4" s="55">
        <v>6055</v>
      </c>
      <c r="Y4" s="69">
        <v>5728</v>
      </c>
      <c r="Z4" s="69">
        <v>7379</v>
      </c>
      <c r="AA4" s="69">
        <v>7907</v>
      </c>
      <c r="AB4" s="55" t="s">
        <v>56</v>
      </c>
      <c r="AC4" s="54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5"/>
      <c r="AR4" s="55"/>
      <c r="AS4" s="55"/>
      <c r="AT4" s="55"/>
      <c r="AU4" s="55"/>
      <c r="AV4" s="55"/>
      <c r="AW4" s="55"/>
      <c r="AX4" s="55"/>
      <c r="AY4" s="55"/>
      <c r="AZ4" s="55"/>
      <c r="BA4" s="69"/>
      <c r="BB4" s="69"/>
    </row>
    <row r="5" spans="1:54" ht="16.5" customHeight="1" x14ac:dyDescent="0.25">
      <c r="A5" s="54" t="s">
        <v>58</v>
      </c>
      <c r="B5" s="55">
        <v>0</v>
      </c>
      <c r="C5" s="55">
        <v>88</v>
      </c>
      <c r="D5" s="55">
        <v>65</v>
      </c>
      <c r="E5" s="55">
        <v>224</v>
      </c>
      <c r="F5" s="55">
        <v>243</v>
      </c>
      <c r="G5" s="55">
        <v>473</v>
      </c>
      <c r="H5" s="55">
        <v>332</v>
      </c>
      <c r="I5" s="55">
        <v>220</v>
      </c>
      <c r="J5" s="55">
        <v>287</v>
      </c>
      <c r="K5" s="55">
        <v>361</v>
      </c>
      <c r="L5" s="55">
        <v>454</v>
      </c>
      <c r="M5" s="55">
        <v>488</v>
      </c>
      <c r="N5" s="55">
        <v>617</v>
      </c>
      <c r="O5" s="55">
        <v>743</v>
      </c>
      <c r="P5" s="55">
        <v>603</v>
      </c>
      <c r="Q5" s="55">
        <v>575</v>
      </c>
      <c r="R5" s="55">
        <v>639</v>
      </c>
      <c r="S5" s="55">
        <v>813</v>
      </c>
      <c r="T5" s="55">
        <v>751</v>
      </c>
      <c r="U5" s="55">
        <v>919</v>
      </c>
      <c r="V5" s="55">
        <v>924</v>
      </c>
      <c r="W5" s="55">
        <v>608</v>
      </c>
      <c r="X5" s="55">
        <v>915</v>
      </c>
      <c r="Y5" s="69">
        <v>1207</v>
      </c>
      <c r="Z5" s="69">
        <v>1269</v>
      </c>
      <c r="AA5" s="69">
        <v>1470</v>
      </c>
      <c r="AB5" s="55" t="s">
        <v>56</v>
      </c>
      <c r="AC5" s="54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55"/>
      <c r="AQ5" s="55"/>
      <c r="AR5" s="55"/>
      <c r="AS5" s="55"/>
      <c r="AT5" s="55"/>
      <c r="AU5" s="55"/>
      <c r="AV5" s="55"/>
      <c r="AW5" s="55"/>
      <c r="AX5" s="55"/>
      <c r="AY5" s="55"/>
      <c r="AZ5" s="55"/>
      <c r="BA5" s="69"/>
      <c r="BB5" s="69"/>
    </row>
    <row r="6" spans="1:54" ht="16.5" customHeight="1" x14ac:dyDescent="0.25">
      <c r="A6" s="54" t="s">
        <v>59</v>
      </c>
      <c r="B6" s="55">
        <v>1437</v>
      </c>
      <c r="C6" s="55">
        <v>2078</v>
      </c>
      <c r="D6" s="55">
        <v>1835</v>
      </c>
      <c r="E6" s="55">
        <v>1920</v>
      </c>
      <c r="F6" s="55">
        <v>1840</v>
      </c>
      <c r="G6" s="55">
        <v>2002</v>
      </c>
      <c r="H6" s="55">
        <v>2669</v>
      </c>
      <c r="I6" s="55">
        <v>2271</v>
      </c>
      <c r="J6" s="55">
        <v>1955</v>
      </c>
      <c r="K6" s="55">
        <v>2408</v>
      </c>
      <c r="L6" s="55">
        <v>2415</v>
      </c>
      <c r="M6" s="55">
        <v>2544</v>
      </c>
      <c r="N6" s="55">
        <v>2612</v>
      </c>
      <c r="O6" s="55">
        <v>2519</v>
      </c>
      <c r="P6" s="55">
        <v>2380</v>
      </c>
      <c r="Q6" s="55">
        <v>2474</v>
      </c>
      <c r="R6" s="55">
        <v>2505</v>
      </c>
      <c r="S6" s="55">
        <v>2300</v>
      </c>
      <c r="T6" s="55">
        <v>2188</v>
      </c>
      <c r="U6" s="55">
        <v>2113</v>
      </c>
      <c r="V6" s="55">
        <v>1794</v>
      </c>
      <c r="W6" s="55">
        <v>989</v>
      </c>
      <c r="X6" s="55">
        <v>1276</v>
      </c>
      <c r="Y6" s="69">
        <v>1479</v>
      </c>
      <c r="Z6" s="69">
        <v>1357</v>
      </c>
      <c r="AA6" s="69">
        <v>1577</v>
      </c>
      <c r="AB6" s="55" t="s">
        <v>56</v>
      </c>
      <c r="AC6" s="54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55"/>
      <c r="AQ6" s="55"/>
      <c r="AR6" s="55"/>
      <c r="AS6" s="55"/>
      <c r="AT6" s="55"/>
      <c r="AU6" s="55"/>
      <c r="AV6" s="55"/>
      <c r="AW6" s="55"/>
      <c r="AX6" s="55"/>
      <c r="AY6" s="55"/>
      <c r="AZ6" s="55"/>
      <c r="BA6" s="69"/>
      <c r="BB6" s="69"/>
    </row>
    <row r="7" spans="1:54" ht="16.5" customHeight="1" x14ac:dyDescent="0.25">
      <c r="A7" s="54" t="s">
        <v>60</v>
      </c>
      <c r="B7" s="55">
        <v>242</v>
      </c>
      <c r="C7" s="55">
        <v>855</v>
      </c>
      <c r="D7" s="55">
        <v>1262</v>
      </c>
      <c r="E7" s="55">
        <v>1034</v>
      </c>
      <c r="F7" s="55">
        <v>1221</v>
      </c>
      <c r="G7" s="55">
        <v>1441</v>
      </c>
      <c r="H7" s="55">
        <v>1418</v>
      </c>
      <c r="I7" s="55">
        <v>1662</v>
      </c>
      <c r="J7" s="55">
        <v>1409</v>
      </c>
      <c r="K7" s="55">
        <v>1265</v>
      </c>
      <c r="L7" s="55">
        <v>1489</v>
      </c>
      <c r="M7" s="55">
        <v>1463</v>
      </c>
      <c r="N7" s="55">
        <v>1691</v>
      </c>
      <c r="O7" s="55">
        <v>1232</v>
      </c>
      <c r="P7" s="55">
        <v>1243</v>
      </c>
      <c r="Q7" s="55">
        <v>1232</v>
      </c>
      <c r="R7" s="55">
        <v>953</v>
      </c>
      <c r="S7" s="55">
        <v>1481</v>
      </c>
      <c r="T7" s="55">
        <v>1166</v>
      </c>
      <c r="U7" s="55">
        <v>847</v>
      </c>
      <c r="V7" s="55">
        <v>790</v>
      </c>
      <c r="W7" s="55">
        <v>368</v>
      </c>
      <c r="X7" s="55">
        <v>559</v>
      </c>
      <c r="Y7" s="69">
        <v>521</v>
      </c>
      <c r="Z7" s="69">
        <v>661</v>
      </c>
      <c r="AA7" s="69">
        <v>571</v>
      </c>
      <c r="AB7" s="55" t="s">
        <v>56</v>
      </c>
      <c r="AC7" s="54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55"/>
      <c r="AQ7" s="55"/>
      <c r="AR7" s="55"/>
      <c r="AS7" s="55"/>
      <c r="AT7" s="55"/>
      <c r="AU7" s="55"/>
      <c r="AV7" s="55"/>
      <c r="AW7" s="55"/>
      <c r="AX7" s="55"/>
      <c r="AY7" s="55"/>
      <c r="AZ7" s="55"/>
      <c r="BA7" s="69"/>
      <c r="BB7" s="69"/>
    </row>
    <row r="8" spans="1:54" ht="16.5" customHeight="1" x14ac:dyDescent="0.25">
      <c r="A8" s="54" t="s">
        <v>61</v>
      </c>
      <c r="B8" s="55">
        <v>184</v>
      </c>
      <c r="C8" s="55">
        <v>648</v>
      </c>
      <c r="D8" s="55">
        <v>643</v>
      </c>
      <c r="E8" s="55">
        <v>871</v>
      </c>
      <c r="F8" s="55">
        <v>761</v>
      </c>
      <c r="G8" s="55">
        <v>838</v>
      </c>
      <c r="H8" s="55">
        <v>1291</v>
      </c>
      <c r="I8" s="55">
        <v>1596</v>
      </c>
      <c r="J8" s="55">
        <v>1603</v>
      </c>
      <c r="K8" s="55">
        <v>2089</v>
      </c>
      <c r="L8" s="55">
        <v>2127</v>
      </c>
      <c r="M8" s="55">
        <v>2342</v>
      </c>
      <c r="N8" s="55">
        <v>2526</v>
      </c>
      <c r="O8" s="55">
        <v>2707</v>
      </c>
      <c r="P8" s="55">
        <v>3588</v>
      </c>
      <c r="Q8" s="55">
        <v>3571</v>
      </c>
      <c r="R8" s="55">
        <v>4075</v>
      </c>
      <c r="S8" s="55">
        <v>3272</v>
      </c>
      <c r="T8" s="55">
        <v>3006</v>
      </c>
      <c r="U8" s="55">
        <v>3314</v>
      </c>
      <c r="V8" s="55">
        <v>3072</v>
      </c>
      <c r="W8" s="55">
        <v>1713</v>
      </c>
      <c r="X8" s="55">
        <v>2305</v>
      </c>
      <c r="Y8" s="69">
        <v>3069</v>
      </c>
      <c r="Z8" s="69">
        <v>2773</v>
      </c>
      <c r="AA8" s="69">
        <v>3321</v>
      </c>
      <c r="AB8" s="55" t="s">
        <v>56</v>
      </c>
      <c r="AC8" s="54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  <c r="BA8" s="69"/>
      <c r="BB8" s="69"/>
    </row>
    <row r="9" spans="1:54" ht="16.5" customHeight="1" x14ac:dyDescent="0.25">
      <c r="A9" s="56" t="s">
        <v>62</v>
      </c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6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7"/>
      <c r="AQ9" s="57"/>
      <c r="AR9" s="57"/>
      <c r="AS9" s="57"/>
      <c r="AT9" s="57"/>
      <c r="AU9" s="57"/>
      <c r="AV9" s="57"/>
      <c r="AW9" s="57"/>
      <c r="AX9" s="57"/>
      <c r="AY9" s="57"/>
      <c r="AZ9" s="57"/>
      <c r="BA9" s="57"/>
      <c r="BB9" s="57"/>
    </row>
    <row r="10" spans="1:54" ht="16.5" customHeight="1" x14ac:dyDescent="0.25">
      <c r="A10" s="54" t="s">
        <v>57</v>
      </c>
      <c r="B10" s="58">
        <f>B4/B$3*100</f>
        <v>83.522023704227848</v>
      </c>
      <c r="C10" s="58">
        <f>C4/C$3*100</f>
        <v>74.626556016597505</v>
      </c>
      <c r="D10" s="58">
        <v>69.8</v>
      </c>
      <c r="E10" s="58">
        <v>67.8</v>
      </c>
      <c r="F10" s="58">
        <v>66.599999999999994</v>
      </c>
      <c r="G10" s="58">
        <v>64</v>
      </c>
      <c r="H10" s="58">
        <v>59.6</v>
      </c>
      <c r="I10" s="58">
        <v>62</v>
      </c>
      <c r="J10" s="58">
        <v>60</v>
      </c>
      <c r="K10" s="58">
        <v>57.6</v>
      </c>
      <c r="L10" s="58">
        <v>55.1</v>
      </c>
      <c r="M10" s="58">
        <v>55.1</v>
      </c>
      <c r="N10" s="58">
        <v>55.1</v>
      </c>
      <c r="O10" s="58">
        <v>53.9</v>
      </c>
      <c r="P10" s="58">
        <v>51.5</v>
      </c>
      <c r="Q10" s="58">
        <v>50.2</v>
      </c>
      <c r="R10" s="58">
        <v>48</v>
      </c>
      <c r="S10" s="58">
        <v>50.5</v>
      </c>
      <c r="T10" s="58">
        <v>52.9</v>
      </c>
      <c r="U10" s="58">
        <v>52.9</v>
      </c>
      <c r="V10" s="58">
        <v>52.7</v>
      </c>
      <c r="W10" s="58">
        <v>60.5</v>
      </c>
      <c r="X10" s="58">
        <v>54.5</v>
      </c>
      <c r="Y10" s="58">
        <v>47.7</v>
      </c>
      <c r="Z10" s="58">
        <v>54.9</v>
      </c>
      <c r="AA10" s="58">
        <v>53.3</v>
      </c>
      <c r="AB10" s="58">
        <v>51.3</v>
      </c>
      <c r="AC10" s="54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  <c r="AW10" s="70"/>
      <c r="AX10" s="70"/>
      <c r="AY10" s="70"/>
      <c r="AZ10" s="70"/>
      <c r="BA10" s="70"/>
      <c r="BB10" s="70"/>
    </row>
    <row r="11" spans="1:54" ht="16.5" customHeight="1" x14ac:dyDescent="0.25">
      <c r="A11" s="54" t="s">
        <v>58</v>
      </c>
      <c r="B11" s="58">
        <v>0</v>
      </c>
      <c r="C11" s="58">
        <v>0.6</v>
      </c>
      <c r="D11" s="58">
        <v>0.5</v>
      </c>
      <c r="E11" s="58">
        <v>1.8</v>
      </c>
      <c r="F11" s="58">
        <v>2</v>
      </c>
      <c r="G11" s="58">
        <v>3.6</v>
      </c>
      <c r="H11" s="58">
        <v>2.2999999999999998</v>
      </c>
      <c r="I11" s="58">
        <v>1.5</v>
      </c>
      <c r="J11" s="58">
        <v>2.2000000000000002</v>
      </c>
      <c r="K11" s="58">
        <v>2.5</v>
      </c>
      <c r="L11" s="58">
        <v>3.1</v>
      </c>
      <c r="M11" s="58">
        <v>3.2</v>
      </c>
      <c r="N11" s="58">
        <v>3.7</v>
      </c>
      <c r="O11" s="58">
        <v>4.8</v>
      </c>
      <c r="P11" s="58">
        <v>3.7</v>
      </c>
      <c r="Q11" s="58">
        <v>3.6</v>
      </c>
      <c r="R11" s="58">
        <v>4.0999999999999996</v>
      </c>
      <c r="S11" s="58">
        <v>5.0999999999999996</v>
      </c>
      <c r="T11" s="58">
        <v>5</v>
      </c>
      <c r="U11" s="58">
        <v>6</v>
      </c>
      <c r="V11" s="58">
        <v>6.6</v>
      </c>
      <c r="W11" s="58">
        <v>6.5</v>
      </c>
      <c r="X11" s="58">
        <v>8.1999999999999993</v>
      </c>
      <c r="Y11" s="58">
        <v>10.1</v>
      </c>
      <c r="Z11" s="58">
        <v>9.4</v>
      </c>
      <c r="AA11" s="58">
        <v>9.9</v>
      </c>
      <c r="AB11" s="58">
        <v>10</v>
      </c>
      <c r="AC11" s="54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  <c r="AW11" s="70"/>
      <c r="AX11" s="70"/>
      <c r="AY11" s="70"/>
      <c r="AZ11" s="70"/>
      <c r="BA11" s="70"/>
      <c r="BB11" s="70"/>
    </row>
    <row r="12" spans="1:54" ht="16.5" customHeight="1" x14ac:dyDescent="0.25">
      <c r="A12" s="54" t="s">
        <v>59</v>
      </c>
      <c r="B12" s="59">
        <v>12.7</v>
      </c>
      <c r="C12" s="58">
        <v>14.4</v>
      </c>
      <c r="D12" s="58">
        <v>14.5</v>
      </c>
      <c r="E12" s="58">
        <v>15.3</v>
      </c>
      <c r="F12" s="58">
        <v>15.1</v>
      </c>
      <c r="G12" s="58">
        <v>15.2</v>
      </c>
      <c r="H12" s="58">
        <v>18.899999999999999</v>
      </c>
      <c r="I12" s="58">
        <v>15</v>
      </c>
      <c r="J12" s="58">
        <v>14.9</v>
      </c>
      <c r="K12" s="58">
        <v>16.7</v>
      </c>
      <c r="L12" s="58">
        <v>16.7</v>
      </c>
      <c r="M12" s="58">
        <v>16.7</v>
      </c>
      <c r="N12" s="58">
        <v>15.8</v>
      </c>
      <c r="O12" s="58">
        <v>16.100000000000001</v>
      </c>
      <c r="P12" s="58">
        <v>14.8</v>
      </c>
      <c r="Q12" s="58">
        <v>15.7</v>
      </c>
      <c r="R12" s="58">
        <v>15.9</v>
      </c>
      <c r="S12" s="58">
        <v>14.5</v>
      </c>
      <c r="T12" s="58">
        <v>14.5</v>
      </c>
      <c r="U12" s="58">
        <v>13.8</v>
      </c>
      <c r="V12" s="58">
        <v>12.9</v>
      </c>
      <c r="W12" s="58">
        <v>10.6</v>
      </c>
      <c r="X12" s="58">
        <v>11.5</v>
      </c>
      <c r="Y12" s="58">
        <v>12.3</v>
      </c>
      <c r="Z12" s="58">
        <v>10.1</v>
      </c>
      <c r="AA12" s="58">
        <v>10.6</v>
      </c>
      <c r="AB12" s="58">
        <v>11.5</v>
      </c>
      <c r="AC12" s="54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  <c r="AW12" s="70"/>
      <c r="AX12" s="70"/>
      <c r="AY12" s="70"/>
      <c r="AZ12" s="70"/>
      <c r="BA12" s="70"/>
      <c r="BB12" s="70"/>
    </row>
    <row r="13" spans="1:54" ht="16.5" customHeight="1" x14ac:dyDescent="0.25">
      <c r="A13" s="54" t="s">
        <v>60</v>
      </c>
      <c r="B13" s="59">
        <v>2.1</v>
      </c>
      <c r="C13" s="58">
        <v>5.9</v>
      </c>
      <c r="D13" s="58">
        <v>10</v>
      </c>
      <c r="E13" s="58">
        <v>8.1999999999999993</v>
      </c>
      <c r="F13" s="58">
        <v>10</v>
      </c>
      <c r="G13" s="58">
        <v>10.9</v>
      </c>
      <c r="H13" s="58">
        <v>10</v>
      </c>
      <c r="I13" s="58">
        <v>11</v>
      </c>
      <c r="J13" s="58">
        <v>10.7</v>
      </c>
      <c r="K13" s="58">
        <v>8.8000000000000007</v>
      </c>
      <c r="L13" s="58">
        <v>10.3</v>
      </c>
      <c r="M13" s="58">
        <v>9.6</v>
      </c>
      <c r="N13" s="58">
        <v>10.199999999999999</v>
      </c>
      <c r="O13" s="58">
        <v>7.9</v>
      </c>
      <c r="P13" s="58">
        <v>7.7</v>
      </c>
      <c r="Q13" s="58">
        <v>7.8</v>
      </c>
      <c r="R13" s="58">
        <v>6.1</v>
      </c>
      <c r="S13" s="58">
        <v>9.3000000000000007</v>
      </c>
      <c r="T13" s="58">
        <v>7.7</v>
      </c>
      <c r="U13" s="58">
        <v>5.5</v>
      </c>
      <c r="V13" s="58">
        <v>5.7</v>
      </c>
      <c r="W13" s="58">
        <v>4</v>
      </c>
      <c r="X13" s="58">
        <v>5</v>
      </c>
      <c r="Y13" s="58">
        <v>4.3</v>
      </c>
      <c r="Z13" s="58">
        <v>4.9000000000000004</v>
      </c>
      <c r="AA13" s="58">
        <v>3.8</v>
      </c>
      <c r="AB13" s="58">
        <v>3.9</v>
      </c>
      <c r="AC13" s="54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  <c r="AW13" s="70"/>
      <c r="AX13" s="70"/>
      <c r="AY13" s="70"/>
      <c r="AZ13" s="70"/>
      <c r="BA13" s="70"/>
      <c r="BB13" s="70"/>
    </row>
    <row r="14" spans="1:54" ht="16.5" customHeight="1" x14ac:dyDescent="0.25">
      <c r="A14" s="54" t="s">
        <v>61</v>
      </c>
      <c r="B14" s="59">
        <v>1.6</v>
      </c>
      <c r="C14" s="58">
        <v>4.5</v>
      </c>
      <c r="D14" s="58">
        <v>5.0999999999999996</v>
      </c>
      <c r="E14" s="58">
        <v>6.9</v>
      </c>
      <c r="F14" s="58">
        <v>6.2</v>
      </c>
      <c r="G14" s="58">
        <v>6.3</v>
      </c>
      <c r="H14" s="58">
        <v>9.1</v>
      </c>
      <c r="I14" s="58">
        <v>10.5</v>
      </c>
      <c r="J14" s="58">
        <v>12.2</v>
      </c>
      <c r="K14" s="58">
        <v>14.5</v>
      </c>
      <c r="L14" s="58">
        <v>14.7</v>
      </c>
      <c r="M14" s="58">
        <v>15.4</v>
      </c>
      <c r="N14" s="58">
        <v>15.2</v>
      </c>
      <c r="O14" s="58">
        <v>17.3</v>
      </c>
      <c r="P14" s="58">
        <v>22.3</v>
      </c>
      <c r="Q14" s="58">
        <v>22.6</v>
      </c>
      <c r="R14" s="58">
        <v>25.9</v>
      </c>
      <c r="S14" s="58">
        <v>20.6</v>
      </c>
      <c r="T14" s="58">
        <v>19.899999999999999</v>
      </c>
      <c r="U14" s="58">
        <v>21.7</v>
      </c>
      <c r="V14" s="58">
        <v>22.1</v>
      </c>
      <c r="W14" s="58">
        <v>18.399999999999999</v>
      </c>
      <c r="X14" s="58">
        <v>20.8</v>
      </c>
      <c r="Y14" s="58">
        <v>25.6</v>
      </c>
      <c r="Z14" s="58">
        <v>20.6</v>
      </c>
      <c r="AA14" s="58">
        <v>22.4</v>
      </c>
      <c r="AB14" s="58">
        <v>23.3</v>
      </c>
      <c r="AC14" s="54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70"/>
      <c r="AX14" s="70"/>
      <c r="AY14" s="70"/>
      <c r="AZ14" s="70"/>
      <c r="BA14" s="70"/>
      <c r="BB14" s="70"/>
    </row>
    <row r="15" spans="1:54" ht="16.5" customHeight="1" x14ac:dyDescent="0.25">
      <c r="A15" s="52" t="s">
        <v>63</v>
      </c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57"/>
      <c r="AB15" s="57"/>
      <c r="AC15" s="52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0"/>
      <c r="AQ15" s="60"/>
      <c r="AR15" s="60"/>
      <c r="AS15" s="60"/>
      <c r="AT15" s="60"/>
      <c r="AU15" s="60"/>
      <c r="AV15" s="60"/>
      <c r="AW15" s="60"/>
      <c r="AX15" s="60"/>
      <c r="AY15" s="60"/>
      <c r="AZ15" s="60"/>
      <c r="BA15" s="60"/>
      <c r="BB15" s="60"/>
    </row>
    <row r="16" spans="1:54" ht="16.5" customHeight="1" x14ac:dyDescent="0.25">
      <c r="A16" s="54" t="s">
        <v>57</v>
      </c>
      <c r="B16" s="61">
        <v>20</v>
      </c>
      <c r="C16" s="61">
        <v>23</v>
      </c>
      <c r="D16" s="61">
        <v>23.3</v>
      </c>
      <c r="E16" s="61">
        <v>23.4</v>
      </c>
      <c r="F16" s="61">
        <v>23.1</v>
      </c>
      <c r="G16" s="61">
        <v>23.5</v>
      </c>
      <c r="H16" s="61">
        <v>23.3</v>
      </c>
      <c r="I16" s="61">
        <v>23.4</v>
      </c>
      <c r="J16" s="61">
        <v>23.3</v>
      </c>
      <c r="K16" s="61">
        <v>23.4</v>
      </c>
      <c r="L16" s="61">
        <v>23.4</v>
      </c>
      <c r="M16" s="61">
        <v>23</v>
      </c>
      <c r="N16" s="61">
        <v>22.9</v>
      </c>
      <c r="O16" s="61">
        <v>23</v>
      </c>
      <c r="P16" s="61">
        <v>23.1</v>
      </c>
      <c r="Q16" s="61">
        <v>23.3</v>
      </c>
      <c r="R16" s="61">
        <v>23.1</v>
      </c>
      <c r="S16" s="61">
        <v>23.5</v>
      </c>
      <c r="T16" s="61">
        <v>23.3</v>
      </c>
      <c r="U16" s="61">
        <v>24.1</v>
      </c>
      <c r="V16" s="61">
        <v>24.3</v>
      </c>
      <c r="W16" s="61">
        <v>25.3</v>
      </c>
      <c r="X16" s="61">
        <v>26.2</v>
      </c>
      <c r="Y16" s="61">
        <v>26</v>
      </c>
      <c r="Z16" s="61">
        <v>27.8</v>
      </c>
      <c r="AA16" s="57">
        <v>28.3</v>
      </c>
      <c r="AB16" s="57">
        <v>28.7</v>
      </c>
      <c r="AC16" s="54"/>
      <c r="AD16" s="61"/>
      <c r="AE16" s="61"/>
      <c r="AF16" s="61"/>
      <c r="AG16" s="61"/>
      <c r="AH16" s="61"/>
      <c r="AI16" s="61"/>
      <c r="AJ16" s="61"/>
      <c r="AK16" s="61"/>
      <c r="AL16" s="61"/>
      <c r="AM16" s="61"/>
      <c r="AN16" s="61"/>
      <c r="AO16" s="61"/>
      <c r="AP16" s="61"/>
      <c r="AQ16" s="61"/>
      <c r="AR16" s="61"/>
      <c r="AS16" s="61"/>
      <c r="AT16" s="61"/>
      <c r="AU16" s="61"/>
      <c r="AV16" s="61"/>
      <c r="AW16" s="61"/>
      <c r="AX16" s="61"/>
      <c r="AY16" s="61"/>
      <c r="AZ16" s="61"/>
      <c r="BA16" s="61"/>
      <c r="BB16" s="61"/>
    </row>
    <row r="17" spans="1:54" ht="16.5" customHeight="1" x14ac:dyDescent="0.25">
      <c r="A17" s="54" t="s">
        <v>58</v>
      </c>
      <c r="B17" s="61">
        <v>14.6</v>
      </c>
      <c r="C17" s="61">
        <v>20.100000000000001</v>
      </c>
      <c r="D17" s="61">
        <v>18.8</v>
      </c>
      <c r="E17" s="61">
        <v>18.2</v>
      </c>
      <c r="F17" s="61">
        <v>17.8</v>
      </c>
      <c r="G17" s="61">
        <v>17</v>
      </c>
      <c r="H17" s="61">
        <v>18</v>
      </c>
      <c r="I17" s="61">
        <v>17.8</v>
      </c>
      <c r="J17" s="61">
        <v>18.399999999999999</v>
      </c>
      <c r="K17" s="61">
        <v>19.2</v>
      </c>
      <c r="L17" s="61">
        <v>18.2</v>
      </c>
      <c r="M17" s="61">
        <v>18.5</v>
      </c>
      <c r="N17" s="61">
        <v>17.899999999999999</v>
      </c>
      <c r="O17" s="61">
        <v>18.8</v>
      </c>
      <c r="P17" s="61">
        <v>19.3</v>
      </c>
      <c r="Q17" s="61">
        <v>19.899999999999999</v>
      </c>
      <c r="R17" s="61">
        <v>20</v>
      </c>
      <c r="S17" s="61">
        <v>20.2</v>
      </c>
      <c r="T17" s="61">
        <v>20.5</v>
      </c>
      <c r="U17" s="61">
        <v>20.6</v>
      </c>
      <c r="V17" s="61">
        <v>21.2</v>
      </c>
      <c r="W17" s="61">
        <v>22</v>
      </c>
      <c r="X17" s="61">
        <v>23</v>
      </c>
      <c r="Y17" s="61">
        <v>23.6</v>
      </c>
      <c r="Z17" s="61">
        <v>23.4</v>
      </c>
      <c r="AA17" s="57">
        <v>24.5</v>
      </c>
      <c r="AB17" s="57">
        <v>24.3</v>
      </c>
      <c r="AC17" s="54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1"/>
      <c r="AP17" s="61"/>
      <c r="AQ17" s="61"/>
      <c r="AR17" s="61"/>
      <c r="AS17" s="61"/>
      <c r="AT17" s="61"/>
      <c r="AU17" s="61"/>
      <c r="AV17" s="61"/>
      <c r="AW17" s="61"/>
      <c r="AX17" s="61"/>
      <c r="AY17" s="61"/>
      <c r="AZ17" s="61"/>
      <c r="BA17" s="61"/>
      <c r="BB17" s="61"/>
    </row>
    <row r="18" spans="1:54" ht="16.5" customHeight="1" x14ac:dyDescent="0.25">
      <c r="A18" s="54" t="s">
        <v>59</v>
      </c>
      <c r="B18" s="61">
        <v>16.5</v>
      </c>
      <c r="C18" s="61">
        <v>18.2</v>
      </c>
      <c r="D18" s="61">
        <v>17.399999999999999</v>
      </c>
      <c r="E18" s="61">
        <v>18.2</v>
      </c>
      <c r="F18" s="61">
        <v>17.5</v>
      </c>
      <c r="G18" s="61">
        <v>17.600000000000001</v>
      </c>
      <c r="H18" s="61">
        <v>17.399999999999999</v>
      </c>
      <c r="I18" s="61">
        <v>16.899999999999999</v>
      </c>
      <c r="J18" s="61">
        <v>17.100000000000001</v>
      </c>
      <c r="K18" s="61">
        <v>16.8</v>
      </c>
      <c r="L18" s="61">
        <v>17</v>
      </c>
      <c r="M18" s="61">
        <v>16.3</v>
      </c>
      <c r="N18" s="61">
        <v>16.7</v>
      </c>
      <c r="O18" s="61">
        <v>16</v>
      </c>
      <c r="P18" s="61">
        <v>15.8</v>
      </c>
      <c r="Q18" s="61">
        <v>16.100000000000001</v>
      </c>
      <c r="R18" s="61">
        <v>15.7</v>
      </c>
      <c r="S18" s="61">
        <v>15.8</v>
      </c>
      <c r="T18" s="61">
        <v>16.100000000000001</v>
      </c>
      <c r="U18" s="61">
        <v>16.2</v>
      </c>
      <c r="V18" s="61">
        <v>16.5</v>
      </c>
      <c r="W18" s="61">
        <v>16.899999999999999</v>
      </c>
      <c r="X18" s="61">
        <v>16.899999999999999</v>
      </c>
      <c r="Y18" s="61">
        <v>17.2</v>
      </c>
      <c r="Z18" s="61">
        <v>17.2</v>
      </c>
      <c r="AA18" s="57">
        <v>17.399999999999999</v>
      </c>
      <c r="AB18" s="61">
        <v>18</v>
      </c>
      <c r="AC18" s="54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1"/>
      <c r="AQ18" s="61"/>
      <c r="AR18" s="61"/>
      <c r="AS18" s="61"/>
      <c r="AT18" s="61"/>
      <c r="AU18" s="61"/>
      <c r="AV18" s="61"/>
      <c r="AW18" s="61"/>
      <c r="AX18" s="61"/>
      <c r="AY18" s="61"/>
      <c r="AZ18" s="61"/>
      <c r="BA18" s="61"/>
      <c r="BB18" s="61"/>
    </row>
    <row r="19" spans="1:54" ht="16.5" customHeight="1" x14ac:dyDescent="0.25">
      <c r="A19" s="54" t="s">
        <v>60</v>
      </c>
      <c r="B19" s="61">
        <v>14.1</v>
      </c>
      <c r="C19" s="61">
        <v>16.5</v>
      </c>
      <c r="D19" s="61">
        <v>17.8</v>
      </c>
      <c r="E19" s="61">
        <v>17.899999999999999</v>
      </c>
      <c r="F19" s="61">
        <v>17.899999999999999</v>
      </c>
      <c r="G19" s="61">
        <v>18.2</v>
      </c>
      <c r="H19" s="61">
        <v>17.8</v>
      </c>
      <c r="I19" s="61">
        <v>18.100000000000001</v>
      </c>
      <c r="J19" s="61">
        <v>18.3</v>
      </c>
      <c r="K19" s="61">
        <v>18.2</v>
      </c>
      <c r="L19" s="61">
        <v>18.7</v>
      </c>
      <c r="M19" s="61">
        <v>18.3</v>
      </c>
      <c r="N19" s="61">
        <v>18.600000000000001</v>
      </c>
      <c r="O19" s="61">
        <v>18</v>
      </c>
      <c r="P19" s="61">
        <v>18.7</v>
      </c>
      <c r="Q19" s="61">
        <v>19</v>
      </c>
      <c r="R19" s="61">
        <v>19.2</v>
      </c>
      <c r="S19" s="61">
        <v>19.3</v>
      </c>
      <c r="T19" s="61">
        <v>19.5</v>
      </c>
      <c r="U19" s="61">
        <v>19.5</v>
      </c>
      <c r="V19" s="61">
        <v>19.8</v>
      </c>
      <c r="W19" s="61">
        <v>20.100000000000001</v>
      </c>
      <c r="X19" s="61">
        <v>20.100000000000001</v>
      </c>
      <c r="Y19" s="61">
        <v>21</v>
      </c>
      <c r="Z19" s="61">
        <v>21.4</v>
      </c>
      <c r="AA19" s="57">
        <v>21.1</v>
      </c>
      <c r="AB19" s="57">
        <v>21.2</v>
      </c>
      <c r="AC19" s="54"/>
      <c r="AD19" s="61"/>
      <c r="AE19" s="61"/>
      <c r="AF19" s="61"/>
      <c r="AG19" s="61"/>
      <c r="AH19" s="61"/>
      <c r="AI19" s="61"/>
      <c r="AJ19" s="61"/>
      <c r="AK19" s="61"/>
      <c r="AL19" s="61"/>
      <c r="AM19" s="61"/>
      <c r="AN19" s="61"/>
      <c r="AO19" s="61"/>
      <c r="AP19" s="61"/>
      <c r="AQ19" s="61"/>
      <c r="AR19" s="61"/>
      <c r="AS19" s="61"/>
      <c r="AT19" s="61"/>
      <c r="AU19" s="61"/>
      <c r="AV19" s="61"/>
      <c r="AW19" s="61"/>
      <c r="AX19" s="61"/>
      <c r="AY19" s="61"/>
      <c r="AZ19" s="61"/>
      <c r="BA19" s="61"/>
      <c r="BB19" s="61"/>
    </row>
    <row r="20" spans="1:54" ht="16.5" customHeight="1" x14ac:dyDescent="0.25">
      <c r="A20" s="62" t="s">
        <v>61</v>
      </c>
      <c r="B20" s="63">
        <v>13.2</v>
      </c>
      <c r="C20" s="63">
        <v>16.5</v>
      </c>
      <c r="D20" s="63">
        <v>16.399999999999999</v>
      </c>
      <c r="E20" s="63">
        <v>16.7</v>
      </c>
      <c r="F20" s="63">
        <v>16.2</v>
      </c>
      <c r="G20" s="63">
        <v>16.3</v>
      </c>
      <c r="H20" s="63">
        <v>16</v>
      </c>
      <c r="I20" s="63">
        <v>16</v>
      </c>
      <c r="J20" s="63">
        <v>16.2</v>
      </c>
      <c r="K20" s="63">
        <v>16.100000000000001</v>
      </c>
      <c r="L20" s="63">
        <v>16.2</v>
      </c>
      <c r="M20" s="63">
        <v>16.100000000000001</v>
      </c>
      <c r="N20" s="63">
        <v>16</v>
      </c>
      <c r="O20" s="63">
        <v>16.399999999999999</v>
      </c>
      <c r="P20" s="63">
        <v>16.3</v>
      </c>
      <c r="Q20" s="63">
        <v>16.399999999999999</v>
      </c>
      <c r="R20" s="63">
        <v>16.5</v>
      </c>
      <c r="S20" s="63">
        <v>16.7</v>
      </c>
      <c r="T20" s="63">
        <v>17.2</v>
      </c>
      <c r="U20" s="63">
        <v>17.7</v>
      </c>
      <c r="V20" s="63">
        <v>18.2</v>
      </c>
      <c r="W20" s="63">
        <v>19.3</v>
      </c>
      <c r="X20" s="63">
        <v>19.7</v>
      </c>
      <c r="Y20" s="63">
        <v>19.8</v>
      </c>
      <c r="Z20" s="63">
        <v>20</v>
      </c>
      <c r="AA20" s="71">
        <v>20.9</v>
      </c>
      <c r="AB20" s="71">
        <v>21.2</v>
      </c>
      <c r="AC20" s="54"/>
      <c r="AD20" s="61"/>
      <c r="AE20" s="61"/>
      <c r="AF20" s="61"/>
      <c r="AG20" s="61"/>
      <c r="AH20" s="61"/>
      <c r="AI20" s="61"/>
      <c r="AJ20" s="61"/>
      <c r="AK20" s="61"/>
      <c r="AL20" s="61"/>
      <c r="AM20" s="61"/>
      <c r="AN20" s="61"/>
      <c r="AO20" s="61"/>
      <c r="AP20" s="61"/>
      <c r="AQ20" s="61"/>
      <c r="AR20" s="61"/>
      <c r="AS20" s="61"/>
      <c r="AT20" s="61"/>
      <c r="AU20" s="61"/>
      <c r="AV20" s="61"/>
      <c r="AW20" s="61"/>
      <c r="AX20" s="61"/>
      <c r="AY20" s="61"/>
      <c r="AZ20" s="61"/>
      <c r="BA20" s="61"/>
      <c r="BB20" s="61"/>
    </row>
    <row r="21" spans="1:54" s="48" customFormat="1" ht="12.75" customHeight="1" x14ac:dyDescent="0.25">
      <c r="A21" s="83" t="s">
        <v>64</v>
      </c>
      <c r="B21" s="83"/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3"/>
    </row>
    <row r="22" spans="1:54" s="48" customFormat="1" ht="12.75" customHeight="1" x14ac:dyDescent="0.25">
      <c r="A22" s="84"/>
      <c r="B22" s="84"/>
      <c r="C22" s="84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</row>
    <row r="23" spans="1:54" s="48" customFormat="1" ht="12.75" customHeight="1" x14ac:dyDescent="0.25">
      <c r="A23" s="84" t="s">
        <v>65</v>
      </c>
      <c r="B23" s="84"/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</row>
    <row r="24" spans="1:54" s="48" customFormat="1" ht="12.75" customHeight="1" x14ac:dyDescent="0.25">
      <c r="A24" s="86" t="s">
        <v>66</v>
      </c>
      <c r="B24" s="86"/>
      <c r="C24" s="86"/>
      <c r="D24" s="86"/>
      <c r="E24" s="86"/>
      <c r="F24" s="86"/>
      <c r="G24" s="86"/>
      <c r="H24" s="86"/>
      <c r="I24" s="86"/>
      <c r="J24" s="86"/>
      <c r="K24" s="86"/>
      <c r="L24" s="86"/>
      <c r="M24" s="86"/>
      <c r="N24" s="86"/>
      <c r="O24" s="86"/>
      <c r="P24" s="86"/>
      <c r="Q24" s="86"/>
    </row>
    <row r="25" spans="1:54" s="48" customFormat="1" ht="12.75" customHeight="1" x14ac:dyDescent="0.25">
      <c r="A25" s="86" t="s">
        <v>67</v>
      </c>
      <c r="B25" s="86"/>
      <c r="C25" s="86"/>
      <c r="D25" s="86"/>
      <c r="E25" s="86"/>
      <c r="F25" s="86"/>
      <c r="G25" s="86"/>
      <c r="H25" s="86"/>
      <c r="I25" s="86"/>
      <c r="J25" s="86"/>
      <c r="K25" s="86"/>
      <c r="L25" s="86"/>
      <c r="M25" s="86"/>
      <c r="N25" s="86"/>
      <c r="O25" s="86"/>
      <c r="P25" s="86"/>
      <c r="Q25" s="86"/>
    </row>
    <row r="26" spans="1:54" s="48" customFormat="1" ht="27.75" customHeight="1" x14ac:dyDescent="0.25">
      <c r="A26" s="87" t="s">
        <v>68</v>
      </c>
      <c r="B26" s="87"/>
      <c r="C26" s="87"/>
      <c r="D26" s="87"/>
      <c r="E26" s="87"/>
      <c r="F26" s="87"/>
      <c r="G26" s="87"/>
      <c r="H26" s="87"/>
      <c r="I26" s="87"/>
      <c r="J26" s="87"/>
      <c r="K26" s="87"/>
      <c r="L26" s="87"/>
      <c r="M26" s="87"/>
      <c r="N26" s="87"/>
      <c r="O26" s="87"/>
      <c r="P26" s="87"/>
      <c r="Q26" s="87"/>
    </row>
    <row r="27" spans="1:54" s="48" customFormat="1" ht="12.75" customHeight="1" x14ac:dyDescent="0.25">
      <c r="A27" s="87"/>
      <c r="B27" s="87"/>
      <c r="C27" s="87"/>
      <c r="D27" s="87"/>
      <c r="E27" s="87"/>
      <c r="F27" s="87"/>
      <c r="G27" s="87"/>
      <c r="H27" s="87"/>
      <c r="I27" s="87"/>
      <c r="J27" s="87"/>
      <c r="K27" s="87"/>
      <c r="L27" s="87"/>
      <c r="M27" s="87"/>
      <c r="N27" s="87"/>
      <c r="O27" s="87"/>
      <c r="P27" s="87"/>
      <c r="Q27" s="87"/>
    </row>
    <row r="28" spans="1:54" s="48" customFormat="1" ht="12.75" customHeight="1" x14ac:dyDescent="0.25">
      <c r="A28" s="88" t="s">
        <v>69</v>
      </c>
      <c r="B28" s="88"/>
      <c r="C28" s="88"/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</row>
    <row r="29" spans="1:54" s="48" customFormat="1" ht="25.5" customHeight="1" x14ac:dyDescent="0.25">
      <c r="A29" s="85" t="s">
        <v>70</v>
      </c>
      <c r="B29" s="85"/>
      <c r="C29" s="85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</row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</sheetData>
  <mergeCells count="11">
    <mergeCell ref="A29:Q29"/>
    <mergeCell ref="A24:Q24"/>
    <mergeCell ref="A25:Q25"/>
    <mergeCell ref="A26:Q26"/>
    <mergeCell ref="A27:Q27"/>
    <mergeCell ref="A28:Q28"/>
    <mergeCell ref="A1:AB1"/>
    <mergeCell ref="AC1:BB1"/>
    <mergeCell ref="A21:Q21"/>
    <mergeCell ref="A22:Q22"/>
    <mergeCell ref="A23:Q23"/>
  </mergeCells>
  <phoneticPr fontId="2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F61"/>
  <sheetViews>
    <sheetView topLeftCell="A31" workbookViewId="0">
      <selection activeCell="A48" sqref="A48:XFD48"/>
    </sheetView>
  </sheetViews>
  <sheetFormatPr defaultColWidth="9" defaultRowHeight="14.4" x14ac:dyDescent="0.25"/>
  <cols>
    <col min="1" max="1" width="16.21875" customWidth="1"/>
    <col min="2" max="2" width="31" customWidth="1"/>
    <col min="3" max="3" width="30.109375" customWidth="1"/>
    <col min="4" max="4" width="21.88671875" customWidth="1"/>
    <col min="5" max="5" width="17.109375" customWidth="1"/>
    <col min="6" max="6" width="15.21875" customWidth="1"/>
  </cols>
  <sheetData>
    <row r="2" spans="1:3" x14ac:dyDescent="0.25">
      <c r="A2" s="41" t="s">
        <v>31</v>
      </c>
      <c r="B2" s="41"/>
      <c r="C2" s="41"/>
    </row>
    <row r="4" spans="1:3" x14ac:dyDescent="0.25">
      <c r="A4" t="s">
        <v>71</v>
      </c>
      <c r="B4" t="s">
        <v>72</v>
      </c>
      <c r="C4" t="s">
        <v>73</v>
      </c>
    </row>
    <row r="5" spans="1:3" ht="15.6" x14ac:dyDescent="0.25">
      <c r="A5" t="s">
        <v>74</v>
      </c>
      <c r="B5" s="42" t="s">
        <v>75</v>
      </c>
      <c r="C5">
        <v>30</v>
      </c>
    </row>
    <row r="6" spans="1:3" x14ac:dyDescent="0.25">
      <c r="B6" t="s">
        <v>76</v>
      </c>
      <c r="C6">
        <v>25</v>
      </c>
    </row>
    <row r="7" spans="1:3" x14ac:dyDescent="0.25">
      <c r="B7" t="s">
        <v>77</v>
      </c>
      <c r="C7">
        <v>31</v>
      </c>
    </row>
    <row r="8" spans="1:3" x14ac:dyDescent="0.25">
      <c r="B8" t="s">
        <v>78</v>
      </c>
      <c r="C8">
        <v>33</v>
      </c>
    </row>
    <row r="9" spans="1:3" x14ac:dyDescent="0.25">
      <c r="B9" t="s">
        <v>79</v>
      </c>
      <c r="C9">
        <v>34</v>
      </c>
    </row>
    <row r="11" spans="1:3" ht="15.6" x14ac:dyDescent="0.25">
      <c r="A11" t="s">
        <v>80</v>
      </c>
      <c r="B11" s="42" t="s">
        <v>75</v>
      </c>
      <c r="C11">
        <v>30</v>
      </c>
    </row>
    <row r="12" spans="1:3" x14ac:dyDescent="0.25">
      <c r="B12" t="s">
        <v>76</v>
      </c>
      <c r="C12">
        <v>31</v>
      </c>
    </row>
    <row r="13" spans="1:3" x14ac:dyDescent="0.25">
      <c r="B13" t="s">
        <v>77</v>
      </c>
      <c r="C13">
        <v>31</v>
      </c>
    </row>
    <row r="14" spans="1:3" x14ac:dyDescent="0.25">
      <c r="B14" t="s">
        <v>78</v>
      </c>
      <c r="C14">
        <v>33</v>
      </c>
    </row>
    <row r="15" spans="1:3" x14ac:dyDescent="0.25">
      <c r="B15" t="s">
        <v>79</v>
      </c>
      <c r="C15">
        <v>35</v>
      </c>
    </row>
    <row r="17" spans="1:6" ht="28.8" x14ac:dyDescent="0.25">
      <c r="A17" s="43" t="s">
        <v>81</v>
      </c>
      <c r="B17" s="23" t="s">
        <v>82</v>
      </c>
      <c r="C17" s="23">
        <f>AVERAGE(C5,C11)</f>
        <v>30</v>
      </c>
    </row>
    <row r="18" spans="1:6" x14ac:dyDescent="0.25">
      <c r="A18" s="23"/>
      <c r="B18" s="23" t="s">
        <v>83</v>
      </c>
      <c r="C18" s="23">
        <f>INT(AVERAGE(C13:C15,C7:C9))</f>
        <v>32</v>
      </c>
    </row>
    <row r="20" spans="1:6" x14ac:dyDescent="0.25">
      <c r="A20" s="41" t="s">
        <v>52</v>
      </c>
      <c r="B20" s="41"/>
      <c r="C20" s="41"/>
    </row>
    <row r="21" spans="1:6" x14ac:dyDescent="0.25">
      <c r="B21" t="s">
        <v>72</v>
      </c>
      <c r="C21" t="s">
        <v>73</v>
      </c>
      <c r="D21" t="s">
        <v>84</v>
      </c>
      <c r="E21" t="s">
        <v>85</v>
      </c>
      <c r="F21" t="s">
        <v>86</v>
      </c>
    </row>
    <row r="22" spans="1:6" x14ac:dyDescent="0.25">
      <c r="B22" t="s">
        <v>87</v>
      </c>
      <c r="C22">
        <v>30</v>
      </c>
    </row>
    <row r="23" spans="1:6" x14ac:dyDescent="0.25">
      <c r="A23" t="s">
        <v>88</v>
      </c>
    </row>
    <row r="24" spans="1:6" x14ac:dyDescent="0.25">
      <c r="A24" t="s">
        <v>89</v>
      </c>
      <c r="B24" t="s">
        <v>90</v>
      </c>
      <c r="C24">
        <v>20</v>
      </c>
      <c r="D24" s="44">
        <v>0.64149999999999996</v>
      </c>
      <c r="E24" s="45">
        <f>3/15</f>
        <v>0.2</v>
      </c>
      <c r="F24" s="46">
        <f>3256*C29/(46000/63.8%)</f>
        <v>0.36127443478260868</v>
      </c>
    </row>
    <row r="25" spans="1:6" x14ac:dyDescent="0.25">
      <c r="A25" t="s">
        <v>91</v>
      </c>
      <c r="B25" t="s">
        <v>92</v>
      </c>
      <c r="C25">
        <v>30</v>
      </c>
      <c r="F25" s="47">
        <f>1-F24-F26</f>
        <v>7.2556521739131075E-4</v>
      </c>
    </row>
    <row r="26" spans="1:6" x14ac:dyDescent="0.25">
      <c r="B26" t="s">
        <v>93</v>
      </c>
      <c r="C26">
        <v>25</v>
      </c>
      <c r="F26" s="44">
        <v>0.63800000000000001</v>
      </c>
    </row>
    <row r="28" spans="1:6" x14ac:dyDescent="0.25">
      <c r="A28" t="s">
        <v>94</v>
      </c>
      <c r="B28" t="s">
        <v>95</v>
      </c>
    </row>
    <row r="29" spans="1:6" x14ac:dyDescent="0.25">
      <c r="B29" t="s">
        <v>96</v>
      </c>
      <c r="C29">
        <f>26048/3256</f>
        <v>8</v>
      </c>
      <c r="D29" t="s">
        <v>97</v>
      </c>
    </row>
    <row r="32" spans="1:6" ht="28.8" x14ac:dyDescent="0.25">
      <c r="A32" s="43" t="s">
        <v>81</v>
      </c>
      <c r="B32" s="23" t="s">
        <v>98</v>
      </c>
      <c r="C32" s="23">
        <f>INT((C22+(C24*F24+C25*F25+C26*F26))/2)</f>
        <v>26</v>
      </c>
    </row>
    <row r="33" spans="1:3" x14ac:dyDescent="0.25">
      <c r="A33" s="23"/>
      <c r="B33" s="23" t="s">
        <v>174</v>
      </c>
      <c r="C33" s="23">
        <f>INT(C24*F24+C25*F25+C26*F26)</f>
        <v>23</v>
      </c>
    </row>
    <row r="35" spans="1:3" x14ac:dyDescent="0.25">
      <c r="A35" s="41" t="s">
        <v>99</v>
      </c>
      <c r="B35" s="41"/>
      <c r="C35" s="41"/>
    </row>
    <row r="37" spans="1:3" x14ac:dyDescent="0.25">
      <c r="A37" t="s">
        <v>100</v>
      </c>
      <c r="B37" t="s">
        <v>101</v>
      </c>
      <c r="C37">
        <v>8</v>
      </c>
    </row>
    <row r="38" spans="1:3" x14ac:dyDescent="0.25">
      <c r="B38" t="s">
        <v>102</v>
      </c>
      <c r="C38">
        <v>10</v>
      </c>
    </row>
    <row r="39" spans="1:3" x14ac:dyDescent="0.25">
      <c r="B39" t="s">
        <v>103</v>
      </c>
      <c r="C39">
        <v>12</v>
      </c>
    </row>
    <row r="40" spans="1:3" x14ac:dyDescent="0.25">
      <c r="B40" t="s">
        <v>104</v>
      </c>
      <c r="C40">
        <v>13</v>
      </c>
    </row>
    <row r="41" spans="1:3" x14ac:dyDescent="0.25">
      <c r="B41" t="s">
        <v>105</v>
      </c>
      <c r="C41">
        <v>15</v>
      </c>
    </row>
    <row r="42" spans="1:3" x14ac:dyDescent="0.25">
      <c r="B42" t="s">
        <v>106</v>
      </c>
      <c r="C42">
        <v>15</v>
      </c>
    </row>
    <row r="43" spans="1:3" x14ac:dyDescent="0.25">
      <c r="B43" t="s">
        <v>107</v>
      </c>
      <c r="C43">
        <v>10</v>
      </c>
    </row>
    <row r="44" spans="1:3" x14ac:dyDescent="0.25">
      <c r="B44" t="s">
        <v>108</v>
      </c>
      <c r="C44">
        <v>15</v>
      </c>
    </row>
    <row r="45" spans="1:3" x14ac:dyDescent="0.25">
      <c r="B45" t="s">
        <v>109</v>
      </c>
      <c r="C45">
        <v>13</v>
      </c>
    </row>
    <row r="46" spans="1:3" x14ac:dyDescent="0.25">
      <c r="B46" s="79" t="s">
        <v>159</v>
      </c>
      <c r="C46">
        <v>12</v>
      </c>
    </row>
    <row r="47" spans="1:3" x14ac:dyDescent="0.25">
      <c r="A47" t="s">
        <v>110</v>
      </c>
    </row>
    <row r="48" spans="1:3" x14ac:dyDescent="0.25">
      <c r="B48" s="79" t="s">
        <v>189</v>
      </c>
      <c r="C48">
        <v>15</v>
      </c>
    </row>
    <row r="49" spans="1:4" x14ac:dyDescent="0.25">
      <c r="B49" s="79" t="s">
        <v>190</v>
      </c>
      <c r="C49">
        <v>15</v>
      </c>
    </row>
    <row r="52" spans="1:4" x14ac:dyDescent="0.25">
      <c r="B52" t="s">
        <v>2</v>
      </c>
      <c r="C52">
        <f>(C37+C43)/2</f>
        <v>9</v>
      </c>
    </row>
    <row r="53" spans="1:4" x14ac:dyDescent="0.25">
      <c r="B53" t="s">
        <v>111</v>
      </c>
      <c r="C53">
        <f>C44</f>
        <v>15</v>
      </c>
      <c r="D53" s="79" t="s">
        <v>185</v>
      </c>
    </row>
    <row r="54" spans="1:4" x14ac:dyDescent="0.25">
      <c r="B54" t="s">
        <v>112</v>
      </c>
      <c r="C54">
        <f>C49</f>
        <v>15</v>
      </c>
    </row>
    <row r="55" spans="1:4" x14ac:dyDescent="0.25">
      <c r="B55" t="s">
        <v>113</v>
      </c>
      <c r="C55">
        <f>C48</f>
        <v>15</v>
      </c>
    </row>
    <row r="56" spans="1:4" x14ac:dyDescent="0.25">
      <c r="B56" t="s">
        <v>114</v>
      </c>
      <c r="C56">
        <f>(C45+C46)/2</f>
        <v>12.5</v>
      </c>
    </row>
    <row r="58" spans="1:4" x14ac:dyDescent="0.25">
      <c r="A58" s="41" t="s">
        <v>115</v>
      </c>
      <c r="B58" s="41"/>
      <c r="C58" s="41"/>
    </row>
    <row r="60" spans="1:4" ht="28.8" x14ac:dyDescent="0.25">
      <c r="A60" s="43" t="s">
        <v>81</v>
      </c>
      <c r="B60" s="23" t="s">
        <v>116</v>
      </c>
      <c r="C60" s="23">
        <f>INT(27.5)</f>
        <v>27</v>
      </c>
    </row>
    <row r="61" spans="1:4" x14ac:dyDescent="0.25">
      <c r="B61" s="23" t="s">
        <v>117</v>
      </c>
      <c r="C61" s="23">
        <f>INT(27.5)</f>
        <v>27</v>
      </c>
    </row>
  </sheetData>
  <phoneticPr fontId="25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8"/>
  <sheetViews>
    <sheetView topLeftCell="A22" workbookViewId="0">
      <selection activeCell="G35" sqref="G35"/>
    </sheetView>
  </sheetViews>
  <sheetFormatPr defaultColWidth="9.109375" defaultRowHeight="14.4" x14ac:dyDescent="0.25"/>
  <cols>
    <col min="1" max="1" width="30.109375" style="2" customWidth="1"/>
    <col min="2" max="2" width="29.88671875" style="2" customWidth="1"/>
    <col min="3" max="3" width="25.21875" style="2" customWidth="1"/>
    <col min="4" max="4" width="22.77734375" style="2" customWidth="1"/>
    <col min="5" max="5" width="25.109375" style="2" customWidth="1"/>
    <col min="6" max="16384" width="9.109375" style="2"/>
  </cols>
  <sheetData>
    <row r="1" spans="1:5" customFormat="1" x14ac:dyDescent="0.25">
      <c r="A1" s="6" t="s">
        <v>118</v>
      </c>
      <c r="B1" s="7"/>
      <c r="C1" s="7"/>
      <c r="D1" s="7"/>
      <c r="E1" s="7"/>
    </row>
    <row r="2" spans="1:5" s="4" customFormat="1" ht="72" x14ac:dyDescent="0.25">
      <c r="A2" s="4" t="s">
        <v>119</v>
      </c>
      <c r="B2" s="8" t="s">
        <v>120</v>
      </c>
      <c r="C2" s="4" t="s">
        <v>121</v>
      </c>
      <c r="D2" s="4" t="s">
        <v>122</v>
      </c>
      <c r="E2" s="8" t="s">
        <v>123</v>
      </c>
    </row>
    <row r="3" spans="1:5" x14ac:dyDescent="0.25">
      <c r="A3" s="2">
        <v>13</v>
      </c>
      <c r="B3" s="9">
        <v>14</v>
      </c>
      <c r="C3" s="10">
        <f>AVERAGE(SUM('NTS 1-20'!X4:X5),SUM('NTS 1-20'!Y4:Y5),SUM('NTS 1-20'!Z4:Z5),SUM('NTS 1-20'!AA4:AA5))</f>
        <v>7982.5</v>
      </c>
      <c r="D3" s="10">
        <f>AVERAGE(SUM('NTS 1-20'!X6:X8),SUM('NTS 1-20'!Y6:Y8),SUM('NTS 1-20'!Z6:Z8),SUM('NTS 1-20'!AA6:AA8))</f>
        <v>4867.25</v>
      </c>
      <c r="E3" s="11">
        <f>(A3*C3+B3*D3)/(C3+D3)</f>
        <v>13.378781688359696</v>
      </c>
    </row>
    <row r="5" spans="1:5" x14ac:dyDescent="0.25">
      <c r="A5" s="12" t="s">
        <v>124</v>
      </c>
    </row>
    <row r="6" spans="1:5" ht="28.8" x14ac:dyDescent="0.25">
      <c r="A6" s="8" t="s">
        <v>125</v>
      </c>
      <c r="B6" s="13" t="s">
        <v>126</v>
      </c>
      <c r="C6" s="8" t="s">
        <v>127</v>
      </c>
      <c r="D6" s="13" t="s">
        <v>128</v>
      </c>
      <c r="E6" s="4"/>
    </row>
    <row r="7" spans="1:5" x14ac:dyDescent="0.25">
      <c r="A7" s="9">
        <v>28</v>
      </c>
      <c r="B7" s="14">
        <v>11932239</v>
      </c>
      <c r="C7" s="9">
        <v>23</v>
      </c>
      <c r="D7" s="15">
        <v>1007829.30842235</v>
      </c>
      <c r="E7" s="16"/>
    </row>
    <row r="10" spans="1:5" x14ac:dyDescent="0.25">
      <c r="A10" s="12" t="s">
        <v>19</v>
      </c>
      <c r="B10" s="17"/>
      <c r="C10" s="17"/>
      <c r="D10" s="17"/>
      <c r="E10" s="17"/>
    </row>
    <row r="11" spans="1:5" s="5" customFormat="1" x14ac:dyDescent="0.25">
      <c r="A11" s="18" t="s">
        <v>129</v>
      </c>
      <c r="B11" s="19"/>
      <c r="C11" s="18"/>
    </row>
    <row r="12" spans="1:5" s="5" customFormat="1" x14ac:dyDescent="0.25">
      <c r="A12" s="5" t="s">
        <v>130</v>
      </c>
      <c r="B12" s="20" t="s">
        <v>131</v>
      </c>
    </row>
    <row r="13" spans="1:5" s="5" customFormat="1" x14ac:dyDescent="0.25">
      <c r="A13" s="5" t="s">
        <v>132</v>
      </c>
      <c r="B13" s="20" t="s">
        <v>133</v>
      </c>
    </row>
    <row r="14" spans="1:5" s="5" customFormat="1" x14ac:dyDescent="0.25">
      <c r="A14" s="5" t="s">
        <v>134</v>
      </c>
      <c r="B14" s="20" t="s">
        <v>135</v>
      </c>
    </row>
    <row r="15" spans="1:5" s="5" customFormat="1" x14ac:dyDescent="0.25">
      <c r="A15" s="21" t="s">
        <v>136</v>
      </c>
    </row>
    <row r="16" spans="1:5" s="5" customFormat="1" x14ac:dyDescent="0.25">
      <c r="A16" s="22">
        <v>24</v>
      </c>
    </row>
    <row r="18" spans="1:5" x14ac:dyDescent="0.25">
      <c r="A18" s="12" t="s">
        <v>23</v>
      </c>
      <c r="B18" s="17"/>
      <c r="C18" s="17"/>
      <c r="D18" s="17"/>
      <c r="E18" s="17"/>
    </row>
    <row r="19" spans="1:5" x14ac:dyDescent="0.25">
      <c r="A19" s="18" t="s">
        <v>137</v>
      </c>
      <c r="B19" s="18" t="s">
        <v>138</v>
      </c>
      <c r="C19" s="18" t="s">
        <v>139</v>
      </c>
    </row>
    <row r="20" spans="1:5" x14ac:dyDescent="0.25">
      <c r="A20" t="s">
        <v>140</v>
      </c>
      <c r="B20" t="s">
        <v>141</v>
      </c>
      <c r="C20" s="5">
        <v>33</v>
      </c>
    </row>
    <row r="21" spans="1:5" x14ac:dyDescent="0.25">
      <c r="A21" t="s">
        <v>142</v>
      </c>
      <c r="B21" t="s">
        <v>143</v>
      </c>
      <c r="C21" s="5">
        <v>35</v>
      </c>
    </row>
    <row r="22" spans="1:5" x14ac:dyDescent="0.25">
      <c r="A22"/>
      <c r="B22" s="23" t="s">
        <v>136</v>
      </c>
      <c r="C22" s="24">
        <v>34</v>
      </c>
    </row>
    <row r="23" spans="1:5" x14ac:dyDescent="0.25">
      <c r="A23" t="s">
        <v>144</v>
      </c>
    </row>
    <row r="24" spans="1:5" x14ac:dyDescent="0.25">
      <c r="A24" t="s">
        <v>145</v>
      </c>
    </row>
    <row r="26" spans="1:5" x14ac:dyDescent="0.25">
      <c r="A26" s="12" t="s">
        <v>146</v>
      </c>
      <c r="B26" s="17"/>
      <c r="C26" s="17"/>
      <c r="D26" s="17"/>
      <c r="E26" s="17"/>
    </row>
    <row r="27" spans="1:5" x14ac:dyDescent="0.25">
      <c r="A27" s="18" t="s">
        <v>137</v>
      </c>
      <c r="B27" s="18" t="s">
        <v>138</v>
      </c>
      <c r="C27" s="18" t="s">
        <v>139</v>
      </c>
    </row>
    <row r="28" spans="1:5" x14ac:dyDescent="0.25">
      <c r="A28" t="s">
        <v>147</v>
      </c>
      <c r="B28" s="25" t="s">
        <v>148</v>
      </c>
      <c r="C28" s="24">
        <v>33</v>
      </c>
    </row>
    <row r="30" spans="1:5" x14ac:dyDescent="0.25">
      <c r="A30" s="12" t="s">
        <v>37</v>
      </c>
      <c r="B30" s="17"/>
      <c r="C30" s="17"/>
      <c r="D30" s="17"/>
      <c r="E30" s="17"/>
    </row>
    <row r="31" spans="1:5" ht="28.8" x14ac:dyDescent="0.25">
      <c r="A31" s="26" t="s">
        <v>149</v>
      </c>
      <c r="B31" s="27" t="s">
        <v>150</v>
      </c>
      <c r="C31" s="28" t="s">
        <v>151</v>
      </c>
      <c r="D31" s="29" t="s">
        <v>152</v>
      </c>
      <c r="E31" s="29" t="s">
        <v>153</v>
      </c>
    </row>
    <row r="32" spans="1:5" x14ac:dyDescent="0.25">
      <c r="A32" s="30">
        <v>1997</v>
      </c>
      <c r="B32" s="31">
        <v>3826373</v>
      </c>
      <c r="C32" s="32">
        <v>260000</v>
      </c>
      <c r="D32" s="5"/>
      <c r="E32" s="5"/>
    </row>
    <row r="33" spans="1:5" x14ac:dyDescent="0.25">
      <c r="A33" s="30">
        <v>1998</v>
      </c>
      <c r="B33" s="31">
        <v>3879450</v>
      </c>
      <c r="C33" s="32">
        <v>311000</v>
      </c>
      <c r="D33" s="31">
        <f t="shared" ref="D33:D42" si="0">C33-(B33-B32)</f>
        <v>257923</v>
      </c>
      <c r="E33" s="33">
        <f>D33/B33</f>
        <v>6.6484424338501588E-2</v>
      </c>
    </row>
    <row r="34" spans="1:5" x14ac:dyDescent="0.25">
      <c r="A34" s="30">
        <v>1999</v>
      </c>
      <c r="B34" s="31">
        <v>4152433</v>
      </c>
      <c r="C34" s="32">
        <v>394000</v>
      </c>
      <c r="D34" s="31">
        <f t="shared" si="0"/>
        <v>121017</v>
      </c>
      <c r="E34" s="33">
        <f t="shared" ref="E34:E42" si="1">D34/B34</f>
        <v>2.9143636995467476E-2</v>
      </c>
    </row>
    <row r="35" spans="1:5" x14ac:dyDescent="0.25">
      <c r="A35" s="30">
        <v>2000</v>
      </c>
      <c r="B35" s="31">
        <v>4346068</v>
      </c>
      <c r="C35" s="32">
        <v>490000</v>
      </c>
      <c r="D35" s="31">
        <f t="shared" si="0"/>
        <v>296365</v>
      </c>
      <c r="E35" s="33">
        <f t="shared" si="1"/>
        <v>6.8191523924614153E-2</v>
      </c>
    </row>
    <row r="36" spans="1:5" x14ac:dyDescent="0.25">
      <c r="A36" s="30">
        <v>2001</v>
      </c>
      <c r="B36" s="31">
        <v>4903056</v>
      </c>
      <c r="C36" s="32">
        <v>577000</v>
      </c>
      <c r="D36" s="31">
        <f t="shared" si="0"/>
        <v>20012</v>
      </c>
      <c r="E36" s="33">
        <f t="shared" si="1"/>
        <v>4.0815360868813244E-3</v>
      </c>
    </row>
    <row r="37" spans="1:5" x14ac:dyDescent="0.25">
      <c r="A37" s="30">
        <v>2002</v>
      </c>
      <c r="B37" s="31">
        <v>5004156</v>
      </c>
      <c r="C37" s="32">
        <v>640000</v>
      </c>
      <c r="D37" s="31">
        <f t="shared" si="0"/>
        <v>538900</v>
      </c>
      <c r="E37" s="33">
        <f t="shared" si="1"/>
        <v>0.10769048766665149</v>
      </c>
    </row>
    <row r="38" spans="1:5" x14ac:dyDescent="0.25">
      <c r="A38" s="30">
        <v>2003</v>
      </c>
      <c r="B38" s="31">
        <v>5370035</v>
      </c>
      <c r="C38" s="32">
        <v>683000</v>
      </c>
      <c r="D38" s="31">
        <f t="shared" si="0"/>
        <v>317121</v>
      </c>
      <c r="E38" s="33">
        <f t="shared" si="1"/>
        <v>5.9053805049687755E-2</v>
      </c>
    </row>
    <row r="39" spans="1:5" x14ac:dyDescent="0.25">
      <c r="A39" s="30">
        <v>2004</v>
      </c>
      <c r="B39" s="31">
        <v>5780870</v>
      </c>
      <c r="C39" s="32">
        <v>750000</v>
      </c>
      <c r="D39" s="31">
        <f t="shared" si="0"/>
        <v>339165</v>
      </c>
      <c r="E39" s="33">
        <f t="shared" si="1"/>
        <v>5.8670234757052138E-2</v>
      </c>
    </row>
    <row r="40" spans="1:5" x14ac:dyDescent="0.25">
      <c r="A40" s="30">
        <v>2005</v>
      </c>
      <c r="B40" s="31">
        <v>6227146</v>
      </c>
      <c r="C40" s="32">
        <v>831000</v>
      </c>
      <c r="D40" s="31">
        <f t="shared" si="0"/>
        <v>384724</v>
      </c>
      <c r="E40" s="33">
        <f t="shared" si="1"/>
        <v>6.1781753631599455E-2</v>
      </c>
    </row>
    <row r="41" spans="1:5" x14ac:dyDescent="0.25">
      <c r="A41" s="30">
        <v>2006</v>
      </c>
      <c r="B41" s="31">
        <v>6678958</v>
      </c>
      <c r="C41" s="32">
        <v>892000</v>
      </c>
      <c r="D41" s="31">
        <f t="shared" si="0"/>
        <v>440188</v>
      </c>
      <c r="E41" s="33">
        <f t="shared" si="1"/>
        <v>6.5906687839630079E-2</v>
      </c>
    </row>
    <row r="42" spans="1:5" x14ac:dyDescent="0.25">
      <c r="A42" s="34">
        <v>2007</v>
      </c>
      <c r="B42" s="35">
        <v>7138476</v>
      </c>
      <c r="C42" s="36">
        <v>885000</v>
      </c>
      <c r="D42" s="31">
        <f t="shared" si="0"/>
        <v>425482</v>
      </c>
      <c r="E42" s="33">
        <f t="shared" si="1"/>
        <v>5.9604038733197397E-2</v>
      </c>
    </row>
    <row r="43" spans="1:5" x14ac:dyDescent="0.25">
      <c r="A43"/>
      <c r="B43"/>
      <c r="C43"/>
      <c r="D43"/>
      <c r="E43"/>
    </row>
    <row r="44" spans="1:5" x14ac:dyDescent="0.25">
      <c r="A44" s="37" t="s">
        <v>154</v>
      </c>
      <c r="B44"/>
      <c r="C44"/>
      <c r="D44"/>
    </row>
    <row r="45" spans="1:5" x14ac:dyDescent="0.25">
      <c r="A45" s="38">
        <f>AVERAGE(E33:E42)</f>
        <v>5.8060812902328285E-2</v>
      </c>
      <c r="B45"/>
      <c r="C45"/>
      <c r="D45"/>
    </row>
    <row r="46" spans="1:5" x14ac:dyDescent="0.25">
      <c r="A46"/>
      <c r="B46"/>
      <c r="C46"/>
      <c r="D46"/>
    </row>
    <row r="47" spans="1:5" ht="28.8" x14ac:dyDescent="0.25">
      <c r="A47" s="39" t="s">
        <v>155</v>
      </c>
      <c r="B47"/>
      <c r="C47"/>
      <c r="D47"/>
    </row>
    <row r="48" spans="1:5" x14ac:dyDescent="0.25">
      <c r="A48" s="40">
        <f>1/A45</f>
        <v>17.22332068760786</v>
      </c>
      <c r="B48"/>
      <c r="C48"/>
      <c r="D48"/>
    </row>
  </sheetData>
  <phoneticPr fontId="25" type="noConversion"/>
  <pageMargins left="0.7" right="0.7" top="0.75" bottom="0.75" header="0.3" footer="0.3"/>
  <ignoredErrors>
    <ignoredError sqref="C3:D3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/>
  </sheetPr>
  <dimension ref="A1:G10"/>
  <sheetViews>
    <sheetView tabSelected="1" workbookViewId="0">
      <selection activeCell="L7" sqref="L7"/>
    </sheetView>
  </sheetViews>
  <sheetFormatPr defaultColWidth="9" defaultRowHeight="14.4" x14ac:dyDescent="0.25"/>
  <cols>
    <col min="1" max="1" width="14.5546875" customWidth="1"/>
    <col min="2" max="2" width="19" customWidth="1"/>
    <col min="3" max="3" width="15.5546875" customWidth="1"/>
  </cols>
  <sheetData>
    <row r="1" spans="1:7" ht="43.2" x14ac:dyDescent="0.25">
      <c r="A1" s="1" t="s">
        <v>156</v>
      </c>
      <c r="B1" s="2" t="s">
        <v>100</v>
      </c>
      <c r="C1" s="2" t="s">
        <v>110</v>
      </c>
    </row>
    <row r="2" spans="1:7" x14ac:dyDescent="0.25">
      <c r="A2" t="s">
        <v>118</v>
      </c>
      <c r="B2" s="90">
        <f>'China-Data'!C52</f>
        <v>9</v>
      </c>
      <c r="C2" s="90">
        <f>'China-Data'!C54</f>
        <v>15</v>
      </c>
    </row>
    <row r="3" spans="1:7" x14ac:dyDescent="0.25">
      <c r="A3" t="s">
        <v>124</v>
      </c>
      <c r="B3" s="91">
        <f>'China-Data'!C53</f>
        <v>15</v>
      </c>
      <c r="C3" s="92">
        <f>'China-Data'!C55</f>
        <v>15</v>
      </c>
    </row>
    <row r="4" spans="1:7" x14ac:dyDescent="0.25">
      <c r="A4" t="s">
        <v>19</v>
      </c>
      <c r="B4" s="3">
        <f>'China-Data'!C60</f>
        <v>27</v>
      </c>
      <c r="C4" s="3">
        <f>B4</f>
        <v>27</v>
      </c>
    </row>
    <row r="5" spans="1:7" x14ac:dyDescent="0.25">
      <c r="A5" t="s">
        <v>23</v>
      </c>
      <c r="B5">
        <f>'China-Data'!C32</f>
        <v>26</v>
      </c>
      <c r="C5">
        <f>'China-Data'!C33</f>
        <v>23</v>
      </c>
    </row>
    <row r="6" spans="1:7" x14ac:dyDescent="0.25">
      <c r="A6" t="s">
        <v>146</v>
      </c>
      <c r="B6">
        <f>'China-Data'!C17</f>
        <v>30</v>
      </c>
      <c r="C6">
        <f>'China-Data'!C18</f>
        <v>32</v>
      </c>
    </row>
    <row r="7" spans="1:7" x14ac:dyDescent="0.25">
      <c r="A7" t="s">
        <v>37</v>
      </c>
      <c r="B7">
        <f>INT('China-Data'!C56)</f>
        <v>12</v>
      </c>
      <c r="C7">
        <f>B7</f>
        <v>12</v>
      </c>
    </row>
    <row r="10" spans="1:7" x14ac:dyDescent="0.25">
      <c r="G10" s="89"/>
    </row>
  </sheetData>
  <phoneticPr fontId="25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BD1DE36A36CC7845A4126EF01914151E" ma:contentTypeVersion="14" ma:contentTypeDescription="新建文档。" ma:contentTypeScope="" ma:versionID="310835f059701aa681930bc3a1715053">
  <xsd:schema xmlns:xsd="http://www.w3.org/2001/XMLSchema" xmlns:xs="http://www.w3.org/2001/XMLSchema" xmlns:p="http://schemas.microsoft.com/office/2006/metadata/properties" xmlns:ns1="http://schemas.microsoft.com/sharepoint/v3" xmlns:ns2="2e2398b5-f60e-4ca0-a4ba-6048b5e4e90c" xmlns:ns3="a06c533b-533a-4f75-b7db-110f073002e4" targetNamespace="http://schemas.microsoft.com/office/2006/metadata/properties" ma:root="true" ma:fieldsID="7ba933288dd05553e9ce0f804d4dc608" ns1:_="" ns2:_="" ns3:_="">
    <xsd:import namespace="http://schemas.microsoft.com/sharepoint/v3"/>
    <xsd:import namespace="2e2398b5-f60e-4ca0-a4ba-6048b5e4e90c"/>
    <xsd:import namespace="a06c533b-533a-4f75-b7db-110f073002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5" nillable="true" ma:displayName="统一合规性策略属性" ma:hidden="true" ma:internalName="_ip_UnifiedCompliancePolicyProperties">
      <xsd:simpleType>
        <xsd:restriction base="dms:Note"/>
      </xsd:simpleType>
    </xsd:element>
    <xsd:element name="_ip_UnifiedCompliancePolicyUIAction" ma:index="16" nillable="true" ma:displayName="统一合规性策略 UI 操作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2398b5-f60e-4ca0-a4ba-6048b5e4e9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MediaServiceAutoTags" ma:internalName="MediaServiceAutoTags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6c533b-533a-4f75-b7db-110f073002e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享对象: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享对象详细信息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69C74C53-8EA3-44B3-AFB2-A1D5E33B8CA3}">
  <ds:schemaRefs/>
</ds:datastoreItem>
</file>

<file path=customXml/itemProps2.xml><?xml version="1.0" encoding="utf-8"?>
<ds:datastoreItem xmlns:ds="http://schemas.openxmlformats.org/officeDocument/2006/customXml" ds:itemID="{E4B20D90-6D19-4981-A049-161A8DCB346F}">
  <ds:schemaRefs/>
</ds:datastoreItem>
</file>

<file path=customXml/itemProps3.xml><?xml version="1.0" encoding="utf-8"?>
<ds:datastoreItem xmlns:ds="http://schemas.openxmlformats.org/officeDocument/2006/customXml" ds:itemID="{F341FBFC-3852-4B97-8A25-F4DF1503F52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About</vt:lpstr>
      <vt:lpstr>China</vt:lpstr>
      <vt:lpstr>NTS 1-20</vt:lpstr>
      <vt:lpstr>China-Data</vt:lpstr>
      <vt:lpstr>Data</vt:lpstr>
      <vt:lpstr>AVL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lenovo</cp:lastModifiedBy>
  <dcterms:created xsi:type="dcterms:W3CDTF">2014-03-17T23:54:00Z</dcterms:created>
  <dcterms:modified xsi:type="dcterms:W3CDTF">2023-02-10T07:35:33Z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0x010100BD1DE36A36CC7845A4126EF01914151E</vt:lpwstr>
  </property>
  <property fmtid="{D5CDD505-2E9C-101B-9397-08002B2CF9AE}" pid="3" name="KSOProductBuildVer">
    <vt:lpwstr>2052-11.1.0.9192</vt:lpwstr>
  </property>
</Properties>
</file>