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721" activeTab="8"/>
  </bookViews>
  <sheets>
    <sheet name="原始编号" sheetId="9" r:id="rId1"/>
    <sheet name="pH" sheetId="2" r:id="rId2"/>
    <sheet name="全磷" sheetId="5" r:id="rId3"/>
    <sheet name="全氮、有机质" sheetId="4" r:id="rId4"/>
    <sheet name="有效磷" sheetId="10" r:id="rId5"/>
    <sheet name="铵硝态氮" sheetId="3" r:id="rId6"/>
    <sheet name="电导率" sheetId="1" r:id="rId7"/>
    <sheet name="含水率" sheetId="12" r:id="rId8"/>
    <sheet name="账单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<sst xmlns="http://schemas.openxmlformats.org/spreadsheetml/2006/main" count="211" uniqueCount="98">
  <si>
    <t>记录本编号</t>
  </si>
  <si>
    <t>对应编号</t>
  </si>
  <si>
    <t>原始编号</t>
  </si>
  <si>
    <t>2024-161-218</t>
  </si>
  <si>
    <t>5.12（喜拉22）</t>
  </si>
  <si>
    <t>5.22（喜拉22）</t>
  </si>
  <si>
    <t>5.31（喜拉22）</t>
  </si>
  <si>
    <t>6.9（喜拉22）</t>
  </si>
  <si>
    <t>5.12（藏青3000）</t>
  </si>
  <si>
    <t>5.22（藏青3000）</t>
  </si>
  <si>
    <t>5.31（藏青3000）</t>
  </si>
  <si>
    <t>6.9（藏青3000）</t>
  </si>
  <si>
    <t>5.12（藏青2000）</t>
  </si>
  <si>
    <t>5.22（藏青2000）</t>
  </si>
  <si>
    <t>5.31（藏青2000）</t>
  </si>
  <si>
    <t>6.9（藏青2000）</t>
  </si>
  <si>
    <t>pH</t>
  </si>
  <si>
    <t>质量（g)</t>
  </si>
  <si>
    <t>机器读数（ppm）</t>
  </si>
  <si>
    <t>全磷（g/kg)</t>
  </si>
  <si>
    <t>12*</t>
  </si>
  <si>
    <t>全氮（g/kg)</t>
  </si>
  <si>
    <t>机器读数（mL)</t>
  </si>
  <si>
    <t>有机质（g/kg)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</si>
  <si>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</si>
  <si>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</si>
  <si>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</si>
  <si>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</si>
  <si>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</si>
  <si>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</si>
  <si>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</si>
  <si>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</si>
  <si>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</si>
  <si>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</si>
  <si>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</si>
  <si>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</si>
  <si>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L12*</t>
  </si>
  <si>
    <t>有效磷（mg/kg)</t>
  </si>
  <si>
    <t>含水率（%）</t>
  </si>
  <si>
    <t>机器读数（ppm)</t>
  </si>
  <si>
    <t>铵态氮（mg/kg)</t>
  </si>
  <si>
    <t>硝态氮（mg/kg)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</si>
  <si>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</si>
  <si>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</si>
  <si>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</si>
  <si>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</si>
  <si>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</si>
  <si>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</si>
  <si>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</si>
  <si>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</si>
  <si>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</si>
  <si>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</si>
  <si>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</si>
  <si>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</si>
  <si>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S3*</t>
  </si>
  <si>
    <t>S11*</t>
  </si>
  <si>
    <t>电导率（μs/cm)</t>
  </si>
  <si>
    <t>8*</t>
  </si>
  <si>
    <t>鲜重＋铝盒(g)</t>
  </si>
  <si>
    <t>干重＋铝盒(g)</t>
  </si>
  <si>
    <t>铝盒号</t>
  </si>
  <si>
    <t>铝盒质量（g)</t>
  </si>
  <si>
    <t>2024-182-141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</si>
  <si>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</si>
  <si>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</si>
  <si>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</si>
  <si>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</si>
  <si>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</si>
  <si>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</si>
  <si>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</si>
  <si>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</si>
  <si>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</si>
  <si>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</si>
  <si>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</si>
  <si>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</si>
  <si>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日期</t>
  </si>
  <si>
    <t>指标</t>
  </si>
  <si>
    <t>数量（个）</t>
  </si>
  <si>
    <t>单价（元）</t>
  </si>
  <si>
    <t>单项费用（元）</t>
  </si>
  <si>
    <t>备注</t>
  </si>
  <si>
    <t>土壤</t>
  </si>
  <si>
    <t>梁楚涛（宋正华 西北农林科技大学）12个干鲜土2024.10.14</t>
  </si>
  <si>
    <t>全磷</t>
  </si>
  <si>
    <t>全氮</t>
  </si>
  <si>
    <t>有机质</t>
  </si>
  <si>
    <t>速效磷</t>
  </si>
  <si>
    <t>硝态氮</t>
  </si>
  <si>
    <t>氨态氮</t>
  </si>
  <si>
    <t>电导率</t>
  </si>
  <si>
    <t>含水率</t>
  </si>
  <si>
    <t>制样费</t>
  </si>
  <si>
    <t>费用合计（元）</t>
  </si>
  <si>
    <t>梁楚涛（宋正华）
西北农林科技大学</t>
  </si>
  <si>
    <t>干鲜土</t>
  </si>
  <si>
    <t>2024.10.14</t>
  </si>
  <si>
    <t>接样单：pH、全磷、全氮、有机质、速效磷、硝态氮、氨态氮、电导率</t>
  </si>
  <si>
    <t>需要磨样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</si>
</sst>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.0_);[Red]\(0.0\)"/>
    <numFmt numFmtId="179" formatCode="0.0"/>
    <numFmt numFmtId="180" formatCode="0.000_ "/>
    <numFmt numFmtId="181" formatCode="0.0000_);[Red]\(0.0000\)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6" applyNumberFormat="0" applyAlignment="0" applyProtection="0">
      <alignment vertical="center"/>
    </xf>
    <xf numFmtId="0" fontId="16" fillId="4" borderId="17" applyNumberFormat="0" applyAlignment="0" applyProtection="0">
      <alignment vertical="center"/>
    </xf>
    <xf numFmtId="0" fontId="17" fillId="4" borderId="16" applyNumberFormat="0" applyAlignment="0" applyProtection="0">
      <alignment vertical="center"/>
    </xf>
    <xf numFmtId="0" fontId="18" fillId="5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79" fontId="5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81" fontId="1" fillId="0" borderId="12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110" zoomScaleNormal="110" workbookViewId="0">
      <selection activeCell="B25" sqref="B25"/>
    </sheetView>
  </sheetViews>
  <sheetFormatPr defaultColWidth="10" defaultRowHeight="15.6"/>
  <cols>
    <col min="1" max="1" width="15.3888888888889" style="2" customWidth="1"/>
    <col min="2" max="2" width="10.6666666666667" style="2" customWidth="1"/>
    <col min="3" max="3" width="20.6666666666667" style="2" customWidth="1"/>
    <col min="4" max="16384" width="10" style="2"/>
  </cols>
  <sheetData>
    <row r="1" s="2" customFormat="1" spans="1:9">
      <c r="A1" s="2" t="s">
        <v>0</v>
      </c>
      <c r="B1" s="3" t="s">
        <v>1</v>
      </c>
      <c r="C1" s="16" t="s">
        <v>2</v>
      </c>
      <c r="I1" s="34"/>
    </row>
    <row r="2" s="2" customFormat="1" spans="1:3">
      <c r="A2" s="2" t="s">
        <v>3</v>
      </c>
      <c r="B2" s="3">
        <v>1</v>
      </c>
      <c r="C2" s="16" t="s">
        <v>4</v>
      </c>
    </row>
    <row r="3" s="2" customFormat="1" spans="2:3">
      <c r="B3" s="3">
        <v>2</v>
      </c>
      <c r="C3" s="16" t="s">
        <v>5</v>
      </c>
    </row>
    <row r="4" s="2" customFormat="1" spans="2:3">
      <c r="B4" s="3">
        <v>3</v>
      </c>
      <c r="C4" s="16" t="s">
        <v>6</v>
      </c>
    </row>
    <row r="5" s="2" customFormat="1" spans="2:3">
      <c r="B5" s="3">
        <v>4</v>
      </c>
      <c r="C5" s="16" t="s">
        <v>7</v>
      </c>
    </row>
    <row r="6" s="2" customFormat="1" spans="2:3">
      <c r="B6" s="3">
        <v>5</v>
      </c>
      <c r="C6" s="16" t="s">
        <v>8</v>
      </c>
    </row>
    <row r="7" s="2" customFormat="1" spans="2:3">
      <c r="B7" s="3">
        <v>6</v>
      </c>
      <c r="C7" s="16" t="s">
        <v>9</v>
      </c>
    </row>
    <row r="8" s="2" customFormat="1" spans="2:3">
      <c r="B8" s="3">
        <v>7</v>
      </c>
      <c r="C8" s="16" t="s">
        <v>10</v>
      </c>
    </row>
    <row r="9" s="2" customFormat="1" spans="2:3">
      <c r="B9" s="3">
        <v>8</v>
      </c>
      <c r="C9" s="16" t="s">
        <v>11</v>
      </c>
    </row>
    <row r="10" s="2" customFormat="1" spans="2:3">
      <c r="B10" s="3">
        <v>9</v>
      </c>
      <c r="C10" s="16" t="s">
        <v>12</v>
      </c>
    </row>
    <row r="11" s="2" customFormat="1" spans="2:3">
      <c r="B11" s="3">
        <v>10</v>
      </c>
      <c r="C11" s="16" t="s">
        <v>13</v>
      </c>
    </row>
    <row r="12" s="2" customFormat="1" spans="2:3">
      <c r="B12" s="3">
        <v>11</v>
      </c>
      <c r="C12" s="16" t="s">
        <v>14</v>
      </c>
    </row>
    <row r="13" s="2" customFormat="1" spans="2:3">
      <c r="B13" s="24">
        <v>12</v>
      </c>
      <c r="C13" s="22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110" zoomScaleNormal="110" workbookViewId="0">
      <pane ySplit="1" topLeftCell="A2" activePane="bottomLeft" state="frozen"/>
      <selection/>
      <selection pane="bottomLeft" activeCell="D15" sqref="D15"/>
    </sheetView>
  </sheetViews>
  <sheetFormatPr defaultColWidth="9" defaultRowHeight="15.6"/>
  <cols>
    <col min="1" max="1" width="20.6666666666667" style="2" customWidth="1"/>
    <col min="2" max="2" width="10.9074074074074" style="2" customWidth="1"/>
    <col min="3" max="3" width="8.7037037037037" style="2" customWidth="1"/>
    <col min="4" max="16384" width="9" style="1"/>
  </cols>
  <sheetData>
    <row r="1" s="1" customFormat="1" spans="1:9">
      <c r="A1" s="16" t="s">
        <v>2</v>
      </c>
      <c r="B1" s="3" t="s">
        <v>1</v>
      </c>
      <c r="C1" s="21" t="s">
        <v>16</v>
      </c>
      <c r="D1" s="2"/>
      <c r="E1" s="2"/>
      <c r="F1" s="2"/>
      <c r="G1" s="2"/>
      <c r="H1" s="2"/>
      <c r="I1" s="34"/>
    </row>
    <row r="2" s="1" customFormat="1" spans="1:3">
      <c r="A2" s="16" t="s">
        <v>4</v>
      </c>
      <c r="B2" s="17">
        <v>1</v>
      </c>
      <c r="C2" s="16">
        <v>7.79</v>
      </c>
    </row>
    <row r="3" s="1" customFormat="1" spans="1:3">
      <c r="A3" s="16" t="s">
        <v>5</v>
      </c>
      <c r="B3" s="17">
        <v>2</v>
      </c>
      <c r="C3" s="16">
        <v>7.97</v>
      </c>
    </row>
    <row r="4" s="1" customFormat="1" spans="1:3">
      <c r="A4" s="16" t="s">
        <v>6</v>
      </c>
      <c r="B4" s="17">
        <v>3</v>
      </c>
      <c r="C4" s="16">
        <v>8.18</v>
      </c>
    </row>
    <row r="5" s="1" customFormat="1" spans="1:3">
      <c r="A5" s="16" t="s">
        <v>7</v>
      </c>
      <c r="B5" s="17">
        <v>4</v>
      </c>
      <c r="C5" s="16">
        <v>8.15</v>
      </c>
    </row>
    <row r="6" s="1" customFormat="1" spans="1:3">
      <c r="A6" s="16" t="s">
        <v>8</v>
      </c>
      <c r="B6" s="17">
        <v>5</v>
      </c>
      <c r="C6" s="16">
        <v>8.21</v>
      </c>
    </row>
    <row r="7" s="1" customFormat="1" spans="1:3">
      <c r="A7" s="16" t="s">
        <v>9</v>
      </c>
      <c r="B7" s="17">
        <v>6</v>
      </c>
      <c r="C7" s="16">
        <v>8.26</v>
      </c>
    </row>
    <row r="8" s="1" customFormat="1" spans="1:3">
      <c r="A8" s="16" t="s">
        <v>10</v>
      </c>
      <c r="B8" s="17">
        <v>7</v>
      </c>
      <c r="C8" s="16">
        <v>8.27</v>
      </c>
    </row>
    <row r="9" s="1" customFormat="1" spans="1:3">
      <c r="A9" s="16" t="s">
        <v>11</v>
      </c>
      <c r="B9" s="17">
        <v>8</v>
      </c>
      <c r="C9" s="16">
        <v>8.25</v>
      </c>
    </row>
    <row r="10" s="1" customFormat="1" spans="1:3">
      <c r="A10" s="16" t="s">
        <v>12</v>
      </c>
      <c r="B10" s="17">
        <v>9</v>
      </c>
      <c r="C10" s="16">
        <v>8.22</v>
      </c>
    </row>
    <row r="11" s="1" customFormat="1" spans="1:3">
      <c r="A11" s="16" t="s">
        <v>13</v>
      </c>
      <c r="B11" s="17">
        <v>10</v>
      </c>
      <c r="C11" s="16">
        <v>8.27</v>
      </c>
    </row>
    <row r="12" s="1" customFormat="1" spans="1:3">
      <c r="A12" s="16" t="s">
        <v>14</v>
      </c>
      <c r="B12" s="17">
        <v>11</v>
      </c>
      <c r="C12" s="16">
        <v>8.22</v>
      </c>
    </row>
    <row r="13" s="1" customFormat="1" spans="1:3">
      <c r="A13" s="22" t="s">
        <v>15</v>
      </c>
      <c r="B13" s="23">
        <v>12</v>
      </c>
      <c r="C13" s="22">
        <v>8.23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zoomScale="110" zoomScaleNormal="110" workbookViewId="0">
      <pane ySplit="1" topLeftCell="A2" activePane="bottomLeft" state="frozen"/>
      <selection/>
      <selection pane="bottomLeft" activeCell="F18" sqref="F18"/>
    </sheetView>
  </sheetViews>
  <sheetFormatPr defaultColWidth="8.7962962962963" defaultRowHeight="15.6" outlineLevelCol="4"/>
  <cols>
    <col min="1" max="1" width="20.6666666666667" style="2" customWidth="1"/>
    <col min="2" max="2" width="10.6666666666667" style="2" customWidth="1"/>
    <col min="3" max="3" width="10.6018518518519" style="2" customWidth="1"/>
    <col min="4" max="4" width="17.3703703703704" style="60" customWidth="1"/>
    <col min="5" max="5" width="14.4444444444444" style="2" customWidth="1"/>
    <col min="6" max="16384" width="8.7962962962963" style="2"/>
  </cols>
  <sheetData>
    <row r="1" s="2" customFormat="1" spans="1:5">
      <c r="A1" s="16" t="s">
        <v>2</v>
      </c>
      <c r="B1" s="3" t="s">
        <v>1</v>
      </c>
      <c r="C1" s="3" t="s">
        <v>17</v>
      </c>
      <c r="D1" s="53" t="s">
        <v>18</v>
      </c>
      <c r="E1" s="3" t="s">
        <v>19</v>
      </c>
    </row>
    <row r="2" s="2" customFormat="1" spans="1:5">
      <c r="A2" s="16" t="s">
        <v>4</v>
      </c>
      <c r="B2" s="3">
        <v>1</v>
      </c>
      <c r="C2" s="59">
        <v>0.3343</v>
      </c>
      <c r="D2" s="53">
        <v>2.563</v>
      </c>
      <c r="E2" s="18">
        <f t="shared" ref="E2:E16" si="0">(D2+0.226)*80/C2/1000</f>
        <v>0.667424469039785</v>
      </c>
    </row>
    <row r="3" s="2" customFormat="1" spans="1:5">
      <c r="A3" s="16" t="s">
        <v>5</v>
      </c>
      <c r="B3" s="3">
        <v>2</v>
      </c>
      <c r="C3" s="59">
        <v>0.3451</v>
      </c>
      <c r="D3" s="53">
        <v>4.105</v>
      </c>
      <c r="E3" s="18">
        <f t="shared" si="0"/>
        <v>1.00399884091568</v>
      </c>
    </row>
    <row r="4" s="2" customFormat="1" spans="1:5">
      <c r="A4" s="16" t="s">
        <v>6</v>
      </c>
      <c r="B4" s="3">
        <v>3</v>
      </c>
      <c r="C4" s="59">
        <v>0.3478</v>
      </c>
      <c r="D4" s="53">
        <v>2.674</v>
      </c>
      <c r="E4" s="18">
        <f t="shared" si="0"/>
        <v>0.667050028752156</v>
      </c>
    </row>
    <row r="5" s="2" customFormat="1" spans="1:5">
      <c r="A5" s="16" t="s">
        <v>7</v>
      </c>
      <c r="B5" s="3">
        <v>4</v>
      </c>
      <c r="C5" s="59">
        <v>0.3469</v>
      </c>
      <c r="D5" s="53">
        <v>2.805</v>
      </c>
      <c r="E5" s="18">
        <f t="shared" si="0"/>
        <v>0.69899106370712</v>
      </c>
    </row>
    <row r="6" s="2" customFormat="1" spans="1:5">
      <c r="A6" s="16" t="s">
        <v>8</v>
      </c>
      <c r="B6" s="3">
        <v>5</v>
      </c>
      <c r="C6" s="59">
        <v>0.3514</v>
      </c>
      <c r="D6" s="53">
        <v>2.907</v>
      </c>
      <c r="E6" s="18">
        <f t="shared" si="0"/>
        <v>0.713261240751281</v>
      </c>
    </row>
    <row r="7" s="2" customFormat="1" spans="1:5">
      <c r="A7" s="16" t="s">
        <v>9</v>
      </c>
      <c r="B7" s="3">
        <v>6</v>
      </c>
      <c r="C7" s="59">
        <v>0.3416</v>
      </c>
      <c r="D7" s="53">
        <v>2.588</v>
      </c>
      <c r="E7" s="18">
        <f t="shared" si="0"/>
        <v>0.659016393442623</v>
      </c>
    </row>
    <row r="8" s="2" customFormat="1" spans="1:5">
      <c r="A8" s="16" t="s">
        <v>10</v>
      </c>
      <c r="B8" s="3">
        <v>7</v>
      </c>
      <c r="C8" s="59">
        <v>0.3466</v>
      </c>
      <c r="D8" s="53">
        <v>2.849</v>
      </c>
      <c r="E8" s="18">
        <f t="shared" si="0"/>
        <v>0.709751875360646</v>
      </c>
    </row>
    <row r="9" s="2" customFormat="1" spans="1:5">
      <c r="A9" s="16" t="s">
        <v>11</v>
      </c>
      <c r="B9" s="3">
        <v>8</v>
      </c>
      <c r="C9" s="59">
        <v>0.35</v>
      </c>
      <c r="D9" s="53">
        <v>2.767</v>
      </c>
      <c r="E9" s="18">
        <f t="shared" si="0"/>
        <v>0.684114285714286</v>
      </c>
    </row>
    <row r="10" s="2" customFormat="1" spans="1:5">
      <c r="A10" s="16" t="s">
        <v>12</v>
      </c>
      <c r="B10" s="3">
        <v>9</v>
      </c>
      <c r="C10" s="59">
        <v>0.3527</v>
      </c>
      <c r="D10" s="53">
        <v>3.202</v>
      </c>
      <c r="E10" s="18">
        <f t="shared" si="0"/>
        <v>0.777544655514602</v>
      </c>
    </row>
    <row r="11" s="2" customFormat="1" spans="1:5">
      <c r="A11" s="16" t="s">
        <v>13</v>
      </c>
      <c r="B11" s="3">
        <v>10</v>
      </c>
      <c r="C11" s="59">
        <v>0.3347</v>
      </c>
      <c r="D11" s="53">
        <v>2.923</v>
      </c>
      <c r="E11" s="18">
        <f t="shared" si="0"/>
        <v>0.752674036450553</v>
      </c>
    </row>
    <row r="12" s="2" customFormat="1" spans="1:5">
      <c r="A12" s="16" t="s">
        <v>14</v>
      </c>
      <c r="B12" s="3">
        <v>11</v>
      </c>
      <c r="C12" s="59">
        <v>0.357</v>
      </c>
      <c r="D12" s="53">
        <v>3.108</v>
      </c>
      <c r="E12" s="18">
        <f t="shared" si="0"/>
        <v>0.747114845938375</v>
      </c>
    </row>
    <row r="13" s="2" customFormat="1" spans="1:5">
      <c r="A13" s="22" t="s">
        <v>15</v>
      </c>
      <c r="B13" s="3">
        <v>12</v>
      </c>
      <c r="C13" s="61">
        <v>0.348</v>
      </c>
      <c r="D13" s="53">
        <v>2.56</v>
      </c>
      <c r="E13" s="18">
        <f t="shared" si="0"/>
        <v>0.640459770114943</v>
      </c>
    </row>
    <row r="14" s="2" customFormat="1" spans="2:5">
      <c r="B14" s="2" t="s">
        <v>20</v>
      </c>
      <c r="C14" s="58">
        <v>0.3403</v>
      </c>
      <c r="D14" s="60">
        <v>2.538</v>
      </c>
      <c r="E14" s="15">
        <f t="shared" si="0"/>
        <v>0.649779606229797</v>
      </c>
    </row>
    <row r="15" s="2" customFormat="1" spans="4:5">
      <c r="D15" s="60"/>
      <c r="E15" s="62"/>
    </row>
    <row r="16" s="2" customFormat="1" spans="4:5">
      <c r="D16" s="60"/>
      <c r="E16" s="62"/>
    </row>
    <row r="17" s="2" customFormat="1" spans="4:5">
      <c r="D17" s="60"/>
      <c r="E17" s="62"/>
    </row>
    <row r="18" s="2" customFormat="1" spans="4:5">
      <c r="D18" s="60"/>
      <c r="E18" s="62"/>
    </row>
    <row r="19" s="2" customFormat="1" spans="4:5">
      <c r="D19" s="60"/>
      <c r="E19" s="62"/>
    </row>
    <row r="20" s="2" customFormat="1" spans="4:5">
      <c r="D20" s="60"/>
      <c r="E20" s="6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10" zoomScaleNormal="110" workbookViewId="0">
      <pane ySplit="1" topLeftCell="A2" activePane="bottomLeft" state="frozen"/>
      <selection/>
      <selection pane="bottomLeft" activeCell="E15" sqref="E15"/>
    </sheetView>
  </sheetViews>
  <sheetFormatPr defaultColWidth="8.7962962962963" defaultRowHeight="15.6"/>
  <cols>
    <col min="1" max="1" width="20.6666666666667" style="2" customWidth="1"/>
    <col min="2" max="2" width="10.6666666666667" style="2" customWidth="1"/>
    <col min="3" max="3" width="10.6666666666667" style="58" customWidth="1"/>
    <col min="4" max="4" width="19.4444444444444" style="2" customWidth="1"/>
    <col min="5" max="5" width="14.4444444444444" style="2" customWidth="1"/>
    <col min="6" max="6" width="8.7962962962963" style="2"/>
    <col min="7" max="8" width="10.6666666666667" style="2" customWidth="1"/>
    <col min="9" max="9" width="16.8888888888889" style="15" customWidth="1"/>
    <col min="10" max="10" width="16.8888888888889" style="2" customWidth="1"/>
    <col min="11" max="16384" width="8.7962962962963" style="2"/>
  </cols>
  <sheetData>
    <row r="1" s="2" customFormat="1" spans="1:10">
      <c r="A1" s="16" t="s">
        <v>2</v>
      </c>
      <c r="B1" s="3" t="s">
        <v>1</v>
      </c>
      <c r="C1" s="59" t="s">
        <v>17</v>
      </c>
      <c r="D1" s="3" t="s">
        <v>18</v>
      </c>
      <c r="E1" s="3" t="s">
        <v>21</v>
      </c>
      <c r="G1" s="3" t="s">
        <v>1</v>
      </c>
      <c r="H1" s="59" t="s">
        <v>17</v>
      </c>
      <c r="I1" s="18" t="s">
        <v>22</v>
      </c>
      <c r="J1" s="3" t="s">
        <v>23</v>
      </c>
    </row>
    <row r="2" s="2" customFormat="1" spans="1:10">
      <c r="A2" s="16" t="s">
        <v>4</v>
      </c>
      <c r="B2" s="3">
        <v>1</v>
      </c>
      <c r="C2" s="59">
        <v>0.4769</v>
      </c>
      <c r="D2" s="4">
        <v>7.577</v>
      </c>
      <c r="E2" s="18">
        <f t="shared" ref="E2:E16" si="0">(D2-0.304)*80/C2/1000</f>
        <v>1.22004613126442</v>
      </c>
      <c r="G2" s="17" t="s">
        <v>24</v>
      </c>
      <c r="H2" s="59">
        <v>0.2039</v>
      </c>
      <c r="I2" s="18">
        <v>13.18</v>
      </c>
      <c r="J2" s="19">
        <f t="shared" ref="J2:J14" si="1">(16.13-I2)*4*3*1.1*0.7851/(H2*16.13)*1.724</f>
        <v>16.0253156614036</v>
      </c>
    </row>
    <row r="3" s="2" customFormat="1" spans="1:10">
      <c r="A3" s="16" t="s">
        <v>5</v>
      </c>
      <c r="B3" s="3">
        <v>2</v>
      </c>
      <c r="C3" s="59">
        <v>0.4902</v>
      </c>
      <c r="D3" s="4">
        <v>7.565</v>
      </c>
      <c r="E3" s="18">
        <f t="shared" si="0"/>
        <v>1.18498572011424</v>
      </c>
      <c r="G3" s="17" t="s">
        <v>25</v>
      </c>
      <c r="H3" s="59">
        <v>0.2022</v>
      </c>
      <c r="I3" s="18">
        <v>13.21</v>
      </c>
      <c r="J3" s="19">
        <f t="shared" si="1"/>
        <v>15.9957093010977</v>
      </c>
    </row>
    <row r="4" s="2" customFormat="1" spans="1:10">
      <c r="A4" s="16" t="s">
        <v>6</v>
      </c>
      <c r="B4" s="3">
        <v>3</v>
      </c>
      <c r="C4" s="59">
        <v>0.5026</v>
      </c>
      <c r="D4" s="4">
        <v>8.323</v>
      </c>
      <c r="E4" s="18">
        <f t="shared" si="0"/>
        <v>1.27640270592917</v>
      </c>
      <c r="G4" s="17" t="s">
        <v>26</v>
      </c>
      <c r="H4" s="59">
        <v>0.193</v>
      </c>
      <c r="I4" s="18">
        <v>13.34</v>
      </c>
      <c r="J4" s="19">
        <f t="shared" si="1"/>
        <v>16.0121148656801</v>
      </c>
    </row>
    <row r="5" s="2" customFormat="1" spans="1:10">
      <c r="A5" s="16" t="s">
        <v>7</v>
      </c>
      <c r="B5" s="3">
        <v>4</v>
      </c>
      <c r="C5" s="59">
        <v>0.4807</v>
      </c>
      <c r="D5" s="4">
        <v>7.518</v>
      </c>
      <c r="E5" s="18">
        <f t="shared" si="0"/>
        <v>1.20058248387768</v>
      </c>
      <c r="G5" s="17" t="s">
        <v>27</v>
      </c>
      <c r="H5" s="59">
        <v>0.198</v>
      </c>
      <c r="I5" s="18">
        <v>13.39</v>
      </c>
      <c r="J5" s="19">
        <f t="shared" si="1"/>
        <v>15.328059417235</v>
      </c>
    </row>
    <row r="6" s="2" customFormat="1" spans="1:10">
      <c r="A6" s="16" t="s">
        <v>8</v>
      </c>
      <c r="B6" s="3">
        <v>5</v>
      </c>
      <c r="C6" s="59">
        <v>0.4738</v>
      </c>
      <c r="D6" s="4">
        <v>7.022</v>
      </c>
      <c r="E6" s="18">
        <f t="shared" si="0"/>
        <v>1.13431827775433</v>
      </c>
      <c r="G6" s="17" t="s">
        <v>28</v>
      </c>
      <c r="H6" s="59">
        <v>0.1963</v>
      </c>
      <c r="I6" s="18">
        <v>13.44</v>
      </c>
      <c r="J6" s="19">
        <f t="shared" si="1"/>
        <v>15.1786722371309</v>
      </c>
    </row>
    <row r="7" s="2" customFormat="1" spans="1:10">
      <c r="A7" s="16" t="s">
        <v>9</v>
      </c>
      <c r="B7" s="3">
        <v>6</v>
      </c>
      <c r="C7" s="59">
        <v>0.4877</v>
      </c>
      <c r="D7" s="4">
        <v>7.108</v>
      </c>
      <c r="E7" s="18">
        <f t="shared" si="0"/>
        <v>1.11609596063154</v>
      </c>
      <c r="G7" s="17" t="s">
        <v>29</v>
      </c>
      <c r="H7" s="59">
        <v>0.2019</v>
      </c>
      <c r="I7" s="18">
        <v>13.55</v>
      </c>
      <c r="J7" s="19">
        <f t="shared" si="1"/>
        <v>14.1541954944457</v>
      </c>
    </row>
    <row r="8" s="2" customFormat="1" spans="1:10">
      <c r="A8" s="16" t="s">
        <v>10</v>
      </c>
      <c r="B8" s="3">
        <v>7</v>
      </c>
      <c r="C8" s="59">
        <v>0.4796</v>
      </c>
      <c r="D8" s="4">
        <v>7.164</v>
      </c>
      <c r="E8" s="18">
        <f t="shared" si="0"/>
        <v>1.1442869057548</v>
      </c>
      <c r="G8" s="17" t="s">
        <v>30</v>
      </c>
      <c r="H8" s="59">
        <v>0.2029</v>
      </c>
      <c r="I8" s="18">
        <v>13.45</v>
      </c>
      <c r="J8" s="19">
        <f t="shared" si="1"/>
        <v>14.6303444024448</v>
      </c>
    </row>
    <row r="9" s="2" customFormat="1" spans="1:10">
      <c r="A9" s="16" t="s">
        <v>11</v>
      </c>
      <c r="B9" s="3">
        <v>8</v>
      </c>
      <c r="C9" s="59">
        <v>0.5034</v>
      </c>
      <c r="D9" s="4">
        <v>7.615</v>
      </c>
      <c r="E9" s="18">
        <f t="shared" si="0"/>
        <v>1.16185935637664</v>
      </c>
      <c r="G9" s="17" t="s">
        <v>31</v>
      </c>
      <c r="H9" s="59">
        <v>0.2031</v>
      </c>
      <c r="I9" s="18">
        <v>13.56</v>
      </c>
      <c r="J9" s="19">
        <f t="shared" si="1"/>
        <v>14.0160294900829</v>
      </c>
    </row>
    <row r="10" s="2" customFormat="1" spans="1:10">
      <c r="A10" s="16" t="s">
        <v>12</v>
      </c>
      <c r="B10" s="3">
        <v>9</v>
      </c>
      <c r="C10" s="59">
        <v>0.4961</v>
      </c>
      <c r="D10" s="4">
        <v>7.361</v>
      </c>
      <c r="E10" s="18">
        <f t="shared" si="0"/>
        <v>1.13799637169925</v>
      </c>
      <c r="G10" s="17" t="s">
        <v>32</v>
      </c>
      <c r="H10" s="59">
        <v>0.1981</v>
      </c>
      <c r="I10" s="18">
        <v>13.46</v>
      </c>
      <c r="J10" s="19">
        <f t="shared" si="1"/>
        <v>14.9289267963821</v>
      </c>
    </row>
    <row r="11" s="2" customFormat="1" spans="1:10">
      <c r="A11" s="16" t="s">
        <v>13</v>
      </c>
      <c r="B11" s="3">
        <v>10</v>
      </c>
      <c r="C11" s="59">
        <v>0.4778</v>
      </c>
      <c r="D11" s="4">
        <v>6.979</v>
      </c>
      <c r="E11" s="18">
        <f t="shared" si="0"/>
        <v>1.11762243616576</v>
      </c>
      <c r="G11" s="17" t="s">
        <v>33</v>
      </c>
      <c r="H11" s="59">
        <v>0.1962</v>
      </c>
      <c r="I11" s="18">
        <v>13.59</v>
      </c>
      <c r="J11" s="19">
        <f t="shared" si="1"/>
        <v>14.3395828071233</v>
      </c>
    </row>
    <row r="12" s="2" customFormat="1" spans="1:10">
      <c r="A12" s="16" t="s">
        <v>14</v>
      </c>
      <c r="B12" s="3">
        <v>11</v>
      </c>
      <c r="C12" s="59">
        <v>0.4971</v>
      </c>
      <c r="D12" s="4">
        <v>7.632</v>
      </c>
      <c r="E12" s="18">
        <f t="shared" si="0"/>
        <v>1.17932005632669</v>
      </c>
      <c r="G12" s="17" t="s">
        <v>34</v>
      </c>
      <c r="H12" s="59">
        <v>0.1994</v>
      </c>
      <c r="I12" s="18">
        <v>13.53</v>
      </c>
      <c r="J12" s="19">
        <f t="shared" si="1"/>
        <v>14.4427534208329</v>
      </c>
    </row>
    <row r="13" s="2" customFormat="1" spans="1:10">
      <c r="A13" s="22" t="s">
        <v>15</v>
      </c>
      <c r="B13" s="3">
        <v>12</v>
      </c>
      <c r="C13" s="59">
        <v>0.5014</v>
      </c>
      <c r="D13" s="4">
        <v>7.045</v>
      </c>
      <c r="E13" s="18">
        <f t="shared" si="0"/>
        <v>1.07554846429996</v>
      </c>
      <c r="G13" s="17" t="s">
        <v>35</v>
      </c>
      <c r="H13" s="59">
        <v>0.2045</v>
      </c>
      <c r="I13" s="18">
        <v>13.57</v>
      </c>
      <c r="J13" s="19">
        <f t="shared" si="1"/>
        <v>13.8659125112131</v>
      </c>
    </row>
    <row r="14" s="2" customFormat="1" spans="2:10">
      <c r="B14" s="2" t="s">
        <v>20</v>
      </c>
      <c r="C14" s="58">
        <v>0.5023</v>
      </c>
      <c r="D14" s="28">
        <v>7.144</v>
      </c>
      <c r="E14" s="15">
        <f t="shared" si="0"/>
        <v>1.08938881146725</v>
      </c>
      <c r="G14" s="2" t="s">
        <v>36</v>
      </c>
      <c r="H14" s="58">
        <v>0.205</v>
      </c>
      <c r="I14" s="15">
        <v>13.59</v>
      </c>
      <c r="J14" s="15">
        <f t="shared" si="1"/>
        <v>13.7240299841834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zoomScale="110" zoomScaleNormal="110" workbookViewId="0">
      <pane ySplit="1" topLeftCell="A2" activePane="bottomLeft" state="frozen"/>
      <selection/>
      <selection pane="bottomLeft" activeCell="E20" sqref="E20"/>
    </sheetView>
  </sheetViews>
  <sheetFormatPr defaultColWidth="9.44444444444444" defaultRowHeight="15.6" outlineLevelCol="4"/>
  <cols>
    <col min="1" max="1" width="20.6666666666667" style="2" customWidth="1"/>
    <col min="2" max="3" width="10.6666666666667" style="50" customWidth="1"/>
    <col min="4" max="4" width="19.4444444444444" style="51" customWidth="1"/>
    <col min="5" max="5" width="18.1111111111111" style="50" customWidth="1"/>
    <col min="6" max="16381" width="9.44444444444444" style="50" customWidth="1"/>
    <col min="16382" max="16384" width="9.44444444444444" style="50"/>
  </cols>
  <sheetData>
    <row r="1" s="2" customFormat="1" spans="1:5">
      <c r="A1" s="16" t="s">
        <v>2</v>
      </c>
      <c r="B1" s="52" t="s">
        <v>1</v>
      </c>
      <c r="C1" s="52" t="s">
        <v>17</v>
      </c>
      <c r="D1" s="53" t="s">
        <v>18</v>
      </c>
      <c r="E1" s="3" t="s">
        <v>37</v>
      </c>
    </row>
    <row r="2" spans="1:5">
      <c r="A2" s="16" t="s">
        <v>4</v>
      </c>
      <c r="B2" s="54">
        <v>1</v>
      </c>
      <c r="C2" s="55">
        <v>2.5</v>
      </c>
      <c r="D2" s="56">
        <v>0.136</v>
      </c>
      <c r="E2" s="55">
        <f t="shared" ref="E2:E17" si="0">(D2-0.004)*50/C2*12.5/5</f>
        <v>6.6</v>
      </c>
    </row>
    <row r="3" spans="1:5">
      <c r="A3" s="16" t="s">
        <v>5</v>
      </c>
      <c r="B3" s="54">
        <v>2</v>
      </c>
      <c r="C3" s="55">
        <v>2.5</v>
      </c>
      <c r="D3" s="56">
        <v>0.33</v>
      </c>
      <c r="E3" s="55">
        <f>(D3-0.004)*50/C3*12.5/1</f>
        <v>81.5</v>
      </c>
    </row>
    <row r="4" spans="1:5">
      <c r="A4" s="16" t="s">
        <v>6</v>
      </c>
      <c r="B4" s="54">
        <v>3</v>
      </c>
      <c r="C4" s="55">
        <v>2.5</v>
      </c>
      <c r="D4" s="56">
        <v>0.112</v>
      </c>
      <c r="E4" s="55">
        <f t="shared" si="0"/>
        <v>5.4</v>
      </c>
    </row>
    <row r="5" spans="1:5">
      <c r="A5" s="16" t="s">
        <v>7</v>
      </c>
      <c r="B5" s="54">
        <v>4</v>
      </c>
      <c r="C5" s="55">
        <v>2.5</v>
      </c>
      <c r="D5" s="56">
        <v>0.117</v>
      </c>
      <c r="E5" s="55">
        <f t="shared" si="0"/>
        <v>5.65</v>
      </c>
    </row>
    <row r="6" spans="1:5">
      <c r="A6" s="16" t="s">
        <v>8</v>
      </c>
      <c r="B6" s="54">
        <v>5</v>
      </c>
      <c r="C6" s="55">
        <v>2.5</v>
      </c>
      <c r="D6" s="56">
        <v>0.121</v>
      </c>
      <c r="E6" s="55">
        <f t="shared" si="0"/>
        <v>5.85</v>
      </c>
    </row>
    <row r="7" spans="1:5">
      <c r="A7" s="16" t="s">
        <v>9</v>
      </c>
      <c r="B7" s="54">
        <v>6</v>
      </c>
      <c r="C7" s="55">
        <v>2.5</v>
      </c>
      <c r="D7" s="56">
        <v>0.097</v>
      </c>
      <c r="E7" s="55">
        <f t="shared" si="0"/>
        <v>4.65</v>
      </c>
    </row>
    <row r="8" spans="1:5">
      <c r="A8" s="16" t="s">
        <v>10</v>
      </c>
      <c r="B8" s="54">
        <v>7</v>
      </c>
      <c r="C8" s="55">
        <v>2.5</v>
      </c>
      <c r="D8" s="56">
        <v>0.098</v>
      </c>
      <c r="E8" s="55">
        <f t="shared" si="0"/>
        <v>4.7</v>
      </c>
    </row>
    <row r="9" spans="1:5">
      <c r="A9" s="16" t="s">
        <v>11</v>
      </c>
      <c r="B9" s="54">
        <v>8</v>
      </c>
      <c r="C9" s="55">
        <v>2.5</v>
      </c>
      <c r="D9" s="56">
        <v>0.174</v>
      </c>
      <c r="E9" s="55">
        <f t="shared" si="0"/>
        <v>8.5</v>
      </c>
    </row>
    <row r="10" spans="1:5">
      <c r="A10" s="16" t="s">
        <v>12</v>
      </c>
      <c r="B10" s="54">
        <v>9</v>
      </c>
      <c r="C10" s="55">
        <v>2.5</v>
      </c>
      <c r="D10" s="56">
        <v>0.476</v>
      </c>
      <c r="E10" s="55">
        <f t="shared" si="0"/>
        <v>23.6</v>
      </c>
    </row>
    <row r="11" spans="1:5">
      <c r="A11" s="16" t="s">
        <v>13</v>
      </c>
      <c r="B11" s="54">
        <v>10</v>
      </c>
      <c r="C11" s="55">
        <v>2.5</v>
      </c>
      <c r="D11" s="56">
        <v>0.512</v>
      </c>
      <c r="E11" s="55">
        <f t="shared" si="0"/>
        <v>25.4</v>
      </c>
    </row>
    <row r="12" spans="1:5">
      <c r="A12" s="16" t="s">
        <v>14</v>
      </c>
      <c r="B12" s="54">
        <v>11</v>
      </c>
      <c r="C12" s="55">
        <v>2.5</v>
      </c>
      <c r="D12" s="56">
        <v>0.132</v>
      </c>
      <c r="E12" s="55">
        <f t="shared" si="0"/>
        <v>6.4</v>
      </c>
    </row>
    <row r="13" spans="1:5">
      <c r="A13" s="22" t="s">
        <v>15</v>
      </c>
      <c r="B13" s="54">
        <v>12</v>
      </c>
      <c r="C13" s="55">
        <v>2.5</v>
      </c>
      <c r="D13" s="56">
        <v>0.118</v>
      </c>
      <c r="E13" s="55">
        <f t="shared" si="0"/>
        <v>5.7</v>
      </c>
    </row>
    <row r="14" spans="2:5">
      <c r="B14" s="50" t="s">
        <v>20</v>
      </c>
      <c r="C14" s="57">
        <v>2.5</v>
      </c>
      <c r="D14" s="51">
        <v>0.113</v>
      </c>
      <c r="E14" s="57">
        <f t="shared" si="0"/>
        <v>5.45</v>
      </c>
    </row>
    <row r="29" ht="14.4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zoomScale="110" zoomScaleNormal="110" workbookViewId="0">
      <pane ySplit="1" topLeftCell="A2" activePane="bottomLeft" state="frozen"/>
      <selection/>
      <selection pane="bottomLeft" activeCell="F12" sqref="F12"/>
    </sheetView>
  </sheetViews>
  <sheetFormatPr defaultColWidth="9" defaultRowHeight="15.6"/>
  <cols>
    <col min="1" max="1" width="20.6666666666667" style="35" customWidth="1"/>
    <col min="2" max="3" width="10.6666666666667" style="36" customWidth="1"/>
    <col min="4" max="4" width="14.4444444444444" style="36" customWidth="1"/>
    <col min="5" max="6" width="18.1111111111111" style="36" customWidth="1"/>
    <col min="7" max="7" width="7.22222222222222" style="36" customWidth="1"/>
    <col min="8" max="9" width="18.1111111111111" style="36" customWidth="1"/>
    <col min="10" max="16384" width="9" style="36"/>
  </cols>
  <sheetData>
    <row r="1" s="35" customFormat="1" spans="1:9">
      <c r="A1" s="37" t="s">
        <v>2</v>
      </c>
      <c r="B1" s="38" t="s">
        <v>1</v>
      </c>
      <c r="C1" s="38" t="s">
        <v>17</v>
      </c>
      <c r="D1" s="38" t="s">
        <v>38</v>
      </c>
      <c r="E1" s="38" t="s">
        <v>39</v>
      </c>
      <c r="F1" s="38" t="s">
        <v>40</v>
      </c>
      <c r="H1" s="38" t="s">
        <v>39</v>
      </c>
      <c r="I1" s="49" t="s">
        <v>41</v>
      </c>
    </row>
    <row r="2" s="36" customFormat="1" spans="1:9">
      <c r="A2" s="37" t="s">
        <v>4</v>
      </c>
      <c r="B2" s="39" t="s">
        <v>42</v>
      </c>
      <c r="C2" s="40">
        <v>3</v>
      </c>
      <c r="D2" s="40">
        <v>11.8320610687023</v>
      </c>
      <c r="E2" s="39">
        <v>0.197</v>
      </c>
      <c r="F2" s="41">
        <f t="shared" ref="F2:F19" si="0">(E2-0.136)*30/C2*(1+D2/100)</f>
        <v>0.682175572519084</v>
      </c>
      <c r="H2" s="39">
        <v>0.852</v>
      </c>
      <c r="I2" s="41">
        <f t="shared" ref="I2:I19" si="1">(H2+0.009)*30/C2*(1+D2/100)</f>
        <v>9.62874045801527</v>
      </c>
    </row>
    <row r="3" s="36" customFormat="1" spans="1:9">
      <c r="A3" s="37" t="s">
        <v>5</v>
      </c>
      <c r="B3" s="39" t="s">
        <v>43</v>
      </c>
      <c r="C3" s="40">
        <v>3</v>
      </c>
      <c r="D3" s="40">
        <v>6.13553113553115</v>
      </c>
      <c r="E3" s="39">
        <v>0.203</v>
      </c>
      <c r="F3" s="41">
        <f t="shared" si="0"/>
        <v>0.711108058608059</v>
      </c>
      <c r="H3" s="39">
        <v>0.635</v>
      </c>
      <c r="I3" s="41">
        <f t="shared" si="1"/>
        <v>6.83512820512821</v>
      </c>
    </row>
    <row r="4" s="36" customFormat="1" spans="1:9">
      <c r="A4" s="37" t="s">
        <v>6</v>
      </c>
      <c r="B4" s="39" t="s">
        <v>44</v>
      </c>
      <c r="C4" s="40">
        <v>3</v>
      </c>
      <c r="D4" s="40">
        <v>5.39130434782606</v>
      </c>
      <c r="E4" s="39">
        <v>0.198</v>
      </c>
      <c r="F4" s="42">
        <f t="shared" si="0"/>
        <v>0.653426086956522</v>
      </c>
      <c r="G4" s="43"/>
      <c r="H4" s="39">
        <v>1.152</v>
      </c>
      <c r="I4" s="41">
        <f t="shared" si="1"/>
        <v>12.2359304347826</v>
      </c>
    </row>
    <row r="5" s="36" customFormat="1" spans="1:9">
      <c r="A5" s="37" t="s">
        <v>7</v>
      </c>
      <c r="B5" s="39" t="s">
        <v>45</v>
      </c>
      <c r="C5" s="40">
        <v>3</v>
      </c>
      <c r="D5" s="40">
        <v>7.1993670886076</v>
      </c>
      <c r="E5" s="39">
        <v>0.19</v>
      </c>
      <c r="F5" s="41">
        <f t="shared" si="0"/>
        <v>0.578876582278481</v>
      </c>
      <c r="H5" s="39">
        <v>0.622</v>
      </c>
      <c r="I5" s="41">
        <f t="shared" si="1"/>
        <v>6.76428006329114</v>
      </c>
    </row>
    <row r="6" s="36" customFormat="1" spans="1:9">
      <c r="A6" s="37" t="s">
        <v>8</v>
      </c>
      <c r="B6" s="39" t="s">
        <v>46</v>
      </c>
      <c r="C6" s="40">
        <v>3</v>
      </c>
      <c r="D6" s="40">
        <v>11.504424778761</v>
      </c>
      <c r="E6" s="39">
        <v>0.211</v>
      </c>
      <c r="F6" s="41">
        <f t="shared" si="0"/>
        <v>0.836283185840707</v>
      </c>
      <c r="H6" s="39">
        <v>0.192</v>
      </c>
      <c r="I6" s="41">
        <f t="shared" si="1"/>
        <v>2.2412389380531</v>
      </c>
    </row>
    <row r="7" s="36" customFormat="1" spans="1:9">
      <c r="A7" s="37" t="s">
        <v>9</v>
      </c>
      <c r="B7" s="39" t="s">
        <v>47</v>
      </c>
      <c r="C7" s="40">
        <v>3</v>
      </c>
      <c r="D7" s="40">
        <v>9.15086562242374</v>
      </c>
      <c r="E7" s="39">
        <v>0.187</v>
      </c>
      <c r="F7" s="41">
        <f t="shared" si="0"/>
        <v>0.556669414674361</v>
      </c>
      <c r="H7" s="39">
        <v>0.156</v>
      </c>
      <c r="I7" s="41">
        <f t="shared" si="1"/>
        <v>1.80098928276999</v>
      </c>
    </row>
    <row r="8" s="36" customFormat="1" spans="1:9">
      <c r="A8" s="37" t="s">
        <v>10</v>
      </c>
      <c r="B8" s="39" t="s">
        <v>48</v>
      </c>
      <c r="C8" s="40">
        <v>3</v>
      </c>
      <c r="D8" s="40">
        <v>7.71186440677966</v>
      </c>
      <c r="E8" s="39">
        <v>0.233</v>
      </c>
      <c r="F8" s="41">
        <f t="shared" si="0"/>
        <v>1.04480508474576</v>
      </c>
      <c r="H8" s="39">
        <v>0.507</v>
      </c>
      <c r="I8" s="41">
        <f t="shared" si="1"/>
        <v>5.55793220338983</v>
      </c>
    </row>
    <row r="9" s="36" customFormat="1" spans="1:9">
      <c r="A9" s="37" t="s">
        <v>11</v>
      </c>
      <c r="B9" s="39" t="s">
        <v>49</v>
      </c>
      <c r="C9" s="40">
        <v>3</v>
      </c>
      <c r="D9" s="40">
        <v>6.66666666666669</v>
      </c>
      <c r="E9" s="39">
        <v>0.227</v>
      </c>
      <c r="F9" s="41">
        <f t="shared" si="0"/>
        <v>0.970666666666667</v>
      </c>
      <c r="H9" s="39">
        <v>0.464</v>
      </c>
      <c r="I9" s="41">
        <f t="shared" si="1"/>
        <v>5.04533333333333</v>
      </c>
    </row>
    <row r="10" s="36" customFormat="1" spans="1:9">
      <c r="A10" s="37" t="s">
        <v>12</v>
      </c>
      <c r="B10" s="39" t="s">
        <v>50</v>
      </c>
      <c r="C10" s="40">
        <v>3</v>
      </c>
      <c r="D10" s="40">
        <v>10.4390243902439</v>
      </c>
      <c r="E10" s="39">
        <v>0.192</v>
      </c>
      <c r="F10" s="41">
        <f t="shared" si="0"/>
        <v>0.618458536585366</v>
      </c>
      <c r="H10" s="39">
        <v>0.271</v>
      </c>
      <c r="I10" s="41">
        <f t="shared" si="1"/>
        <v>3.09229268292683</v>
      </c>
    </row>
    <row r="11" s="36" customFormat="1" spans="1:9">
      <c r="A11" s="37" t="s">
        <v>13</v>
      </c>
      <c r="B11" s="39" t="s">
        <v>51</v>
      </c>
      <c r="C11" s="40">
        <v>3</v>
      </c>
      <c r="D11" s="40">
        <v>10.3618421052632</v>
      </c>
      <c r="E11" s="39">
        <v>0.178</v>
      </c>
      <c r="F11" s="41">
        <f t="shared" si="0"/>
        <v>0.463519736842105</v>
      </c>
      <c r="H11" s="39">
        <v>0.214</v>
      </c>
      <c r="I11" s="41">
        <f t="shared" si="1"/>
        <v>2.46106907894737</v>
      </c>
    </row>
    <row r="12" s="36" customFormat="1" spans="1:9">
      <c r="A12" s="37" t="s">
        <v>14</v>
      </c>
      <c r="B12" s="39" t="s">
        <v>52</v>
      </c>
      <c r="C12" s="40">
        <v>3</v>
      </c>
      <c r="D12" s="40">
        <v>8.97703549060542</v>
      </c>
      <c r="E12" s="44">
        <v>0.23</v>
      </c>
      <c r="F12" s="42">
        <f t="shared" si="0"/>
        <v>1.02438413361169</v>
      </c>
      <c r="G12" s="43"/>
      <c r="H12" s="39">
        <v>0.384</v>
      </c>
      <c r="I12" s="41">
        <f t="shared" si="1"/>
        <v>4.28279749478079</v>
      </c>
    </row>
    <row r="13" s="36" customFormat="1" spans="1:9">
      <c r="A13" s="45" t="s">
        <v>15</v>
      </c>
      <c r="B13" s="39" t="s">
        <v>53</v>
      </c>
      <c r="C13" s="40">
        <v>3</v>
      </c>
      <c r="D13" s="40">
        <v>6.61087866108789</v>
      </c>
      <c r="E13" s="39">
        <v>0.218</v>
      </c>
      <c r="F13" s="41">
        <f t="shared" si="0"/>
        <v>0.874209205020921</v>
      </c>
      <c r="H13" s="39">
        <v>0.258</v>
      </c>
      <c r="I13" s="41">
        <f t="shared" si="1"/>
        <v>2.84651046025105</v>
      </c>
    </row>
    <row r="14" s="36" customFormat="1" spans="1:9">
      <c r="A14" s="35"/>
      <c r="B14" s="36" t="s">
        <v>54</v>
      </c>
      <c r="C14" s="46">
        <v>3</v>
      </c>
      <c r="D14" s="47">
        <v>5.39130434782606</v>
      </c>
      <c r="E14" s="36">
        <v>0.202</v>
      </c>
      <c r="F14" s="48">
        <f t="shared" si="0"/>
        <v>0.695582608695652</v>
      </c>
      <c r="H14" s="36">
        <v>1.216</v>
      </c>
      <c r="I14" s="48">
        <f t="shared" si="1"/>
        <v>12.9104347826087</v>
      </c>
    </row>
    <row r="15" s="36" customFormat="1" spans="1:9">
      <c r="A15" s="35"/>
      <c r="B15" s="36" t="s">
        <v>55</v>
      </c>
      <c r="C15" s="46">
        <v>3</v>
      </c>
      <c r="D15" s="47">
        <v>8.97703549060542</v>
      </c>
      <c r="E15" s="36">
        <v>0.224</v>
      </c>
      <c r="F15" s="48">
        <f t="shared" si="0"/>
        <v>0.958997912317328</v>
      </c>
      <c r="H15" s="36">
        <v>0.367</v>
      </c>
      <c r="I15" s="48">
        <f t="shared" si="1"/>
        <v>4.09753653444676</v>
      </c>
    </row>
    <row r="16" s="36" customFormat="1" spans="1:9">
      <c r="A16" s="35"/>
      <c r="F16" s="48"/>
      <c r="I16" s="48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zoomScale="110" zoomScaleNormal="110" workbookViewId="0">
      <pane ySplit="1" topLeftCell="A2" activePane="bottomLeft" state="frozen"/>
      <selection/>
      <selection pane="bottomLeft" activeCell="G15" sqref="G15"/>
    </sheetView>
  </sheetViews>
  <sheetFormatPr defaultColWidth="8.61111111111111" defaultRowHeight="15.6"/>
  <cols>
    <col min="1" max="1" width="20.6666666666667" style="2" customWidth="1"/>
    <col min="2" max="2" width="10.3425925925926" style="28" customWidth="1"/>
    <col min="3" max="3" width="17.1296296296296" style="28" customWidth="1"/>
    <col min="4" max="4" width="9.5" style="28" customWidth="1"/>
    <col min="5" max="5" width="19.4444444444444" style="28" customWidth="1"/>
    <col min="6" max="16384" width="8.61111111111111" style="28"/>
  </cols>
  <sheetData>
    <row r="1" s="2" customFormat="1" spans="1:9">
      <c r="A1" s="16" t="s">
        <v>2</v>
      </c>
      <c r="B1" s="3" t="s">
        <v>1</v>
      </c>
      <c r="C1" s="29" t="s">
        <v>56</v>
      </c>
      <c r="D1" s="3" t="s">
        <v>1</v>
      </c>
      <c r="E1" s="29" t="s">
        <v>56</v>
      </c>
      <c r="I1" s="34"/>
    </row>
    <row r="2" s="28" customFormat="1" spans="1:3">
      <c r="A2" s="16" t="s">
        <v>4</v>
      </c>
      <c r="B2" s="30">
        <v>1</v>
      </c>
      <c r="C2" s="31">
        <v>94.5</v>
      </c>
    </row>
    <row r="3" s="28" customFormat="1" spans="1:3">
      <c r="A3" s="16" t="s">
        <v>5</v>
      </c>
      <c r="B3" s="30">
        <v>2</v>
      </c>
      <c r="C3" s="31">
        <v>99.5</v>
      </c>
    </row>
    <row r="4" s="28" customFormat="1" spans="1:3">
      <c r="A4" s="16" t="s">
        <v>6</v>
      </c>
      <c r="B4" s="30">
        <v>3</v>
      </c>
      <c r="C4" s="31">
        <v>82.7</v>
      </c>
    </row>
    <row r="5" s="28" customFormat="1" spans="1:3">
      <c r="A5" s="16" t="s">
        <v>7</v>
      </c>
      <c r="B5" s="30">
        <v>4</v>
      </c>
      <c r="C5" s="31">
        <v>111.2</v>
      </c>
    </row>
    <row r="6" s="28" customFormat="1" spans="1:3">
      <c r="A6" s="16" t="s">
        <v>8</v>
      </c>
      <c r="B6" s="30">
        <v>5</v>
      </c>
      <c r="C6" s="31">
        <v>84.3</v>
      </c>
    </row>
    <row r="7" s="28" customFormat="1" spans="1:3">
      <c r="A7" s="16" t="s">
        <v>9</v>
      </c>
      <c r="B7" s="30">
        <v>6</v>
      </c>
      <c r="C7" s="31">
        <v>87</v>
      </c>
    </row>
    <row r="8" s="28" customFormat="1" spans="1:3">
      <c r="A8" s="16" t="s">
        <v>10</v>
      </c>
      <c r="B8" s="30">
        <v>7</v>
      </c>
      <c r="C8" s="31">
        <v>84.6</v>
      </c>
    </row>
    <row r="9" s="28" customFormat="1" spans="1:5">
      <c r="A9" s="16" t="s">
        <v>11</v>
      </c>
      <c r="B9" s="30">
        <v>8</v>
      </c>
      <c r="C9" s="31">
        <v>89.8</v>
      </c>
      <c r="D9" s="32" t="s">
        <v>57</v>
      </c>
      <c r="E9" s="33">
        <v>89.9</v>
      </c>
    </row>
    <row r="10" s="28" customFormat="1" spans="1:3">
      <c r="A10" s="16" t="s">
        <v>12</v>
      </c>
      <c r="B10" s="30">
        <v>9</v>
      </c>
      <c r="C10" s="31">
        <v>84.8</v>
      </c>
    </row>
    <row r="11" s="28" customFormat="1" spans="1:3">
      <c r="A11" s="16" t="s">
        <v>13</v>
      </c>
      <c r="B11" s="30">
        <v>10</v>
      </c>
      <c r="C11" s="31">
        <v>75.4</v>
      </c>
    </row>
    <row r="12" s="28" customFormat="1" spans="1:3">
      <c r="A12" s="16" t="s">
        <v>14</v>
      </c>
      <c r="B12" s="30">
        <v>11</v>
      </c>
      <c r="C12" s="31">
        <v>88.1</v>
      </c>
    </row>
    <row r="13" s="28" customFormat="1" spans="1:3">
      <c r="A13" s="22" t="s">
        <v>15</v>
      </c>
      <c r="B13" s="30">
        <v>12</v>
      </c>
      <c r="C13" s="31">
        <v>80.4</v>
      </c>
    </row>
    <row r="26" ht="14.4"/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10" zoomScaleNormal="110" workbookViewId="0">
      <pane ySplit="1" topLeftCell="A2" activePane="bottomLeft" state="frozen"/>
      <selection/>
      <selection pane="bottomLeft" activeCell="E24" sqref="E24"/>
    </sheetView>
  </sheetViews>
  <sheetFormatPr defaultColWidth="9.77777777777778" defaultRowHeight="15.6" outlineLevelCol="7"/>
  <cols>
    <col min="1" max="1" width="9.77777777777778" style="2"/>
    <col min="2" max="2" width="20.6666666666667" style="2" customWidth="1"/>
    <col min="3" max="3" width="10.6666666666667" style="2" customWidth="1"/>
    <col min="4" max="4" width="16.8888888888889" style="2" customWidth="1"/>
    <col min="5" max="5" width="16.8888888888889" style="15" customWidth="1"/>
    <col min="6" max="6" width="8.33333333333333" style="2" customWidth="1"/>
    <col min="7" max="7" width="15.6666666666667" style="15" customWidth="1"/>
    <col min="8" max="8" width="14.4444444444444" style="15" customWidth="1"/>
    <col min="9" max="16384" width="9.77777777777778" style="2"/>
  </cols>
  <sheetData>
    <row r="1" s="2" customFormat="1" spans="1:8">
      <c r="A1" s="2" t="s">
        <v>0</v>
      </c>
      <c r="B1" s="16" t="s">
        <v>2</v>
      </c>
      <c r="C1" s="17" t="s">
        <v>1</v>
      </c>
      <c r="D1" s="18" t="s">
        <v>58</v>
      </c>
      <c r="E1" s="18" t="s">
        <v>59</v>
      </c>
      <c r="F1" s="18" t="s">
        <v>60</v>
      </c>
      <c r="G1" s="18" t="s">
        <v>61</v>
      </c>
      <c r="H1" s="19" t="s">
        <v>38</v>
      </c>
    </row>
    <row r="2" s="2" customFormat="1" spans="1:8">
      <c r="A2" s="2" t="s">
        <v>62</v>
      </c>
      <c r="B2" s="16" t="s">
        <v>4</v>
      </c>
      <c r="C2" s="17">
        <v>1</v>
      </c>
      <c r="D2" s="18">
        <v>18.59</v>
      </c>
      <c r="E2" s="18">
        <v>17.35</v>
      </c>
      <c r="F2" s="3" t="s">
        <v>63</v>
      </c>
      <c r="G2" s="20">
        <v>6.87</v>
      </c>
      <c r="H2" s="19">
        <f t="shared" ref="H2:H13" si="0">(D2-E2)/(E2-G2)*100</f>
        <v>11.8320610687023</v>
      </c>
    </row>
    <row r="3" s="2" customFormat="1" spans="2:8">
      <c r="B3" s="16" t="s">
        <v>5</v>
      </c>
      <c r="C3" s="17">
        <v>2</v>
      </c>
      <c r="D3" s="3">
        <v>18.69</v>
      </c>
      <c r="E3" s="18">
        <v>18.02</v>
      </c>
      <c r="F3" s="3" t="s">
        <v>64</v>
      </c>
      <c r="G3" s="20">
        <v>7.1</v>
      </c>
      <c r="H3" s="19">
        <f t="shared" si="0"/>
        <v>6.13553113553115</v>
      </c>
    </row>
    <row r="4" s="2" customFormat="1" spans="2:8">
      <c r="B4" s="16" t="s">
        <v>6</v>
      </c>
      <c r="C4" s="17">
        <v>3</v>
      </c>
      <c r="D4" s="3">
        <v>19.04</v>
      </c>
      <c r="E4" s="18">
        <v>18.42</v>
      </c>
      <c r="F4" s="3" t="s">
        <v>65</v>
      </c>
      <c r="G4" s="20">
        <v>6.92</v>
      </c>
      <c r="H4" s="19">
        <f t="shared" si="0"/>
        <v>5.39130434782606</v>
      </c>
    </row>
    <row r="5" s="2" customFormat="1" spans="2:8">
      <c r="B5" s="16" t="s">
        <v>7</v>
      </c>
      <c r="C5" s="17">
        <v>4</v>
      </c>
      <c r="D5" s="3">
        <v>20.32</v>
      </c>
      <c r="E5" s="18">
        <v>19.41</v>
      </c>
      <c r="F5" s="3" t="s">
        <v>66</v>
      </c>
      <c r="G5" s="20">
        <v>6.77</v>
      </c>
      <c r="H5" s="19">
        <f t="shared" si="0"/>
        <v>7.1993670886076</v>
      </c>
    </row>
    <row r="6" s="2" customFormat="1" spans="2:8">
      <c r="B6" s="16" t="s">
        <v>8</v>
      </c>
      <c r="C6" s="17">
        <v>5</v>
      </c>
      <c r="D6" s="3">
        <v>19.47</v>
      </c>
      <c r="E6" s="18">
        <v>18.17</v>
      </c>
      <c r="F6" s="3" t="s">
        <v>67</v>
      </c>
      <c r="G6" s="20">
        <v>6.87</v>
      </c>
      <c r="H6" s="19">
        <f t="shared" si="0"/>
        <v>11.504424778761</v>
      </c>
    </row>
    <row r="7" s="2" customFormat="1" spans="2:8">
      <c r="B7" s="16" t="s">
        <v>9</v>
      </c>
      <c r="C7" s="17">
        <v>6</v>
      </c>
      <c r="D7" s="3">
        <v>19.97</v>
      </c>
      <c r="E7" s="18">
        <v>18.86</v>
      </c>
      <c r="F7" s="3" t="s">
        <v>68</v>
      </c>
      <c r="G7" s="20">
        <v>6.73</v>
      </c>
      <c r="H7" s="19">
        <f t="shared" si="0"/>
        <v>9.15086562242374</v>
      </c>
    </row>
    <row r="8" s="2" customFormat="1" spans="2:8">
      <c r="B8" s="16" t="s">
        <v>10</v>
      </c>
      <c r="C8" s="17">
        <v>7</v>
      </c>
      <c r="D8" s="3">
        <v>19.48</v>
      </c>
      <c r="E8" s="18">
        <v>18.57</v>
      </c>
      <c r="F8" s="3" t="s">
        <v>69</v>
      </c>
      <c r="G8" s="20">
        <v>6.77</v>
      </c>
      <c r="H8" s="19">
        <f t="shared" si="0"/>
        <v>7.71186440677966</v>
      </c>
    </row>
    <row r="9" s="2" customFormat="1" spans="2:8">
      <c r="B9" s="16" t="s">
        <v>11</v>
      </c>
      <c r="C9" s="17">
        <v>8</v>
      </c>
      <c r="D9" s="21">
        <v>18.8</v>
      </c>
      <c r="E9" s="18">
        <v>18.06</v>
      </c>
      <c r="F9" s="3" t="s">
        <v>70</v>
      </c>
      <c r="G9" s="20">
        <v>6.96</v>
      </c>
      <c r="H9" s="19">
        <f t="shared" si="0"/>
        <v>6.66666666666669</v>
      </c>
    </row>
    <row r="10" s="2" customFormat="1" spans="2:8">
      <c r="B10" s="16" t="s">
        <v>12</v>
      </c>
      <c r="C10" s="17">
        <v>9</v>
      </c>
      <c r="D10" s="21">
        <v>18.1</v>
      </c>
      <c r="E10" s="18">
        <v>17.03</v>
      </c>
      <c r="F10" s="3" t="s">
        <v>71</v>
      </c>
      <c r="G10" s="20">
        <v>6.78</v>
      </c>
      <c r="H10" s="19">
        <f t="shared" si="0"/>
        <v>10.4390243902439</v>
      </c>
    </row>
    <row r="11" s="2" customFormat="1" spans="2:8">
      <c r="B11" s="16" t="s">
        <v>13</v>
      </c>
      <c r="C11" s="17">
        <v>10</v>
      </c>
      <c r="D11" s="3">
        <v>20.25</v>
      </c>
      <c r="E11" s="18">
        <v>18.99</v>
      </c>
      <c r="F11" s="3" t="s">
        <v>72</v>
      </c>
      <c r="G11" s="20">
        <v>6.83</v>
      </c>
      <c r="H11" s="19">
        <f t="shared" si="0"/>
        <v>10.3618421052632</v>
      </c>
    </row>
    <row r="12" s="2" customFormat="1" spans="2:8">
      <c r="B12" s="16" t="s">
        <v>14</v>
      </c>
      <c r="C12" s="17">
        <v>11</v>
      </c>
      <c r="D12" s="3">
        <v>17.22</v>
      </c>
      <c r="E12" s="18">
        <v>16.36</v>
      </c>
      <c r="F12" s="3" t="s">
        <v>73</v>
      </c>
      <c r="G12" s="20">
        <v>6.78</v>
      </c>
      <c r="H12" s="19">
        <f t="shared" si="0"/>
        <v>8.97703549060542</v>
      </c>
    </row>
    <row r="13" s="2" customFormat="1" spans="2:8">
      <c r="B13" s="22" t="s">
        <v>15</v>
      </c>
      <c r="C13" s="23">
        <v>12</v>
      </c>
      <c r="D13" s="24">
        <v>19.51</v>
      </c>
      <c r="E13" s="25">
        <v>18.72</v>
      </c>
      <c r="F13" s="24" t="s">
        <v>74</v>
      </c>
      <c r="G13" s="26">
        <v>6.77</v>
      </c>
      <c r="H13" s="27">
        <f t="shared" si="0"/>
        <v>6.61087866108789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zoomScale="110" zoomScaleNormal="110" workbookViewId="0">
      <selection activeCell="F18" sqref="F18"/>
    </sheetView>
  </sheetViews>
  <sheetFormatPr defaultColWidth="10" defaultRowHeight="15.6" outlineLevelCol="7"/>
  <cols>
    <col min="1" max="1" width="5.97222222222222" style="1" customWidth="1"/>
    <col min="2" max="2" width="22.4166666666667" style="2" customWidth="1"/>
    <col min="3" max="3" width="8.33333333333333" style="1" customWidth="1"/>
    <col min="4" max="5" width="12.7777777777778" style="1" customWidth="1"/>
    <col min="6" max="6" width="17.7777777777778" style="1" customWidth="1"/>
    <col min="7" max="7" width="70.7037037037037" style="1" customWidth="1"/>
    <col min="8" max="16384" width="10" style="1"/>
  </cols>
  <sheetData>
    <row r="1" s="1" customFormat="1" spans="1:7">
      <c r="A1" s="3" t="s">
        <v>75</v>
      </c>
      <c r="B1" s="4"/>
      <c r="C1" s="5" t="s">
        <v>76</v>
      </c>
      <c r="D1" s="5" t="s">
        <v>77</v>
      </c>
      <c r="E1" s="5" t="s">
        <v>78</v>
      </c>
      <c r="F1" s="5" t="s">
        <v>79</v>
      </c>
      <c r="G1" s="3" t="s">
        <v>80</v>
      </c>
    </row>
    <row r="2" s="1" customFormat="1" spans="1:7">
      <c r="A2" s="3"/>
      <c r="B2" s="6" t="s">
        <v>81</v>
      </c>
      <c r="C2" s="5" t="s">
        <v>16</v>
      </c>
      <c r="D2" s="5">
        <v>12</v>
      </c>
      <c r="E2" s="5"/>
      <c r="F2" s="5">
        <f>E2*D2</f>
        <v>0</v>
      </c>
      <c r="G2" s="3" t="s">
        <v>82</v>
      </c>
    </row>
    <row r="3" s="1" customFormat="1" spans="1:7">
      <c r="A3" s="3"/>
      <c r="B3" s="7"/>
      <c r="C3" s="5" t="s">
        <v>83</v>
      </c>
      <c r="D3" s="5">
        <v>12</v>
      </c>
      <c r="E3" s="5"/>
      <c r="F3" s="5">
        <f t="shared" ref="F3:F11" si="0">E3*D3</f>
        <v>0</v>
      </c>
      <c r="G3" s="3"/>
    </row>
    <row r="4" s="1" customFormat="1" spans="1:7">
      <c r="A4" s="3"/>
      <c r="B4" s="7"/>
      <c r="C4" s="5" t="s">
        <v>84</v>
      </c>
      <c r="D4" s="5">
        <v>12</v>
      </c>
      <c r="E4" s="5"/>
      <c r="F4" s="5">
        <f t="shared" si="0"/>
        <v>0</v>
      </c>
      <c r="G4" s="3"/>
    </row>
    <row r="5" s="1" customFormat="1" spans="1:7">
      <c r="A5" s="3"/>
      <c r="B5" s="7"/>
      <c r="C5" s="5" t="s">
        <v>85</v>
      </c>
      <c r="D5" s="5">
        <v>12</v>
      </c>
      <c r="E5" s="5"/>
      <c r="F5" s="5">
        <f t="shared" si="0"/>
        <v>0</v>
      </c>
      <c r="G5" s="3"/>
    </row>
    <row r="6" s="1" customFormat="1" spans="1:7">
      <c r="A6" s="3"/>
      <c r="B6" s="7"/>
      <c r="C6" s="5" t="s">
        <v>86</v>
      </c>
      <c r="D6" s="5">
        <v>12</v>
      </c>
      <c r="E6" s="5"/>
      <c r="F6" s="5">
        <f t="shared" si="0"/>
        <v>0</v>
      </c>
      <c r="G6" s="3"/>
    </row>
    <row r="7" s="1" customFormat="1" spans="1:7">
      <c r="A7" s="3"/>
      <c r="B7" s="7"/>
      <c r="C7" s="5" t="s">
        <v>87</v>
      </c>
      <c r="D7" s="5">
        <v>12</v>
      </c>
      <c r="E7" s="5"/>
      <c r="F7" s="5">
        <f t="shared" si="0"/>
        <v>0</v>
      </c>
      <c r="G7" s="3"/>
    </row>
    <row r="8" s="1" customFormat="1" spans="1:7">
      <c r="A8" s="3"/>
      <c r="B8" s="7"/>
      <c r="C8" s="5" t="s">
        <v>88</v>
      </c>
      <c r="D8" s="5">
        <v>12</v>
      </c>
      <c r="E8" s="5"/>
      <c r="F8" s="5">
        <f t="shared" si="0"/>
        <v>0</v>
      </c>
      <c r="G8" s="3"/>
    </row>
    <row r="9" s="1" customFormat="1" spans="1:7">
      <c r="A9" s="3"/>
      <c r="B9" s="7"/>
      <c r="C9" s="5" t="s">
        <v>89</v>
      </c>
      <c r="D9" s="5">
        <v>12</v>
      </c>
      <c r="E9" s="5"/>
      <c r="F9" s="5">
        <f t="shared" si="0"/>
        <v>0</v>
      </c>
      <c r="G9" s="3"/>
    </row>
    <row r="10" s="1" customFormat="1" spans="1:7">
      <c r="A10" s="3"/>
      <c r="B10" s="7"/>
      <c r="C10" s="5" t="s">
        <v>90</v>
      </c>
      <c r="D10" s="5">
        <v>12</v>
      </c>
      <c r="E10" s="5"/>
      <c r="F10" s="5">
        <f t="shared" si="0"/>
        <v>0</v>
      </c>
      <c r="G10" s="3"/>
    </row>
    <row r="11" s="1" customFormat="1" spans="1:7">
      <c r="A11" s="3"/>
      <c r="B11" s="8"/>
      <c r="C11" s="5" t="s">
        <v>91</v>
      </c>
      <c r="D11" s="5">
        <v>12</v>
      </c>
      <c r="E11" s="5"/>
      <c r="F11" s="5">
        <f t="shared" si="0"/>
        <v>0</v>
      </c>
      <c r="G11" s="3"/>
    </row>
    <row r="12" s="1" customFormat="1" spans="1:7">
      <c r="A12" s="9"/>
      <c r="B12" s="4"/>
      <c r="C12" s="5" t="s">
        <v>92</v>
      </c>
      <c r="D12" s="5"/>
      <c r="E12" s="5"/>
      <c r="F12" s="5">
        <f>SUM(F2:F11)</f>
        <v>0</v>
      </c>
      <c r="G12" s="3"/>
    </row>
    <row r="15" s="1" customFormat="1" ht="31.2" spans="1:8">
      <c r="A15" s="10">
        <v>1716</v>
      </c>
      <c r="B15" s="11" t="s">
        <v>93</v>
      </c>
      <c r="C15" s="12" t="s">
        <v>94</v>
      </c>
      <c r="D15" s="11">
        <v>12</v>
      </c>
      <c r="E15" s="11">
        <v>0</v>
      </c>
      <c r="F15" s="11" t="s">
        <v>95</v>
      </c>
      <c r="G15" s="13" t="s">
        <v>96</v>
      </c>
      <c r="H15" s="14" t="s">
        <v>97</v>
      </c>
    </row>
  </sheetData>
  <mergeCells count="4">
    <mergeCell ref="C12:E12"/>
    <mergeCell ref="A2:A11"/>
    <mergeCell ref="B2:B11"/>
    <mergeCell ref="G2:G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原始编号</vt:lpstr>
      <vt:lpstr>pH</vt:lpstr>
      <vt:lpstr>全磷</vt:lpstr>
      <vt:lpstr>全氮、有机质</vt:lpstr>
      <vt:lpstr>有效磷</vt:lpstr>
      <vt:lpstr>铵硝态氮</vt:lpstr>
      <vt:lpstr>电导率</vt:lpstr>
      <vt:lpstr>含水率</vt:lpstr>
      <vt:lpstr>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程红岩</cp:lastModifiedBy>
  <dcterms:created xsi:type="dcterms:W3CDTF">2023-05-12T11:15:00Z</dcterms:created>
  <dcterms:modified xsi:type="dcterms:W3CDTF">2024-12-11T13:24:16Z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5A1286B3BD93452EA93E5A6D32819DE3_12</vt:lpwstr>
  </property>
  <property fmtid="{D5CDD505-2E9C-101B-9397-08002B2CF9AE}" pid="4" name="KSOReadingLayout">
    <vt:bool>true</vt:bool>
  </property>
</Properties>
</file>