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kumenty\Projekty\IOT\SVN\06_HW\Lora Murata uBus\Projekt\Project Outputs for PCB_Project1\REV_C_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  <sheet name="Stock" sheetId="3" r:id="rId3"/>
  </sheets>
  <definedNames>
    <definedName name="altium_database__stock" localSheetId="2" hidden="1">Stock!$A$1:$L$3184</definedName>
  </definedNames>
  <calcPr calcId="152511"/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P33" i="1"/>
  <c r="O33" i="1"/>
  <c r="M33" i="1"/>
  <c r="U32" i="1"/>
  <c r="T32" i="1"/>
  <c r="S32" i="1"/>
  <c r="R32" i="1"/>
  <c r="Q32" i="1"/>
  <c r="P32" i="1"/>
  <c r="O32" i="1"/>
  <c r="M32" i="1"/>
  <c r="U31" i="1"/>
  <c r="T31" i="1"/>
  <c r="S31" i="1"/>
  <c r="R31" i="1"/>
  <c r="Q31" i="1"/>
  <c r="P31" i="1"/>
  <c r="O31" i="1"/>
  <c r="M31" i="1"/>
  <c r="U30" i="1"/>
  <c r="T30" i="1"/>
  <c r="S30" i="1"/>
  <c r="R30" i="1"/>
  <c r="Q30" i="1"/>
  <c r="P30" i="1"/>
  <c r="O30" i="1"/>
  <c r="M30" i="1"/>
  <c r="U29" i="1"/>
  <c r="T29" i="1"/>
  <c r="S29" i="1"/>
  <c r="R29" i="1"/>
  <c r="Q29" i="1"/>
  <c r="P29" i="1"/>
  <c r="O29" i="1"/>
  <c r="M29" i="1"/>
  <c r="U28" i="1"/>
  <c r="T28" i="1"/>
  <c r="S28" i="1"/>
  <c r="R28" i="1"/>
  <c r="Q28" i="1"/>
  <c r="P28" i="1"/>
  <c r="O28" i="1"/>
  <c r="M28" i="1"/>
  <c r="U27" i="1"/>
  <c r="T27" i="1"/>
  <c r="S27" i="1"/>
  <c r="R27" i="1"/>
  <c r="Q27" i="1"/>
  <c r="P27" i="1"/>
  <c r="O27" i="1"/>
  <c r="M27" i="1"/>
  <c r="U26" i="1"/>
  <c r="T26" i="1"/>
  <c r="S26" i="1"/>
  <c r="R26" i="1"/>
  <c r="Q26" i="1"/>
  <c r="P26" i="1"/>
  <c r="O26" i="1"/>
  <c r="M26" i="1"/>
  <c r="U25" i="1"/>
  <c r="T25" i="1"/>
  <c r="S25" i="1"/>
  <c r="R25" i="1"/>
  <c r="Q25" i="1"/>
  <c r="P25" i="1"/>
  <c r="O25" i="1"/>
  <c r="M25" i="1"/>
  <c r="U24" i="1"/>
  <c r="T24" i="1"/>
  <c r="S24" i="1"/>
  <c r="R24" i="1"/>
  <c r="Q24" i="1"/>
  <c r="P24" i="1"/>
  <c r="O24" i="1"/>
  <c r="M24" i="1"/>
  <c r="U23" i="1"/>
  <c r="T23" i="1"/>
  <c r="S23" i="1"/>
  <c r="R23" i="1"/>
  <c r="Q23" i="1"/>
  <c r="P23" i="1"/>
  <c r="O23" i="1"/>
  <c r="M23" i="1"/>
  <c r="U22" i="1"/>
  <c r="T22" i="1"/>
  <c r="S22" i="1"/>
  <c r="R22" i="1"/>
  <c r="Q22" i="1"/>
  <c r="P22" i="1"/>
  <c r="O22" i="1"/>
  <c r="M22" i="1"/>
  <c r="U21" i="1"/>
  <c r="T21" i="1"/>
  <c r="S21" i="1"/>
  <c r="R21" i="1"/>
  <c r="Q21" i="1"/>
  <c r="P21" i="1"/>
  <c r="O21" i="1"/>
  <c r="M21" i="1"/>
  <c r="U20" i="1"/>
  <c r="T20" i="1"/>
  <c r="S20" i="1"/>
  <c r="R20" i="1"/>
  <c r="Q20" i="1"/>
  <c r="P20" i="1"/>
  <c r="O20" i="1"/>
  <c r="M20" i="1"/>
  <c r="U19" i="1"/>
  <c r="T19" i="1"/>
  <c r="S19" i="1"/>
  <c r="R19" i="1"/>
  <c r="Q19" i="1"/>
  <c r="P19" i="1"/>
  <c r="O19" i="1"/>
  <c r="M19" i="1"/>
  <c r="U18" i="1"/>
  <c r="T18" i="1"/>
  <c r="S18" i="1"/>
  <c r="R18" i="1"/>
  <c r="Q18" i="1"/>
  <c r="P18" i="1"/>
  <c r="O18" i="1"/>
  <c r="M18" i="1"/>
  <c r="O17" i="1" l="1"/>
  <c r="P17" i="1"/>
  <c r="Q17" i="1"/>
  <c r="R17" i="1"/>
  <c r="S17" i="1"/>
  <c r="T17" i="1"/>
  <c r="U17" i="1"/>
  <c r="T16" i="1" l="1"/>
  <c r="S16" i="1"/>
  <c r="R16" i="1"/>
  <c r="Q16" i="1"/>
  <c r="P16" i="1"/>
  <c r="O16" i="1"/>
  <c r="U16" i="1" l="1"/>
  <c r="M17" i="1" l="1"/>
  <c r="M16" i="1"/>
  <c r="C12" i="1"/>
  <c r="B12" i="1"/>
  <c r="M34" i="1" l="1"/>
</calcChain>
</file>

<file path=xl/connections.xml><?xml version="1.0" encoding="utf-8"?>
<connections xmlns="http://schemas.openxmlformats.org/spreadsheetml/2006/main">
  <connection id="1" odcFile="C:\Users\Jiri\Documents\altium_database _stock.odc" keepAlive="1" name="altium_database _stock2" description="VIEW" type="5" refreshedVersion="0" new="1" background="1" refreshOnLoad="1" saveData="1">
    <dbPr connection="Provider=MSDASQL.1;Persist Security Info=True;Data Source=MySQL;Extended Properties=&quot;DSN=MySQL;&quot;;Initial Catalog=altium_database" command="`altium_database`.`_stock`" commandType="3"/>
  </connection>
  <connection id="2" odcFile="C:\Users\Jiri\Documents\altium_database _stock.odc" keepAlive="1" name="altium_database _stock21" description="VIEW" type="5" refreshedVersion="5" background="1" saveData="1">
    <dbPr connection="Provider=MSDASQL.1;Persist Security Info=True;Data Source=MySQL;Extended Properties=&quot;DSN=MySQL;&quot;;Initial Catalog=altium_database" command="`altium_database`.`_stock`" commandType="3"/>
  </connection>
</connections>
</file>

<file path=xl/sharedStrings.xml><?xml version="1.0" encoding="utf-8"?>
<sst xmlns="http://schemas.openxmlformats.org/spreadsheetml/2006/main" count="333" uniqueCount="224">
  <si>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</si>
  <si>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</si>
  <si>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</si>
  <si>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</si>
  <si>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</si>
  <si>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</si>
  <si>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</si>
  <si>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</si>
  <si>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</si>
  <si>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</si>
  <si>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</si>
  <si>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</si>
  <si>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</si>
  <si>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</si>
  <si>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</si>
  <si>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</si>
  <si>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</si>
  <si>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</si>
  <si>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</si>
  <si>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</si>
  <si>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</si>
  <si>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</si>
  <si>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</si>
  <si>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PCB author:</t>
  </si>
  <si>
    <t>SCH identification:</t>
  </si>
  <si>
    <t>PCB identification:</t>
  </si>
  <si>
    <t>Assembly identification:</t>
  </si>
  <si>
    <t>BOM identification: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</si>
  <si>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</si>
  <si>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</si>
  <si>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</si>
  <si>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</si>
  <si>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</si>
  <si>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</si>
  <si>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</si>
  <si>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</si>
  <si>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PCB/BOM author:</t>
  </si>
  <si>
    <t>Nr of boards</t>
  </si>
  <si>
    <t>Stock</t>
  </si>
  <si>
    <t>Location1</t>
  </si>
  <si>
    <t>Location2</t>
  </si>
  <si>
    <t>Location3</t>
  </si>
  <si>
    <t>Location4</t>
  </si>
  <si>
    <t>Location5</t>
  </si>
  <si>
    <t>Total quantity</t>
  </si>
  <si>
    <t>Price</t>
  </si>
  <si>
    <t>PartNumber</t>
  </si>
  <si>
    <t>Description</t>
  </si>
  <si>
    <t>ManufacturerID</t>
  </si>
  <si>
    <t>Manuf Part Number</t>
  </si>
  <si>
    <t>Value</t>
  </si>
  <si>
    <t>Location 1</t>
  </si>
  <si>
    <t>Location 2</t>
  </si>
  <si>
    <t>Location 3</t>
  </si>
  <si>
    <t>Location 4</t>
  </si>
  <si>
    <t>Location 5</t>
  </si>
  <si>
    <t>02.05.2018</t>
  </si>
  <si>
    <t>Jiri Cengery</t>
  </si>
  <si>
    <t>KETCube_Lora_Murata_uBus.PrjPcb</t>
  </si>
  <si>
    <t>Bulck</t>
  </si>
  <si>
    <t>1</t>
  </si>
  <si>
    <t>11:03:56</t>
  </si>
  <si>
    <t>prototype</t>
  </si>
  <si>
    <t>KETCube_1805</t>
  </si>
  <si>
    <t>Part Number</t>
  </si>
  <si>
    <t>RES_000073</t>
  </si>
  <si>
    <t>CAP_000381</t>
  </si>
  <si>
    <t>RES_000081</t>
  </si>
  <si>
    <t>RES_000097</t>
  </si>
  <si>
    <t>CAP_000438</t>
  </si>
  <si>
    <t>CAP_000000</t>
  </si>
  <si>
    <t>CON_000370</t>
  </si>
  <si>
    <t>MOD_000026</t>
  </si>
  <si>
    <t>MOD_000027</t>
  </si>
  <si>
    <t>ICS_000724</t>
  </si>
  <si>
    <t>CON_000371</t>
  </si>
  <si>
    <t>OPT_000005</t>
  </si>
  <si>
    <t>OPT_000003</t>
  </si>
  <si>
    <t>DIO_000074</t>
  </si>
  <si>
    <t>ICS_000567</t>
  </si>
  <si>
    <t>CON_000358</t>
  </si>
  <si>
    <t>CON_000361</t>
  </si>
  <si>
    <t>CON_000356</t>
  </si>
  <si>
    <t>1.00k</t>
  </si>
  <si>
    <t>1.00u</t>
  </si>
  <si>
    <t>2.20k</t>
  </si>
  <si>
    <t>10.0k</t>
  </si>
  <si>
    <t>10.0u</t>
  </si>
  <si>
    <t>100n</t>
  </si>
  <si>
    <t>2212S-08SG-85</t>
  </si>
  <si>
    <t>ANT-868-JJB-RA</t>
  </si>
  <si>
    <t>CMWX1ZZABZ-078</t>
  </si>
  <si>
    <t>HDC1080</t>
  </si>
  <si>
    <t>Header_1x5</t>
  </si>
  <si>
    <t>L1G</t>
  </si>
  <si>
    <t>L1R</t>
  </si>
  <si>
    <t>MBR0520LT</t>
  </si>
  <si>
    <t>MCP1700T-3302E</t>
  </si>
  <si>
    <t>SSQ-108-03-F-S</t>
  </si>
  <si>
    <t>SSQ-112-03-F-S</t>
  </si>
  <si>
    <t>ZX62WD1-B-5PC</t>
  </si>
  <si>
    <t>Quantity</t>
  </si>
  <si>
    <t>PartQuantity</t>
  </si>
  <si>
    <t>Designator</t>
  </si>
  <si>
    <t>R2, R3, R4</t>
  </si>
  <si>
    <t>C5, C9</t>
  </si>
  <si>
    <t>R7, R8</t>
  </si>
  <si>
    <t>R1, R9</t>
  </si>
  <si>
    <t>C2, C4</t>
  </si>
  <si>
    <t>C1, C3, C6, C7, C8</t>
  </si>
  <si>
    <t>H5</t>
  </si>
  <si>
    <t>AN1</t>
  </si>
  <si>
    <t>IC1</t>
  </si>
  <si>
    <t>IC3</t>
  </si>
  <si>
    <t>H3</t>
  </si>
  <si>
    <t>V3</t>
  </si>
  <si>
    <t>V1, V2</t>
  </si>
  <si>
    <t>V4</t>
  </si>
  <si>
    <t>IC2</t>
  </si>
  <si>
    <t>H8</t>
  </si>
  <si>
    <t>H4</t>
  </si>
  <si>
    <t>H7</t>
  </si>
  <si>
    <t>RES 0603 1.00k 1% 100ppm SMD thick film</t>
  </si>
  <si>
    <t>CAP CER 1.0UF 16V X7R 10% 0603</t>
  </si>
  <si>
    <t>RES 0603 2.20k 1% 100ppm SMD thick film</t>
  </si>
  <si>
    <t>RES 0603 10.0k 1% 100ppm SMD thick film</t>
  </si>
  <si>
    <t>CAP CER 10.0u 16V X6S 10% 105°C 0805</t>
  </si>
  <si>
    <t>CAP CER .10UF 50V X7R 10% 0603</t>
  </si>
  <si>
    <t>CON Receptacle 1x8 100 mils, hight 8.5mm</t>
  </si>
  <si>
    <t>MOD Antenna, PCB mount, Perm Mnt Mini, 90deg, 868MHz</t>
  </si>
  <si>
    <t>Lora modul Murata (STM32L, 868 MHz, 915 MHz) 12 x 12 mm</t>
  </si>
  <si>
    <t>ICS Low Power, High Accuracy Digital Humidity Sensor with Temperature Sensor</t>
  </si>
  <si>
    <t>CON 1x5pin header 50mill, righ , L 4mm</t>
  </si>
  <si>
    <t>OPT LED green 570nm 2mA 3,92mcd 0603</t>
  </si>
  <si>
    <t>OPT LED red 630nm 2mA 7,1mcd 0603</t>
  </si>
  <si>
    <t>DIO schottky  20V 0.5A SOD123</t>
  </si>
  <si>
    <t>ICS LDO regulator Vout=3.3V, 250mA, Vin=6V, SOT23-3, Vdrop =  200mV</t>
  </si>
  <si>
    <t>CON Receptacle 1x8 100 mils, leads length 10mm</t>
  </si>
  <si>
    <t>CON Receptacle 1x10 100 mils, leads length 10mm</t>
  </si>
  <si>
    <t>CON USB micro B, USB 2; 5 pins; righ angle, PCB mount SMT</t>
  </si>
  <si>
    <t>Manufacturer</t>
  </si>
  <si>
    <t>Panasonic</t>
  </si>
  <si>
    <t>TDK Corporation</t>
  </si>
  <si>
    <t>MCM Electronics</t>
  </si>
  <si>
    <t>Linx Technologies</t>
  </si>
  <si>
    <t>Murata</t>
  </si>
  <si>
    <t>Texas Instruments</t>
  </si>
  <si>
    <t>SAMTEC</t>
  </si>
  <si>
    <t>OSRAM</t>
  </si>
  <si>
    <t>On Semiconductor</t>
  </si>
  <si>
    <t>Microchip</t>
  </si>
  <si>
    <t>Hirose U.S.A.</t>
  </si>
  <si>
    <t>ERJ3EKF1001V</t>
  </si>
  <si>
    <t>C1608X7R1C105K</t>
  </si>
  <si>
    <t>ERJ3EKF2201V</t>
  </si>
  <si>
    <t>ERJ3EKF1002V</t>
  </si>
  <si>
    <t>C2012X6S1C106K125AC</t>
  </si>
  <si>
    <t>C1608X7R1H104K080AA</t>
  </si>
  <si>
    <t>HDC1080DMBT</t>
  </si>
  <si>
    <t>TMS-105-02-L-S-RA</t>
  </si>
  <si>
    <t>LG L29K-G2J1-24-Z</t>
  </si>
  <si>
    <t>LS L29K-G1J2-1-Z</t>
  </si>
  <si>
    <t>MBR0520LT1G</t>
  </si>
  <si>
    <t>MCP1700T-3302E/TT</t>
  </si>
  <si>
    <t>SupplierID</t>
  </si>
  <si>
    <t>Digikey</t>
  </si>
  <si>
    <t>Farnell</t>
  </si>
  <si>
    <t>Mouser</t>
  </si>
  <si>
    <t>Supp Part number</t>
  </si>
  <si>
    <t>P1.00kHTR-ND</t>
  </si>
  <si>
    <t>445-1604-1-ND</t>
  </si>
  <si>
    <t>P2.20kHTR-ND</t>
  </si>
  <si>
    <t>P10.0kHTR-ND</t>
  </si>
  <si>
    <t>2346933</t>
  </si>
  <si>
    <t>445-1314-2-ND</t>
  </si>
  <si>
    <t>1593463</t>
  </si>
  <si>
    <t>712-ANT-868-JJB-RA</t>
  </si>
  <si>
    <t>81-CMWX1ZZABZ-078</t>
  </si>
  <si>
    <t>2535017</t>
  </si>
  <si>
    <t>2055114</t>
  </si>
  <si>
    <t>475-2709-1-ND</t>
  </si>
  <si>
    <t>475-2506-1-ND</t>
  </si>
  <si>
    <t>MBR0520LCT-ND</t>
  </si>
  <si>
    <t>1296592</t>
  </si>
  <si>
    <t>2505051</t>
  </si>
  <si>
    <t>2283784</t>
  </si>
  <si>
    <t>2427509</t>
  </si>
  <si>
    <t>SupplierID2</t>
  </si>
  <si>
    <t>no supplier</t>
  </si>
  <si>
    <t>Supp Part number 2</t>
  </si>
  <si>
    <t>667-ERJ-3EKF1001V</t>
  </si>
  <si>
    <t>1907343</t>
  </si>
  <si>
    <t/>
  </si>
  <si>
    <t>667-ERJ-3EKF1002V</t>
  </si>
  <si>
    <t>810-C2012X6S1C106K1C</t>
  </si>
  <si>
    <t>1907318</t>
  </si>
  <si>
    <t>296-43864-1-ND</t>
  </si>
  <si>
    <t>Part Select</t>
  </si>
  <si>
    <t>SRES0001000300004100</t>
  </si>
  <si>
    <t>SCAP0001000300027100</t>
  </si>
  <si>
    <t>SRES0001000300004220</t>
  </si>
  <si>
    <t>SRES0001000300005100</t>
  </si>
  <si>
    <t>SCAP0001000400038100</t>
  </si>
  <si>
    <t>SCAP0001000300026100</t>
  </si>
  <si>
    <t>TCON0001000200001800</t>
  </si>
  <si>
    <t>TMOD0006000000000000</t>
  </si>
  <si>
    <t>SMOD0001000600000000</t>
  </si>
  <si>
    <t>SICS0002001600040000</t>
  </si>
  <si>
    <t>TCON0001000600015001</t>
  </si>
  <si>
    <t>SOPT0001000100000000</t>
  </si>
  <si>
    <t>SDIO0002000000000000</t>
  </si>
  <si>
    <t>SICS0001000700000000</t>
  </si>
  <si>
    <t>TCON0001000200021800</t>
  </si>
  <si>
    <t>TCON0001000200022120</t>
  </si>
  <si>
    <t>SCON0006000100001500</t>
  </si>
  <si>
    <t>C:\Dokumenty\Projekty\IOT\SVN\06_HW\Lora Murata uBus\Projekt\KETCube_Lora_Murata_uBus.PrjPcb</t>
  </si>
  <si>
    <t>29</t>
  </si>
  <si>
    <t>02.05.2018 11:03:56</t>
  </si>
  <si>
    <t>BOM_PartType</t>
  </si>
  <si>
    <t>BOM</t>
  </si>
  <si>
    <t>&lt;Parameter BOM revision not found&gt;</t>
  </si>
  <si>
    <t>&lt;Parameter PCB revision not found&gt;</t>
  </si>
  <si>
    <t>&lt;Parameter SCH revision not found&gt;</t>
  </si>
  <si>
    <t>&lt;Parameter ASM revision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</si>
</sst>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:ss\ AM/PM;@"/>
    <numFmt numFmtId="166" formatCode="h:mm:ss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i/>
      <sz val="10"/>
      <color theme="0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8" xfId="0" applyNumberFormat="1" applyFill="1" applyBorder="1" applyAlignment="1">
      <alignment vertical="top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2" xfId="0" applyFill="1" applyBorder="1" applyAlignment="1"/>
    <xf numFmtId="0" fontId="0" fillId="3" borderId="13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15" xfId="0" applyFont="1" applyBorder="1" applyAlignment="1">
      <alignment horizontal="left"/>
    </xf>
    <xf numFmtId="0" fontId="2" fillId="0" borderId="15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Fill="1" applyBorder="1" applyAlignment="1"/>
    <xf numFmtId="0" fontId="2" fillId="0" borderId="0" xfId="0" applyFont="1" applyFill="1" applyAlignment="1">
      <alignment vertical="center"/>
    </xf>
    <xf numFmtId="1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3" borderId="12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0" xfId="0" applyNumberFormat="1" applyFont="1" applyFill="1" applyBorder="1" applyAlignment="1" applyProtection="1">
      <alignment horizontal="left"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 wrapText="1"/>
      <protection locked="0"/>
    </xf>
    <xf numFmtId="0" fontId="1" fillId="0" borderId="15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5" fillId="0" borderId="18" xfId="0" applyFont="1" applyBorder="1" applyAlignment="1">
      <alignment horizontal="left" vertical="top"/>
    </xf>
    <xf numFmtId="1" fontId="5" fillId="3" borderId="18" xfId="0" applyNumberFormat="1" applyFont="1" applyFill="1" applyBorder="1" applyAlignment="1">
      <alignment vertical="top"/>
    </xf>
    <xf numFmtId="0" fontId="0" fillId="3" borderId="12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/>
    <xf numFmtId="1" fontId="1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Fill="1" applyAlignment="1">
      <alignment vertical="top"/>
    </xf>
    <xf numFmtId="166" fontId="0" fillId="0" borderId="4" xfId="0" applyNumberFormat="1" applyBorder="1" applyAlignment="1">
      <alignment horizontal="left"/>
    </xf>
    <xf numFmtId="0" fontId="12" fillId="3" borderId="2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15" xfId="0" quotePrefix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15" xfId="0" quotePrefix="1" applyFont="1" applyBorder="1" applyAlignment="1">
      <alignment horizontal="left"/>
    </xf>
    <xf numFmtId="49" fontId="2" fillId="0" borderId="29" xfId="0" quotePrefix="1" applyNumberFormat="1" applyFont="1" applyBorder="1" applyAlignment="1">
      <alignment horizontal="right"/>
    </xf>
    <xf numFmtId="49" fontId="10" fillId="0" borderId="4" xfId="0" quotePrefix="1" applyNumberFormat="1" applyFont="1" applyBorder="1" applyAlignment="1">
      <alignment horizontal="left"/>
    </xf>
    <xf numFmtId="0" fontId="9" fillId="3" borderId="28" xfId="0" quotePrefix="1" applyFont="1" applyFill="1" applyBorder="1" applyAlignment="1">
      <alignment vertical="center"/>
    </xf>
    <xf numFmtId="0" fontId="13" fillId="0" borderId="0" xfId="0" quotePrefix="1" applyFont="1" applyBorder="1" applyAlignment="1"/>
    <xf numFmtId="0" fontId="3" fillId="4" borderId="19" xfId="0" quotePrefix="1" applyFont="1" applyFill="1" applyBorder="1" applyAlignment="1">
      <alignment vertical="center"/>
    </xf>
    <xf numFmtId="0" fontId="5" fillId="0" borderId="18" xfId="0" quotePrefix="1" applyFont="1" applyBorder="1" applyAlignment="1">
      <alignment vertical="top"/>
    </xf>
    <xf numFmtId="0" fontId="3" fillId="4" borderId="19" xfId="0" quotePrefix="1" applyFont="1" applyFill="1" applyBorder="1" applyAlignment="1">
      <alignment horizontal="left" vertical="center"/>
    </xf>
    <xf numFmtId="0" fontId="5" fillId="0" borderId="18" xfId="0" quotePrefix="1" applyFont="1" applyBorder="1" applyAlignment="1">
      <alignment horizontal="left" vertical="top"/>
    </xf>
    <xf numFmtId="0" fontId="3" fillId="4" borderId="19" xfId="0" quotePrefix="1" applyFont="1" applyFill="1" applyBorder="1" applyAlignment="1">
      <alignment vertical="center" wrapText="1"/>
    </xf>
    <xf numFmtId="0" fontId="5" fillId="0" borderId="18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4" borderId="18" xfId="0" quotePrefix="1" applyFont="1" applyFill="1" applyBorder="1" applyAlignment="1">
      <alignment vertical="center"/>
    </xf>
    <xf numFmtId="0" fontId="15" fillId="0" borderId="0" xfId="0" quotePrefix="1" applyFont="1" applyFill="1" applyAlignment="1">
      <alignment vertical="center"/>
    </xf>
    <xf numFmtId="1" fontId="14" fillId="0" borderId="0" xfId="0" quotePrefix="1" applyNumberFormat="1" applyFont="1" applyFill="1" applyBorder="1" applyAlignment="1">
      <alignment vertical="top"/>
    </xf>
    <xf numFmtId="0" fontId="0" fillId="4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</cellXfs>
  <cellStyles count="1">
    <cellStyle name="Normální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tium_database _stock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PartNumber" tableColumnId="1"/>
      <queryTableField id="2" name="Description" tableColumnId="2"/>
      <queryTableField id="3" name="ManufacturerID" tableColumnId="3"/>
      <queryTableField id="4" name="Manuf Part Number" tableColumnId="4"/>
      <queryTableField id="5" name="Value" tableColumnId="5"/>
      <queryTableField id="6" name="Stock" tableColumnId="6"/>
      <queryTableField id="7" name="Location 1" tableColumnId="7"/>
      <queryTableField id="8" name="Location 2" tableColumnId="8"/>
      <queryTableField id="9" name="Location 3" tableColumnId="9"/>
      <queryTableField id="10" name="Location 4" tableColumnId="10"/>
      <queryTableField id="11" name="Location 5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altium_database__stock" displayName="Tabulka_altium_database__stock" ref="A1:L3184" tableType="queryTable" totalsRowShown="0">
  <autoFilter ref="A1:L3184"/>
  <sortState ref="A2:L3184">
    <sortCondition ref="A1:A3184"/>
  </sortState>
  <tableColumns count="12">
    <tableColumn id="1" uniqueName="1" name="PartNumber" queryTableFieldId="1"/>
    <tableColumn id="2" uniqueName="2" name="Description" queryTableFieldId="2"/>
    <tableColumn id="3" uniqueName="3" name="ManufacturerID" queryTableFieldId="3"/>
    <tableColumn id="4" uniqueName="4" name="Manuf Part Number" queryTableFieldId="4"/>
    <tableColumn id="5" uniqueName="5" name="Value" queryTableFieldId="5"/>
    <tableColumn id="6" uniqueName="6" name="Stock" queryTableFieldId="6"/>
    <tableColumn id="7" uniqueName="7" name="Location 1" queryTableFieldId="7"/>
    <tableColumn id="8" uniqueName="8" name="Location 2" queryTableFieldId="8"/>
    <tableColumn id="9" uniqueName="9" name="Location 3" queryTableFieldId="9"/>
    <tableColumn id="10" uniqueName="10" name="Location 4" queryTableFieldId="10"/>
    <tableColumn id="11" uniqueName="11" name="Location 5" queryTableFieldId="11"/>
    <tableColumn id="12" uniqueName="12" name="Price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showGridLines="0" tabSelected="1" topLeftCell="A4" zoomScale="115" zoomScaleNormal="115" workbookViewId="0">
      <selection activeCell="C13" sqref="C13"/>
    </sheetView>
  </sheetViews>
  <sheetFormatPr defaultColWidth="9.140625" defaultRowHeight="12.75" x14ac:dyDescent="0.2"/>
  <cols>
    <col min="1" max="1" width="14.85546875" style="5" customWidth="1"/>
    <col min="2" max="2" width="15.140625" style="12" customWidth="1"/>
    <col min="3" max="3" width="8.28515625" style="12" customWidth="1"/>
    <col min="4" max="4" width="5.7109375" style="12" customWidth="1"/>
    <col min="5" max="5" width="22.28515625" style="89" customWidth="1"/>
    <col min="6" max="6" width="44" style="5" customWidth="1"/>
    <col min="7" max="7" width="23.28515625" style="5" customWidth="1"/>
    <col min="8" max="8" width="21.7109375" style="5" customWidth="1"/>
    <col min="9" max="9" width="16.28515625" style="5" bestFit="1" customWidth="1"/>
    <col min="10" max="11" width="16.28515625" style="5" customWidth="1"/>
    <col min="12" max="12" width="22.140625" style="5" customWidth="1"/>
    <col min="13" max="13" width="10.5703125" style="5" customWidth="1"/>
    <col min="14" max="14" width="10.5703125" style="100" customWidth="1"/>
    <col min="15" max="15" width="18.7109375" style="76" customWidth="1"/>
    <col min="16" max="21" width="18.7109375" style="5" bestFit="1" customWidth="1"/>
    <col min="22" max="16384" width="9.140625" style="5"/>
  </cols>
  <sheetData>
    <row r="1" spans="1:21" ht="13.5" thickBot="1" x14ac:dyDescent="0.25">
      <c r="A1" s="42"/>
      <c r="B1" s="43"/>
      <c r="C1" s="43"/>
      <c r="D1" s="92"/>
      <c r="E1" s="77"/>
      <c r="F1" s="44"/>
      <c r="G1" s="44"/>
      <c r="H1" s="44"/>
      <c r="I1" s="44"/>
      <c r="J1" s="44"/>
      <c r="K1" s="44"/>
      <c r="L1" s="44"/>
      <c r="M1" s="45"/>
      <c r="N1" s="96"/>
      <c r="O1" s="71"/>
      <c r="P1" s="2"/>
    </row>
    <row r="2" spans="1:21" ht="37.5" customHeight="1" thickBot="1" x14ac:dyDescent="0.25">
      <c r="A2" s="33" t="s">
        <v>22</v>
      </c>
      <c r="B2" s="29"/>
      <c r="C2" s="27"/>
      <c r="D2" s="111" t="s">
        <v>62</v>
      </c>
      <c r="E2" s="6"/>
      <c r="F2" s="6"/>
      <c r="G2" s="6"/>
      <c r="H2" s="6"/>
      <c r="I2" s="6"/>
      <c r="J2" s="6"/>
      <c r="K2" s="6"/>
      <c r="L2" s="102" t="s">
        <v>37</v>
      </c>
      <c r="M2" s="103">
        <v>1</v>
      </c>
      <c r="N2" s="96"/>
      <c r="O2" s="71"/>
      <c r="P2" s="2"/>
    </row>
    <row r="3" spans="1:21" ht="23.25" customHeight="1" x14ac:dyDescent="0.2">
      <c r="A3" s="7" t="s">
        <v>5</v>
      </c>
      <c r="B3" s="29"/>
      <c r="C3" s="106" t="s">
        <v>58</v>
      </c>
      <c r="D3" s="63"/>
      <c r="E3" s="78"/>
      <c r="F3" s="4"/>
      <c r="G3" s="4"/>
      <c r="H3" s="4"/>
      <c r="I3" s="4"/>
      <c r="J3" s="4"/>
      <c r="K3" s="4"/>
      <c r="L3" s="4"/>
      <c r="M3" s="8"/>
      <c r="N3" s="96"/>
      <c r="O3" s="71"/>
      <c r="P3" s="2"/>
    </row>
    <row r="4" spans="1:21" ht="17.25" customHeight="1" x14ac:dyDescent="0.2">
      <c r="A4" s="7" t="s">
        <v>21</v>
      </c>
      <c r="B4" s="29"/>
      <c r="C4" s="107" t="s">
        <v>58</v>
      </c>
      <c r="D4" s="64"/>
      <c r="E4" s="79"/>
      <c r="F4" s="4"/>
      <c r="G4" s="4"/>
      <c r="H4" s="4"/>
      <c r="I4" s="4"/>
      <c r="J4" s="4"/>
      <c r="K4" s="4"/>
      <c r="L4" s="4"/>
      <c r="M4" s="8"/>
      <c r="N4" s="96"/>
      <c r="O4" s="71"/>
      <c r="P4" s="2"/>
    </row>
    <row r="5" spans="1:21" ht="17.25" customHeight="1" x14ac:dyDescent="0.2">
      <c r="A5" s="7" t="s">
        <v>6</v>
      </c>
      <c r="B5" s="29"/>
      <c r="C5" s="108" t="s">
        <v>59</v>
      </c>
      <c r="D5" s="60"/>
      <c r="E5" s="80"/>
      <c r="F5" s="4"/>
      <c r="G5" s="4"/>
      <c r="H5" s="4"/>
      <c r="I5" s="4"/>
      <c r="J5" s="4"/>
      <c r="K5" s="4"/>
      <c r="L5" s="4"/>
      <c r="M5" s="8"/>
      <c r="N5" s="96"/>
      <c r="O5" s="71"/>
      <c r="P5" s="2"/>
    </row>
    <row r="6" spans="1:21" ht="17.25" customHeight="1" x14ac:dyDescent="0.2">
      <c r="A6" s="7" t="s">
        <v>27</v>
      </c>
      <c r="B6" s="29"/>
      <c r="C6" s="109" t="s">
        <v>60</v>
      </c>
      <c r="D6" s="108" t="s">
        <v>63</v>
      </c>
      <c r="E6" s="80"/>
      <c r="F6" s="112" t="s">
        <v>63</v>
      </c>
      <c r="G6" s="112" t="s">
        <v>60</v>
      </c>
      <c r="H6" s="4"/>
      <c r="I6" s="4"/>
      <c r="J6" s="4"/>
      <c r="K6" s="4"/>
      <c r="L6" s="4"/>
      <c r="M6" s="8"/>
      <c r="N6" s="96"/>
      <c r="O6" s="71"/>
      <c r="P6" s="2"/>
    </row>
    <row r="7" spans="1:21" ht="17.25" customHeight="1" x14ac:dyDescent="0.2">
      <c r="A7" s="7" t="s">
        <v>25</v>
      </c>
      <c r="B7" s="29"/>
      <c r="C7" s="109" t="s">
        <v>60</v>
      </c>
      <c r="D7" s="108" t="s">
        <v>63</v>
      </c>
      <c r="E7" s="80"/>
      <c r="F7" s="112" t="s">
        <v>63</v>
      </c>
      <c r="G7" s="112" t="s">
        <v>60</v>
      </c>
      <c r="H7" s="4"/>
      <c r="I7" s="4"/>
      <c r="J7" s="4"/>
      <c r="K7" s="4"/>
      <c r="L7" s="4"/>
      <c r="M7" s="8"/>
      <c r="N7" s="96"/>
      <c r="O7" s="71"/>
      <c r="P7" s="2"/>
    </row>
    <row r="8" spans="1:21" ht="17.25" customHeight="1" x14ac:dyDescent="0.2">
      <c r="A8" s="7" t="s">
        <v>24</v>
      </c>
      <c r="B8" s="29"/>
      <c r="C8" s="109" t="s">
        <v>60</v>
      </c>
      <c r="D8" s="108" t="s">
        <v>63</v>
      </c>
      <c r="E8" s="80"/>
      <c r="F8" s="112" t="s">
        <v>63</v>
      </c>
      <c r="G8" s="112" t="s">
        <v>60</v>
      </c>
      <c r="H8" s="4"/>
      <c r="I8" s="4"/>
      <c r="J8" s="4"/>
      <c r="K8" s="4"/>
      <c r="L8" s="4"/>
      <c r="M8" s="8"/>
      <c r="N8" s="96"/>
      <c r="O8" s="71"/>
      <c r="P8" s="2"/>
    </row>
    <row r="9" spans="1:21" ht="17.25" customHeight="1" x14ac:dyDescent="0.2">
      <c r="A9" s="7" t="s">
        <v>26</v>
      </c>
      <c r="B9" s="29"/>
      <c r="C9" s="109" t="s">
        <v>60</v>
      </c>
      <c r="D9" s="108" t="s">
        <v>63</v>
      </c>
      <c r="E9" s="80"/>
      <c r="F9" s="112" t="s">
        <v>63</v>
      </c>
      <c r="G9" s="112" t="s">
        <v>60</v>
      </c>
      <c r="H9" s="4"/>
      <c r="I9" s="4"/>
      <c r="J9" s="4"/>
      <c r="K9" s="4"/>
      <c r="L9" s="4"/>
      <c r="M9" s="8"/>
      <c r="N9" s="96"/>
      <c r="O9" s="71"/>
      <c r="P9" s="2"/>
    </row>
    <row r="10" spans="1:21" x14ac:dyDescent="0.2">
      <c r="A10" s="59"/>
      <c r="B10" s="60"/>
      <c r="C10" s="28"/>
      <c r="D10" s="28"/>
      <c r="E10" s="80"/>
      <c r="F10" s="61"/>
      <c r="G10" s="61"/>
      <c r="H10" s="61"/>
      <c r="I10" s="61"/>
      <c r="J10" s="61"/>
      <c r="K10" s="61"/>
      <c r="L10" s="61"/>
      <c r="M10" s="62"/>
      <c r="N10" s="96"/>
      <c r="O10" s="71"/>
      <c r="P10" s="2"/>
    </row>
    <row r="11" spans="1:21" ht="15.75" customHeight="1" x14ac:dyDescent="0.2">
      <c r="A11" s="9" t="s">
        <v>2</v>
      </c>
      <c r="B11" s="104" t="s">
        <v>56</v>
      </c>
      <c r="C11" s="104" t="s">
        <v>61</v>
      </c>
      <c r="D11" s="29"/>
      <c r="E11" s="81"/>
      <c r="F11" s="4"/>
      <c r="G11" s="4"/>
      <c r="H11" s="4"/>
      <c r="I11" s="4"/>
      <c r="J11" s="4"/>
      <c r="K11" s="4"/>
      <c r="L11" s="4"/>
      <c r="M11" s="8"/>
      <c r="N11" s="96"/>
      <c r="O11" s="71"/>
      <c r="P11" s="1"/>
    </row>
    <row r="12" spans="1:21" ht="15.75" customHeight="1" x14ac:dyDescent="0.2">
      <c r="A12" s="3" t="s">
        <v>3</v>
      </c>
      <c r="B12" s="10">
        <f ca="1">TODAY()</f>
        <v>43222</v>
      </c>
      <c r="C12" s="101">
        <f ca="1">NOW()</f>
        <v>43222.465197569443</v>
      </c>
      <c r="D12" s="93"/>
      <c r="E12" s="81"/>
      <c r="F12" s="4"/>
      <c r="G12" s="4"/>
      <c r="H12" s="4"/>
      <c r="I12" s="4"/>
      <c r="J12" s="4"/>
      <c r="K12" s="4"/>
      <c r="L12" s="4"/>
      <c r="M12" s="8"/>
      <c r="N12" s="96"/>
      <c r="O12" s="71"/>
      <c r="P12" s="1"/>
    </row>
    <row r="13" spans="1:21" ht="15.75" customHeight="1" x14ac:dyDescent="0.2">
      <c r="A13" s="9" t="s">
        <v>36</v>
      </c>
      <c r="B13" s="105" t="s">
        <v>57</v>
      </c>
      <c r="C13" s="110"/>
      <c r="D13" s="94"/>
      <c r="E13" s="81"/>
      <c r="F13" s="4"/>
      <c r="G13" s="4"/>
      <c r="H13" s="4"/>
      <c r="I13" s="4"/>
      <c r="J13" s="4"/>
      <c r="K13" s="4"/>
      <c r="L13" s="4"/>
      <c r="M13" s="8"/>
      <c r="N13" s="96"/>
      <c r="O13" s="71"/>
      <c r="P13" s="2"/>
    </row>
    <row r="14" spans="1:21" ht="15.75" customHeight="1" x14ac:dyDescent="0.2">
      <c r="A14" s="3"/>
      <c r="B14" s="29"/>
      <c r="C14" s="29"/>
      <c r="D14" s="29"/>
      <c r="E14" s="82"/>
      <c r="F14" s="4"/>
      <c r="G14" s="4"/>
      <c r="H14" s="4"/>
      <c r="I14" s="4"/>
      <c r="J14" s="4"/>
      <c r="K14" s="4"/>
      <c r="L14" s="4"/>
      <c r="M14" s="8"/>
      <c r="N14" s="96"/>
      <c r="O14" s="71"/>
      <c r="P14" s="2"/>
    </row>
    <row r="15" spans="1:21" s="32" customFormat="1" ht="19.5" customHeight="1" x14ac:dyDescent="0.2">
      <c r="A15" s="113" t="s">
        <v>64</v>
      </c>
      <c r="B15" s="115" t="s">
        <v>50</v>
      </c>
      <c r="C15" s="115" t="s">
        <v>101</v>
      </c>
      <c r="D15" s="115" t="s">
        <v>102</v>
      </c>
      <c r="E15" s="117" t="s">
        <v>103</v>
      </c>
      <c r="F15" s="113" t="s">
        <v>47</v>
      </c>
      <c r="G15" s="120" t="s">
        <v>140</v>
      </c>
      <c r="H15" s="120" t="s">
        <v>49</v>
      </c>
      <c r="I15" s="120" t="s">
        <v>164</v>
      </c>
      <c r="J15" s="120" t="s">
        <v>168</v>
      </c>
      <c r="K15" s="120" t="s">
        <v>187</v>
      </c>
      <c r="L15" s="120" t="s">
        <v>189</v>
      </c>
      <c r="M15" s="31" t="s">
        <v>44</v>
      </c>
      <c r="N15" s="121" t="s">
        <v>197</v>
      </c>
      <c r="O15" s="72" t="s">
        <v>38</v>
      </c>
      <c r="P15" s="32" t="s">
        <v>39</v>
      </c>
      <c r="Q15" s="32" t="s">
        <v>40</v>
      </c>
      <c r="R15" s="32" t="s">
        <v>41</v>
      </c>
      <c r="S15" s="32" t="s">
        <v>42</v>
      </c>
      <c r="T15" s="32" t="s">
        <v>43</v>
      </c>
      <c r="U15" s="32" t="s">
        <v>45</v>
      </c>
    </row>
    <row r="16" spans="1:21" s="11" customFormat="1" x14ac:dyDescent="0.2">
      <c r="A16" s="114" t="s">
        <v>65</v>
      </c>
      <c r="B16" s="116" t="s">
        <v>83</v>
      </c>
      <c r="C16" s="90">
        <v>3</v>
      </c>
      <c r="D16" s="116" t="s">
        <v>60</v>
      </c>
      <c r="E16" s="118" t="s">
        <v>104</v>
      </c>
      <c r="F16" s="114" t="s">
        <v>122</v>
      </c>
      <c r="G16" s="114" t="s">
        <v>141</v>
      </c>
      <c r="H16" s="114" t="s">
        <v>152</v>
      </c>
      <c r="I16" s="114" t="s">
        <v>165</v>
      </c>
      <c r="J16" s="114" t="s">
        <v>169</v>
      </c>
      <c r="K16" s="114" t="s">
        <v>167</v>
      </c>
      <c r="L16" s="114" t="s">
        <v>190</v>
      </c>
      <c r="M16" s="91">
        <f t="shared" ref="M16:M33" si="0">C16*$M$2</f>
        <v>3</v>
      </c>
      <c r="N16" s="122" t="s">
        <v>198</v>
      </c>
      <c r="O16" s="73" t="e">
        <f>VLOOKUP(A16,Stock!$A$2:$K$3500,6,FALSE)</f>
        <v>#N/A</v>
      </c>
      <c r="P16" s="73" t="e">
        <f>VLOOKUP(A16,Stock!$A$2:$K$3500,7,FALSE)</f>
        <v>#N/A</v>
      </c>
      <c r="Q16" s="73" t="e">
        <f>VLOOKUP(A16,Stock!$A$2:$K$3500,8,FALSE)</f>
        <v>#N/A</v>
      </c>
      <c r="R16" s="73" t="e">
        <f>VLOOKUP(A16,Stock!$A$2:$K$3500,9,FALSE)</f>
        <v>#N/A</v>
      </c>
      <c r="S16" s="73" t="e">
        <f>VLOOKUP(A16,Stock!$A$2:$K$3500,10,FALSE)</f>
        <v>#N/A</v>
      </c>
      <c r="T16" s="73" t="e">
        <f>VLOOKUP(A16,Stock!$A$2:$K$3500,11,FALSE)</f>
        <v>#N/A</v>
      </c>
      <c r="U16" s="73" t="e">
        <f>VLOOKUP(A16,Stock!$A$2:$L$3500,12,FALSE)</f>
        <v>#N/A</v>
      </c>
    </row>
    <row r="17" spans="1:21" s="11" customFormat="1" x14ac:dyDescent="0.2">
      <c r="A17" s="114" t="s">
        <v>66</v>
      </c>
      <c r="B17" s="116" t="s">
        <v>84</v>
      </c>
      <c r="C17" s="90">
        <v>2</v>
      </c>
      <c r="D17" s="116" t="s">
        <v>60</v>
      </c>
      <c r="E17" s="119" t="s">
        <v>105</v>
      </c>
      <c r="F17" s="114" t="s">
        <v>123</v>
      </c>
      <c r="G17" s="114" t="s">
        <v>142</v>
      </c>
      <c r="H17" s="114" t="s">
        <v>153</v>
      </c>
      <c r="I17" s="114" t="s">
        <v>165</v>
      </c>
      <c r="J17" s="114" t="s">
        <v>170</v>
      </c>
      <c r="K17" s="114" t="s">
        <v>166</v>
      </c>
      <c r="L17" s="114" t="s">
        <v>191</v>
      </c>
      <c r="M17" s="91">
        <f t="shared" si="0"/>
        <v>2</v>
      </c>
      <c r="N17" s="122" t="s">
        <v>199</v>
      </c>
      <c r="O17" s="73" t="e">
        <f>VLOOKUP(A17,Stock!$A$2:$K$3500,6,FALSE)</f>
        <v>#N/A</v>
      </c>
      <c r="P17" s="73" t="e">
        <f>VLOOKUP(A17,Stock!$A$2:$K$3500,7,FALSE)</f>
        <v>#N/A</v>
      </c>
      <c r="Q17" s="73" t="e">
        <f>VLOOKUP(A17,Stock!$A$2:$K$3500,8,FALSE)</f>
        <v>#N/A</v>
      </c>
      <c r="R17" s="73" t="e">
        <f>VLOOKUP(A17,Stock!$A$2:$K$3500,9,FALSE)</f>
        <v>#N/A</v>
      </c>
      <c r="S17" s="73" t="e">
        <f>VLOOKUP(A17,Stock!$A$2:$K$3500,10,FALSE)</f>
        <v>#N/A</v>
      </c>
      <c r="T17" s="73" t="e">
        <f>VLOOKUP(A17,Stock!$A$2:$K$3500,11,FALSE)</f>
        <v>#N/A</v>
      </c>
      <c r="U17" s="73" t="e">
        <f>VLOOKUP(A17,Stock!$A$2:$L$3500,12,FALSE)</f>
        <v>#N/A</v>
      </c>
    </row>
    <row r="18" spans="1:21" s="11" customFormat="1" x14ac:dyDescent="0.2">
      <c r="A18" s="114" t="s">
        <v>67</v>
      </c>
      <c r="B18" s="116" t="s">
        <v>85</v>
      </c>
      <c r="C18" s="90">
        <v>2</v>
      </c>
      <c r="D18" s="116" t="s">
        <v>60</v>
      </c>
      <c r="E18" s="118" t="s">
        <v>106</v>
      </c>
      <c r="F18" s="114" t="s">
        <v>124</v>
      </c>
      <c r="G18" s="114" t="s">
        <v>141</v>
      </c>
      <c r="H18" s="114" t="s">
        <v>154</v>
      </c>
      <c r="I18" s="114" t="s">
        <v>165</v>
      </c>
      <c r="J18" s="114" t="s">
        <v>171</v>
      </c>
      <c r="K18" s="114" t="s">
        <v>188</v>
      </c>
      <c r="L18" s="114" t="s">
        <v>192</v>
      </c>
      <c r="M18" s="91">
        <f t="shared" si="0"/>
        <v>2</v>
      </c>
      <c r="N18" s="122" t="s">
        <v>200</v>
      </c>
      <c r="O18" s="73" t="e">
        <f>VLOOKUP(A18,Stock!$A$2:$K$3500,6,FALSE)</f>
        <v>#N/A</v>
      </c>
      <c r="P18" s="73" t="e">
        <f>VLOOKUP(A18,Stock!$A$2:$K$3500,7,FALSE)</f>
        <v>#N/A</v>
      </c>
      <c r="Q18" s="73" t="e">
        <f>VLOOKUP(A18,Stock!$A$2:$K$3500,8,FALSE)</f>
        <v>#N/A</v>
      </c>
      <c r="R18" s="73" t="e">
        <f>VLOOKUP(A18,Stock!$A$2:$K$3500,9,FALSE)</f>
        <v>#N/A</v>
      </c>
      <c r="S18" s="73" t="e">
        <f>VLOOKUP(A18,Stock!$A$2:$K$3500,10,FALSE)</f>
        <v>#N/A</v>
      </c>
      <c r="T18" s="73" t="e">
        <f>VLOOKUP(A18,Stock!$A$2:$K$3500,11,FALSE)</f>
        <v>#N/A</v>
      </c>
      <c r="U18" s="73" t="e">
        <f>VLOOKUP(A18,Stock!$A$2:$L$3500,12,FALSE)</f>
        <v>#N/A</v>
      </c>
    </row>
    <row r="19" spans="1:21" s="11" customFormat="1" x14ac:dyDescent="0.2">
      <c r="A19" s="114" t="s">
        <v>68</v>
      </c>
      <c r="B19" s="116" t="s">
        <v>86</v>
      </c>
      <c r="C19" s="90">
        <v>2</v>
      </c>
      <c r="D19" s="116" t="s">
        <v>60</v>
      </c>
      <c r="E19" s="119" t="s">
        <v>107</v>
      </c>
      <c r="F19" s="114" t="s">
        <v>125</v>
      </c>
      <c r="G19" s="114" t="s">
        <v>141</v>
      </c>
      <c r="H19" s="114" t="s">
        <v>155</v>
      </c>
      <c r="I19" s="114" t="s">
        <v>165</v>
      </c>
      <c r="J19" s="114" t="s">
        <v>172</v>
      </c>
      <c r="K19" s="114" t="s">
        <v>167</v>
      </c>
      <c r="L19" s="114" t="s">
        <v>193</v>
      </c>
      <c r="M19" s="91">
        <f t="shared" si="0"/>
        <v>2</v>
      </c>
      <c r="N19" s="122" t="s">
        <v>201</v>
      </c>
      <c r="O19" s="73" t="e">
        <f>VLOOKUP(A19,Stock!$A$2:$K$3500,6,FALSE)</f>
        <v>#N/A</v>
      </c>
      <c r="P19" s="73" t="e">
        <f>VLOOKUP(A19,Stock!$A$2:$K$3500,7,FALSE)</f>
        <v>#N/A</v>
      </c>
      <c r="Q19" s="73" t="e">
        <f>VLOOKUP(A19,Stock!$A$2:$K$3500,8,FALSE)</f>
        <v>#N/A</v>
      </c>
      <c r="R19" s="73" t="e">
        <f>VLOOKUP(A19,Stock!$A$2:$K$3500,9,FALSE)</f>
        <v>#N/A</v>
      </c>
      <c r="S19" s="73" t="e">
        <f>VLOOKUP(A19,Stock!$A$2:$K$3500,10,FALSE)</f>
        <v>#N/A</v>
      </c>
      <c r="T19" s="73" t="e">
        <f>VLOOKUP(A19,Stock!$A$2:$K$3500,11,FALSE)</f>
        <v>#N/A</v>
      </c>
      <c r="U19" s="73" t="e">
        <f>VLOOKUP(A19,Stock!$A$2:$L$3500,12,FALSE)</f>
        <v>#N/A</v>
      </c>
    </row>
    <row r="20" spans="1:21" s="11" customFormat="1" x14ac:dyDescent="0.2">
      <c r="A20" s="114" t="s">
        <v>69</v>
      </c>
      <c r="B20" s="116" t="s">
        <v>87</v>
      </c>
      <c r="C20" s="90">
        <v>2</v>
      </c>
      <c r="D20" s="116" t="s">
        <v>60</v>
      </c>
      <c r="E20" s="118" t="s">
        <v>108</v>
      </c>
      <c r="F20" s="114" t="s">
        <v>126</v>
      </c>
      <c r="G20" s="114" t="s">
        <v>142</v>
      </c>
      <c r="H20" s="114" t="s">
        <v>156</v>
      </c>
      <c r="I20" s="114" t="s">
        <v>166</v>
      </c>
      <c r="J20" s="114" t="s">
        <v>173</v>
      </c>
      <c r="K20" s="114" t="s">
        <v>167</v>
      </c>
      <c r="L20" s="114" t="s">
        <v>194</v>
      </c>
      <c r="M20" s="91">
        <f t="shared" si="0"/>
        <v>2</v>
      </c>
      <c r="N20" s="122" t="s">
        <v>202</v>
      </c>
      <c r="O20" s="73" t="e">
        <f>VLOOKUP(A20,Stock!$A$2:$K$3500,6,FALSE)</f>
        <v>#N/A</v>
      </c>
      <c r="P20" s="73" t="e">
        <f>VLOOKUP(A20,Stock!$A$2:$K$3500,7,FALSE)</f>
        <v>#N/A</v>
      </c>
      <c r="Q20" s="73" t="e">
        <f>VLOOKUP(A20,Stock!$A$2:$K$3500,8,FALSE)</f>
        <v>#N/A</v>
      </c>
      <c r="R20" s="73" t="e">
        <f>VLOOKUP(A20,Stock!$A$2:$K$3500,9,FALSE)</f>
        <v>#N/A</v>
      </c>
      <c r="S20" s="73" t="e">
        <f>VLOOKUP(A20,Stock!$A$2:$K$3500,10,FALSE)</f>
        <v>#N/A</v>
      </c>
      <c r="T20" s="73" t="e">
        <f>VLOOKUP(A20,Stock!$A$2:$K$3500,11,FALSE)</f>
        <v>#N/A</v>
      </c>
      <c r="U20" s="73" t="e">
        <f>VLOOKUP(A20,Stock!$A$2:$L$3500,12,FALSE)</f>
        <v>#N/A</v>
      </c>
    </row>
    <row r="21" spans="1:21" s="11" customFormat="1" x14ac:dyDescent="0.2">
      <c r="A21" s="114" t="s">
        <v>70</v>
      </c>
      <c r="B21" s="116" t="s">
        <v>88</v>
      </c>
      <c r="C21" s="90">
        <v>5</v>
      </c>
      <c r="D21" s="116" t="s">
        <v>60</v>
      </c>
      <c r="E21" s="119" t="s">
        <v>109</v>
      </c>
      <c r="F21" s="114" t="s">
        <v>127</v>
      </c>
      <c r="G21" s="114" t="s">
        <v>142</v>
      </c>
      <c r="H21" s="114" t="s">
        <v>157</v>
      </c>
      <c r="I21" s="114" t="s">
        <v>165</v>
      </c>
      <c r="J21" s="114" t="s">
        <v>174</v>
      </c>
      <c r="K21" s="114" t="s">
        <v>166</v>
      </c>
      <c r="L21" s="114" t="s">
        <v>195</v>
      </c>
      <c r="M21" s="91">
        <f t="shared" si="0"/>
        <v>5</v>
      </c>
      <c r="N21" s="122" t="s">
        <v>203</v>
      </c>
      <c r="O21" s="73" t="e">
        <f>VLOOKUP(A21,Stock!$A$2:$K$3500,6,FALSE)</f>
        <v>#N/A</v>
      </c>
      <c r="P21" s="73" t="e">
        <f>VLOOKUP(A21,Stock!$A$2:$K$3500,7,FALSE)</f>
        <v>#N/A</v>
      </c>
      <c r="Q21" s="73" t="e">
        <f>VLOOKUP(A21,Stock!$A$2:$K$3500,8,FALSE)</f>
        <v>#N/A</v>
      </c>
      <c r="R21" s="73" t="e">
        <f>VLOOKUP(A21,Stock!$A$2:$K$3500,9,FALSE)</f>
        <v>#N/A</v>
      </c>
      <c r="S21" s="73" t="e">
        <f>VLOOKUP(A21,Stock!$A$2:$K$3500,10,FALSE)</f>
        <v>#N/A</v>
      </c>
      <c r="T21" s="73" t="e">
        <f>VLOOKUP(A21,Stock!$A$2:$K$3500,11,FALSE)</f>
        <v>#N/A</v>
      </c>
      <c r="U21" s="73" t="e">
        <f>VLOOKUP(A21,Stock!$A$2:$L$3500,12,FALSE)</f>
        <v>#N/A</v>
      </c>
    </row>
    <row r="22" spans="1:21" s="11" customFormat="1" x14ac:dyDescent="0.2">
      <c r="A22" s="114" t="s">
        <v>71</v>
      </c>
      <c r="B22" s="116" t="s">
        <v>89</v>
      </c>
      <c r="C22" s="90">
        <v>1</v>
      </c>
      <c r="D22" s="116" t="s">
        <v>60</v>
      </c>
      <c r="E22" s="118" t="s">
        <v>110</v>
      </c>
      <c r="F22" s="114" t="s">
        <v>128</v>
      </c>
      <c r="G22" s="114" t="s">
        <v>143</v>
      </c>
      <c r="H22" s="114" t="s">
        <v>89</v>
      </c>
      <c r="I22" s="114" t="s">
        <v>166</v>
      </c>
      <c r="J22" s="114" t="s">
        <v>175</v>
      </c>
      <c r="K22" s="114" t="s">
        <v>188</v>
      </c>
      <c r="L22" s="114" t="s">
        <v>192</v>
      </c>
      <c r="M22" s="91">
        <f t="shared" si="0"/>
        <v>1</v>
      </c>
      <c r="N22" s="122" t="s">
        <v>204</v>
      </c>
      <c r="O22" s="73" t="e">
        <f>VLOOKUP(A22,Stock!$A$2:$K$3500,6,FALSE)</f>
        <v>#N/A</v>
      </c>
      <c r="P22" s="73" t="e">
        <f>VLOOKUP(A22,Stock!$A$2:$K$3500,7,FALSE)</f>
        <v>#N/A</v>
      </c>
      <c r="Q22" s="73" t="e">
        <f>VLOOKUP(A22,Stock!$A$2:$K$3500,8,FALSE)</f>
        <v>#N/A</v>
      </c>
      <c r="R22" s="73" t="e">
        <f>VLOOKUP(A22,Stock!$A$2:$K$3500,9,FALSE)</f>
        <v>#N/A</v>
      </c>
      <c r="S22" s="73" t="e">
        <f>VLOOKUP(A22,Stock!$A$2:$K$3500,10,FALSE)</f>
        <v>#N/A</v>
      </c>
      <c r="T22" s="73" t="e">
        <f>VLOOKUP(A22,Stock!$A$2:$K$3500,11,FALSE)</f>
        <v>#N/A</v>
      </c>
      <c r="U22" s="73" t="e">
        <f>VLOOKUP(A22,Stock!$A$2:$L$3500,12,FALSE)</f>
        <v>#N/A</v>
      </c>
    </row>
    <row r="23" spans="1:21" s="11" customFormat="1" x14ac:dyDescent="0.2">
      <c r="A23" s="114" t="s">
        <v>72</v>
      </c>
      <c r="B23" s="116" t="s">
        <v>90</v>
      </c>
      <c r="C23" s="90">
        <v>1</v>
      </c>
      <c r="D23" s="116" t="s">
        <v>60</v>
      </c>
      <c r="E23" s="119" t="s">
        <v>111</v>
      </c>
      <c r="F23" s="114" t="s">
        <v>129</v>
      </c>
      <c r="G23" s="114" t="s">
        <v>144</v>
      </c>
      <c r="H23" s="114" t="s">
        <v>90</v>
      </c>
      <c r="I23" s="114" t="s">
        <v>167</v>
      </c>
      <c r="J23" s="114" t="s">
        <v>176</v>
      </c>
      <c r="K23" s="114" t="s">
        <v>188</v>
      </c>
      <c r="L23" s="114" t="s">
        <v>192</v>
      </c>
      <c r="M23" s="91">
        <f t="shared" si="0"/>
        <v>1</v>
      </c>
      <c r="N23" s="122" t="s">
        <v>205</v>
      </c>
      <c r="O23" s="73" t="e">
        <f>VLOOKUP(A23,Stock!$A$2:$K$3500,6,FALSE)</f>
        <v>#N/A</v>
      </c>
      <c r="P23" s="73" t="e">
        <f>VLOOKUP(A23,Stock!$A$2:$K$3500,7,FALSE)</f>
        <v>#N/A</v>
      </c>
      <c r="Q23" s="73" t="e">
        <f>VLOOKUP(A23,Stock!$A$2:$K$3500,8,FALSE)</f>
        <v>#N/A</v>
      </c>
      <c r="R23" s="73" t="e">
        <f>VLOOKUP(A23,Stock!$A$2:$K$3500,9,FALSE)</f>
        <v>#N/A</v>
      </c>
      <c r="S23" s="73" t="e">
        <f>VLOOKUP(A23,Stock!$A$2:$K$3500,10,FALSE)</f>
        <v>#N/A</v>
      </c>
      <c r="T23" s="73" t="e">
        <f>VLOOKUP(A23,Stock!$A$2:$K$3500,11,FALSE)</f>
        <v>#N/A</v>
      </c>
      <c r="U23" s="73" t="e">
        <f>VLOOKUP(A23,Stock!$A$2:$L$3500,12,FALSE)</f>
        <v>#N/A</v>
      </c>
    </row>
    <row r="24" spans="1:21" s="11" customFormat="1" x14ac:dyDescent="0.2">
      <c r="A24" s="114" t="s">
        <v>73</v>
      </c>
      <c r="B24" s="116" t="s">
        <v>91</v>
      </c>
      <c r="C24" s="90">
        <v>1</v>
      </c>
      <c r="D24" s="116" t="s">
        <v>60</v>
      </c>
      <c r="E24" s="118" t="s">
        <v>112</v>
      </c>
      <c r="F24" s="114" t="s">
        <v>130</v>
      </c>
      <c r="G24" s="114" t="s">
        <v>145</v>
      </c>
      <c r="H24" s="114" t="s">
        <v>91</v>
      </c>
      <c r="I24" s="114" t="s">
        <v>167</v>
      </c>
      <c r="J24" s="114" t="s">
        <v>177</v>
      </c>
      <c r="K24" s="114" t="s">
        <v>188</v>
      </c>
      <c r="L24" s="114" t="s">
        <v>192</v>
      </c>
      <c r="M24" s="91">
        <f t="shared" si="0"/>
        <v>1</v>
      </c>
      <c r="N24" s="122" t="s">
        <v>206</v>
      </c>
      <c r="O24" s="73" t="e">
        <f>VLOOKUP(A24,Stock!$A$2:$K$3500,6,FALSE)</f>
        <v>#N/A</v>
      </c>
      <c r="P24" s="73" t="e">
        <f>VLOOKUP(A24,Stock!$A$2:$K$3500,7,FALSE)</f>
        <v>#N/A</v>
      </c>
      <c r="Q24" s="73" t="e">
        <f>VLOOKUP(A24,Stock!$A$2:$K$3500,8,FALSE)</f>
        <v>#N/A</v>
      </c>
      <c r="R24" s="73" t="e">
        <f>VLOOKUP(A24,Stock!$A$2:$K$3500,9,FALSE)</f>
        <v>#N/A</v>
      </c>
      <c r="S24" s="73" t="e">
        <f>VLOOKUP(A24,Stock!$A$2:$K$3500,10,FALSE)</f>
        <v>#N/A</v>
      </c>
      <c r="T24" s="73" t="e">
        <f>VLOOKUP(A24,Stock!$A$2:$K$3500,11,FALSE)</f>
        <v>#N/A</v>
      </c>
      <c r="U24" s="73" t="e">
        <f>VLOOKUP(A24,Stock!$A$2:$L$3500,12,FALSE)</f>
        <v>#N/A</v>
      </c>
    </row>
    <row r="25" spans="1:21" s="11" customFormat="1" x14ac:dyDescent="0.2">
      <c r="A25" s="114" t="s">
        <v>74</v>
      </c>
      <c r="B25" s="116" t="s">
        <v>92</v>
      </c>
      <c r="C25" s="90">
        <v>1</v>
      </c>
      <c r="D25" s="116" t="s">
        <v>60</v>
      </c>
      <c r="E25" s="119" t="s">
        <v>113</v>
      </c>
      <c r="F25" s="114" t="s">
        <v>131</v>
      </c>
      <c r="G25" s="114" t="s">
        <v>146</v>
      </c>
      <c r="H25" s="114" t="s">
        <v>158</v>
      </c>
      <c r="I25" s="114" t="s">
        <v>166</v>
      </c>
      <c r="J25" s="114" t="s">
        <v>178</v>
      </c>
      <c r="K25" s="114" t="s">
        <v>165</v>
      </c>
      <c r="L25" s="114" t="s">
        <v>196</v>
      </c>
      <c r="M25" s="91">
        <f t="shared" si="0"/>
        <v>1</v>
      </c>
      <c r="N25" s="122" t="s">
        <v>207</v>
      </c>
      <c r="O25" s="73" t="e">
        <f>VLOOKUP(A25,Stock!$A$2:$K$3500,6,FALSE)</f>
        <v>#N/A</v>
      </c>
      <c r="P25" s="73" t="e">
        <f>VLOOKUP(A25,Stock!$A$2:$K$3500,7,FALSE)</f>
        <v>#N/A</v>
      </c>
      <c r="Q25" s="73" t="e">
        <f>VLOOKUP(A25,Stock!$A$2:$K$3500,8,FALSE)</f>
        <v>#N/A</v>
      </c>
      <c r="R25" s="73" t="e">
        <f>VLOOKUP(A25,Stock!$A$2:$K$3500,9,FALSE)</f>
        <v>#N/A</v>
      </c>
      <c r="S25" s="73" t="e">
        <f>VLOOKUP(A25,Stock!$A$2:$K$3500,10,FALSE)</f>
        <v>#N/A</v>
      </c>
      <c r="T25" s="73" t="e">
        <f>VLOOKUP(A25,Stock!$A$2:$K$3500,11,FALSE)</f>
        <v>#N/A</v>
      </c>
      <c r="U25" s="73" t="e">
        <f>VLOOKUP(A25,Stock!$A$2:$L$3500,12,FALSE)</f>
        <v>#N/A</v>
      </c>
    </row>
    <row r="26" spans="1:21" s="11" customFormat="1" x14ac:dyDescent="0.2">
      <c r="A26" s="114" t="s">
        <v>75</v>
      </c>
      <c r="B26" s="116" t="s">
        <v>93</v>
      </c>
      <c r="C26" s="90">
        <v>1</v>
      </c>
      <c r="D26" s="116" t="s">
        <v>60</v>
      </c>
      <c r="E26" s="118" t="s">
        <v>114</v>
      </c>
      <c r="F26" s="114" t="s">
        <v>132</v>
      </c>
      <c r="G26" s="114" t="s">
        <v>147</v>
      </c>
      <c r="H26" s="114" t="s">
        <v>159</v>
      </c>
      <c r="I26" s="114" t="s">
        <v>166</v>
      </c>
      <c r="J26" s="114" t="s">
        <v>179</v>
      </c>
      <c r="K26" s="114" t="s">
        <v>188</v>
      </c>
      <c r="L26" s="114" t="s">
        <v>192</v>
      </c>
      <c r="M26" s="91">
        <f t="shared" si="0"/>
        <v>1</v>
      </c>
      <c r="N26" s="122" t="s">
        <v>208</v>
      </c>
      <c r="O26" s="73" t="e">
        <f>VLOOKUP(A26,Stock!$A$2:$K$3500,6,FALSE)</f>
        <v>#N/A</v>
      </c>
      <c r="P26" s="73" t="e">
        <f>VLOOKUP(A26,Stock!$A$2:$K$3500,7,FALSE)</f>
        <v>#N/A</v>
      </c>
      <c r="Q26" s="73" t="e">
        <f>VLOOKUP(A26,Stock!$A$2:$K$3500,8,FALSE)</f>
        <v>#N/A</v>
      </c>
      <c r="R26" s="73" t="e">
        <f>VLOOKUP(A26,Stock!$A$2:$K$3500,9,FALSE)</f>
        <v>#N/A</v>
      </c>
      <c r="S26" s="73" t="e">
        <f>VLOOKUP(A26,Stock!$A$2:$K$3500,10,FALSE)</f>
        <v>#N/A</v>
      </c>
      <c r="T26" s="73" t="e">
        <f>VLOOKUP(A26,Stock!$A$2:$K$3500,11,FALSE)</f>
        <v>#N/A</v>
      </c>
      <c r="U26" s="73" t="e">
        <f>VLOOKUP(A26,Stock!$A$2:$L$3500,12,FALSE)</f>
        <v>#N/A</v>
      </c>
    </row>
    <row r="27" spans="1:21" s="11" customFormat="1" x14ac:dyDescent="0.2">
      <c r="A27" s="114" t="s">
        <v>76</v>
      </c>
      <c r="B27" s="116" t="s">
        <v>94</v>
      </c>
      <c r="C27" s="90">
        <v>1</v>
      </c>
      <c r="D27" s="116" t="s">
        <v>60</v>
      </c>
      <c r="E27" s="119" t="s">
        <v>115</v>
      </c>
      <c r="F27" s="114" t="s">
        <v>133</v>
      </c>
      <c r="G27" s="114" t="s">
        <v>148</v>
      </c>
      <c r="H27" s="114" t="s">
        <v>160</v>
      </c>
      <c r="I27" s="114" t="s">
        <v>165</v>
      </c>
      <c r="J27" s="114" t="s">
        <v>180</v>
      </c>
      <c r="K27" s="114" t="s">
        <v>188</v>
      </c>
      <c r="L27" s="114" t="s">
        <v>192</v>
      </c>
      <c r="M27" s="91">
        <f t="shared" si="0"/>
        <v>1</v>
      </c>
      <c r="N27" s="122" t="s">
        <v>209</v>
      </c>
      <c r="O27" s="73" t="e">
        <f>VLOOKUP(A27,Stock!$A$2:$K$3500,6,FALSE)</f>
        <v>#N/A</v>
      </c>
      <c r="P27" s="73" t="e">
        <f>VLOOKUP(A27,Stock!$A$2:$K$3500,7,FALSE)</f>
        <v>#N/A</v>
      </c>
      <c r="Q27" s="73" t="e">
        <f>VLOOKUP(A27,Stock!$A$2:$K$3500,8,FALSE)</f>
        <v>#N/A</v>
      </c>
      <c r="R27" s="73" t="e">
        <f>VLOOKUP(A27,Stock!$A$2:$K$3500,9,FALSE)</f>
        <v>#N/A</v>
      </c>
      <c r="S27" s="73" t="e">
        <f>VLOOKUP(A27,Stock!$A$2:$K$3500,10,FALSE)</f>
        <v>#N/A</v>
      </c>
      <c r="T27" s="73" t="e">
        <f>VLOOKUP(A27,Stock!$A$2:$K$3500,11,FALSE)</f>
        <v>#N/A</v>
      </c>
      <c r="U27" s="73" t="e">
        <f>VLOOKUP(A27,Stock!$A$2:$L$3500,12,FALSE)</f>
        <v>#N/A</v>
      </c>
    </row>
    <row r="28" spans="1:21" s="11" customFormat="1" x14ac:dyDescent="0.2">
      <c r="A28" s="114" t="s">
        <v>77</v>
      </c>
      <c r="B28" s="116" t="s">
        <v>95</v>
      </c>
      <c r="C28" s="90">
        <v>2</v>
      </c>
      <c r="D28" s="116" t="s">
        <v>60</v>
      </c>
      <c r="E28" s="118" t="s">
        <v>116</v>
      </c>
      <c r="F28" s="114" t="s">
        <v>134</v>
      </c>
      <c r="G28" s="114" t="s">
        <v>148</v>
      </c>
      <c r="H28" s="114" t="s">
        <v>161</v>
      </c>
      <c r="I28" s="114" t="s">
        <v>165</v>
      </c>
      <c r="J28" s="114" t="s">
        <v>181</v>
      </c>
      <c r="K28" s="114" t="s">
        <v>188</v>
      </c>
      <c r="L28" s="114" t="s">
        <v>192</v>
      </c>
      <c r="M28" s="91">
        <f t="shared" si="0"/>
        <v>2</v>
      </c>
      <c r="N28" s="122" t="s">
        <v>209</v>
      </c>
      <c r="O28" s="73" t="e">
        <f>VLOOKUP(A28,Stock!$A$2:$K$3500,6,FALSE)</f>
        <v>#N/A</v>
      </c>
      <c r="P28" s="73" t="e">
        <f>VLOOKUP(A28,Stock!$A$2:$K$3500,7,FALSE)</f>
        <v>#N/A</v>
      </c>
      <c r="Q28" s="73" t="e">
        <f>VLOOKUP(A28,Stock!$A$2:$K$3500,8,FALSE)</f>
        <v>#N/A</v>
      </c>
      <c r="R28" s="73" t="e">
        <f>VLOOKUP(A28,Stock!$A$2:$K$3500,9,FALSE)</f>
        <v>#N/A</v>
      </c>
      <c r="S28" s="73" t="e">
        <f>VLOOKUP(A28,Stock!$A$2:$K$3500,10,FALSE)</f>
        <v>#N/A</v>
      </c>
      <c r="T28" s="73" t="e">
        <f>VLOOKUP(A28,Stock!$A$2:$K$3500,11,FALSE)</f>
        <v>#N/A</v>
      </c>
      <c r="U28" s="73" t="e">
        <f>VLOOKUP(A28,Stock!$A$2:$L$3500,12,FALSE)</f>
        <v>#N/A</v>
      </c>
    </row>
    <row r="29" spans="1:21" s="11" customFormat="1" x14ac:dyDescent="0.2">
      <c r="A29" s="114" t="s">
        <v>78</v>
      </c>
      <c r="B29" s="116" t="s">
        <v>96</v>
      </c>
      <c r="C29" s="90">
        <v>1</v>
      </c>
      <c r="D29" s="116" t="s">
        <v>60</v>
      </c>
      <c r="E29" s="119" t="s">
        <v>117</v>
      </c>
      <c r="F29" s="114" t="s">
        <v>135</v>
      </c>
      <c r="G29" s="114" t="s">
        <v>149</v>
      </c>
      <c r="H29" s="114" t="s">
        <v>162</v>
      </c>
      <c r="I29" s="114" t="s">
        <v>165</v>
      </c>
      <c r="J29" s="114" t="s">
        <v>182</v>
      </c>
      <c r="K29" s="114" t="s">
        <v>188</v>
      </c>
      <c r="L29" s="114" t="s">
        <v>192</v>
      </c>
      <c r="M29" s="91">
        <f t="shared" si="0"/>
        <v>1</v>
      </c>
      <c r="N29" s="122" t="s">
        <v>210</v>
      </c>
      <c r="O29" s="73" t="e">
        <f>VLOOKUP(A29,Stock!$A$2:$K$3500,6,FALSE)</f>
        <v>#N/A</v>
      </c>
      <c r="P29" s="73" t="e">
        <f>VLOOKUP(A29,Stock!$A$2:$K$3500,7,FALSE)</f>
        <v>#N/A</v>
      </c>
      <c r="Q29" s="73" t="e">
        <f>VLOOKUP(A29,Stock!$A$2:$K$3500,8,FALSE)</f>
        <v>#N/A</v>
      </c>
      <c r="R29" s="73" t="e">
        <f>VLOOKUP(A29,Stock!$A$2:$K$3500,9,FALSE)</f>
        <v>#N/A</v>
      </c>
      <c r="S29" s="73" t="e">
        <f>VLOOKUP(A29,Stock!$A$2:$K$3500,10,FALSE)</f>
        <v>#N/A</v>
      </c>
      <c r="T29" s="73" t="e">
        <f>VLOOKUP(A29,Stock!$A$2:$K$3500,11,FALSE)</f>
        <v>#N/A</v>
      </c>
      <c r="U29" s="73" t="e">
        <f>VLOOKUP(A29,Stock!$A$2:$L$3500,12,FALSE)</f>
        <v>#N/A</v>
      </c>
    </row>
    <row r="30" spans="1:21" s="11" customFormat="1" x14ac:dyDescent="0.2">
      <c r="A30" s="114" t="s">
        <v>79</v>
      </c>
      <c r="B30" s="116" t="s">
        <v>97</v>
      </c>
      <c r="C30" s="90">
        <v>1</v>
      </c>
      <c r="D30" s="116" t="s">
        <v>60</v>
      </c>
      <c r="E30" s="118" t="s">
        <v>118</v>
      </c>
      <c r="F30" s="114" t="s">
        <v>136</v>
      </c>
      <c r="G30" s="114" t="s">
        <v>150</v>
      </c>
      <c r="H30" s="114" t="s">
        <v>163</v>
      </c>
      <c r="I30" s="114" t="s">
        <v>166</v>
      </c>
      <c r="J30" s="114" t="s">
        <v>183</v>
      </c>
      <c r="K30" s="114" t="s">
        <v>188</v>
      </c>
      <c r="L30" s="114" t="s">
        <v>192</v>
      </c>
      <c r="M30" s="91">
        <f t="shared" si="0"/>
        <v>1</v>
      </c>
      <c r="N30" s="122" t="s">
        <v>211</v>
      </c>
      <c r="O30" s="73" t="e">
        <f>VLOOKUP(A30,Stock!$A$2:$K$3500,6,FALSE)</f>
        <v>#N/A</v>
      </c>
      <c r="P30" s="73" t="e">
        <f>VLOOKUP(A30,Stock!$A$2:$K$3500,7,FALSE)</f>
        <v>#N/A</v>
      </c>
      <c r="Q30" s="73" t="e">
        <f>VLOOKUP(A30,Stock!$A$2:$K$3500,8,FALSE)</f>
        <v>#N/A</v>
      </c>
      <c r="R30" s="73" t="e">
        <f>VLOOKUP(A30,Stock!$A$2:$K$3500,9,FALSE)</f>
        <v>#N/A</v>
      </c>
      <c r="S30" s="73" t="e">
        <f>VLOOKUP(A30,Stock!$A$2:$K$3500,10,FALSE)</f>
        <v>#N/A</v>
      </c>
      <c r="T30" s="73" t="e">
        <f>VLOOKUP(A30,Stock!$A$2:$K$3500,11,FALSE)</f>
        <v>#N/A</v>
      </c>
      <c r="U30" s="73" t="e">
        <f>VLOOKUP(A30,Stock!$A$2:$L$3500,12,FALSE)</f>
        <v>#N/A</v>
      </c>
    </row>
    <row r="31" spans="1:21" s="11" customFormat="1" x14ac:dyDescent="0.2">
      <c r="A31" s="114" t="s">
        <v>80</v>
      </c>
      <c r="B31" s="116" t="s">
        <v>98</v>
      </c>
      <c r="C31" s="90">
        <v>1</v>
      </c>
      <c r="D31" s="116" t="s">
        <v>60</v>
      </c>
      <c r="E31" s="119" t="s">
        <v>119</v>
      </c>
      <c r="F31" s="114" t="s">
        <v>137</v>
      </c>
      <c r="G31" s="114" t="s">
        <v>147</v>
      </c>
      <c r="H31" s="114" t="s">
        <v>98</v>
      </c>
      <c r="I31" s="114" t="s">
        <v>166</v>
      </c>
      <c r="J31" s="114" t="s">
        <v>184</v>
      </c>
      <c r="K31" s="114" t="s">
        <v>188</v>
      </c>
      <c r="L31" s="114" t="s">
        <v>192</v>
      </c>
      <c r="M31" s="91">
        <f t="shared" si="0"/>
        <v>1</v>
      </c>
      <c r="N31" s="122" t="s">
        <v>212</v>
      </c>
      <c r="O31" s="73" t="e">
        <f>VLOOKUP(A31,Stock!$A$2:$K$3500,6,FALSE)</f>
        <v>#N/A</v>
      </c>
      <c r="P31" s="73" t="e">
        <f>VLOOKUP(A31,Stock!$A$2:$K$3500,7,FALSE)</f>
        <v>#N/A</v>
      </c>
      <c r="Q31" s="73" t="e">
        <f>VLOOKUP(A31,Stock!$A$2:$K$3500,8,FALSE)</f>
        <v>#N/A</v>
      </c>
      <c r="R31" s="73" t="e">
        <f>VLOOKUP(A31,Stock!$A$2:$K$3500,9,FALSE)</f>
        <v>#N/A</v>
      </c>
      <c r="S31" s="73" t="e">
        <f>VLOOKUP(A31,Stock!$A$2:$K$3500,10,FALSE)</f>
        <v>#N/A</v>
      </c>
      <c r="T31" s="73" t="e">
        <f>VLOOKUP(A31,Stock!$A$2:$K$3500,11,FALSE)</f>
        <v>#N/A</v>
      </c>
      <c r="U31" s="73" t="e">
        <f>VLOOKUP(A31,Stock!$A$2:$L$3500,12,FALSE)</f>
        <v>#N/A</v>
      </c>
    </row>
    <row r="32" spans="1:21" s="11" customFormat="1" x14ac:dyDescent="0.2">
      <c r="A32" s="114" t="s">
        <v>81</v>
      </c>
      <c r="B32" s="116" t="s">
        <v>99</v>
      </c>
      <c r="C32" s="90">
        <v>1</v>
      </c>
      <c r="D32" s="116" t="s">
        <v>60</v>
      </c>
      <c r="E32" s="118" t="s">
        <v>120</v>
      </c>
      <c r="F32" s="114" t="s">
        <v>138</v>
      </c>
      <c r="G32" s="114" t="s">
        <v>147</v>
      </c>
      <c r="H32" s="114" t="s">
        <v>99</v>
      </c>
      <c r="I32" s="114" t="s">
        <v>166</v>
      </c>
      <c r="J32" s="114" t="s">
        <v>185</v>
      </c>
      <c r="K32" s="114" t="s">
        <v>188</v>
      </c>
      <c r="L32" s="114" t="s">
        <v>192</v>
      </c>
      <c r="M32" s="91">
        <f t="shared" si="0"/>
        <v>1</v>
      </c>
      <c r="N32" s="122" t="s">
        <v>213</v>
      </c>
      <c r="O32" s="73" t="e">
        <f>VLOOKUP(A32,Stock!$A$2:$K$3500,6,FALSE)</f>
        <v>#N/A</v>
      </c>
      <c r="P32" s="73" t="e">
        <f>VLOOKUP(A32,Stock!$A$2:$K$3500,7,FALSE)</f>
        <v>#N/A</v>
      </c>
      <c r="Q32" s="73" t="e">
        <f>VLOOKUP(A32,Stock!$A$2:$K$3500,8,FALSE)</f>
        <v>#N/A</v>
      </c>
      <c r="R32" s="73" t="e">
        <f>VLOOKUP(A32,Stock!$A$2:$K$3500,9,FALSE)</f>
        <v>#N/A</v>
      </c>
      <c r="S32" s="73" t="e">
        <f>VLOOKUP(A32,Stock!$A$2:$K$3500,10,FALSE)</f>
        <v>#N/A</v>
      </c>
      <c r="T32" s="73" t="e">
        <f>VLOOKUP(A32,Stock!$A$2:$K$3500,11,FALSE)</f>
        <v>#N/A</v>
      </c>
      <c r="U32" s="73" t="e">
        <f>VLOOKUP(A32,Stock!$A$2:$L$3500,12,FALSE)</f>
        <v>#N/A</v>
      </c>
    </row>
    <row r="33" spans="1:21" s="11" customFormat="1" x14ac:dyDescent="0.2">
      <c r="A33" s="114" t="s">
        <v>82</v>
      </c>
      <c r="B33" s="116" t="s">
        <v>100</v>
      </c>
      <c r="C33" s="90">
        <v>1</v>
      </c>
      <c r="D33" s="116" t="s">
        <v>60</v>
      </c>
      <c r="E33" s="119" t="s">
        <v>121</v>
      </c>
      <c r="F33" s="114" t="s">
        <v>139</v>
      </c>
      <c r="G33" s="114" t="s">
        <v>151</v>
      </c>
      <c r="H33" s="114" t="s">
        <v>100</v>
      </c>
      <c r="I33" s="114" t="s">
        <v>166</v>
      </c>
      <c r="J33" s="114" t="s">
        <v>186</v>
      </c>
      <c r="K33" s="114" t="s">
        <v>188</v>
      </c>
      <c r="L33" s="114" t="s">
        <v>192</v>
      </c>
      <c r="M33" s="91">
        <f t="shared" si="0"/>
        <v>1</v>
      </c>
      <c r="N33" s="122" t="s">
        <v>214</v>
      </c>
      <c r="O33" s="73" t="e">
        <f>VLOOKUP(A33,Stock!$A$2:$K$3500,6,FALSE)</f>
        <v>#N/A</v>
      </c>
      <c r="P33" s="73" t="e">
        <f>VLOOKUP(A33,Stock!$A$2:$K$3500,7,FALSE)</f>
        <v>#N/A</v>
      </c>
      <c r="Q33" s="73" t="e">
        <f>VLOOKUP(A33,Stock!$A$2:$K$3500,8,FALSE)</f>
        <v>#N/A</v>
      </c>
      <c r="R33" s="73" t="e">
        <f>VLOOKUP(A33,Stock!$A$2:$K$3500,9,FALSE)</f>
        <v>#N/A</v>
      </c>
      <c r="S33" s="73" t="e">
        <f>VLOOKUP(A33,Stock!$A$2:$K$3500,10,FALSE)</f>
        <v>#N/A</v>
      </c>
      <c r="T33" s="73" t="e">
        <f>VLOOKUP(A33,Stock!$A$2:$K$3500,11,FALSE)</f>
        <v>#N/A</v>
      </c>
      <c r="U33" s="73" t="e">
        <f>VLOOKUP(A33,Stock!$A$2:$L$3500,12,FALSE)</f>
        <v>#N/A</v>
      </c>
    </row>
    <row r="34" spans="1:21" x14ac:dyDescent="0.2">
      <c r="A34" s="67"/>
      <c r="B34" s="68"/>
      <c r="C34" s="68"/>
      <c r="D34" s="68"/>
      <c r="E34" s="83"/>
      <c r="F34" s="69"/>
      <c r="G34" s="69"/>
      <c r="H34" s="69"/>
      <c r="I34" s="69"/>
      <c r="J34" s="69"/>
      <c r="K34" s="69"/>
      <c r="L34" s="69"/>
      <c r="M34" s="30">
        <f>SUM(M16:M33)</f>
        <v>29</v>
      </c>
      <c r="N34" s="97"/>
      <c r="O34" s="74"/>
    </row>
    <row r="35" spans="1:21" customFormat="1" ht="13.7" customHeight="1" x14ac:dyDescent="0.2">
      <c r="A35" s="46" t="s">
        <v>0</v>
      </c>
      <c r="B35" s="36"/>
      <c r="C35" s="65" t="s">
        <v>1</v>
      </c>
      <c r="D35" s="65"/>
      <c r="E35" s="84"/>
      <c r="F35" s="66"/>
      <c r="G35" s="66"/>
      <c r="H35" s="66"/>
      <c r="I35" s="66"/>
      <c r="J35" s="66"/>
      <c r="K35" s="66"/>
      <c r="L35" s="66"/>
      <c r="M35" s="47"/>
      <c r="N35" s="98"/>
      <c r="O35" s="34"/>
      <c r="P35" s="34" t="s">
        <v>4</v>
      </c>
    </row>
    <row r="36" spans="1:21" customFormat="1" ht="12.95" customHeight="1" x14ac:dyDescent="0.2">
      <c r="A36" s="51"/>
      <c r="B36" s="52"/>
      <c r="C36" s="53"/>
      <c r="D36" s="95"/>
      <c r="E36" s="85"/>
      <c r="F36" s="54"/>
      <c r="G36" s="70"/>
      <c r="H36" s="70"/>
      <c r="I36" s="70"/>
      <c r="J36" s="70"/>
      <c r="K36" s="70"/>
      <c r="L36" s="70"/>
      <c r="M36" s="55"/>
      <c r="N36" s="98"/>
      <c r="O36" s="34"/>
      <c r="P36" s="35"/>
    </row>
    <row r="37" spans="1:21" customFormat="1" ht="12.95" customHeight="1" x14ac:dyDescent="0.2">
      <c r="A37" s="48"/>
      <c r="B37" s="39"/>
      <c r="C37" s="40"/>
      <c r="D37" s="36"/>
      <c r="E37" s="86"/>
      <c r="F37" s="41"/>
      <c r="G37" s="34"/>
      <c r="H37" s="34"/>
      <c r="I37" s="34"/>
      <c r="J37" s="34"/>
      <c r="K37" s="34"/>
      <c r="L37" s="34"/>
      <c r="M37" s="47"/>
      <c r="N37" s="98"/>
      <c r="O37" s="34"/>
      <c r="P37" s="35"/>
    </row>
    <row r="38" spans="1:21" customFormat="1" ht="12.95" customHeight="1" x14ac:dyDescent="0.2">
      <c r="A38" s="48"/>
      <c r="B38" s="39"/>
      <c r="C38" s="40"/>
      <c r="D38" s="36"/>
      <c r="E38" s="86"/>
      <c r="F38" s="41"/>
      <c r="G38" s="34"/>
      <c r="H38" s="34"/>
      <c r="I38" s="34"/>
      <c r="J38" s="34"/>
      <c r="K38" s="34"/>
      <c r="L38" s="34"/>
      <c r="M38" s="47"/>
      <c r="N38" s="98"/>
      <c r="O38" s="34"/>
      <c r="P38" s="35"/>
    </row>
    <row r="39" spans="1:21" customFormat="1" ht="12.95" customHeight="1" x14ac:dyDescent="0.2">
      <c r="A39" s="48"/>
      <c r="B39" s="39"/>
      <c r="C39" s="40"/>
      <c r="D39" s="36"/>
      <c r="E39" s="86"/>
      <c r="F39" s="41"/>
      <c r="G39" s="34"/>
      <c r="H39" s="34"/>
      <c r="I39" s="34"/>
      <c r="J39" s="34"/>
      <c r="K39" s="34"/>
      <c r="L39" s="34"/>
      <c r="M39" s="47"/>
      <c r="N39" s="98"/>
      <c r="O39" s="34"/>
      <c r="P39" s="35"/>
    </row>
    <row r="40" spans="1:21" customFormat="1" ht="9.75" customHeight="1" x14ac:dyDescent="0.2">
      <c r="A40" s="49"/>
      <c r="B40" s="56"/>
      <c r="C40" s="57"/>
      <c r="D40" s="37"/>
      <c r="E40" s="87"/>
      <c r="F40" s="58"/>
      <c r="G40" s="38"/>
      <c r="H40" s="38"/>
      <c r="I40" s="38"/>
      <c r="J40" s="38"/>
      <c r="K40" s="38"/>
      <c r="L40" s="38"/>
      <c r="M40" s="50"/>
      <c r="N40" s="98"/>
      <c r="O40" s="34"/>
      <c r="P40" s="35"/>
    </row>
    <row r="41" spans="1:21" customFormat="1" ht="12.95" customHeight="1" x14ac:dyDescent="0.2">
      <c r="A41" s="49"/>
      <c r="B41" s="37"/>
      <c r="C41" s="37"/>
      <c r="D41" s="37"/>
      <c r="E41" s="88"/>
      <c r="F41" s="38"/>
      <c r="G41" s="38"/>
      <c r="H41" s="38"/>
      <c r="I41" s="38"/>
      <c r="J41" s="38"/>
      <c r="K41" s="38"/>
      <c r="L41" s="38"/>
      <c r="M41" s="50"/>
      <c r="N41" s="98"/>
      <c r="O41" s="34"/>
      <c r="P41" s="35"/>
    </row>
    <row r="42" spans="1:21" customFormat="1" ht="12.95" customHeight="1" x14ac:dyDescent="0.2">
      <c r="A42" s="19"/>
      <c r="B42" s="20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2"/>
      <c r="N42" s="99"/>
      <c r="O42" s="75"/>
      <c r="P42" s="35"/>
    </row>
    <row r="43" spans="1:21" customFormat="1" ht="12.95" customHeight="1" x14ac:dyDescent="0.2">
      <c r="A43" s="23"/>
      <c r="B43" s="24"/>
      <c r="C43" s="24"/>
      <c r="D43" s="24"/>
      <c r="E43" s="24"/>
      <c r="F43" s="25"/>
      <c r="G43" s="25"/>
      <c r="H43" s="25"/>
      <c r="I43" s="25"/>
      <c r="J43" s="25"/>
      <c r="K43" s="25"/>
      <c r="L43" s="25"/>
      <c r="M43" s="26"/>
      <c r="N43" s="99"/>
      <c r="O43" s="75"/>
      <c r="P43" s="35"/>
    </row>
  </sheetData>
  <phoneticPr fontId="0" type="noConversion"/>
  <conditionalFormatting sqref="M16">
    <cfRule type="expression" dxfId="17" priority="18" stopIfTrue="1">
      <formula>M16&gt;O16</formula>
    </cfRule>
  </conditionalFormatting>
  <conditionalFormatting sqref="M17">
    <cfRule type="expression" dxfId="16" priority="17" stopIfTrue="1">
      <formula>M17&gt;O17</formula>
    </cfRule>
  </conditionalFormatting>
  <conditionalFormatting sqref="M18">
    <cfRule type="expression" dxfId="15" priority="16" stopIfTrue="1">
      <formula>M18&gt;O18</formula>
    </cfRule>
  </conditionalFormatting>
  <conditionalFormatting sqref="M19">
    <cfRule type="expression" dxfId="14" priority="15" stopIfTrue="1">
      <formula>M19&gt;O19</formula>
    </cfRule>
  </conditionalFormatting>
  <conditionalFormatting sqref="M20">
    <cfRule type="expression" dxfId="13" priority="14" stopIfTrue="1">
      <formula>M20&gt;O20</formula>
    </cfRule>
  </conditionalFormatting>
  <conditionalFormatting sqref="M21">
    <cfRule type="expression" dxfId="12" priority="13" stopIfTrue="1">
      <formula>M21&gt;O21</formula>
    </cfRule>
  </conditionalFormatting>
  <conditionalFormatting sqref="M22">
    <cfRule type="expression" dxfId="11" priority="12" stopIfTrue="1">
      <formula>M22&gt;O22</formula>
    </cfRule>
  </conditionalFormatting>
  <conditionalFormatting sqref="M23">
    <cfRule type="expression" dxfId="10" priority="11" stopIfTrue="1">
      <formula>M23&gt;O23</formula>
    </cfRule>
  </conditionalFormatting>
  <conditionalFormatting sqref="M24">
    <cfRule type="expression" dxfId="9" priority="10" stopIfTrue="1">
      <formula>M24&gt;O24</formula>
    </cfRule>
  </conditionalFormatting>
  <conditionalFormatting sqref="M25">
    <cfRule type="expression" dxfId="8" priority="9" stopIfTrue="1">
      <formula>M25&gt;O25</formula>
    </cfRule>
  </conditionalFormatting>
  <conditionalFormatting sqref="M26">
    <cfRule type="expression" dxfId="7" priority="8" stopIfTrue="1">
      <formula>M26&gt;O26</formula>
    </cfRule>
  </conditionalFormatting>
  <conditionalFormatting sqref="M27">
    <cfRule type="expression" dxfId="6" priority="7" stopIfTrue="1">
      <formula>M27&gt;O27</formula>
    </cfRule>
  </conditionalFormatting>
  <conditionalFormatting sqref="M28">
    <cfRule type="expression" dxfId="5" priority="6" stopIfTrue="1">
      <formula>M28&gt;O28</formula>
    </cfRule>
  </conditionalFormatting>
  <conditionalFormatting sqref="M29">
    <cfRule type="expression" dxfId="4" priority="5" stopIfTrue="1">
      <formula>M29&gt;O29</formula>
    </cfRule>
  </conditionalFormatting>
  <conditionalFormatting sqref="M30">
    <cfRule type="expression" dxfId="3" priority="4" stopIfTrue="1">
      <formula>M30&gt;O30</formula>
    </cfRule>
  </conditionalFormatting>
  <conditionalFormatting sqref="M31">
    <cfRule type="expression" dxfId="2" priority="3" stopIfTrue="1">
      <formula>M31&gt;O31</formula>
    </cfRule>
  </conditionalFormatting>
  <conditionalFormatting sqref="M32">
    <cfRule type="expression" dxfId="1" priority="2" stopIfTrue="1">
      <formula>M32&gt;O32</formula>
    </cfRule>
  </conditionalFormatting>
  <conditionalFormatting sqref="M33">
    <cfRule type="expression" dxfId="0" priority="1" stopIfTrue="1">
      <formula>M33&gt;O33</formula>
    </cfRule>
  </conditionalFormatting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4" sqref="A24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8</v>
      </c>
      <c r="B1" s="123" t="s">
        <v>215</v>
      </c>
    </row>
    <row r="2" spans="1:2" s="15" customFormat="1" ht="17.25" customHeight="1" x14ac:dyDescent="0.2">
      <c r="A2" s="16" t="s">
        <v>10</v>
      </c>
      <c r="B2" s="124" t="s">
        <v>58</v>
      </c>
    </row>
    <row r="3" spans="1:2" s="15" customFormat="1" ht="17.25" customHeight="1" x14ac:dyDescent="0.2">
      <c r="A3" s="17" t="s">
        <v>9</v>
      </c>
      <c r="B3" s="125" t="s">
        <v>59</v>
      </c>
    </row>
    <row r="4" spans="1:2" s="15" customFormat="1" ht="17.25" customHeight="1" x14ac:dyDescent="0.2">
      <c r="A4" s="16" t="s">
        <v>11</v>
      </c>
      <c r="B4" s="124" t="s">
        <v>58</v>
      </c>
    </row>
    <row r="5" spans="1:2" s="15" customFormat="1" ht="17.25" customHeight="1" x14ac:dyDescent="0.2">
      <c r="A5" s="17" t="s">
        <v>12</v>
      </c>
      <c r="B5" s="125" t="s">
        <v>215</v>
      </c>
    </row>
    <row r="6" spans="1:2" s="15" customFormat="1" ht="17.25" customHeight="1" x14ac:dyDescent="0.2">
      <c r="A6" s="16" t="s">
        <v>7</v>
      </c>
      <c r="B6" s="124" t="s">
        <v>62</v>
      </c>
    </row>
    <row r="7" spans="1:2" s="15" customFormat="1" ht="17.25" customHeight="1" x14ac:dyDescent="0.2">
      <c r="A7" s="17" t="s">
        <v>13</v>
      </c>
      <c r="B7" s="125" t="s">
        <v>216</v>
      </c>
    </row>
    <row r="8" spans="1:2" s="15" customFormat="1" ht="17.25" customHeight="1" x14ac:dyDescent="0.2">
      <c r="A8" s="16" t="s">
        <v>14</v>
      </c>
      <c r="B8" s="124" t="s">
        <v>61</v>
      </c>
    </row>
    <row r="9" spans="1:2" s="15" customFormat="1" ht="17.25" customHeight="1" x14ac:dyDescent="0.2">
      <c r="A9" s="17" t="s">
        <v>15</v>
      </c>
      <c r="B9" s="125" t="s">
        <v>56</v>
      </c>
    </row>
    <row r="10" spans="1:2" s="15" customFormat="1" ht="17.25" customHeight="1" x14ac:dyDescent="0.2">
      <c r="A10" s="16" t="s">
        <v>17</v>
      </c>
      <c r="B10" s="124" t="s">
        <v>217</v>
      </c>
    </row>
    <row r="11" spans="1:2" s="15" customFormat="1" ht="17.25" customHeight="1" x14ac:dyDescent="0.2">
      <c r="A11" s="17" t="s">
        <v>16</v>
      </c>
      <c r="B11" s="125" t="s">
        <v>22</v>
      </c>
    </row>
    <row r="12" spans="1:2" s="15" customFormat="1" ht="17.25" customHeight="1" x14ac:dyDescent="0.2">
      <c r="A12" s="16" t="s">
        <v>18</v>
      </c>
      <c r="B12" s="124" t="s">
        <v>218</v>
      </c>
    </row>
    <row r="13" spans="1:2" s="15" customFormat="1" ht="17.25" customHeight="1" x14ac:dyDescent="0.2">
      <c r="A13" s="17" t="s">
        <v>19</v>
      </c>
      <c r="B13" s="125" t="s">
        <v>219</v>
      </c>
    </row>
    <row r="14" spans="1:2" s="15" customFormat="1" ht="17.25" customHeight="1" thickBot="1" x14ac:dyDescent="0.25">
      <c r="A14" s="18" t="s">
        <v>20</v>
      </c>
      <c r="B14" s="126" t="s">
        <v>22</v>
      </c>
    </row>
    <row r="15" spans="1:2" x14ac:dyDescent="0.2">
      <c r="A15" s="17" t="s">
        <v>23</v>
      </c>
      <c r="B15" s="125" t="s">
        <v>57</v>
      </c>
    </row>
    <row r="16" spans="1:2" x14ac:dyDescent="0.2">
      <c r="A16" s="16" t="s">
        <v>28</v>
      </c>
      <c r="B16" s="124" t="s">
        <v>63</v>
      </c>
    </row>
    <row r="17" spans="1:2" x14ac:dyDescent="0.2">
      <c r="A17" s="17" t="s">
        <v>29</v>
      </c>
      <c r="B17" s="125" t="s">
        <v>63</v>
      </c>
    </row>
    <row r="18" spans="1:2" x14ac:dyDescent="0.2">
      <c r="A18" s="16" t="s">
        <v>30</v>
      </c>
      <c r="B18" s="124" t="s">
        <v>63</v>
      </c>
    </row>
    <row r="19" spans="1:2" x14ac:dyDescent="0.2">
      <c r="A19" s="17" t="s">
        <v>31</v>
      </c>
      <c r="B19" s="125" t="s">
        <v>63</v>
      </c>
    </row>
    <row r="20" spans="1:2" x14ac:dyDescent="0.2">
      <c r="A20" s="16" t="s">
        <v>32</v>
      </c>
      <c r="B20" s="124" t="s">
        <v>220</v>
      </c>
    </row>
    <row r="21" spans="1:2" x14ac:dyDescent="0.2">
      <c r="A21" s="17" t="s">
        <v>33</v>
      </c>
      <c r="B21" s="125" t="s">
        <v>221</v>
      </c>
    </row>
    <row r="22" spans="1:2" x14ac:dyDescent="0.2">
      <c r="A22" s="16" t="s">
        <v>34</v>
      </c>
      <c r="B22" s="124" t="s">
        <v>222</v>
      </c>
    </row>
    <row r="23" spans="1:2" x14ac:dyDescent="0.2">
      <c r="A23" s="17" t="s">
        <v>35</v>
      </c>
      <c r="B23" s="125" t="s">
        <v>223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D42" sqref="D42"/>
    </sheetView>
  </sheetViews>
  <sheetFormatPr defaultRowHeight="12.75" x14ac:dyDescent="0.2"/>
  <cols>
    <col min="1" max="1" width="13.7109375" bestFit="1" customWidth="1"/>
    <col min="2" max="2" width="80.85546875" bestFit="1" customWidth="1"/>
    <col min="3" max="3" width="21.85546875" bestFit="1" customWidth="1"/>
    <col min="4" max="4" width="45.42578125" bestFit="1" customWidth="1"/>
    <col min="5" max="5" width="32.7109375" bestFit="1" customWidth="1"/>
    <col min="6" max="6" width="8.28515625" bestFit="1" customWidth="1"/>
    <col min="7" max="7" width="13.140625" bestFit="1" customWidth="1"/>
    <col min="8" max="10" width="12.28515625" bestFit="1" customWidth="1"/>
    <col min="11" max="11" width="15.42578125" bestFit="1" customWidth="1"/>
    <col min="12" max="12" width="12" bestFit="1" customWidth="1"/>
  </cols>
  <sheetData>
    <row r="1" spans="1:12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38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Stock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Cengery</dc:creator>
  <cp:lastModifiedBy>Jiri Cengery</cp:lastModifiedBy>
  <cp:lastPrinted>2002-11-05T13:50:54Z</cp:lastPrinted>
  <dcterms:created xsi:type="dcterms:W3CDTF">2000-10-27T00:30:29Z</dcterms:created>
  <dcterms:modified xsi:type="dcterms:W3CDTF">2018-05-02T09:10:16Z</dcterms:modified>
</cp:coreProperties>
</file>