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tables/table2.xml" ContentType="application/vnd.openxmlformats-officedocument.spreadsheetml.table+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drawings/drawing34.xml" ContentType="application/vnd.openxmlformats-officedocument.drawing+xml"/>
  <Override PartName="/xl/slicers/slicer2.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5.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4.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5.xml" ContentType="application/vnd.openxmlformats-officedocument.spreadsheetml.table+xml"/>
  <Override PartName="/xl/drawings/drawing36.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7.xml" ContentType="application/vnd.openxmlformats-officedocument.drawing+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6.xml" ContentType="application/vnd.openxmlformats-officedocument.spreadsheetml.table+xml"/>
  <Override PartName="/xl/drawings/drawing38.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NelLeap Training Center\EXCEL\"/>
    </mc:Choice>
  </mc:AlternateContent>
  <xr:revisionPtr revIDLastSave="0" documentId="13_ncr:1_{AC6474C8-D920-431A-AE19-1E93657DA655}" xr6:coauthVersionLast="47" xr6:coauthVersionMax="47" xr10:uidLastSave="{00000000-0000-0000-0000-000000000000}"/>
  <bookViews>
    <workbookView xWindow="0" yWindow="360" windowWidth="23256" windowHeight="12456" tabRatio="565" firstSheet="56" activeTab="57" xr2:uid="{7B70CF81-CEF1-4434-B2FB-0403C52EFB81}"/>
  </bookViews>
  <sheets>
    <sheet name="1.Excel Overview" sheetId="1" r:id="rId1"/>
    <sheet name="2.Attendance Sheet2" sheetId="3" r:id="rId2"/>
    <sheet name="3.Excel Syntax" sheetId="4" r:id="rId3"/>
    <sheet name="4.Excel Ranges" sheetId="5" r:id="rId4"/>
    <sheet name="Sheet67" sheetId="70" r:id="rId5"/>
    <sheet name="5.Excel Fill" sheetId="8" r:id="rId6"/>
    <sheet name="6.References" sheetId="11" r:id="rId7"/>
    <sheet name="7.Parentheses" sheetId="9" r:id="rId8"/>
    <sheet name="8.Format Numbers" sheetId="12" r:id="rId9"/>
    <sheet name="9.Regional Settings" sheetId="14" r:id="rId10"/>
    <sheet name="10.Sort" sheetId="13" r:id="rId11"/>
    <sheet name="11.Filter" sheetId="15" r:id="rId12"/>
    <sheet name="12.Filter Assignment" sheetId="16" r:id="rId13"/>
    <sheet name="12.Filter Assignment1" sheetId="17" r:id="rId14"/>
    <sheet name="13.Excel Tables" sheetId="19" r:id="rId15"/>
    <sheet name="14.ECF - Color Scale" sheetId="20" r:id="rId16"/>
    <sheet name="15.ECF - Excel Highlight Cell R" sheetId="21" r:id="rId17"/>
    <sheet name="16.ECF- Text" sheetId="22" r:id="rId18"/>
    <sheet name="17.ECF- Date" sheetId="23" r:id="rId19"/>
    <sheet name="18.ECF Duplicate values" sheetId="24" r:id="rId20"/>
    <sheet name="19.ECF- TopBottom Rules" sheetId="25" r:id="rId21"/>
    <sheet name="Sheet24" sheetId="26" r:id="rId22"/>
    <sheet name="ECF Data Bar" sheetId="27" r:id="rId23"/>
    <sheet name="ECF ICON SET" sheetId="28" r:id="rId24"/>
    <sheet name="Excel Functions -IF" sheetId="29" r:id="rId25"/>
    <sheet name="IF Assignment" sheetId="30" r:id="rId26"/>
    <sheet name="IFS " sheetId="32" r:id="rId27"/>
    <sheet name="SUMIF" sheetId="33" r:id="rId28"/>
    <sheet name="SUMIFS" sheetId="34" r:id="rId29"/>
    <sheet name="AND" sheetId="35" r:id="rId30"/>
    <sheet name="Average" sheetId="36" r:id="rId31"/>
    <sheet name="AVERAGEIF" sheetId="37" r:id="rId32"/>
    <sheet name="AVERAGEIFS" sheetId="38" r:id="rId33"/>
    <sheet name="Count All fuctions" sheetId="41" r:id="rId34"/>
    <sheet name="RESULT OF COUNT" sheetId="42" r:id="rId35"/>
    <sheet name="TEXT Oprations" sheetId="46" r:id="rId36"/>
    <sheet name="AND OR XOR" sheetId="43" r:id="rId37"/>
    <sheet name="Sheet48" sheetId="51" r:id="rId38"/>
    <sheet name="MATH Oprations" sheetId="47" r:id="rId39"/>
    <sheet name="Sheet45" sheetId="48" r:id="rId40"/>
    <sheet name="VLOOKUP" sheetId="49" r:id="rId41"/>
    <sheet name="VLOOKUP using condition" sheetId="52" r:id="rId42"/>
    <sheet name="pvt" sheetId="54" r:id="rId43"/>
    <sheet name="smitaa pivot" sheetId="58" r:id="rId44"/>
    <sheet name="Slicer" sheetId="59" r:id="rId45"/>
    <sheet name="Validation" sheetId="60" r:id="rId46"/>
    <sheet name="Male Female" sheetId="61" r:id="rId47"/>
    <sheet name="Sheet59" sheetId="62" r:id="rId48"/>
    <sheet name="MAIN DATA" sheetId="50" r:id="rId49"/>
    <sheet name="HLOOkUP" sheetId="53" r:id="rId50"/>
    <sheet name="dashboard" sheetId="55" r:id="rId51"/>
    <sheet name="Sheet53" sheetId="56" r:id="rId52"/>
    <sheet name="Dashboard Ex 1 Pivot" sheetId="65" r:id="rId53"/>
    <sheet name="EX 1 Proper Dashboard" sheetId="66" r:id="rId54"/>
    <sheet name="Dashboard ex 1" sheetId="63" r:id="rId55"/>
    <sheet name="PMS pivot" sheetId="69" r:id="rId56"/>
    <sheet name="Property Management System Data" sheetId="67" r:id="rId57"/>
    <sheet name="PMS Dashboard" sheetId="68" r:id="rId58"/>
    <sheet name="XLOOKUP" sheetId="71" r:id="rId59"/>
    <sheet name="Sheet1" sheetId="75" r:id="rId60"/>
    <sheet name="Practice-1" sheetId="73" r:id="rId61"/>
    <sheet name="Practis-Dashboard-1" sheetId="74" r:id="rId62"/>
  </sheets>
  <definedNames>
    <definedName name="_xlnm._FilterDatabase" localSheetId="11" hidden="1">'11.Filter'!$A$1:$E$21</definedName>
    <definedName name="_xlnm._FilterDatabase" localSheetId="12" hidden="1">'12.Filter Assignment'!$D$89:$D$99</definedName>
    <definedName name="_xlnm._FilterDatabase" localSheetId="13" hidden="1">'12.Filter Assignment1'!$C$2:$D$12</definedName>
    <definedName name="_xlnm._FilterDatabase" localSheetId="19" hidden="1">'18.ECF Duplicate values'!$A$73:$C$85</definedName>
    <definedName name="abc">'4.Excel Ranges'!$G$6:$J$6</definedName>
    <definedName name="NativeTimeline_Admission_Date">#N/A</definedName>
    <definedName name="range_new">'4.Excel Ranges'!$C$89:$D$89</definedName>
    <definedName name="range1">'4.Excel Ranges'!$C$86:$E$86</definedName>
    <definedName name="range2">'4.Excel Ranges'!$C$87:$E$87</definedName>
    <definedName name="Slicer_BRANCH">#N/A</definedName>
    <definedName name="Slicer_BRANCH1">#N/A</definedName>
    <definedName name="Slicer_Category">#N/A</definedName>
    <definedName name="Slicer_City">#N/A</definedName>
    <definedName name="Slicer_City1">#N/A</definedName>
    <definedName name="Slicer_Course">#N/A</definedName>
    <definedName name="Slicer_PAYMENT_DONE">#N/A</definedName>
    <definedName name="Slicer_Payment_Status">#N/A</definedName>
    <definedName name="Slicer_Payment_Status1">#N/A</definedName>
    <definedName name="Slicer_Property_Name">#N/A</definedName>
    <definedName name="Slicer_Region">#N/A</definedName>
    <definedName name="tyu">'4.Excel Ranges'!$G$8:$I$8</definedName>
    <definedName name="xyz">'4.Excel Ranges'!$A$1:$C$8</definedName>
  </definedNames>
  <calcPr calcId="191029"/>
  <pivotCaches>
    <pivotCache cacheId="0" r:id="rId63"/>
    <pivotCache cacheId="1" r:id="rId64"/>
    <pivotCache cacheId="2" r:id="rId65"/>
    <pivotCache cacheId="3" r:id="rId66"/>
  </pivotCaches>
  <extLst>
    <ext xmlns:x14="http://schemas.microsoft.com/office/spreadsheetml/2009/9/main" uri="{BBE1A952-AA13-448e-AADC-164F8A28A991}">
      <x14:slicerCaches>
        <x14:slicerCache r:id="rId67"/>
        <x14:slicerCache r:id="rId68"/>
        <x14:slicerCache r:id="rId69"/>
        <x14:slicerCache r:id="rId70"/>
        <x14:slicerCache r:id="rId71"/>
        <x14:slicerCache r:id="rId72"/>
        <x14:slicerCache r:id="rId73"/>
        <x14:slicerCache r:id="rId74"/>
        <x14:slicerCache r:id="rId75"/>
        <x14:slicerCache r:id="rId76"/>
        <x14:slicerCache r:id="rId7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73" l="1"/>
  <c r="C13" i="73"/>
  <c r="E11" i="73"/>
  <c r="B13" i="73"/>
  <c r="A13" i="73"/>
  <c r="G5" i="71"/>
  <c r="E26" i="4"/>
  <c r="C15" i="69" l="1"/>
  <c r="C14" i="69"/>
  <c r="C13" i="69"/>
  <c r="C12" i="69"/>
  <c r="P8" i="66"/>
  <c r="P10" i="66"/>
  <c r="P9" i="66"/>
  <c r="B5" i="61"/>
  <c r="B4" i="61"/>
  <c r="B3" i="60"/>
  <c r="B1" i="55"/>
  <c r="I33" i="50"/>
  <c r="K33" i="50" s="1"/>
  <c r="L33" i="50" s="1"/>
  <c r="I32" i="50"/>
  <c r="K32" i="50" s="1"/>
  <c r="L32" i="50" s="1"/>
  <c r="I31" i="50"/>
  <c r="K31" i="50" s="1"/>
  <c r="L31" i="50" s="1"/>
  <c r="I30" i="50"/>
  <c r="K30" i="50" s="1"/>
  <c r="L30" i="50" s="1"/>
  <c r="I29" i="50"/>
  <c r="K29" i="50" s="1"/>
  <c r="L29" i="50" s="1"/>
  <c r="I28" i="50"/>
  <c r="K28" i="50" s="1"/>
  <c r="L28" i="50" s="1"/>
  <c r="I27" i="50"/>
  <c r="K27" i="50" s="1"/>
  <c r="L27" i="50" s="1"/>
  <c r="I26" i="50"/>
  <c r="K26" i="50" s="1"/>
  <c r="L26" i="50" s="1"/>
  <c r="I25" i="50"/>
  <c r="K25" i="50" s="1"/>
  <c r="L25" i="50" s="1"/>
  <c r="I24" i="50"/>
  <c r="K24" i="50" s="1"/>
  <c r="L24" i="50" s="1"/>
  <c r="I23" i="50"/>
  <c r="K23" i="50" s="1"/>
  <c r="L23" i="50" s="1"/>
  <c r="I22" i="50"/>
  <c r="K22" i="50" s="1"/>
  <c r="L22" i="50" s="1"/>
  <c r="I21" i="50"/>
  <c r="K21" i="50" s="1"/>
  <c r="L21" i="50" s="1"/>
  <c r="I20" i="50"/>
  <c r="K20" i="50" s="1"/>
  <c r="L20" i="50" s="1"/>
  <c r="I19" i="50"/>
  <c r="K19" i="50" s="1"/>
  <c r="L19" i="50" s="1"/>
  <c r="B13" i="53"/>
  <c r="C23" i="52"/>
  <c r="I8" i="49"/>
  <c r="I9" i="49"/>
  <c r="I10" i="49"/>
  <c r="I11" i="49"/>
  <c r="I12" i="49"/>
  <c r="I13" i="49"/>
  <c r="I14" i="49"/>
  <c r="I15" i="49"/>
  <c r="I16" i="49"/>
  <c r="I17" i="49"/>
  <c r="I7" i="49"/>
  <c r="I5" i="50"/>
  <c r="K5" i="50" s="1"/>
  <c r="L5" i="50" s="1"/>
  <c r="I6" i="50"/>
  <c r="K6" i="50" s="1"/>
  <c r="L6" i="50" s="1"/>
  <c r="I7" i="50"/>
  <c r="K7" i="50" s="1"/>
  <c r="L7" i="50" s="1"/>
  <c r="I8" i="50"/>
  <c r="K8" i="50" s="1"/>
  <c r="L8" i="50" s="1"/>
  <c r="I9" i="50"/>
  <c r="K9" i="50" s="1"/>
  <c r="L9" i="50" s="1"/>
  <c r="I10" i="50"/>
  <c r="K10" i="50" s="1"/>
  <c r="L10" i="50" s="1"/>
  <c r="I11" i="50"/>
  <c r="K11" i="50" s="1"/>
  <c r="L11" i="50" s="1"/>
  <c r="I12" i="50"/>
  <c r="K12" i="50" s="1"/>
  <c r="L12" i="50" s="1"/>
  <c r="I13" i="50"/>
  <c r="K13" i="50" s="1"/>
  <c r="L13" i="50" s="1"/>
  <c r="I14" i="50"/>
  <c r="K14" i="50" s="1"/>
  <c r="L14" i="50" s="1"/>
  <c r="I15" i="50"/>
  <c r="K15" i="50" s="1"/>
  <c r="L15" i="50" s="1"/>
  <c r="I16" i="50"/>
  <c r="K16" i="50" s="1"/>
  <c r="L16" i="50" s="1"/>
  <c r="I17" i="50"/>
  <c r="K17" i="50" s="1"/>
  <c r="L17" i="50" s="1"/>
  <c r="I18" i="50"/>
  <c r="K18" i="50" s="1"/>
  <c r="L18" i="50" s="1"/>
  <c r="I4" i="50"/>
  <c r="K4" i="50" s="1"/>
  <c r="L4" i="50" s="1"/>
  <c r="K4" i="48"/>
  <c r="I3" i="49"/>
  <c r="K5" i="48"/>
  <c r="K6" i="48"/>
  <c r="K7" i="48"/>
  <c r="K3" i="48"/>
  <c r="L3" i="48" s="1"/>
  <c r="M3" i="48" s="1"/>
  <c r="N3" i="48" s="1"/>
  <c r="O3" i="48" s="1"/>
  <c r="T20" i="47"/>
  <c r="T15" i="47"/>
  <c r="U10" i="47"/>
  <c r="T10" i="47"/>
  <c r="T7" i="47"/>
  <c r="T3" i="47"/>
  <c r="P29" i="46"/>
  <c r="S24" i="46"/>
  <c r="O20" i="46"/>
  <c r="O16" i="46"/>
  <c r="O12" i="46"/>
  <c r="O8" i="46"/>
  <c r="O3" i="46"/>
  <c r="F2" i="43"/>
  <c r="F10" i="43"/>
  <c r="F3" i="43"/>
  <c r="F4" i="43"/>
  <c r="F5" i="43"/>
  <c r="F6" i="43"/>
  <c r="F7" i="43"/>
  <c r="F8" i="43"/>
  <c r="F9" i="43"/>
  <c r="E2" i="43"/>
  <c r="D2" i="43"/>
  <c r="E3" i="43"/>
  <c r="E4" i="43"/>
  <c r="E5" i="43"/>
  <c r="E6" i="43"/>
  <c r="E7" i="43"/>
  <c r="E8" i="43"/>
  <c r="E9" i="43"/>
  <c r="E10" i="43"/>
  <c r="D9" i="43"/>
  <c r="D10" i="43"/>
  <c r="D3" i="43"/>
  <c r="D4" i="43"/>
  <c r="D5" i="43"/>
  <c r="D6" i="43"/>
  <c r="D7" i="43"/>
  <c r="D8" i="43"/>
  <c r="D11" i="42"/>
  <c r="D10" i="42"/>
  <c r="D9" i="42"/>
  <c r="D8" i="42"/>
  <c r="D7" i="42"/>
  <c r="D6" i="42"/>
  <c r="D5" i="42"/>
  <c r="H6" i="38"/>
  <c r="H9" i="38"/>
  <c r="H8" i="38"/>
  <c r="H7" i="38"/>
  <c r="F5" i="37"/>
  <c r="F7" i="37"/>
  <c r="F6" i="37"/>
  <c r="F14" i="36"/>
  <c r="F15" i="36"/>
  <c r="F16" i="36"/>
  <c r="F17" i="36"/>
  <c r="F18" i="36"/>
  <c r="F19" i="36"/>
  <c r="D15" i="35"/>
  <c r="D16" i="35"/>
  <c r="D17" i="35"/>
  <c r="D18" i="35"/>
  <c r="D19" i="35"/>
  <c r="D20" i="35"/>
  <c r="D21" i="35"/>
  <c r="D22" i="35"/>
  <c r="D23" i="35"/>
  <c r="F3" i="36"/>
  <c r="F4" i="36"/>
  <c r="F5" i="36"/>
  <c r="F6" i="36"/>
  <c r="F7" i="36"/>
  <c r="F2" i="36"/>
  <c r="D3" i="35"/>
  <c r="D4" i="35"/>
  <c r="D5" i="35"/>
  <c r="D6" i="35"/>
  <c r="D7" i="35"/>
  <c r="D8" i="35"/>
  <c r="D9" i="35"/>
  <c r="D10" i="35"/>
  <c r="D2" i="35"/>
  <c r="I24" i="34"/>
  <c r="I18" i="34"/>
  <c r="I23" i="34"/>
  <c r="I22" i="34"/>
  <c r="I21" i="34"/>
  <c r="I20" i="34"/>
  <c r="I19" i="34"/>
  <c r="I17" i="34"/>
  <c r="I16" i="34"/>
  <c r="I15" i="34"/>
  <c r="E3" i="34"/>
  <c r="F16" i="33"/>
  <c r="F17" i="33"/>
  <c r="F18" i="33"/>
  <c r="F19" i="33"/>
  <c r="F20" i="33"/>
  <c r="F4" i="33"/>
  <c r="F5" i="33"/>
  <c r="F6" i="33"/>
  <c r="D2" i="32" a="1"/>
  <c r="E14" i="32" a="1"/>
  <c r="E15" i="32" a="1"/>
  <c r="E16" i="32" a="1"/>
  <c r="E17" i="32" a="1"/>
  <c r="E18" i="32" a="1"/>
  <c r="D3" i="32" a="1"/>
  <c r="D4" i="32" a="1"/>
  <c r="D5" i="32" a="1"/>
  <c r="D6" i="32" a="1"/>
  <c r="D7" i="32" a="1"/>
  <c r="D8" i="32" a="1"/>
  <c r="D9" i="32" a="1"/>
  <c r="D10" i="32" a="1"/>
  <c r="D11" i="32" a="1"/>
  <c r="N26" i="11"/>
  <c r="O26" i="11"/>
  <c r="P26" i="11"/>
  <c r="N27" i="11"/>
  <c r="O27" i="11"/>
  <c r="P27" i="11"/>
  <c r="N28" i="11"/>
  <c r="O28" i="11"/>
  <c r="P28" i="11"/>
  <c r="N29" i="11"/>
  <c r="O29" i="11"/>
  <c r="P29" i="11"/>
  <c r="N30" i="11"/>
  <c r="O30" i="11"/>
  <c r="P30" i="11"/>
  <c r="N31" i="11"/>
  <c r="O31" i="11"/>
  <c r="P31" i="11"/>
  <c r="N32" i="11"/>
  <c r="O32" i="11"/>
  <c r="P32" i="11"/>
  <c r="P25" i="11"/>
  <c r="O25" i="11"/>
  <c r="N25" i="11"/>
  <c r="K9" i="30"/>
  <c r="K10" i="30"/>
  <c r="K11" i="30"/>
  <c r="K12" i="30"/>
  <c r="K13" i="30"/>
  <c r="K14" i="30"/>
  <c r="K15" i="30"/>
  <c r="K16" i="30"/>
  <c r="K17" i="30"/>
  <c r="K18" i="30"/>
  <c r="K19" i="30"/>
  <c r="K20" i="30"/>
  <c r="K21" i="30"/>
  <c r="K22" i="30"/>
  <c r="K23" i="30"/>
  <c r="K24" i="30"/>
  <c r="K25" i="30"/>
  <c r="K26" i="30"/>
  <c r="K27" i="30"/>
  <c r="K28" i="30"/>
  <c r="K29" i="30"/>
  <c r="K30" i="30"/>
  <c r="K31" i="30"/>
  <c r="J9" i="30"/>
  <c r="J10" i="30"/>
  <c r="J11" i="30"/>
  <c r="J12" i="30"/>
  <c r="J13" i="30"/>
  <c r="J14" i="30"/>
  <c r="J15" i="30"/>
  <c r="J16" i="30"/>
  <c r="J17" i="30"/>
  <c r="J18" i="30"/>
  <c r="J19" i="30"/>
  <c r="J20" i="30"/>
  <c r="J21" i="30"/>
  <c r="J22" i="30"/>
  <c r="J23" i="30"/>
  <c r="J24" i="30"/>
  <c r="J25" i="30"/>
  <c r="J26" i="30"/>
  <c r="J27" i="30"/>
  <c r="J28" i="30"/>
  <c r="J29" i="30"/>
  <c r="J30" i="30"/>
  <c r="J31" i="30"/>
  <c r="D13" i="29"/>
  <c r="B6" i="61" l="1"/>
  <c r="F14" i="29" l="1"/>
  <c r="F15" i="29"/>
  <c r="F16" i="29"/>
  <c r="F17" i="29"/>
  <c r="F18" i="29"/>
  <c r="F19" i="29"/>
  <c r="F20" i="29"/>
  <c r="F21" i="29"/>
  <c r="F13" i="29"/>
  <c r="E14" i="29"/>
  <c r="E15" i="29"/>
  <c r="E16" i="29"/>
  <c r="E17" i="29"/>
  <c r="E18" i="29"/>
  <c r="E19" i="29"/>
  <c r="E20" i="29"/>
  <c r="E21" i="29"/>
  <c r="E13" i="29"/>
  <c r="D14" i="29"/>
  <c r="D15" i="29"/>
  <c r="D16" i="29"/>
  <c r="D17" i="29"/>
  <c r="D18" i="29"/>
  <c r="D19" i="29"/>
  <c r="D20" i="29"/>
  <c r="D21" i="29"/>
  <c r="G10" i="19"/>
  <c r="G11" i="19"/>
  <c r="G12" i="19"/>
  <c r="G13" i="19"/>
  <c r="G14" i="19"/>
  <c r="G15" i="19"/>
  <c r="B34" i="12"/>
  <c r="D27" i="12"/>
  <c r="D28" i="12"/>
  <c r="D29" i="12"/>
  <c r="D30" i="12"/>
  <c r="D31" i="12"/>
  <c r="D26" i="12"/>
  <c r="E15" i="11"/>
  <c r="E14" i="11"/>
  <c r="D8" i="11"/>
  <c r="D7" i="11"/>
  <c r="D6" i="11"/>
  <c r="D5" i="11"/>
  <c r="D4" i="11"/>
  <c r="A1" i="9"/>
  <c r="G16" i="19" l="1"/>
  <c r="B32" i="12"/>
  <c r="B33" i="12" s="1"/>
  <c r="P24" i="8" l="1"/>
  <c r="P25" i="8"/>
  <c r="P26" i="8"/>
  <c r="P27" i="8"/>
  <c r="P23" i="8"/>
  <c r="H41" i="8"/>
  <c r="G40" i="8"/>
  <c r="H40" i="8" s="1"/>
  <c r="D34" i="8"/>
  <c r="D35" i="8"/>
  <c r="D36" i="8"/>
  <c r="D37" i="8"/>
  <c r="D33" i="8"/>
  <c r="F27" i="4"/>
  <c r="F87" i="5"/>
  <c r="B24" i="4"/>
  <c r="D22" i="4"/>
  <c r="D19" i="4"/>
  <c r="D15" i="4"/>
  <c r="D10" i="4"/>
  <c r="D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<sst xmlns="http://schemas.openxmlformats.org/spreadsheetml/2006/main" count="2829" uniqueCount="851">
  <si>
    <t>Ribbon</t>
  </si>
  <si>
    <t>tabs</t>
  </si>
  <si>
    <t>Quick Access bar tool</t>
  </si>
  <si>
    <t>workbook</t>
  </si>
  <si>
    <t>Groups(Each group having properties)</t>
  </si>
  <si>
    <t>formula bar</t>
  </si>
  <si>
    <t>Name Box</t>
  </si>
  <si>
    <t>Right Click -&gt;Rename</t>
  </si>
  <si>
    <t>1. Shape-&gt;Shape outline-&gt;Weight</t>
  </si>
  <si>
    <t xml:space="preserve">2. format painter -&gt; as it is format print from 1 cell to another </t>
  </si>
  <si>
    <t>SR NO</t>
  </si>
  <si>
    <t>Topic</t>
  </si>
  <si>
    <t>Student Name</t>
  </si>
  <si>
    <t>Module 1: Introduction to execl</t>
  </si>
  <si>
    <t>Module 1: Introduction to execlModule 1: Introduction to execl</t>
  </si>
  <si>
    <t>Sign</t>
  </si>
  <si>
    <t>Steps:</t>
  </si>
  <si>
    <t>1. Page Layout-&gt;size</t>
  </si>
  <si>
    <t>2. Select orientation</t>
  </si>
  <si>
    <t>ADD:</t>
  </si>
  <si>
    <t>1. = select cell type + select next cell + next and last enter</t>
  </si>
  <si>
    <t>it will show cell address like  =A7+B8+C9</t>
  </si>
  <si>
    <t>SUB:</t>
  </si>
  <si>
    <t>MUL:</t>
  </si>
  <si>
    <t>DIV:</t>
  </si>
  <si>
    <t xml:space="preserve">2. you do also direcly </t>
  </si>
  <si>
    <t>Directly:</t>
  </si>
  <si>
    <t>"= 67+67+67" and enter</t>
  </si>
  <si>
    <t>1. Select Cell</t>
  </si>
  <si>
    <t xml:space="preserve">2. Select Multiple </t>
  </si>
  <si>
    <t>use cntrl key and select that</t>
  </si>
  <si>
    <t>and use enter key to move in that selected cells</t>
  </si>
  <si>
    <t>3. From first row 1 to 10 select first using shift and select last row</t>
  </si>
  <si>
    <t>4. from A1 to G10</t>
  </si>
  <si>
    <t>6. for all rows select arrow on that row number</t>
  </si>
  <si>
    <t>8. Name that ranges</t>
  </si>
  <si>
    <t>range1</t>
  </si>
  <si>
    <t>range2</t>
  </si>
  <si>
    <t>5. ctrl+ shift + pg down arrow</t>
  </si>
  <si>
    <t>7. ctrl+shift+right arrow for rows</t>
  </si>
  <si>
    <t>ADD</t>
  </si>
  <si>
    <t>hello</t>
  </si>
  <si>
    <t>03/13/2026</t>
  </si>
  <si>
    <t>03/13/2027</t>
  </si>
  <si>
    <t>03/13/2028</t>
  </si>
  <si>
    <t>03/13/2029</t>
  </si>
  <si>
    <t>03/13/2030</t>
  </si>
  <si>
    <t xml:space="preserve">        Name</t>
  </si>
  <si>
    <t>Attack</t>
  </si>
  <si>
    <t>Defense</t>
  </si>
  <si>
    <t xml:space="preserve">        Caterpie</t>
  </si>
  <si>
    <t xml:space="preserve">        Metapod</t>
  </si>
  <si>
    <t xml:space="preserve">        Butterfree</t>
  </si>
  <si>
    <t xml:space="preserve">        Weedle</t>
  </si>
  <si>
    <t xml:space="preserve">        Kakuna</t>
  </si>
  <si>
    <t xml:space="preserve">        Beedrill</t>
  </si>
  <si>
    <t xml:space="preserve">        Pidgey</t>
  </si>
  <si>
    <t xml:space="preserve">        Pidgeotto</t>
  </si>
  <si>
    <t xml:space="preserve">        Pidgeot</t>
  </si>
  <si>
    <t xml:space="preserve">        Rattata</t>
  </si>
  <si>
    <t xml:space="preserve">        Raticate</t>
  </si>
  <si>
    <t xml:space="preserve">        Spearow</t>
  </si>
  <si>
    <t xml:space="preserve">        Fearow</t>
  </si>
  <si>
    <t xml:space="preserve">        Ekans</t>
  </si>
  <si>
    <t xml:space="preserve">        Arbok</t>
  </si>
  <si>
    <t xml:space="preserve">        Pikachu</t>
  </si>
  <si>
    <t xml:space="preserve">        Raichu</t>
  </si>
  <si>
    <t xml:space="preserve">        Sandshrew</t>
  </si>
  <si>
    <t xml:space="preserve">        Sandslash</t>
  </si>
  <si>
    <t xml:space="preserve">    </t>
  </si>
  <si>
    <t>Qty</t>
  </si>
  <si>
    <t>Smita</t>
  </si>
  <si>
    <t>Price</t>
  </si>
  <si>
    <t>Total</t>
  </si>
  <si>
    <t>hello Smita</t>
  </si>
  <si>
    <t xml:space="preserve">you can drag from top to bottom either wise you can just double click on first cell </t>
  </si>
  <si>
    <t>2.Sequence</t>
  </si>
  <si>
    <t>1.Copy</t>
  </si>
  <si>
    <t>Hi 101</t>
  </si>
  <si>
    <t>Hi 102</t>
  </si>
  <si>
    <t>Hi 103</t>
  </si>
  <si>
    <t>Hi 104</t>
  </si>
  <si>
    <t>Hi 105</t>
  </si>
  <si>
    <t>Hi 106</t>
  </si>
  <si>
    <t>Hi 107</t>
  </si>
  <si>
    <t>Hi 108</t>
  </si>
  <si>
    <t>Hi 109</t>
  </si>
  <si>
    <t>Hi 110</t>
  </si>
  <si>
    <t>Hi 111</t>
  </si>
  <si>
    <t>3.Date</t>
  </si>
  <si>
    <t>use ctrl + := for time</t>
  </si>
  <si>
    <t>use ctrl+ ; = for date</t>
  </si>
  <si>
    <t xml:space="preserve">if you drag exact date format which you have in system then only it will work otherwise not </t>
  </si>
  <si>
    <t>4. ADD</t>
  </si>
  <si>
    <t>Now only add 1st row other for calculate use + icon select or double click on that</t>
  </si>
  <si>
    <t>Doble click -  there should be value before the column</t>
  </si>
  <si>
    <t>If click on + then not work</t>
  </si>
  <si>
    <t>x</t>
  </si>
  <si>
    <t>y</t>
  </si>
  <si>
    <t>P</t>
  </si>
  <si>
    <t>Q</t>
  </si>
  <si>
    <t>for above case when I insert column head value then olny it will count without headerit is not calculate</t>
  </si>
  <si>
    <r>
      <rPr>
        <b/>
        <sz val="12"/>
        <color theme="1"/>
        <rFont val="Calibri"/>
        <family val="2"/>
        <scheme val="minor"/>
      </rPr>
      <t>EXCEL Relative Reference</t>
    </r>
    <r>
      <rPr>
        <sz val="11"/>
        <color theme="1"/>
        <rFont val="Calibri"/>
        <family val="2"/>
        <scheme val="minor"/>
      </rPr>
      <t xml:space="preserve">:-You just perform addition of 1 row others will calculate by using + double click </t>
    </r>
  </si>
  <si>
    <t>Sale</t>
  </si>
  <si>
    <t>Percentage</t>
  </si>
  <si>
    <t>Product List</t>
  </si>
  <si>
    <t>T-Shirt</t>
  </si>
  <si>
    <t>Tops</t>
  </si>
  <si>
    <r>
      <t xml:space="preserve">EXCEL Absolute Reference: </t>
    </r>
    <r>
      <rPr>
        <sz val="12"/>
        <color theme="1"/>
        <rFont val="Calibri"/>
        <family val="2"/>
        <scheme val="minor"/>
      </rPr>
      <t>In this column value will change for first operation but for second opretaion that should be constant use fn key + F4</t>
    </r>
  </si>
  <si>
    <t xml:space="preserve">otherwise use </t>
  </si>
  <si>
    <r>
      <rPr>
        <b/>
        <sz val="12"/>
        <color theme="1"/>
        <rFont val="Calibri"/>
        <family val="2"/>
        <scheme val="minor"/>
      </rPr>
      <t xml:space="preserve">EXCEL Partial Reference : </t>
    </r>
    <r>
      <rPr>
        <sz val="11"/>
        <color theme="1"/>
        <rFont val="Calibri"/>
        <family val="2"/>
        <scheme val="minor"/>
      </rPr>
      <t>Depends on situation we have to apply lock on row or column not whole cell address as we performed in asolute reference we lock whole cell address</t>
    </r>
  </si>
  <si>
    <t>1.10+2*3 = In this first solve multiflication then addition here gives preference to * first like high order</t>
  </si>
  <si>
    <t>3.((10*2)+(10*2))+4 =  here first inner parentheses solved under the outer parentheses then next operation performs.</t>
  </si>
  <si>
    <t>2.(10+2)*3 -=HERE gives preferences to parentheses first it solve parentheses  then outer layer operation perform</t>
  </si>
  <si>
    <t>Format Types:</t>
  </si>
  <si>
    <t>Payment Recipt</t>
  </si>
  <si>
    <t>Items</t>
  </si>
  <si>
    <t xml:space="preserve"> Price</t>
  </si>
  <si>
    <t>A</t>
  </si>
  <si>
    <t>B</t>
  </si>
  <si>
    <t>C</t>
  </si>
  <si>
    <t>D</t>
  </si>
  <si>
    <t>E</t>
  </si>
  <si>
    <t>F</t>
  </si>
  <si>
    <t>Discount</t>
  </si>
  <si>
    <t>Total Amount</t>
  </si>
  <si>
    <t>Name</t>
  </si>
  <si>
    <t>Bulbasaur</t>
  </si>
  <si>
    <t>Ivysaur</t>
  </si>
  <si>
    <t>Venusaur</t>
  </si>
  <si>
    <t>Charmander</t>
  </si>
  <si>
    <t>Charmeleon</t>
  </si>
  <si>
    <t>Charizard</t>
  </si>
  <si>
    <t>Squirtle</t>
  </si>
  <si>
    <t>Wartortle</t>
  </si>
  <si>
    <t>Blastoise</t>
  </si>
  <si>
    <t>Caterpie</t>
  </si>
  <si>
    <t>Metapod</t>
  </si>
  <si>
    <t>Butterfree</t>
  </si>
  <si>
    <t>Weedle</t>
  </si>
  <si>
    <t>Kakuna</t>
  </si>
  <si>
    <t>Beedrill</t>
  </si>
  <si>
    <t>Pidgey</t>
  </si>
  <si>
    <t>Pidgeotto</t>
  </si>
  <si>
    <t>Rattata</t>
  </si>
  <si>
    <t>Raticate</t>
  </si>
  <si>
    <t>Total stats</t>
  </si>
  <si>
    <t>1. Sort</t>
  </si>
  <si>
    <t>1. First select A to Z from 25</t>
  </si>
  <si>
    <t>2. Sort smallest to largest</t>
  </si>
  <si>
    <t>3. Sort with relative column</t>
  </si>
  <si>
    <t>4. Custom Sort</t>
  </si>
  <si>
    <t>Bulbasaur+A112AA91:A110</t>
  </si>
  <si>
    <t>ID#</t>
  </si>
  <si>
    <t>Type 1</t>
  </si>
  <si>
    <t>Type 2</t>
  </si>
  <si>
    <t>Grass</t>
  </si>
  <si>
    <t>Poison</t>
  </si>
  <si>
    <t>Fire</t>
  </si>
  <si>
    <t>Flying</t>
  </si>
  <si>
    <t>Water</t>
  </si>
  <si>
    <t>Bug</t>
  </si>
  <si>
    <t>Poisoin</t>
  </si>
  <si>
    <t>Normal</t>
  </si>
  <si>
    <t>Pidgeot</t>
  </si>
  <si>
    <t>V</t>
  </si>
  <si>
    <t xml:space="preserve"> Select range then apply fi;ter then that column shows arrow and dropdown and perform</t>
  </si>
  <si>
    <t>Text filter</t>
  </si>
  <si>
    <t>Number filter</t>
  </si>
  <si>
    <t>clear filter</t>
  </si>
  <si>
    <t>1. Sorting a Dataset by Multiple Columns</t>
  </si>
  <si>
    <r>
      <t>Objective:</t>
    </r>
    <r>
      <rPr>
        <sz val="11"/>
        <color theme="1"/>
        <rFont val="Calibri"/>
        <family val="2"/>
        <scheme val="minor"/>
      </rPr>
      <t xml:space="preserve"> Sort a dataset of employees by their department, then by their salary in descending order.</t>
    </r>
  </si>
  <si>
    <t>Create a table with columns such as Employee Name, Department, Salary, Date of Joining.</t>
  </si>
  <si>
    <r>
      <t xml:space="preserve">Sort the table first by the </t>
    </r>
    <r>
      <rPr>
        <b/>
        <sz val="11"/>
        <color theme="1"/>
        <rFont val="Calibri"/>
        <family val="2"/>
        <scheme val="minor"/>
      </rPr>
      <t>Department</t>
    </r>
    <r>
      <rPr>
        <sz val="11"/>
        <color theme="1"/>
        <rFont val="Calibri"/>
        <family val="2"/>
        <scheme val="minor"/>
      </rPr>
      <t xml:space="preserve"> column (alphabetically), and then by </t>
    </r>
    <r>
      <rPr>
        <b/>
        <sz val="11"/>
        <color theme="1"/>
        <rFont val="Calibri"/>
        <family val="2"/>
        <scheme val="minor"/>
      </rPr>
      <t>Salary</t>
    </r>
    <r>
      <rPr>
        <sz val="11"/>
        <color theme="1"/>
        <rFont val="Calibri"/>
        <family val="2"/>
        <scheme val="minor"/>
      </rPr>
      <t xml:space="preserve"> in </t>
    </r>
    <r>
      <rPr>
        <b/>
        <sz val="11"/>
        <color theme="1"/>
        <rFont val="Calibri"/>
        <family val="2"/>
        <scheme val="minor"/>
      </rPr>
      <t>descending order</t>
    </r>
    <r>
      <rPr>
        <sz val="11"/>
        <color theme="1"/>
        <rFont val="Calibri"/>
        <family val="2"/>
        <scheme val="minor"/>
      </rPr>
      <t xml:space="preserve"> within each department.</t>
    </r>
  </si>
  <si>
    <t>2. Filtering Data Based on Multiple Criteria</t>
  </si>
  <si>
    <r>
      <t>Objective:</t>
    </r>
    <r>
      <rPr>
        <sz val="11"/>
        <color theme="1"/>
        <rFont val="Calibri"/>
        <family val="2"/>
        <scheme val="minor"/>
      </rPr>
      <t xml:space="preserve"> Filter a sales data table to only show sales transactions above a certain value and from specific regions.</t>
    </r>
  </si>
  <si>
    <t>Create a dataset with columns such as Sales ID, Date, Region, Sales Amount.</t>
  </si>
  <si>
    <r>
      <t xml:space="preserve">Use the </t>
    </r>
    <r>
      <rPr>
        <b/>
        <sz val="11"/>
        <color theme="1"/>
        <rFont val="Calibri"/>
        <family val="2"/>
        <scheme val="minor"/>
      </rPr>
      <t>Filter</t>
    </r>
    <r>
      <rPr>
        <sz val="11"/>
        <color theme="1"/>
        <rFont val="Calibri"/>
        <family val="2"/>
        <scheme val="minor"/>
      </rPr>
      <t xml:space="preserve"> feature to display only rows where the </t>
    </r>
    <r>
      <rPr>
        <b/>
        <sz val="11"/>
        <color theme="1"/>
        <rFont val="Calibri"/>
        <family val="2"/>
        <scheme val="minor"/>
      </rPr>
      <t>Sales Amount</t>
    </r>
    <r>
      <rPr>
        <sz val="11"/>
        <color theme="1"/>
        <rFont val="Calibri"/>
        <family val="2"/>
        <scheme val="minor"/>
      </rPr>
      <t xml:space="preserve"> is greater than $500 and the </t>
    </r>
    <r>
      <rPr>
        <b/>
        <sz val="11"/>
        <color theme="1"/>
        <rFont val="Calibri"/>
        <family val="2"/>
        <scheme val="minor"/>
      </rPr>
      <t>Region</t>
    </r>
    <r>
      <rPr>
        <sz val="11"/>
        <color theme="1"/>
        <rFont val="Calibri"/>
        <family val="2"/>
        <scheme val="minor"/>
      </rPr>
      <t xml:space="preserve"> is either "North" or "West."</t>
    </r>
  </si>
  <si>
    <r>
      <t>Objective:</t>
    </r>
    <r>
      <rPr>
        <sz val="11"/>
        <color theme="1"/>
        <rFont val="Calibri"/>
        <family val="2"/>
        <scheme val="minor"/>
      </rPr>
      <t xml:space="preserve"> Use the </t>
    </r>
    <r>
      <rPr>
        <b/>
        <sz val="11"/>
        <color theme="1"/>
        <rFont val="Calibri"/>
        <family val="2"/>
        <scheme val="minor"/>
      </rPr>
      <t>Advanced Filter</t>
    </r>
    <r>
      <rPr>
        <sz val="11"/>
        <color theme="1"/>
        <rFont val="Calibri"/>
        <family val="2"/>
        <scheme val="minor"/>
      </rPr>
      <t xml:space="preserve"> to extract unique records from a list of transactions.</t>
    </r>
  </si>
  <si>
    <t>Create a table with columns such as Transaction ID, Product Name, and Customer ID.</t>
  </si>
  <si>
    <r>
      <t xml:space="preserve">Use the </t>
    </r>
    <r>
      <rPr>
        <b/>
        <sz val="11"/>
        <color theme="1"/>
        <rFont val="Calibri"/>
        <family val="2"/>
        <scheme val="minor"/>
      </rPr>
      <t>Advanced Filter</t>
    </r>
    <r>
      <rPr>
        <sz val="11"/>
        <color theme="1"/>
        <rFont val="Calibri"/>
        <family val="2"/>
        <scheme val="minor"/>
      </rPr>
      <t xml:space="preserve"> to display only unique </t>
    </r>
    <r>
      <rPr>
        <b/>
        <sz val="11"/>
        <color theme="1"/>
        <rFont val="Calibri"/>
        <family val="2"/>
        <scheme val="minor"/>
      </rPr>
      <t>Product Names</t>
    </r>
    <r>
      <rPr>
        <sz val="11"/>
        <color theme="1"/>
        <rFont val="Calibri"/>
        <family val="2"/>
        <scheme val="minor"/>
      </rPr>
      <t xml:space="preserve"> without duplications.</t>
    </r>
  </si>
  <si>
    <r>
      <t>Objective:</t>
    </r>
    <r>
      <rPr>
        <sz val="11"/>
        <color theme="1"/>
        <rFont val="Calibri"/>
        <family val="2"/>
        <scheme val="minor"/>
      </rPr>
      <t xml:space="preserve"> Sort a list of orders by date and group them by month.</t>
    </r>
  </si>
  <si>
    <t>Create a dataset with columns for Order ID, Customer Name, Product, Order Date, and Amount.</t>
  </si>
  <si>
    <r>
      <t xml:space="preserve">Sort the data by the </t>
    </r>
    <r>
      <rPr>
        <b/>
        <sz val="11"/>
        <color theme="1"/>
        <rFont val="Calibri"/>
        <family val="2"/>
        <scheme val="minor"/>
      </rPr>
      <t>Order Date</t>
    </r>
    <r>
      <rPr>
        <sz val="11"/>
        <color theme="1"/>
        <rFont val="Calibri"/>
        <family val="2"/>
        <scheme val="minor"/>
      </rPr>
      <t xml:space="preserve"> (ascending)</t>
    </r>
  </si>
  <si>
    <t>5. Filter Data Using Date Range</t>
  </si>
  <si>
    <r>
      <t>Objective:</t>
    </r>
    <r>
      <rPr>
        <sz val="11"/>
        <color theme="1"/>
        <rFont val="Calibri"/>
        <family val="2"/>
        <scheme val="minor"/>
      </rPr>
      <t xml:space="preserve"> Filter orders from a specific date range.</t>
    </r>
  </si>
  <si>
    <t>Create a dataset with columns like Order ID, Customer, Product, Order Date, and Total.</t>
  </si>
  <si>
    <r>
      <t xml:space="preserve">Apply a filter to show only orders placed between </t>
    </r>
    <r>
      <rPr>
        <b/>
        <sz val="11"/>
        <color theme="1"/>
        <rFont val="Calibri"/>
        <family val="2"/>
        <scheme val="minor"/>
      </rPr>
      <t>January 1, 2024</t>
    </r>
    <r>
      <rPr>
        <sz val="11"/>
        <color theme="1"/>
        <rFont val="Calibri"/>
        <family val="2"/>
        <scheme val="minor"/>
      </rPr>
      <t xml:space="preserve"> and </t>
    </r>
    <r>
      <rPr>
        <b/>
        <sz val="11"/>
        <color theme="1"/>
        <rFont val="Calibri"/>
        <family val="2"/>
        <scheme val="minor"/>
      </rPr>
      <t>March 31, 2024</t>
    </r>
    <r>
      <rPr>
        <sz val="11"/>
        <color theme="1"/>
        <rFont val="Calibri"/>
        <family val="2"/>
        <scheme val="minor"/>
      </rPr>
      <t>.</t>
    </r>
  </si>
  <si>
    <r>
      <t xml:space="preserve">Bonus: After filtering, sort the results by </t>
    </r>
    <r>
      <rPr>
        <b/>
        <sz val="11"/>
        <color theme="1"/>
        <rFont val="Calibri"/>
        <family val="2"/>
        <scheme val="minor"/>
      </rPr>
      <t>Total</t>
    </r>
    <r>
      <rPr>
        <sz val="11"/>
        <color theme="1"/>
        <rFont val="Calibri"/>
        <family val="2"/>
        <scheme val="minor"/>
      </rPr>
      <t xml:space="preserve"> in descending order to see the highest value orders.</t>
    </r>
  </si>
  <si>
    <t>Employee Name</t>
  </si>
  <si>
    <t>Department</t>
  </si>
  <si>
    <t>Salary</t>
  </si>
  <si>
    <t>DOJ</t>
  </si>
  <si>
    <t>Employee Table</t>
  </si>
  <si>
    <t>Amit Sharma</t>
  </si>
  <si>
    <t>Priya Deshmukh</t>
  </si>
  <si>
    <t>Rahul Patil</t>
  </si>
  <si>
    <t>Sneha Kulkarni</t>
  </si>
  <si>
    <t>Rohit Verma</t>
  </si>
  <si>
    <t>Neha Joshi</t>
  </si>
  <si>
    <t>Sandeep Gupta</t>
  </si>
  <si>
    <t>Pooja Singh</t>
  </si>
  <si>
    <t>Vikram Mehta</t>
  </si>
  <si>
    <t>Anjali Nair</t>
  </si>
  <si>
    <t>Human Resources</t>
  </si>
  <si>
    <t>Finance</t>
  </si>
  <si>
    <t>Sales</t>
  </si>
  <si>
    <t>Research and Development</t>
  </si>
  <si>
    <t>Operations</t>
  </si>
  <si>
    <t>Accounts</t>
  </si>
  <si>
    <t>Sales Table</t>
  </si>
  <si>
    <t>Sales ID</t>
  </si>
  <si>
    <t>Region</t>
  </si>
  <si>
    <t>Sales Amount</t>
  </si>
  <si>
    <t>S001</t>
  </si>
  <si>
    <t>S002</t>
  </si>
  <si>
    <t>S003</t>
  </si>
  <si>
    <t>S004</t>
  </si>
  <si>
    <t>S005</t>
  </si>
  <si>
    <t>S006</t>
  </si>
  <si>
    <t>S007</t>
  </si>
  <si>
    <t>S008</t>
  </si>
  <si>
    <t>S009</t>
  </si>
  <si>
    <t>S010</t>
  </si>
  <si>
    <t>North</t>
  </si>
  <si>
    <t>South</t>
  </si>
  <si>
    <t>East</t>
  </si>
  <si>
    <t>West</t>
  </si>
  <si>
    <t>Central</t>
  </si>
  <si>
    <t>South-East</t>
  </si>
  <si>
    <t>International</t>
  </si>
  <si>
    <t>Date</t>
  </si>
  <si>
    <t>$1500 here</t>
  </si>
  <si>
    <t>Transaction Table</t>
  </si>
  <si>
    <t>Transaction ID</t>
  </si>
  <si>
    <t>Product Name</t>
  </si>
  <si>
    <t>Customer ID</t>
  </si>
  <si>
    <t>T001</t>
  </si>
  <si>
    <t>T002</t>
  </si>
  <si>
    <t>T003</t>
  </si>
  <si>
    <t>T004</t>
  </si>
  <si>
    <t>T005</t>
  </si>
  <si>
    <t>T006</t>
  </si>
  <si>
    <t>T007</t>
  </si>
  <si>
    <t>T008</t>
  </si>
  <si>
    <t>T009</t>
  </si>
  <si>
    <t>T010</t>
  </si>
  <si>
    <t>Laptop</t>
  </si>
  <si>
    <t>Headphones</t>
  </si>
  <si>
    <t>Keyboard</t>
  </si>
  <si>
    <t>Mouse</t>
  </si>
  <si>
    <t>Monitor</t>
  </si>
  <si>
    <t>Printer</t>
  </si>
  <si>
    <t>Tablet</t>
  </si>
  <si>
    <t>External Hard Drive</t>
  </si>
  <si>
    <t>Webcam</t>
  </si>
  <si>
    <t>C001</t>
  </si>
  <si>
    <t>C002</t>
  </si>
  <si>
    <t>C003</t>
  </si>
  <si>
    <t>C004</t>
  </si>
  <si>
    <t>C005</t>
  </si>
  <si>
    <t>C006</t>
  </si>
  <si>
    <t>C007</t>
  </si>
  <si>
    <t>C008</t>
  </si>
  <si>
    <t>C009</t>
  </si>
  <si>
    <t>C010</t>
  </si>
  <si>
    <t>Order Table</t>
  </si>
  <si>
    <t>Order ID</t>
  </si>
  <si>
    <t>Customer Name</t>
  </si>
  <si>
    <t>Product</t>
  </si>
  <si>
    <t>Order Date</t>
  </si>
  <si>
    <t>Amount</t>
  </si>
  <si>
    <t>ORD001</t>
  </si>
  <si>
    <t>ORD002</t>
  </si>
  <si>
    <t>ORD003</t>
  </si>
  <si>
    <t>ORD004</t>
  </si>
  <si>
    <t>ORD005</t>
  </si>
  <si>
    <t>ORD006</t>
  </si>
  <si>
    <t>ORD007</t>
  </si>
  <si>
    <t>ORD008</t>
  </si>
  <si>
    <t>ORD009</t>
  </si>
  <si>
    <t>ORD010</t>
  </si>
  <si>
    <t>Rahul Sharma</t>
  </si>
  <si>
    <t>Priya Patel</t>
  </si>
  <si>
    <t>Amit Verma</t>
  </si>
  <si>
    <t>Neha Singh</t>
  </si>
  <si>
    <t>Karan Mehta</t>
  </si>
  <si>
    <t>Pooja Desai</t>
  </si>
  <si>
    <t>Rohan Gupta</t>
  </si>
  <si>
    <t>Sneha Iyer</t>
  </si>
  <si>
    <t>Vikram Joshi</t>
  </si>
  <si>
    <t>Anjali Kulkarni</t>
  </si>
  <si>
    <t>Mobile</t>
  </si>
  <si>
    <t>Hard Disk</t>
  </si>
  <si>
    <t>Customer</t>
  </si>
  <si>
    <t>01-03  to 02-04</t>
  </si>
  <si>
    <t>filter in sheet 15</t>
  </si>
  <si>
    <t>will learn in conidtional formating</t>
  </si>
  <si>
    <t>Short Date</t>
  </si>
  <si>
    <t>Long date</t>
  </si>
  <si>
    <t xml:space="preserve">    Name</t>
  </si>
  <si>
    <t>HP</t>
  </si>
  <si>
    <t xml:space="preserve">    Abra</t>
  </si>
  <si>
    <t>Psychic</t>
  </si>
  <si>
    <t xml:space="preserve">    Bellsprout</t>
  </si>
  <si>
    <t xml:space="preserve">    Geodude</t>
  </si>
  <si>
    <t>Rock</t>
  </si>
  <si>
    <t>Ground</t>
  </si>
  <si>
    <t xml:space="preserve">    Slowpoke</t>
  </si>
  <si>
    <t xml:space="preserve">    Magnemite</t>
  </si>
  <si>
    <t>Electric</t>
  </si>
  <si>
    <t>Steel</t>
  </si>
  <si>
    <t xml:space="preserve">    Farfetch'd</t>
  </si>
  <si>
    <t xml:space="preserve">  </t>
  </si>
  <si>
    <r>
      <rPr>
        <b/>
        <sz val="11"/>
        <color theme="1"/>
        <rFont val="Calibri"/>
        <family val="2"/>
        <scheme val="minor"/>
      </rPr>
      <t>Tables allow for options such as:</t>
    </r>
    <r>
      <rPr>
        <sz val="11"/>
        <color theme="1"/>
        <rFont val="Calibri"/>
        <family val="2"/>
        <scheme val="minor"/>
      </rPr>
      <t xml:space="preserve">
Sort &amp; Filter
Formatting
AutoFilling</t>
    </r>
  </si>
  <si>
    <t>1.select cell inside table and ctrl+A then whole table will get selected</t>
  </si>
  <si>
    <t>2.ctrl + T</t>
  </si>
  <si>
    <t xml:space="preserve">sort and filter </t>
  </si>
  <si>
    <t>autofill</t>
  </si>
  <si>
    <t>Formatting -  Table design</t>
  </si>
  <si>
    <t>Speed</t>
  </si>
  <si>
    <t xml:space="preserve">        Bulbasaur</t>
  </si>
  <si>
    <t xml:space="preserve">        Ivysaur</t>
  </si>
  <si>
    <t xml:space="preserve">        Venusaur</t>
  </si>
  <si>
    <t xml:space="preserve">        Charmander</t>
  </si>
  <si>
    <t xml:space="preserve">        Charmeleon</t>
  </si>
  <si>
    <t xml:space="preserve">        Charizard</t>
  </si>
  <si>
    <t xml:space="preserve">        Squirtle</t>
  </si>
  <si>
    <t xml:space="preserve">        Wartortle</t>
  </si>
  <si>
    <t>Sp. Atk</t>
  </si>
  <si>
    <t>Sp. Def</t>
  </si>
  <si>
    <t xml:space="preserve">        Magikarp</t>
  </si>
  <si>
    <t xml:space="preserve">        Gyarados</t>
  </si>
  <si>
    <t xml:space="preserve">        Lapras</t>
  </si>
  <si>
    <t xml:space="preserve">        Ditto</t>
  </si>
  <si>
    <t xml:space="preserve">        Eevee</t>
  </si>
  <si>
    <t xml:space="preserve">        Vaporeon</t>
  </si>
  <si>
    <t xml:space="preserve">        Jolteon</t>
  </si>
  <si>
    <t>Conditional Formatting</t>
  </si>
  <si>
    <r>
      <t>Conditional formatting is used to change the appearance of cells in a range based on your specified </t>
    </r>
    <r>
      <rPr>
        <b/>
        <sz val="10"/>
        <color rgb="FF000000"/>
        <rFont val="Segoe UI"/>
        <family val="2"/>
      </rPr>
      <t>conditions</t>
    </r>
    <r>
      <rPr>
        <sz val="10"/>
        <color rgb="FF000000"/>
        <rFont val="Segoe UI"/>
        <family val="2"/>
      </rPr>
      <t>.</t>
    </r>
  </si>
  <si>
    <t>The conditions are rules based on specified numerical values or matching text.</t>
  </si>
  <si>
    <t>Built in condtional formatting:</t>
  </si>
  <si>
    <t>color Scale:</t>
  </si>
  <si>
    <t>New Rule:</t>
  </si>
  <si>
    <t>1) Color Scale:</t>
  </si>
  <si>
    <t>1.Greater Than</t>
  </si>
  <si>
    <t>2. Less Than:</t>
  </si>
  <si>
    <t>3.Between</t>
  </si>
  <si>
    <t>4.Equal To</t>
  </si>
  <si>
    <t xml:space="preserve">      Name</t>
  </si>
  <si>
    <t>Birthday</t>
  </si>
  <si>
    <t>Year</t>
  </si>
  <si>
    <t xml:space="preserve">      Bulbasaur</t>
  </si>
  <si>
    <t xml:space="preserve">      Charmander</t>
  </si>
  <si>
    <t xml:space="preserve">      Squirtle</t>
  </si>
  <si>
    <t xml:space="preserve">      Chikorita</t>
  </si>
  <si>
    <t xml:space="preserve">      Cyndaquil</t>
  </si>
  <si>
    <t xml:space="preserve">      Totodile</t>
  </si>
  <si>
    <t xml:space="preserve">      Treecko</t>
  </si>
  <si>
    <t xml:space="preserve">      Torchic</t>
  </si>
  <si>
    <t xml:space="preserve">      Mudkip</t>
  </si>
  <si>
    <t xml:space="preserve">      Turtwig</t>
  </si>
  <si>
    <t xml:space="preserve">      Chimchar</t>
  </si>
  <si>
    <t xml:space="preserve">      Piplup</t>
  </si>
  <si>
    <t xml:space="preserve">      Snivy</t>
  </si>
  <si>
    <t xml:space="preserve">      Tepig</t>
  </si>
  <si>
    <t xml:space="preserve">      Oshawott</t>
  </si>
  <si>
    <t xml:space="preserve">      Chespin</t>
  </si>
  <si>
    <t xml:space="preserve">      Fennekin</t>
  </si>
  <si>
    <t xml:space="preserve">      Froakie</t>
  </si>
  <si>
    <t>regular</t>
  </si>
  <si>
    <t xml:space="preserve">        Blastoise</t>
  </si>
  <si>
    <t xml:space="preserve">        Nidoran♀</t>
  </si>
  <si>
    <t xml:space="preserve">        Nidorina</t>
  </si>
  <si>
    <t>You can apply multiple rules on dataset by prcoessing same procdure to apply rule 2 times</t>
  </si>
  <si>
    <t>you can check that using Manage Rule which rule is applied</t>
  </si>
  <si>
    <t>5. Multiple rule</t>
  </si>
  <si>
    <t>6.Not Between</t>
  </si>
  <si>
    <t>7. Not Equal to</t>
  </si>
  <si>
    <t>8.Grater than or equal to</t>
  </si>
  <si>
    <t>9. Less than or equal to</t>
  </si>
  <si>
    <t>1. Text that Contains:</t>
  </si>
  <si>
    <t>1.Select only Dept Column</t>
  </si>
  <si>
    <t>2. Other option get from New Rule</t>
  </si>
  <si>
    <t>2. Not containing</t>
  </si>
  <si>
    <t>3.Begining with</t>
  </si>
  <si>
    <t>4.ending with</t>
  </si>
  <si>
    <t>You can same as from New Rule</t>
  </si>
  <si>
    <t>1. Duplicate Values</t>
  </si>
  <si>
    <t>2. From New Rule</t>
  </si>
  <si>
    <t>1. Top 10 and bottom 10</t>
  </si>
  <si>
    <t>2. top 10 % and bottom 10 %</t>
  </si>
  <si>
    <t>3. Above avg and below avg</t>
  </si>
  <si>
    <t xml:space="preserve">you can do also </t>
  </si>
  <si>
    <t>unique values</t>
  </si>
  <si>
    <t>1. New Rule: Data bar</t>
  </si>
  <si>
    <t xml:space="preserve">  Name</t>
  </si>
  <si>
    <t>More than 500 Total Stats</t>
  </si>
  <si>
    <t xml:space="preserve">  Bulbasaur</t>
  </si>
  <si>
    <t xml:space="preserve">  Ivysaur</t>
  </si>
  <si>
    <t xml:space="preserve">  Venusaur</t>
  </si>
  <si>
    <t xml:space="preserve">  Charmander</t>
  </si>
  <si>
    <t xml:space="preserve">  Charmeleon</t>
  </si>
  <si>
    <t xml:space="preserve">  Charizard</t>
  </si>
  <si>
    <t xml:space="preserve">  Squirtle</t>
  </si>
  <si>
    <t xml:space="preserve">  Wartortle</t>
  </si>
  <si>
    <t xml:space="preserve">  Blastoise</t>
  </si>
  <si>
    <t>check ="grass"</t>
  </si>
  <si>
    <t>check leass than 500</t>
  </si>
  <si>
    <t>Function 1: IF</t>
  </si>
  <si>
    <t>IF</t>
  </si>
  <si>
    <t>Date Time</t>
  </si>
  <si>
    <t>Item</t>
  </si>
  <si>
    <t>Status</t>
  </si>
  <si>
    <t>A001</t>
  </si>
  <si>
    <t>Ross</t>
  </si>
  <si>
    <t>Pizza</t>
  </si>
  <si>
    <t>A002</t>
  </si>
  <si>
    <t>Drinks</t>
  </si>
  <si>
    <t>A003</t>
  </si>
  <si>
    <t>A004</t>
  </si>
  <si>
    <t>Joey</t>
  </si>
  <si>
    <t>A005</t>
  </si>
  <si>
    <t>Burger</t>
  </si>
  <si>
    <t>A006</t>
  </si>
  <si>
    <t>Sub Sandwich</t>
  </si>
  <si>
    <t>A007</t>
  </si>
  <si>
    <t>A008</t>
  </si>
  <si>
    <t>A009</t>
  </si>
  <si>
    <t>A010</t>
  </si>
  <si>
    <t>Monica</t>
  </si>
  <si>
    <t>Hot Dog</t>
  </si>
  <si>
    <t>A011</t>
  </si>
  <si>
    <t>A012</t>
  </si>
  <si>
    <t>Gunther</t>
  </si>
  <si>
    <t>A013</t>
  </si>
  <si>
    <t>A014</t>
  </si>
  <si>
    <t>A015</t>
  </si>
  <si>
    <t>Rachel</t>
  </si>
  <si>
    <t>A016</t>
  </si>
  <si>
    <t>A017</t>
  </si>
  <si>
    <t>A018</t>
  </si>
  <si>
    <t>A019</t>
  </si>
  <si>
    <t>A020</t>
  </si>
  <si>
    <t>Chandler</t>
  </si>
  <si>
    <t>Tea</t>
  </si>
  <si>
    <t>A021</t>
  </si>
  <si>
    <t>Phoebe</t>
  </si>
  <si>
    <t>A022</t>
  </si>
  <si>
    <t>A023</t>
  </si>
  <si>
    <t>Tax</t>
  </si>
  <si>
    <t>product</t>
  </si>
  <si>
    <t>a</t>
  </si>
  <si>
    <t>Euro</t>
  </si>
  <si>
    <t>US Dollar</t>
  </si>
  <si>
    <t>Chinese Yuan</t>
  </si>
  <si>
    <t>item 1</t>
  </si>
  <si>
    <t>item 2</t>
  </si>
  <si>
    <t>item 3</t>
  </si>
  <si>
    <t>item 4</t>
  </si>
  <si>
    <t>item 5</t>
  </si>
  <si>
    <t>item 6</t>
  </si>
  <si>
    <t>item 7</t>
  </si>
  <si>
    <t>item 8</t>
  </si>
  <si>
    <t>Speed Category</t>
  </si>
  <si>
    <t xml:space="preserve">    Bulbasaur</t>
  </si>
  <si>
    <t xml:space="preserve">    Ivysaur</t>
  </si>
  <si>
    <t xml:space="preserve">    Venusaur</t>
  </si>
  <si>
    <t xml:space="preserve">    Charmander</t>
  </si>
  <si>
    <t xml:space="preserve">    Charmeleon</t>
  </si>
  <si>
    <t xml:space="preserve">    Charizard</t>
  </si>
  <si>
    <t xml:space="preserve">    Squirtle</t>
  </si>
  <si>
    <t xml:space="preserve">    Wartortle</t>
  </si>
  <si>
    <t xml:space="preserve">    Blastoise</t>
  </si>
  <si>
    <t>Type</t>
  </si>
  <si>
    <t>Total Sum</t>
  </si>
  <si>
    <t>Subjects</t>
  </si>
  <si>
    <t>English</t>
  </si>
  <si>
    <t>Science</t>
  </si>
  <si>
    <t>Subject</t>
  </si>
  <si>
    <t>Marks</t>
  </si>
  <si>
    <t>Marks Category</t>
  </si>
  <si>
    <t>Rahul</t>
  </si>
  <si>
    <t>Maths</t>
  </si>
  <si>
    <t>Average</t>
  </si>
  <si>
    <t>Priya</t>
  </si>
  <si>
    <t>Amit</t>
  </si>
  <si>
    <t>Neha</t>
  </si>
  <si>
    <t>Rohan</t>
  </si>
  <si>
    <t>IFS</t>
  </si>
  <si>
    <t>"=IFS(C14&gt;75,"Excellent",C14&gt;60,"Good",C14&gt;50,"AVG",C14&lt;=50,"Fail")"</t>
  </si>
  <si>
    <t>"=IFS(C2&gt;90,"Fast",C2&gt;50,"normal",C2&lt;=50,"Slow")"</t>
  </si>
  <si>
    <t>SUMIF</t>
  </si>
  <si>
    <t>Sohan</t>
  </si>
  <si>
    <t>Zohan</t>
  </si>
  <si>
    <t>"=SUMIF(B3:B11,E4,C3:C11)"</t>
  </si>
  <si>
    <t>"=SUMIF(B16:B25,E16,C16:C25)"</t>
  </si>
  <si>
    <t>Sales Rep</t>
  </si>
  <si>
    <t>Units Sold</t>
  </si>
  <si>
    <t>Revenue ($)</t>
  </si>
  <si>
    <t>Alice</t>
  </si>
  <si>
    <t>Bob</t>
  </si>
  <si>
    <t>Charlie</t>
  </si>
  <si>
    <t>"=SUMIF(C15:C23,"Laptop",F15:F23)"</t>
  </si>
  <si>
    <t>"=SUMIFS(E15:E23,D15:D23,"Alice",B15:B23,"East")"</t>
  </si>
  <si>
    <t>"=SUMIFS(F15:F23,C15:C23,"Printer",B15:B23,"East")"</t>
  </si>
  <si>
    <t>"=SUMIF(C15:C23,"Monitor",E15:E23)"</t>
  </si>
  <si>
    <t>"=sumifs(F15:F23,D15:D23,"Bob",B15:B23,"West")"</t>
  </si>
  <si>
    <t>B15:B23</t>
  </si>
  <si>
    <t>D15:D23</t>
  </si>
  <si>
    <t>Charlie)</t>
  </si>
  <si>
    <t>"=SUMIFS(F15:F23,C15:C23,"Laptop",B15:B23,"South",D15:D23,"Charlie")"</t>
  </si>
  <si>
    <t>"=sumif(B15:B23,"East",E15:E23)"</t>
  </si>
  <si>
    <t>"=sumifs(F15:F23,C15:C23,"Monitor",D15:D23,"Alice")"</t>
  </si>
  <si>
    <t>"=SUMIFS(F15:F23,A15:A23,"&gt;=03-01-2025",A15:A23,"&lt;=15-01-2025",D15:D23,"charlie")"</t>
  </si>
  <si>
    <t>"=SUMIF(A15:A23,"&gt;15-01-2025",F15:F23)"</t>
  </si>
  <si>
    <t>Fire Type AND more than 70 Speed</t>
  </si>
  <si>
    <t xml:space="preserve">      Ivysaur</t>
  </si>
  <si>
    <t xml:space="preserve">      Venusaur</t>
  </si>
  <si>
    <t xml:space="preserve">      Charmeleon</t>
  </si>
  <si>
    <t xml:space="preserve">      Charizard</t>
  </si>
  <si>
    <t xml:space="preserve">      Wartortle</t>
  </si>
  <si>
    <t xml:space="preserve">      Blastoise</t>
  </si>
  <si>
    <t xml:space="preserve">    Trainer</t>
  </si>
  <si>
    <t>Pokeball</t>
  </si>
  <si>
    <t>Great Ball</t>
  </si>
  <si>
    <t>Ultraball</t>
  </si>
  <si>
    <t>Master Ball</t>
  </si>
  <si>
    <t xml:space="preserve">    Iva</t>
  </si>
  <si>
    <t xml:space="preserve">    Liam</t>
  </si>
  <si>
    <t xml:space="preserve">    Jenny</t>
  </si>
  <si>
    <t xml:space="preserve">    Iben</t>
  </si>
  <si>
    <t xml:space="preserve">    Adora</t>
  </si>
  <si>
    <t xml:space="preserve">    Kasper</t>
  </si>
  <si>
    <t>"=AND(B15="Fire",C15&gt;70)"</t>
  </si>
  <si>
    <t>"=AVERAGE(B14:E14)"</t>
  </si>
  <si>
    <t>Average Speed</t>
  </si>
  <si>
    <t>=AVERAGEIF(B4:B12,Grass"</t>
  </si>
  <si>
    <t>C4:C12)"</t>
  </si>
  <si>
    <t>Generation</t>
  </si>
  <si>
    <t>Gen.</t>
  </si>
  <si>
    <t>Average Defense</t>
  </si>
  <si>
    <t xml:space="preserve">    Chikorita</t>
  </si>
  <si>
    <t xml:space="preserve">    Bayleef</t>
  </si>
  <si>
    <t xml:space="preserve">    Meganium</t>
  </si>
  <si>
    <t xml:space="preserve">    Cyndaquil</t>
  </si>
  <si>
    <t xml:space="preserve">    Quilava</t>
  </si>
  <si>
    <t xml:space="preserve">    Typhlosion</t>
  </si>
  <si>
    <t>"=AVERAGEIFS(C5:C16,B5:B16,"Fire",D5:D16,"2")"</t>
  </si>
  <si>
    <t xml:space="preserve">If you want to add count on anothersheet 37 then you have to active formula </t>
  </si>
  <si>
    <t>1. Goto sheet 37 type =counta(</t>
  </si>
  <si>
    <t>2. come here sheet 36 select range and type" )" and make enter</t>
  </si>
  <si>
    <t>3. see count on sheet 37</t>
  </si>
  <si>
    <t>COUNT</t>
  </si>
  <si>
    <t>This works on only number dataset</t>
  </si>
  <si>
    <t>COUNTA</t>
  </si>
  <si>
    <t>This works on both numbers and text</t>
  </si>
  <si>
    <t>COUNTBLANK</t>
  </si>
  <si>
    <t>This counts how many blank fields are there</t>
  </si>
  <si>
    <t>COUNTIF</t>
  </si>
  <si>
    <t>This counts on condition1</t>
  </si>
  <si>
    <t>COUNTIFS</t>
  </si>
  <si>
    <t>This counts of different different conditions</t>
  </si>
  <si>
    <t>NETLEAP TRAINING CENTER, Gangapur Road</t>
  </si>
  <si>
    <t>Gender</t>
  </si>
  <si>
    <t>S101</t>
  </si>
  <si>
    <t>Male</t>
  </si>
  <si>
    <t>S102</t>
  </si>
  <si>
    <t>Sneha Joshi</t>
  </si>
  <si>
    <t>Female</t>
  </si>
  <si>
    <t>Course Name</t>
  </si>
  <si>
    <t>Student ID</t>
  </si>
  <si>
    <t>Phone Number</t>
  </si>
  <si>
    <t>Admission Date</t>
  </si>
  <si>
    <t>Data Analytics</t>
  </si>
  <si>
    <t>Cyber Crime</t>
  </si>
  <si>
    <t>S103</t>
  </si>
  <si>
    <t>Smita Amrutkar</t>
  </si>
  <si>
    <t>S104</t>
  </si>
  <si>
    <t>Tushar Amrutkar</t>
  </si>
  <si>
    <t>Full Stack Developer</t>
  </si>
  <si>
    <t>S105</t>
  </si>
  <si>
    <t>S106</t>
  </si>
  <si>
    <t>S107</t>
  </si>
  <si>
    <t>S108</t>
  </si>
  <si>
    <t>S109</t>
  </si>
  <si>
    <t>S110</t>
  </si>
  <si>
    <t>S111</t>
  </si>
  <si>
    <t>S112</t>
  </si>
  <si>
    <t>S113</t>
  </si>
  <si>
    <t>S114</t>
  </si>
  <si>
    <t>S115</t>
  </si>
  <si>
    <t>Anuja</t>
  </si>
  <si>
    <t>Mahisha</t>
  </si>
  <si>
    <t>Kayra</t>
  </si>
  <si>
    <t>Tejas</t>
  </si>
  <si>
    <t>Utkarsh</t>
  </si>
  <si>
    <t>Tina</t>
  </si>
  <si>
    <t>Jit</t>
  </si>
  <si>
    <t>Hema</t>
  </si>
  <si>
    <t>Python</t>
  </si>
  <si>
    <t>Advance Excel</t>
  </si>
  <si>
    <t>C++</t>
  </si>
  <si>
    <t>Digital Markjeting</t>
  </si>
  <si>
    <t>Data Science</t>
  </si>
  <si>
    <t>Big Data</t>
  </si>
  <si>
    <t>Cloud</t>
  </si>
  <si>
    <t>PAID</t>
  </si>
  <si>
    <t>YES</t>
  </si>
  <si>
    <t>NO</t>
  </si>
  <si>
    <t>This count on number but blank it is not count</t>
  </si>
  <si>
    <t>"Data analtcis how many students are doing"</t>
  </si>
  <si>
    <t>"Data analytics paid fee and "Male Candidates"</t>
  </si>
  <si>
    <t>"Cloud course not paid candidates"</t>
  </si>
  <si>
    <t>"paid candidates"</t>
  </si>
  <si>
    <t>cloud</t>
  </si>
  <si>
    <t>No</t>
  </si>
  <si>
    <t>Water Type OR more than 60 Defense</t>
  </si>
  <si>
    <t>"=OR(B2="water",C2&gt;60)"</t>
  </si>
  <si>
    <t>"=XOR(B2="fire",C2&gt;50)"</t>
  </si>
  <si>
    <t>FireTYpe XOR more than 50 Defence</t>
  </si>
  <si>
    <t>Grass Type AND mor than 60</t>
  </si>
  <si>
    <t>"=AND(B2="Grass",C2&gt;60)</t>
  </si>
  <si>
    <t>Formulas:</t>
  </si>
  <si>
    <t>AND</t>
  </si>
  <si>
    <t>T</t>
  </si>
  <si>
    <t>OR</t>
  </si>
  <si>
    <t>XOR</t>
  </si>
  <si>
    <t>Functions:</t>
  </si>
  <si>
    <t>LEFT</t>
  </si>
  <si>
    <t>Syntax:</t>
  </si>
  <si>
    <t>Right</t>
  </si>
  <si>
    <t>UPPER</t>
  </si>
  <si>
    <t>LOWER</t>
  </si>
  <si>
    <t>CONCAT</t>
  </si>
  <si>
    <t>PROPER</t>
  </si>
  <si>
    <t>Example:</t>
  </si>
  <si>
    <t>Surname</t>
  </si>
  <si>
    <t>Full Name</t>
  </si>
  <si>
    <t>Amrutkar</t>
  </si>
  <si>
    <t>TRIM</t>
  </si>
  <si>
    <t>Smita     Hi</t>
  </si>
  <si>
    <t>MIN</t>
  </si>
  <si>
    <t>MAX</t>
  </si>
  <si>
    <t>RAND</t>
  </si>
  <si>
    <t>MEDIAN</t>
  </si>
  <si>
    <t>MODE</t>
  </si>
  <si>
    <t>anuja</t>
  </si>
  <si>
    <t>"=VLOOKUP(H3,B3:G17,5,FALSE)"</t>
  </si>
  <si>
    <t>1.lookup_value</t>
  </si>
  <si>
    <t>any empty cell select</t>
  </si>
  <si>
    <t xml:space="preserve">2.table_array </t>
  </si>
  <si>
    <t>3.col_index_num</t>
  </si>
  <si>
    <t>kay kadayche tyacha column from 1 st colu until that count</t>
  </si>
  <si>
    <t>4.range_lookup</t>
  </si>
  <si>
    <t>exact macth or not select true or false</t>
  </si>
  <si>
    <t>if you want rowise data:" =VLOOKUP($J$3,$B$2:$G$16,Q4,FALSE)"</t>
  </si>
  <si>
    <t xml:space="preserve">Total Amount </t>
  </si>
  <si>
    <t>Discount Amount</t>
  </si>
  <si>
    <t>Pending Amount</t>
  </si>
  <si>
    <t>PAID Amount</t>
  </si>
  <si>
    <t>PAYMENT DONE</t>
  </si>
  <si>
    <t>BRANCH</t>
  </si>
  <si>
    <t>Final Total Amount</t>
  </si>
  <si>
    <t>NASHIK</t>
  </si>
  <si>
    <t>SANGAMNER</t>
  </si>
  <si>
    <t>SAMBHAJI NAGAER</t>
  </si>
  <si>
    <r>
      <t>The </t>
    </r>
    <r>
      <rPr>
        <b/>
        <sz val="10"/>
        <color rgb="FF000000"/>
        <rFont val="Segoe UI"/>
        <family val="2"/>
      </rPr>
      <t>VLOOKUP</t>
    </r>
    <r>
      <rPr>
        <sz val="10"/>
        <color rgb="FF000000"/>
        <rFont val="Segoe UI"/>
        <family val="2"/>
      </rPr>
      <t> function is a premade function in Excel, which allows searches across columns.</t>
    </r>
  </si>
  <si>
    <t>S116</t>
  </si>
  <si>
    <t>S117</t>
  </si>
  <si>
    <t>S118</t>
  </si>
  <si>
    <t>S119</t>
  </si>
  <si>
    <t>S120</t>
  </si>
  <si>
    <t>S121</t>
  </si>
  <si>
    <t>S122</t>
  </si>
  <si>
    <t>S123</t>
  </si>
  <si>
    <t>S124</t>
  </si>
  <si>
    <t>S125</t>
  </si>
  <si>
    <t>S126</t>
  </si>
  <si>
    <t>S127</t>
  </si>
  <si>
    <t>S128</t>
  </si>
  <si>
    <t>S129</t>
  </si>
  <si>
    <t>S130</t>
  </si>
  <si>
    <t>Chitra</t>
  </si>
  <si>
    <t>Anita</t>
  </si>
  <si>
    <t>Sneha OK</t>
  </si>
  <si>
    <t>Utkarsha</t>
  </si>
  <si>
    <t>Suchita</t>
  </si>
  <si>
    <t>looup valu varun pude.konavarun kay kaadayche tithun puthd selectkarne full table forward way</t>
  </si>
  <si>
    <t>VLOOKUP using conditional formatting</t>
  </si>
  <si>
    <t>1. step 1 add vlookup formula</t>
  </si>
  <si>
    <t>2. select table array and go to New Rule and add formula like select first id = result cell that empty cell</t>
  </si>
  <si>
    <t>3. remove $ sign</t>
  </si>
  <si>
    <t>Ankita</t>
  </si>
  <si>
    <t>Chitra Belan</t>
  </si>
  <si>
    <t>Sonali</t>
  </si>
  <si>
    <t>Pallavi</t>
  </si>
  <si>
    <t>Vidya</t>
  </si>
  <si>
    <t>Nilima</t>
  </si>
  <si>
    <t>Prachi</t>
  </si>
  <si>
    <t>Bhagyashree</t>
  </si>
  <si>
    <t>Sneha</t>
  </si>
  <si>
    <t>Avishka</t>
  </si>
  <si>
    <t>Row Labels</t>
  </si>
  <si>
    <t>Grand Total</t>
  </si>
  <si>
    <t>(All)</t>
  </si>
  <si>
    <t>Sum of PAID Amount</t>
  </si>
  <si>
    <t>Sum of Pending Amount</t>
  </si>
  <si>
    <t>Months (Admission Date)</t>
  </si>
  <si>
    <t>Days (Admission Date)</t>
  </si>
  <si>
    <t>Count of Admission Date</t>
  </si>
  <si>
    <t>DASHBOARD</t>
  </si>
  <si>
    <t>Nashik</t>
  </si>
  <si>
    <t>Sambhaji nagaer</t>
  </si>
  <si>
    <t>sangamner</t>
  </si>
  <si>
    <t>Total Fees</t>
  </si>
  <si>
    <t>python</t>
  </si>
  <si>
    <t>Create Main Data</t>
  </si>
  <si>
    <t>Convert that data to table using ctrl+t</t>
  </si>
  <si>
    <t>apply some conditional formatting</t>
  </si>
  <si>
    <t>Select whole table</t>
  </si>
  <si>
    <t>Insert-&gt;Pivot Table</t>
  </si>
  <si>
    <t>Selecy fields</t>
  </si>
  <si>
    <t xml:space="preserve">Select data any cell from result in this pivot table and goto </t>
  </si>
  <si>
    <t>In PivotChart we are organized data in 4 ways</t>
  </si>
  <si>
    <t>Done</t>
  </si>
  <si>
    <t>Steps</t>
  </si>
  <si>
    <t>Insert slicer using - PivotChart Analyser</t>
  </si>
  <si>
    <t>Check Connections- Go to Slicer and select connection</t>
  </si>
  <si>
    <t>Select branch and check result accordingly</t>
  </si>
  <si>
    <t>You can refresh data using Refersh button if you change any data from main data</t>
  </si>
  <si>
    <t>You can also add timeline using</t>
  </si>
  <si>
    <t>Apply settings</t>
  </si>
  <si>
    <t>add fromula like =sumif(range all courses, blank feils select, pending fees al range select)</t>
  </si>
  <si>
    <t>Sales_ID</t>
  </si>
  <si>
    <t>Category</t>
  </si>
  <si>
    <t>Sales_Amount</t>
  </si>
  <si>
    <t>Order_Date</t>
  </si>
  <si>
    <t>Customer_Name</t>
  </si>
  <si>
    <t>Electronics</t>
  </si>
  <si>
    <t>Chair</t>
  </si>
  <si>
    <t>Furniture</t>
  </si>
  <si>
    <t>Table</t>
  </si>
  <si>
    <t>Pooja</t>
  </si>
  <si>
    <t>Ravi</t>
  </si>
  <si>
    <t>Sofa</t>
  </si>
  <si>
    <t>Kiran</t>
  </si>
  <si>
    <t>Arjun</t>
  </si>
  <si>
    <t>Meena</t>
  </si>
  <si>
    <t>S011</t>
  </si>
  <si>
    <t>Rohit</t>
  </si>
  <si>
    <t>S012</t>
  </si>
  <si>
    <t>Simran</t>
  </si>
  <si>
    <t>Sum of Sales_Amount</t>
  </si>
  <si>
    <t>Sales By Region</t>
  </si>
  <si>
    <t>Sales By Category</t>
  </si>
  <si>
    <t>Sales by Product</t>
  </si>
  <si>
    <t>Property_ID</t>
  </si>
  <si>
    <t>Property_Name</t>
  </si>
  <si>
    <t>City</t>
  </si>
  <si>
    <t>Unit_No</t>
  </si>
  <si>
    <t>Tenant_Name</t>
  </si>
  <si>
    <t>Lease_Start</t>
  </si>
  <si>
    <t>Lease_End</t>
  </si>
  <si>
    <t>Rent_Amount</t>
  </si>
  <si>
    <t>Payment_Status</t>
  </si>
  <si>
    <t>Maintenance_Request</t>
  </si>
  <si>
    <t>P001</t>
  </si>
  <si>
    <t>Green Heights</t>
  </si>
  <si>
    <t>Mumbai</t>
  </si>
  <si>
    <t>U101</t>
  </si>
  <si>
    <t>Paid</t>
  </si>
  <si>
    <t>Occupied</t>
  </si>
  <si>
    <t>P002</t>
  </si>
  <si>
    <t>U102</t>
  </si>
  <si>
    <t>Pending</t>
  </si>
  <si>
    <t>Yes</t>
  </si>
  <si>
    <t>P003</t>
  </si>
  <si>
    <t>Sunrise Towers</t>
  </si>
  <si>
    <t>Pune</t>
  </si>
  <si>
    <t>U201</t>
  </si>
  <si>
    <t>P004</t>
  </si>
  <si>
    <t>U202</t>
  </si>
  <si>
    <t>Pooja Mehta</t>
  </si>
  <si>
    <t>P005</t>
  </si>
  <si>
    <t>Lake View</t>
  </si>
  <si>
    <t>Bangalore</t>
  </si>
  <si>
    <t>U301</t>
  </si>
  <si>
    <t>Ravi Kumar</t>
  </si>
  <si>
    <t>Failed</t>
  </si>
  <si>
    <t>P006</t>
  </si>
  <si>
    <t>U302</t>
  </si>
  <si>
    <t>P007</t>
  </si>
  <si>
    <t>Royal Residency</t>
  </si>
  <si>
    <t>Delhi</t>
  </si>
  <si>
    <t>U401</t>
  </si>
  <si>
    <t>Arjun Verma</t>
  </si>
  <si>
    <t>P008</t>
  </si>
  <si>
    <t>U402</t>
  </si>
  <si>
    <t>Meena Iyer</t>
  </si>
  <si>
    <t>P009</t>
  </si>
  <si>
    <t>U103</t>
  </si>
  <si>
    <t>Karan Shah</t>
  </si>
  <si>
    <t>Vacant</t>
  </si>
  <si>
    <t>P010</t>
  </si>
  <si>
    <t>U203</t>
  </si>
  <si>
    <t>Simran Kaur</t>
  </si>
  <si>
    <t>P011</t>
  </si>
  <si>
    <t>U303</t>
  </si>
  <si>
    <t>Rohit Das</t>
  </si>
  <si>
    <t>P012</t>
  </si>
  <si>
    <t>U403</t>
  </si>
  <si>
    <t>Anita Desai</t>
  </si>
  <si>
    <t>P013</t>
  </si>
  <si>
    <t>U104</t>
  </si>
  <si>
    <t>Vikram Rao</t>
  </si>
  <si>
    <t>P014</t>
  </si>
  <si>
    <t>U204</t>
  </si>
  <si>
    <t>Priya Nair</t>
  </si>
  <si>
    <t>P015</t>
  </si>
  <si>
    <t>U304</t>
  </si>
  <si>
    <t>Sanjay Gupta</t>
  </si>
  <si>
    <t>Sum of Rent_Amount</t>
  </si>
  <si>
    <t>Count of Payment_Status</t>
  </si>
  <si>
    <t>Count of Status</t>
  </si>
  <si>
    <t>Total Properties</t>
  </si>
  <si>
    <t>Total Rent Collection</t>
  </si>
  <si>
    <t>Pending Payments</t>
  </si>
  <si>
    <t>Vacant Units</t>
  </si>
  <si>
    <t>ID</t>
  </si>
  <si>
    <t>First Name</t>
  </si>
  <si>
    <t>Last Name</t>
  </si>
  <si>
    <t>G</t>
  </si>
  <si>
    <t>H</t>
  </si>
  <si>
    <t>I</t>
  </si>
  <si>
    <t>J</t>
  </si>
  <si>
    <t>X</t>
  </si>
  <si>
    <t>Student_ID</t>
  </si>
  <si>
    <t>Student_Name</t>
  </si>
  <si>
    <t>Course</t>
  </si>
  <si>
    <t>Fees</t>
  </si>
  <si>
    <t>Admission_Date</t>
  </si>
  <si>
    <t>Cyber Security</t>
  </si>
  <si>
    <t>Tushar</t>
  </si>
  <si>
    <t>Student By course</t>
  </si>
  <si>
    <t>Students by City</t>
  </si>
  <si>
    <t>Payment Status</t>
  </si>
  <si>
    <t>Fees by course</t>
  </si>
  <si>
    <t>Sum of Fees</t>
  </si>
  <si>
    <t>Count of Student_ID</t>
  </si>
  <si>
    <t>No thanks, click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</si>
</sst>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43" formatCode="_ * #,##0.00_ ;_ * \-#,##0.00_ ;_ * &quot;-&quot;??_ ;_ @_ "/>
    <numFmt numFmtId="164" formatCode="[$-F800]dddd\,\ mmmm\ dd\,\ yyyy"/>
    <numFmt numFmtId="165" formatCode="&quot;₹&quot;\ #,##0.00"/>
    <numFmt numFmtId="166" formatCode="[$$-409]#,##0.00_ ;\-[$$-409]#,##0.00\ "/>
    <numFmt numFmtId="167" formatCode="[$$-45C]#,##0.00"/>
  </numFmts>
  <fonts count="1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b/>
      <sz val="12"/>
      <color theme="1"/>
      <name val="Calibri"/>
      <family val="2"/>
      <scheme val="minor"/>
    </font>
    <font>
      <sz val="12"/>
      <color theme="1"/>
      <name val="Calibri"/>
      <family val="2"/>
      <scheme val="minor"/>
    </font>
    <font>
      <sz val="10"/>
      <color rgb="FFDC143C"/>
      <name val="Consolas"/>
      <family val="3"/>
    </font>
    <font>
      <b/>
      <sz val="12"/>
      <name val="Calibri"/>
      <family val="2"/>
      <scheme val="minor"/>
    </font>
    <font>
      <b/>
      <sz val="13.5"/>
      <color theme="1"/>
      <name val="Calibri"/>
      <family val="2"/>
      <scheme val="minor"/>
    </font>
    <font>
      <sz val="10"/>
      <color rgb="FF000000"/>
      <name val="Segoe UI"/>
      <family val="2"/>
    </font>
    <font>
      <sz val="19"/>
      <color rgb="FF000000"/>
      <name val="Segoe UI"/>
      <family val="2"/>
    </font>
    <font>
      <b/>
      <sz val="10"/>
      <color rgb="FF000000"/>
      <name val="Segoe UI"/>
      <family val="2"/>
    </font>
    <font>
      <b/>
      <i/>
      <sz val="14"/>
      <color theme="1"/>
      <name val="Calibri"/>
      <family val="2"/>
      <scheme val="minor"/>
    </font>
    <font>
      <b/>
      <sz val="36"/>
      <color rgb="FFFF0000"/>
      <name val="Calibri"/>
      <family val="2"/>
      <scheme val="minor"/>
    </font>
    <font>
      <b/>
      <sz val="12"/>
      <color rgb="FFFF0000"/>
      <name val="Calibri"/>
      <family val="2"/>
      <scheme val="minor"/>
    </font>
    <font>
      <sz val="16"/>
      <color theme="1"/>
      <name val="Calibri"/>
      <family val="2"/>
      <scheme val="minor"/>
    </font>
    <font>
      <sz val="11"/>
      <color theme="9" tint="0.79998168889431442"/>
      <name val="Calibri"/>
      <family val="2"/>
      <scheme val="minor"/>
    </font>
  </fonts>
  <fills count="16">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7"/>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ck">
        <color indexed="64"/>
      </left>
      <right style="thick">
        <color indexed="64"/>
      </right>
      <top style="thick">
        <color indexed="64"/>
      </top>
      <bottom style="thick">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29">
    <xf numFmtId="0" fontId="0" fillId="0" borderId="0" xfId="0"/>
    <xf numFmtId="14" fontId="0" fillId="0" borderId="0" xfId="0" applyNumberFormat="1"/>
    <xf numFmtId="0" fontId="0" fillId="0" borderId="0" xfId="0" applyAlignment="1">
      <alignment horizontal="center"/>
    </xf>
    <xf numFmtId="0" fontId="0" fillId="0" borderId="0" xfId="0" applyAlignment="1">
      <alignment wrapText="1"/>
    </xf>
    <xf numFmtId="0" fontId="0" fillId="0" borderId="0" xfId="0" applyAlignment="1">
      <alignment vertical="top"/>
    </xf>
    <xf numFmtId="0" fontId="0" fillId="0" borderId="1" xfId="0" applyBorder="1" applyAlignment="1">
      <alignment horizontal="center" vertical="center"/>
    </xf>
    <xf numFmtId="0" fontId="3" fillId="0" borderId="0" xfId="0" applyFont="1"/>
    <xf numFmtId="0" fontId="3" fillId="0" borderId="1" xfId="0" applyFont="1" applyBorder="1" applyAlignment="1">
      <alignment horizontal="center" vertical="center"/>
    </xf>
    <xf numFmtId="0" fontId="0" fillId="0" borderId="1" xfId="0" applyBorder="1" applyAlignment="1">
      <alignment horizontal="left" vertical="center" wrapText="1"/>
    </xf>
    <xf numFmtId="0" fontId="3" fillId="0" borderId="1" xfId="0" applyFont="1" applyBorder="1" applyAlignment="1">
      <alignment horizontal="left" vertical="center"/>
    </xf>
    <xf numFmtId="0" fontId="0" fillId="0" borderId="3" xfId="0" applyBorder="1"/>
    <xf numFmtId="0" fontId="5" fillId="0" borderId="0" xfId="0" applyFont="1"/>
    <xf numFmtId="20" fontId="0" fillId="0" borderId="0" xfId="0" applyNumberFormat="1"/>
    <xf numFmtId="0" fontId="7" fillId="0" borderId="0" xfId="0" applyFont="1"/>
    <xf numFmtId="2" fontId="0" fillId="0" borderId="0" xfId="0" applyNumberFormat="1"/>
    <xf numFmtId="164" fontId="0" fillId="0" borderId="0" xfId="0" applyNumberFormat="1"/>
    <xf numFmtId="0" fontId="0" fillId="0" borderId="4" xfId="0" applyBorder="1"/>
    <xf numFmtId="0" fontId="0" fillId="0" borderId="4" xfId="0" applyBorder="1" applyAlignment="1">
      <alignment horizontal="center"/>
    </xf>
    <xf numFmtId="0" fontId="3" fillId="2" borderId="4" xfId="0" applyFont="1" applyFill="1" applyBorder="1" applyAlignment="1">
      <alignment horizontal="center"/>
    </xf>
    <xf numFmtId="0" fontId="3" fillId="3" borderId="4" xfId="0" applyFont="1" applyFill="1" applyBorder="1"/>
    <xf numFmtId="0" fontId="3" fillId="4" borderId="4" xfId="0" applyFont="1" applyFill="1" applyBorder="1"/>
    <xf numFmtId="2" fontId="0" fillId="4" borderId="4" xfId="0" applyNumberFormat="1" applyFill="1" applyBorder="1"/>
    <xf numFmtId="0" fontId="3" fillId="5" borderId="4" xfId="0" applyFont="1" applyFill="1" applyBorder="1"/>
    <xf numFmtId="0" fontId="0" fillId="6" borderId="4" xfId="0" applyFill="1" applyBorder="1" applyAlignment="1">
      <alignment horizontal="center"/>
    </xf>
    <xf numFmtId="0" fontId="0" fillId="6" borderId="4" xfId="0" applyFill="1" applyBorder="1"/>
    <xf numFmtId="165" fontId="0" fillId="6" borderId="4" xfId="0" applyNumberFormat="1" applyFill="1" applyBorder="1"/>
    <xf numFmtId="165" fontId="0" fillId="3" borderId="4" xfId="0" applyNumberFormat="1" applyFill="1" applyBorder="1"/>
    <xf numFmtId="165" fontId="0" fillId="5" borderId="4" xfId="0" applyNumberFormat="1" applyFill="1" applyBorder="1"/>
    <xf numFmtId="0" fontId="0" fillId="5" borderId="0" xfId="0" applyFill="1"/>
    <xf numFmtId="0" fontId="5" fillId="5" borderId="0" xfId="0" applyFont="1" applyFill="1"/>
    <xf numFmtId="0" fontId="2" fillId="0" borderId="0" xfId="0" applyFont="1"/>
    <xf numFmtId="0" fontId="8" fillId="0" borderId="0" xfId="0" applyFont="1"/>
    <xf numFmtId="0" fontId="9" fillId="0" borderId="0" xfId="0" applyFont="1" applyAlignment="1">
      <alignment vertical="center"/>
    </xf>
    <xf numFmtId="0" fontId="0" fillId="0" borderId="0" xfId="0" applyAlignment="1">
      <alignment horizontal="left" vertical="center" indent="1"/>
    </xf>
    <xf numFmtId="0" fontId="5" fillId="8" borderId="0" xfId="0" applyFont="1" applyFill="1" applyAlignment="1">
      <alignment horizontal="left" vertical="center" indent="1"/>
    </xf>
    <xf numFmtId="0" fontId="3" fillId="5" borderId="4" xfId="0" applyFont="1" applyFill="1" applyBorder="1" applyAlignment="1">
      <alignment horizontal="left" vertical="center" indent="1"/>
    </xf>
    <xf numFmtId="0" fontId="0" fillId="0" borderId="4" xfId="0" applyBorder="1" applyAlignment="1">
      <alignment horizontal="center" vertical="center"/>
    </xf>
    <xf numFmtId="0" fontId="0" fillId="0" borderId="4" xfId="0" applyBorder="1" applyAlignment="1">
      <alignment horizontal="center" vertical="center" wrapText="1"/>
    </xf>
    <xf numFmtId="14" fontId="0" fillId="0" borderId="4" xfId="0" applyNumberFormat="1" applyBorder="1" applyAlignment="1">
      <alignment horizontal="center" vertical="center"/>
    </xf>
    <xf numFmtId="0" fontId="3" fillId="2" borderId="4" xfId="0" applyFont="1" applyFill="1" applyBorder="1" applyAlignment="1">
      <alignment horizontal="center" vertical="center"/>
    </xf>
    <xf numFmtId="14" fontId="0" fillId="0" borderId="4" xfId="0" applyNumberFormat="1" applyBorder="1" applyAlignment="1">
      <alignment horizontal="center"/>
    </xf>
    <xf numFmtId="0" fontId="3" fillId="8" borderId="4" xfId="0" applyFont="1" applyFill="1" applyBorder="1" applyAlignment="1">
      <alignment horizontal="center" vertical="center"/>
    </xf>
    <xf numFmtId="0" fontId="0" fillId="3" borderId="0" xfId="0" applyFill="1"/>
    <xf numFmtId="0" fontId="0" fillId="2" borderId="4" xfId="0" applyFill="1" applyBorder="1"/>
    <xf numFmtId="0" fontId="3" fillId="3" borderId="4" xfId="0" applyFont="1" applyFill="1" applyBorder="1" applyAlignment="1">
      <alignment horizontal="left" vertical="center" indent="1"/>
    </xf>
    <xf numFmtId="0" fontId="3" fillId="2" borderId="4" xfId="0" applyFont="1" applyFill="1" applyBorder="1" applyAlignment="1">
      <alignment horizontal="left" vertical="center" indent="1"/>
    </xf>
    <xf numFmtId="0" fontId="3" fillId="2" borderId="4" xfId="0" applyFont="1" applyFill="1" applyBorder="1"/>
    <xf numFmtId="0" fontId="3" fillId="3" borderId="5" xfId="0" applyFont="1" applyFill="1" applyBorder="1" applyAlignment="1">
      <alignment horizontal="center" vertical="center"/>
    </xf>
    <xf numFmtId="0" fontId="0" fillId="9" borderId="0" xfId="0" applyFill="1"/>
    <xf numFmtId="0" fontId="0" fillId="10" borderId="0" xfId="0" applyFill="1"/>
    <xf numFmtId="0" fontId="0" fillId="0" borderId="0" xfId="0"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0" fillId="0" borderId="0" xfId="0" applyFont="1"/>
    <xf numFmtId="0" fontId="3" fillId="5" borderId="4" xfId="0" applyFont="1" applyFill="1" applyBorder="1" applyAlignment="1">
      <alignment horizontal="left" vertical="center" wrapText="1"/>
    </xf>
    <xf numFmtId="0" fontId="3" fillId="5" borderId="4" xfId="0" applyFont="1" applyFill="1" applyBorder="1" applyAlignment="1">
      <alignment wrapText="1"/>
    </xf>
    <xf numFmtId="14" fontId="0" fillId="0" borderId="4" xfId="0" applyNumberFormat="1"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22" fontId="0" fillId="0" borderId="0" xfId="0" applyNumberFormat="1"/>
    <xf numFmtId="166" fontId="0" fillId="0" borderId="0" xfId="2" applyNumberFormat="1" applyFont="1"/>
    <xf numFmtId="167" fontId="0" fillId="0" borderId="0" xfId="0" applyNumberFormat="1"/>
    <xf numFmtId="2" fontId="0" fillId="0" borderId="0" xfId="0" applyNumberFormat="1" applyAlignment="1">
      <alignment horizontal="center"/>
    </xf>
    <xf numFmtId="0" fontId="3" fillId="0" borderId="0" xfId="0" applyFont="1" applyAlignment="1">
      <alignment horizontal="center" vertical="center" wrapText="1"/>
    </xf>
    <xf numFmtId="0" fontId="13" fillId="0" borderId="0" xfId="0" applyFont="1"/>
    <xf numFmtId="14" fontId="0" fillId="0" borderId="0" xfId="0" applyNumberFormat="1" applyAlignment="1">
      <alignment vertical="center" wrapText="1"/>
    </xf>
    <xf numFmtId="0" fontId="0" fillId="0" borderId="0" xfId="0" applyAlignment="1">
      <alignment horizontal="left"/>
    </xf>
    <xf numFmtId="164" fontId="0" fillId="0" borderId="0" xfId="0" applyNumberFormat="1" applyAlignment="1">
      <alignment horizontal="left" vertical="center" wrapText="1"/>
    </xf>
    <xf numFmtId="0" fontId="5" fillId="10" borderId="0" xfId="0" applyFont="1" applyFill="1"/>
    <xf numFmtId="0" fontId="5" fillId="0" borderId="0" xfId="0" applyFont="1" applyAlignment="1">
      <alignment horizontal="center"/>
    </xf>
    <xf numFmtId="0" fontId="0" fillId="12" borderId="4" xfId="0" applyFill="1" applyBorder="1" applyAlignment="1">
      <alignment horizontal="left" vertical="center" wrapText="1"/>
    </xf>
    <xf numFmtId="14" fontId="0" fillId="12" borderId="4" xfId="0" applyNumberFormat="1" applyFill="1" applyBorder="1" applyAlignment="1">
      <alignment horizontal="left" vertical="center" wrapText="1"/>
    </xf>
    <xf numFmtId="0" fontId="0" fillId="12" borderId="4" xfId="0" applyFill="1" applyBorder="1" applyAlignment="1">
      <alignment horizontal="left" vertical="center"/>
    </xf>
    <xf numFmtId="14" fontId="0" fillId="12" borderId="4" xfId="0" applyNumberFormat="1" applyFill="1" applyBorder="1" applyAlignment="1">
      <alignment horizontal="left" vertical="center"/>
    </xf>
    <xf numFmtId="0" fontId="3" fillId="5" borderId="6" xfId="0" applyFont="1" applyFill="1" applyBorder="1" applyAlignment="1">
      <alignment horizontal="left" vertical="center" wrapText="1"/>
    </xf>
    <xf numFmtId="0" fontId="0" fillId="12" borderId="6" xfId="0" applyFill="1" applyBorder="1" applyAlignment="1">
      <alignment horizontal="left" vertical="center" wrapText="1"/>
    </xf>
    <xf numFmtId="0" fontId="0" fillId="12" borderId="4" xfId="0" applyFill="1" applyBorder="1"/>
    <xf numFmtId="0" fontId="3" fillId="13" borderId="4" xfId="0" applyFont="1" applyFill="1" applyBorder="1"/>
    <xf numFmtId="0" fontId="3" fillId="2" borderId="6" xfId="0" applyFont="1" applyFill="1" applyBorder="1"/>
    <xf numFmtId="0" fontId="3" fillId="14" borderId="0" xfId="0" applyFont="1" applyFill="1"/>
    <xf numFmtId="0" fontId="0" fillId="9" borderId="4" xfId="0" applyFill="1" applyBorder="1"/>
    <xf numFmtId="0" fontId="0" fillId="14" borderId="4" xfId="0" applyFill="1" applyBorder="1"/>
    <xf numFmtId="0" fontId="0" fillId="12" borderId="0" xfId="0" applyFill="1" applyAlignment="1">
      <alignment horizontal="left" vertical="center"/>
    </xf>
    <xf numFmtId="2" fontId="0" fillId="12" borderId="4" xfId="0" applyNumberFormat="1" applyFill="1" applyBorder="1" applyAlignment="1">
      <alignment horizontal="left" vertical="center" wrapText="1"/>
    </xf>
    <xf numFmtId="2" fontId="0" fillId="12" borderId="4" xfId="1" applyNumberFormat="1" applyFont="1" applyFill="1" applyBorder="1" applyAlignment="1">
      <alignment horizontal="left" vertical="center" wrapText="1"/>
    </xf>
    <xf numFmtId="2" fontId="0" fillId="12" borderId="4" xfId="0" applyNumberFormat="1" applyFill="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0" fontId="0" fillId="3" borderId="6" xfId="0" applyFill="1" applyBorder="1" applyAlignment="1">
      <alignment horizontal="left" vertical="center"/>
    </xf>
    <xf numFmtId="0" fontId="0" fillId="3" borderId="6" xfId="0" applyFill="1" applyBorder="1" applyAlignment="1">
      <alignment horizontal="left" vertical="center" wrapText="1"/>
    </xf>
    <xf numFmtId="0" fontId="3" fillId="11" borderId="4" xfId="0" applyFont="1" applyFill="1" applyBorder="1" applyAlignment="1">
      <alignment horizontal="left" vertical="center" wrapText="1"/>
    </xf>
    <xf numFmtId="0" fontId="3" fillId="11" borderId="6" xfId="0" applyFont="1" applyFill="1" applyBorder="1" applyAlignment="1">
      <alignment horizontal="left" vertical="center" wrapText="1"/>
    </xf>
    <xf numFmtId="0" fontId="0" fillId="11" borderId="4" xfId="0" applyFill="1" applyBorder="1" applyAlignment="1">
      <alignment horizontal="left" vertical="center" wrapText="1"/>
    </xf>
    <xf numFmtId="14" fontId="0" fillId="11" borderId="4" xfId="0" applyNumberFormat="1" applyFill="1" applyBorder="1" applyAlignment="1">
      <alignment horizontal="left" vertical="center" wrapText="1"/>
    </xf>
    <xf numFmtId="0" fontId="0" fillId="11" borderId="4" xfId="0" applyFill="1" applyBorder="1" applyAlignment="1">
      <alignment horizontal="left" vertical="center"/>
    </xf>
    <xf numFmtId="14" fontId="0" fillId="11" borderId="4" xfId="0" applyNumberFormat="1" applyFill="1" applyBorder="1" applyAlignment="1">
      <alignment horizontal="left" vertical="center"/>
    </xf>
    <xf numFmtId="0" fontId="0" fillId="12" borderId="4" xfId="0" applyFill="1" applyBorder="1" applyAlignment="1">
      <alignment horizontal="left"/>
    </xf>
    <xf numFmtId="14" fontId="0" fillId="12" borderId="4" xfId="0" applyNumberFormat="1" applyFill="1" applyBorder="1" applyAlignment="1">
      <alignment horizontal="left"/>
    </xf>
    <xf numFmtId="0" fontId="3" fillId="5" borderId="7" xfId="0" applyFont="1" applyFill="1" applyBorder="1" applyAlignment="1">
      <alignment horizontal="left" vertical="center" wrapText="1"/>
    </xf>
    <xf numFmtId="0" fontId="0" fillId="12" borderId="7" xfId="0" applyFill="1" applyBorder="1" applyAlignment="1">
      <alignment horizontal="left" vertical="center" wrapText="1"/>
    </xf>
    <xf numFmtId="0" fontId="0" fillId="12" borderId="7" xfId="0" applyFill="1" applyBorder="1" applyAlignment="1">
      <alignment horizontal="left" vertical="center"/>
    </xf>
    <xf numFmtId="0" fontId="3" fillId="5" borderId="8" xfId="0" applyFont="1" applyFill="1" applyBorder="1" applyAlignment="1">
      <alignment horizontal="left" vertical="center" wrapText="1"/>
    </xf>
    <xf numFmtId="0" fontId="0" fillId="12" borderId="9" xfId="0" applyFill="1" applyBorder="1"/>
    <xf numFmtId="0" fontId="0" fillId="12" borderId="10" xfId="0" applyFill="1" applyBorder="1" applyAlignment="1">
      <alignment horizontal="left" vertical="center"/>
    </xf>
    <xf numFmtId="0" fontId="0" fillId="12" borderId="5" xfId="0" applyFill="1" applyBorder="1"/>
    <xf numFmtId="0" fontId="0" fillId="12" borderId="5" xfId="0" applyFill="1" applyBorder="1" applyAlignment="1">
      <alignment horizontal="left" vertical="center"/>
    </xf>
    <xf numFmtId="0" fontId="0" fillId="12" borderId="5" xfId="0" applyFill="1" applyBorder="1" applyAlignment="1">
      <alignment horizontal="left"/>
    </xf>
    <xf numFmtId="14" fontId="0" fillId="12" borderId="5" xfId="0" applyNumberFormat="1" applyFill="1" applyBorder="1" applyAlignment="1">
      <alignment horizontal="left"/>
    </xf>
    <xf numFmtId="2" fontId="0" fillId="12" borderId="5" xfId="0" applyNumberFormat="1" applyFill="1" applyBorder="1" applyAlignment="1">
      <alignment horizontal="left" vertical="center"/>
    </xf>
    <xf numFmtId="2" fontId="0" fillId="12" borderId="5" xfId="0" applyNumberFormat="1" applyFill="1" applyBorder="1" applyAlignment="1">
      <alignment horizontal="left" vertical="center" wrapText="1"/>
    </xf>
    <xf numFmtId="0" fontId="0" fillId="12" borderId="11" xfId="0" applyFill="1" applyBorder="1"/>
    <xf numFmtId="0" fontId="0" fillId="0" borderId="0" xfId="0" pivotButton="1"/>
    <xf numFmtId="0" fontId="0" fillId="0" borderId="0" xfId="0" applyAlignment="1">
      <alignment horizontal="left" indent="1"/>
    </xf>
    <xf numFmtId="0" fontId="0" fillId="15" borderId="0" xfId="0" applyFill="1"/>
    <xf numFmtId="0" fontId="0" fillId="15" borderId="4" xfId="0" applyFill="1" applyBorder="1"/>
    <xf numFmtId="0" fontId="15" fillId="15" borderId="4" xfId="0" applyFont="1" applyFill="1" applyBorder="1"/>
    <xf numFmtId="0" fontId="5" fillId="13" borderId="4" xfId="0" applyFont="1" applyFill="1" applyBorder="1"/>
    <xf numFmtId="0" fontId="0" fillId="7" borderId="0" xfId="0" applyFill="1"/>
    <xf numFmtId="0" fontId="16" fillId="7" borderId="0" xfId="0" applyFont="1" applyFill="1" applyAlignment="1">
      <alignment vertical="center"/>
    </xf>
    <xf numFmtId="0" fontId="0" fillId="7" borderId="0" xfId="0" applyFill="1" applyAlignment="1">
      <alignment vertical="center"/>
    </xf>
    <xf numFmtId="0" fontId="3" fillId="7" borderId="0" xfId="0" applyFont="1" applyFill="1"/>
    <xf numFmtId="0" fontId="17" fillId="7" borderId="0" xfId="0" applyFont="1" applyFill="1"/>
    <xf numFmtId="0" fontId="0" fillId="0" borderId="0" xfId="0" applyAlignment="1">
      <alignment horizontal="center"/>
    </xf>
    <xf numFmtId="0" fontId="0" fillId="0" borderId="2" xfId="0" applyBorder="1" applyAlignment="1">
      <alignment horizontal="center"/>
    </xf>
    <xf numFmtId="0" fontId="3" fillId="7" borderId="4" xfId="0" applyFont="1" applyFill="1" applyBorder="1" applyAlignment="1">
      <alignment horizontal="center"/>
    </xf>
    <xf numFmtId="0" fontId="0" fillId="7" borderId="4" xfId="0" applyFill="1" applyBorder="1" applyAlignment="1">
      <alignment horizontal="center"/>
    </xf>
    <xf numFmtId="0" fontId="0" fillId="0" borderId="0" xfId="0" applyAlignment="1">
      <alignment horizontal="left" vertical="top" wrapText="1"/>
    </xf>
    <xf numFmtId="0" fontId="0" fillId="0" borderId="0" xfId="0" applyAlignment="1">
      <alignment horizontal="left" vertical="top"/>
    </xf>
    <xf numFmtId="0" fontId="14" fillId="11" borderId="0" xfId="0" applyFont="1" applyFill="1" applyAlignment="1">
      <alignment horizontal="center" vertical="center"/>
    </xf>
  </cellXfs>
  <cellStyles count="3">
    <cellStyle name="Comma" xfId="1" builtinId="3"/>
    <cellStyle name="Currency" xfId="2" builtinId="4"/>
    <cellStyle name="Normal" xfId="0" builtinId="0"/>
  </cellStyles>
  <dxfs count="68">
    <dxf>
      <font>
        <color rgb="FF9C0006"/>
      </font>
      <fill>
        <patternFill>
          <bgColor rgb="FFFFC7CE"/>
        </patternFill>
      </fill>
    </dxf>
    <dxf>
      <fill>
        <patternFill>
          <bgColor rgb="FFFFFF00"/>
        </patternFill>
      </fill>
    </dxf>
    <dxf>
      <fill>
        <patternFill>
          <bgColor rgb="FF92D050"/>
        </patternFill>
      </fill>
    </dxf>
    <dxf>
      <font>
        <color rgb="FF9C5700"/>
      </font>
      <fill>
        <patternFill>
          <bgColor rgb="FFFFEB9C"/>
        </patternFill>
      </fill>
    </dxf>
    <dxf>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dxf>
    <dxf>
      <font>
        <color rgb="FF9C5700"/>
      </font>
      <fill>
        <patternFill>
          <bgColor rgb="FFFFEB9C"/>
        </patternFill>
      </fill>
    </dxf>
    <dxf>
      <font>
        <color rgb="FF9C0006"/>
      </font>
    </dxf>
    <dxf>
      <border>
        <left style="thin">
          <color rgb="FF9C0006"/>
        </left>
        <right style="thin">
          <color rgb="FF9C0006"/>
        </right>
        <top style="thin">
          <color rgb="FF9C0006"/>
        </top>
        <bottom style="thin">
          <color rgb="FF9C0006"/>
        </bottom>
      </border>
    </dxf>
    <dxf>
      <fill>
        <patternFill>
          <bgColor rgb="FFFF0000"/>
        </patternFill>
      </fill>
    </dxf>
    <dxf>
      <fill>
        <patternFill>
          <bgColor rgb="FF92D050"/>
        </patternFill>
      </fill>
    </dxf>
    <dxf>
      <fill>
        <patternFill>
          <bgColor rgb="FFFFFF00"/>
        </patternFill>
      </fill>
    </dxf>
    <dxf>
      <font>
        <color rgb="FF9C0006"/>
      </font>
      <fill>
        <patternFill>
          <bgColor rgb="FFFFC7CE"/>
        </patternFill>
      </fill>
    </dxf>
    <dxf>
      <font>
        <color rgb="FF006100"/>
      </font>
      <fill>
        <patternFill>
          <bgColor rgb="FFC6EFCE"/>
        </patternFill>
      </fill>
    </dxf>
    <dxf>
      <fill>
        <patternFill>
          <bgColor theme="5" tint="0.39994506668294322"/>
        </patternFill>
      </fill>
    </dxf>
    <dxf>
      <fill>
        <patternFill>
          <bgColor rgb="FF00B0F0"/>
        </patternFill>
      </fill>
    </dxf>
    <dxf>
      <fill>
        <patternFill>
          <bgColor rgb="FFFFFF00"/>
        </patternFill>
      </fill>
    </dxf>
    <dxf>
      <font>
        <color rgb="FF9C5700"/>
      </font>
      <fill>
        <patternFill>
          <bgColor rgb="FFFFEB9C"/>
        </patternFill>
      </fill>
    </dxf>
    <dxf>
      <font>
        <color rgb="FF9C0006"/>
      </font>
    </dxf>
    <dxf>
      <fill>
        <patternFill>
          <bgColor rgb="FFFFFF00"/>
        </patternFill>
      </fill>
    </dxf>
    <dxf>
      <fill>
        <patternFill>
          <bgColor theme="7" tint="0.79998168889431442"/>
        </patternFill>
      </fill>
    </dxf>
    <dxf>
      <fill>
        <patternFill>
          <bgColor theme="3" tint="0.59996337778862885"/>
        </patternFill>
      </fill>
    </dxf>
    <dxf>
      <fill>
        <patternFill patternType="darkUp">
          <bgColor rgb="FF7030A0"/>
        </patternFill>
      </fill>
    </dxf>
    <dxf>
      <fill>
        <patternFill>
          <bgColor rgb="FF00B0F0"/>
        </patternFill>
      </fill>
    </dxf>
    <dxf>
      <font>
        <color rgb="FF006100"/>
      </font>
      <fill>
        <patternFill>
          <bgColor rgb="FFC6EFCE"/>
        </patternFill>
      </fill>
    </dxf>
    <dxf>
      <font>
        <color rgb="FF9C0006"/>
      </font>
      <fill>
        <patternFill>
          <bgColor rgb="FFFFC7CE"/>
        </patternFill>
      </fill>
    </dxf>
    <dxf>
      <fill>
        <patternFill patternType="lightVertical">
          <bgColor rgb="FF92D050"/>
        </patternFill>
      </fill>
    </dxf>
    <dxf>
      <fill>
        <patternFill patternType="lightGray">
          <fgColor theme="6" tint="0.79998168889431442"/>
          <bgColor theme="7" tint="0.39994506668294322"/>
        </patternFill>
      </fill>
    </dxf>
    <dxf>
      <font>
        <color rgb="FF006100"/>
      </font>
      <fill>
        <patternFill>
          <bgColor rgb="FFC6EFCE"/>
        </patternFill>
      </fill>
    </dxf>
    <dxf>
      <font>
        <color rgb="FF9C0006"/>
      </font>
      <fill>
        <patternFill>
          <bgColor rgb="FFFFC7CE"/>
        </patternFill>
      </fill>
    </dxf>
    <dxf>
      <numFmt numFmtId="19" formatCode="dd/mm/yyyy"/>
    </dxf>
    <dxf>
      <numFmt numFmtId="19" formatCode="dd/mm/yyyy"/>
    </dxf>
    <dxf>
      <numFmt numFmtId="19" formatCode="dd/mm/yyyy"/>
    </dxf>
    <dxf>
      <numFmt numFmtId="19" formatCode="dd/mm/yyyy"/>
    </dxf>
    <dxf>
      <fill>
        <patternFill patternType="solid">
          <fgColor indexed="64"/>
          <bgColor theme="3" tint="0.79998168889431442"/>
        </patternFill>
      </fill>
      <border diagonalUp="0" diagonalDown="0">
        <left style="thin">
          <color theme="0" tint="-0.499984740745262"/>
        </left>
        <right/>
        <top style="thin">
          <color theme="0" tint="-0.499984740745262"/>
        </top>
        <bottom style="thin">
          <color theme="0" tint="-0.499984740745262"/>
        </bottom>
        <vertical/>
        <horizontal/>
      </border>
    </dxf>
    <dxf>
      <numFmt numFmtId="2" formatCode="0.00"/>
      <fill>
        <patternFill patternType="solid">
          <fgColor indexed="64"/>
          <bgColor theme="3" tint="0.79998168889431442"/>
        </patternFill>
      </fill>
      <alignment horizontal="left" vertical="center"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2" formatCode="0.00"/>
      <fill>
        <patternFill patternType="solid">
          <fgColor indexed="64"/>
          <bgColor theme="3" tint="0.79998168889431442"/>
        </patternFill>
      </fill>
      <alignment horizontal="left" vertical="center"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2" formatCode="0.00"/>
      <fill>
        <patternFill patternType="solid">
          <fgColor indexed="64"/>
          <bgColor theme="3" tint="0.79998168889431442"/>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2" formatCode="0.00"/>
      <fill>
        <patternFill patternType="solid">
          <fgColor indexed="64"/>
          <bgColor theme="3" tint="0.79998168889431442"/>
        </patternFill>
      </fill>
      <alignment horizontal="left" vertical="center"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2" formatCode="0.00"/>
      <fill>
        <patternFill patternType="solid">
          <fgColor indexed="64"/>
          <bgColor theme="3" tint="0.79998168889431442"/>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2" formatCode="0.00"/>
      <fill>
        <patternFill patternType="solid">
          <fgColor indexed="64"/>
          <bgColor theme="3" tint="0.79998168889431442"/>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19" formatCode="dd/mm/yyyy"/>
      <fill>
        <patternFill patternType="solid">
          <fgColor indexed="64"/>
          <bgColor theme="3"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ill>
        <patternFill patternType="solid">
          <fgColor indexed="64"/>
          <bgColor theme="3"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ill>
        <patternFill patternType="solid">
          <fgColor indexed="64"/>
          <bgColor theme="3" tint="0.79998168889431442"/>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ill>
        <patternFill patternType="solid">
          <fgColor indexed="64"/>
          <bgColor theme="3" tint="0.79998168889431442"/>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ill>
        <patternFill patternType="solid">
          <fgColor indexed="64"/>
          <bgColor theme="3"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ill>
        <patternFill patternType="solid">
          <fgColor indexed="64"/>
          <bgColor theme="3" tint="0.79998168889431442"/>
        </patternFill>
      </fill>
      <alignment horizontal="left" vertical="center" textRotation="0" wrapText="0" indent="0" justifyLastLine="0" shrinkToFit="0" readingOrder="0"/>
      <border diagonalUp="0" diagonalDown="0">
        <left/>
        <right style="thin">
          <color theme="0" tint="-0.499984740745262"/>
        </right>
        <top style="thin">
          <color theme="0" tint="-0.499984740745262"/>
        </top>
        <bottom style="thin">
          <color theme="0" tint="-0.499984740745262"/>
        </bottom>
        <vertical/>
        <horizontal/>
      </border>
    </dxf>
    <dxf>
      <border outline="0">
        <left style="thin">
          <color theme="0" tint="-0.499984740745262"/>
        </left>
        <right style="thin">
          <color theme="0" tint="-0.499984740745262"/>
        </right>
        <bottom style="thin">
          <color theme="0" tint="-0.499984740745262"/>
        </bottom>
      </border>
    </dxf>
    <dxf>
      <fill>
        <patternFill patternType="solid">
          <fgColor indexed="64"/>
          <bgColor theme="3" tint="0.79998168889431442"/>
        </patternFill>
      </fill>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center" textRotation="0" wrapText="1" indent="0" justifyLastLine="0" shrinkToFit="0" readingOrder="0"/>
      <border diagonalUp="0" diagonalDown="0" outline="0">
        <left style="thin">
          <color theme="0" tint="-0.499984740745262"/>
        </left>
        <right style="thin">
          <color theme="0" tint="-0.499984740745262"/>
        </right>
        <top/>
        <bottom/>
      </border>
    </dxf>
    <dxf>
      <numFmt numFmtId="0" formatCode="General"/>
    </dxf>
    <dxf>
      <numFmt numFmtId="167" formatCode="[$$-45C]#,##0.00"/>
    </dxf>
    <dxf>
      <numFmt numFmtId="167" formatCode="[$$-45C]#,##0.00"/>
    </dxf>
    <dxf>
      <numFmt numFmtId="27" formatCode="dd/mm/yyyy\ hh:mm"/>
    </dxf>
    <dxf>
      <numFmt numFmtId="0" formatCode="General"/>
    </dxf>
    <dxf>
      <font>
        <b val="0"/>
        <i val="0"/>
        <strike val="0"/>
        <condense val="0"/>
        <extend val="0"/>
        <outline val="0"/>
        <shadow val="0"/>
        <u val="none"/>
        <vertAlign val="baseline"/>
        <sz val="11"/>
        <color rgb="FFFF0000"/>
        <name val="Calibri"/>
        <family val="2"/>
        <scheme val="minor"/>
      </font>
    </dxf>
    <dxf>
      <fill>
        <patternFill>
          <bgColor theme="9"/>
        </patternFill>
      </fill>
    </dxf>
    <dxf>
      <fill>
        <patternFill>
          <bgColor theme="6"/>
        </patternFill>
      </fill>
    </dxf>
    <dxf>
      <font>
        <b val="0"/>
        <i val="0"/>
        <color theme="5"/>
      </font>
      <fill>
        <patternFill>
          <bgColor theme="5" tint="0.79998168889431442"/>
        </patternFill>
      </fill>
      <border>
        <left style="dotted">
          <color auto="1"/>
        </left>
        <right style="dotted">
          <color auto="1"/>
        </right>
        <top style="dotted">
          <color auto="1"/>
        </top>
        <bottom style="dotted">
          <color auto="1"/>
        </bottom>
        <vertical style="medium">
          <color auto="1"/>
        </vertical>
        <horizontal style="medium">
          <color auto="1"/>
        </horizontal>
      </border>
    </dxf>
  </dxfs>
  <tableStyles count="1" defaultTableStyle="TableStyleMedium2" defaultPivotStyle="PivotStyleLight16">
    <tableStyle name="xyz" pivot="0" count="3" xr9:uid="{9998A9DA-38FB-4A79-BE9A-A0AD52ABE4AB}">
      <tableStyleElement type="wholeTable" dxfId="67"/>
      <tableStyleElement type="headerRow" dxfId="66"/>
      <tableStyleElement type="lastColumn" dxfId="6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pivotCacheDefinition" Target="pivotCache/pivotCacheDefinition1.xml"/><Relationship Id="rId68" Type="http://schemas.microsoft.com/office/2007/relationships/slicerCache" Target="slicerCaches/slicerCache2.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microsoft.com/office/2007/relationships/slicerCache" Target="slicerCaches/slicerCache8.xml"/><Relationship Id="rId79"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pivotCacheDefinition" Target="pivotCache/pivotCacheDefinition2.xml"/><Relationship Id="rId69" Type="http://schemas.microsoft.com/office/2007/relationships/slicerCache" Target="slicerCaches/slicerCache3.xml"/><Relationship Id="rId77" Type="http://schemas.microsoft.com/office/2007/relationships/slicerCache" Target="slicerCaches/slicerCache11.xml"/><Relationship Id="rId8" Type="http://schemas.openxmlformats.org/officeDocument/2006/relationships/worksheet" Target="worksheets/sheet8.xml"/><Relationship Id="rId51" Type="http://schemas.openxmlformats.org/officeDocument/2006/relationships/worksheet" Target="worksheets/sheet51.xml"/><Relationship Id="rId72" Type="http://schemas.microsoft.com/office/2007/relationships/slicerCache" Target="slicerCaches/slicerCache6.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microsoft.com/office/2007/relationships/slicerCache" Target="slicerCaches/slicerCach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microsoft.com/office/2007/relationships/slicerCache" Target="slicerCaches/slicerCache4.xml"/><Relationship Id="rId75" Type="http://schemas.microsoft.com/office/2007/relationships/slicerCache" Target="slicerCaches/slicerCache9.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pivotCacheDefinition" Target="pivotCache/pivotCacheDefinition3.xml"/><Relationship Id="rId73" Type="http://schemas.microsoft.com/office/2007/relationships/slicerCache" Target="slicerCaches/slicerCache7.xml"/><Relationship Id="rId78" Type="http://schemas.microsoft.com/office/2011/relationships/timelineCache" Target="timelineCaches/timelineCache1.xml"/><Relationship Id="rId8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microsoft.com/office/2007/relationships/slicerCache" Target="slicerCaches/slicerCache10.xml"/><Relationship Id="rId7" Type="http://schemas.openxmlformats.org/officeDocument/2006/relationships/worksheet" Target="worksheets/sheet7.xml"/><Relationship Id="rId71" Type="http://schemas.microsoft.com/office/2007/relationships/slicerCache" Target="slicerCaches/slicerCache5.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[SmitaAmrutkar_excel_work_Project.xlsx]smitaa pivot!PivotTable5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'smitaa pivot'!$B$3</c:f>
              <c:strCache>
                <c:ptCount val="1"/>
                <c:pt idx="0">
                  <c:v>Total</c:v>
                </c:pt>
              </c:strCache>
            </c:strRef>
          </c:tx>
          <c:spPr>
            <a:solidFill>
              <a:schemeClr val="accent1"/>
            </a:solidFill>
            <a:ln>
              <a:noFill/>
            </a:ln>
            <a:effectLst/>
          </c:spPr>
          <c:invertIfNegative val="0"/>
          <c:cat>
            <c:strRef>
              <c:f>'smitaa pivot'!$A$4:$A$9</c:f>
              <c:strCache>
                <c:ptCount val="5"/>
                <c:pt idx="0">
                  <c:v>Advance Excel</c:v>
                </c:pt>
                <c:pt idx="1">
                  <c:v>C</c:v>
                </c:pt>
                <c:pt idx="2">
                  <c:v>Cloud</c:v>
                </c:pt>
                <c:pt idx="3">
                  <c:v>Data Analytics</c:v>
                </c:pt>
                <c:pt idx="4">
                  <c:v>Full Stack Developer</c:v>
                </c:pt>
              </c:strCache>
            </c:strRef>
          </c:cat>
          <c:val>
            <c:numRef>
              <c:f>'smitaa pivot'!$B$4:$B$9</c:f>
              <c:numCache>
                <c:formatCode>0.00</c:formatCode>
                <c:ptCount val="5"/>
                <c:pt idx="0">
                  <c:v>27000</c:v>
                </c:pt>
                <c:pt idx="1">
                  <c:v>0</c:v>
                </c:pt>
                <c:pt idx="2">
                  <c:v>45000</c:v>
                </c:pt>
                <c:pt idx="3">
                  <c:v>0</c:v>
                </c:pt>
                <c:pt idx="4">
                  <c:v>28000</c:v>
                </c:pt>
              </c:numCache>
            </c:numRef>
          </c:val>
          <c:extLst>
            <c:ext xmlns:c16="http://schemas.microsoft.com/office/drawing/2014/chart" uri="{C3380CC4-5D6E-409C-BE32-E72D297353CC}">
              <c16:uniqueId val="{00000000-CDB9-43FC-B212-4FD820DFE999}"/>
            </c:ext>
          </c:extLst>
        </c:ser>
        <c:dLbls>
          <c:showLegendKey val="0"/>
          <c:showVal val="0"/>
          <c:showCatName val="0"/>
          <c:showSerName val="0"/>
          <c:showPercent val="0"/>
          <c:showBubbleSize val="0"/>
        </c:dLbls>
        <c:gapWidth val="219"/>
        <c:overlap val="-27"/>
        <c:axId val="1391526528"/>
        <c:axId val="1391540448"/>
      </c:barChart>
      <c:catAx>
        <c:axId val="139152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540448"/>
        <c:crosses val="autoZero"/>
        <c:auto val="1"/>
        <c:lblAlgn val="ctr"/>
        <c:lblOffset val="100"/>
        <c:noMultiLvlLbl val="0"/>
      </c:catAx>
      <c:valAx>
        <c:axId val="1391540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52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[SmitaAmrutkar_excel_work_Project.xlsx]smitaa pivot!PivotTable5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'smitaa pivot'!$B$3</c:f>
              <c:strCache>
                <c:ptCount val="1"/>
                <c:pt idx="0">
                  <c:v>Total</c:v>
                </c:pt>
              </c:strCache>
            </c:strRef>
          </c:tx>
          <c:spPr>
            <a:solidFill>
              <a:schemeClr val="accent1"/>
            </a:solidFill>
            <a:ln>
              <a:noFill/>
            </a:ln>
            <a:effectLst/>
          </c:spPr>
          <c:invertIfNegative val="0"/>
          <c:cat>
            <c:strRef>
              <c:f>'smitaa pivot'!$A$4:$A$9</c:f>
              <c:strCache>
                <c:ptCount val="5"/>
                <c:pt idx="0">
                  <c:v>Advance Excel</c:v>
                </c:pt>
                <c:pt idx="1">
                  <c:v>C</c:v>
                </c:pt>
                <c:pt idx="2">
                  <c:v>Cloud</c:v>
                </c:pt>
                <c:pt idx="3">
                  <c:v>Data Analytics</c:v>
                </c:pt>
                <c:pt idx="4">
                  <c:v>Full Stack Developer</c:v>
                </c:pt>
              </c:strCache>
            </c:strRef>
          </c:cat>
          <c:val>
            <c:numRef>
              <c:f>'smitaa pivot'!$B$4:$B$9</c:f>
              <c:numCache>
                <c:formatCode>0.00</c:formatCode>
                <c:ptCount val="5"/>
                <c:pt idx="0">
                  <c:v>27000</c:v>
                </c:pt>
                <c:pt idx="1">
                  <c:v>0</c:v>
                </c:pt>
                <c:pt idx="2">
                  <c:v>45000</c:v>
                </c:pt>
                <c:pt idx="3">
                  <c:v>0</c:v>
                </c:pt>
                <c:pt idx="4">
                  <c:v>28000</c:v>
                </c:pt>
              </c:numCache>
            </c:numRef>
          </c:val>
          <c:extLst>
            <c:ext xmlns:c16="http://schemas.microsoft.com/office/drawing/2014/chart" uri="{C3380CC4-5D6E-409C-BE32-E72D297353CC}">
              <c16:uniqueId val="{00000000-3160-4C04-AEB7-E1B5D1C1B6A8}"/>
            </c:ext>
          </c:extLst>
        </c:ser>
        <c:dLbls>
          <c:showLegendKey val="0"/>
          <c:showVal val="0"/>
          <c:showCatName val="0"/>
          <c:showSerName val="0"/>
          <c:showPercent val="0"/>
          <c:showBubbleSize val="0"/>
        </c:dLbls>
        <c:gapWidth val="219"/>
        <c:overlap val="-27"/>
        <c:axId val="1391526528"/>
        <c:axId val="1391540448"/>
      </c:barChart>
      <c:catAx>
        <c:axId val="139152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540448"/>
        <c:crosses val="autoZero"/>
        <c:auto val="1"/>
        <c:lblAlgn val="ctr"/>
        <c:lblOffset val="100"/>
        <c:noMultiLvlLbl val="0"/>
      </c:catAx>
      <c:valAx>
        <c:axId val="1391540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52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[SmitaAmrutkar_excel_work_Project.xlsx]smitaa pivot!PivotTable5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'smitaa pivot'!$B$3</c:f>
              <c:strCache>
                <c:ptCount val="1"/>
                <c:pt idx="0">
                  <c:v>Total</c:v>
                </c:pt>
              </c:strCache>
            </c:strRef>
          </c:tx>
          <c:spPr>
            <a:solidFill>
              <a:schemeClr val="accent1"/>
            </a:solidFill>
            <a:ln>
              <a:noFill/>
            </a:ln>
            <a:effectLst/>
          </c:spPr>
          <c:invertIfNegative val="0"/>
          <c:cat>
            <c:strRef>
              <c:f>'smitaa pivot'!$A$4:$A$9</c:f>
              <c:strCache>
                <c:ptCount val="5"/>
                <c:pt idx="0">
                  <c:v>Advance Excel</c:v>
                </c:pt>
                <c:pt idx="1">
                  <c:v>C</c:v>
                </c:pt>
                <c:pt idx="2">
                  <c:v>Cloud</c:v>
                </c:pt>
                <c:pt idx="3">
                  <c:v>Data Analytics</c:v>
                </c:pt>
                <c:pt idx="4">
                  <c:v>Full Stack Developer</c:v>
                </c:pt>
              </c:strCache>
            </c:strRef>
          </c:cat>
          <c:val>
            <c:numRef>
              <c:f>'smitaa pivot'!$B$4:$B$9</c:f>
              <c:numCache>
                <c:formatCode>0.00</c:formatCode>
                <c:ptCount val="5"/>
                <c:pt idx="0">
                  <c:v>27000</c:v>
                </c:pt>
                <c:pt idx="1">
                  <c:v>0</c:v>
                </c:pt>
                <c:pt idx="2">
                  <c:v>45000</c:v>
                </c:pt>
                <c:pt idx="3">
                  <c:v>0</c:v>
                </c:pt>
                <c:pt idx="4">
                  <c:v>28000</c:v>
                </c:pt>
              </c:numCache>
            </c:numRef>
          </c:val>
          <c:extLst>
            <c:ext xmlns:c16="http://schemas.microsoft.com/office/drawing/2014/chart" uri="{C3380CC4-5D6E-409C-BE32-E72D297353CC}">
              <c16:uniqueId val="{00000000-F805-4126-970D-B9F23AF9B2A9}"/>
            </c:ext>
          </c:extLst>
        </c:ser>
        <c:dLbls>
          <c:showLegendKey val="0"/>
          <c:showVal val="0"/>
          <c:showCatName val="0"/>
          <c:showSerName val="0"/>
          <c:showPercent val="0"/>
          <c:showBubbleSize val="0"/>
        </c:dLbls>
        <c:gapWidth val="219"/>
        <c:overlap val="-27"/>
        <c:axId val="1391526528"/>
        <c:axId val="1391540448"/>
      </c:barChart>
      <c:catAx>
        <c:axId val="139152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540448"/>
        <c:crosses val="autoZero"/>
        <c:auto val="1"/>
        <c:lblAlgn val="ctr"/>
        <c:lblOffset val="100"/>
        <c:noMultiLvlLbl val="0"/>
      </c:catAx>
      <c:valAx>
        <c:axId val="1391540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52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[SmitaAmrutkar_excel_work_Project.xlsx]pvt!PivotTable1</c:name>
    <c:fmtId val="4"/>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pvt!$B$3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pvt!$A$4:$A$11</c:f>
              <c:strCache>
                <c:ptCount val="7"/>
                <c:pt idx="0">
                  <c:v>Advance Excel</c:v>
                </c:pt>
                <c:pt idx="1">
                  <c:v>Big Data</c:v>
                </c:pt>
                <c:pt idx="2">
                  <c:v>C++</c:v>
                </c:pt>
                <c:pt idx="3">
                  <c:v>Cyber Crime</c:v>
                </c:pt>
                <c:pt idx="4">
                  <c:v>Data Analytics</c:v>
                </c:pt>
                <c:pt idx="5">
                  <c:v>Digital Markjeting</c:v>
                </c:pt>
                <c:pt idx="6">
                  <c:v>Python</c:v>
                </c:pt>
              </c:strCache>
            </c:strRef>
          </c:cat>
          <c:val>
            <c:numRef>
              <c:f>pvt!$B$4:$B$11</c:f>
              <c:numCache>
                <c:formatCode>0.00</c:formatCode>
                <c:ptCount val="7"/>
                <c:pt idx="0">
                  <c:v>64000</c:v>
                </c:pt>
                <c:pt idx="1">
                  <c:v>14000</c:v>
                </c:pt>
                <c:pt idx="2">
                  <c:v>14000</c:v>
                </c:pt>
                <c:pt idx="3">
                  <c:v>28000</c:v>
                </c:pt>
                <c:pt idx="4">
                  <c:v>30000</c:v>
                </c:pt>
                <c:pt idx="5">
                  <c:v>28000</c:v>
                </c:pt>
                <c:pt idx="6">
                  <c:v>14000</c:v>
                </c:pt>
              </c:numCache>
            </c:numRef>
          </c:val>
          <c:extLst>
            <c:ext xmlns:c16="http://schemas.microsoft.com/office/drawing/2014/chart" uri="{C3380CC4-5D6E-409C-BE32-E72D297353CC}">
              <c16:uniqueId val="{00000000-A658-4FCC-87FC-894B5888730A}"/>
            </c:ext>
          </c:extLst>
        </c:ser>
        <c:dLbls>
          <c:dLblPos val="outEnd"/>
          <c:showLegendKey val="0"/>
          <c:showVal val="1"/>
          <c:showCatName val="0"/>
          <c:showSerName val="0"/>
          <c:showPercent val="0"/>
          <c:showBubbleSize val="0"/>
        </c:dLbls>
        <c:gapWidth val="355"/>
        <c:overlap val="-70"/>
        <c:axId val="1386928624"/>
        <c:axId val="1386942544"/>
      </c:barChart>
      <c:catAx>
        <c:axId val="138692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942544"/>
        <c:crosses val="autoZero"/>
        <c:auto val="1"/>
        <c:lblAlgn val="ctr"/>
        <c:lblOffset val="100"/>
        <c:noMultiLvlLbl val="0"/>
      </c:catAx>
      <c:valAx>
        <c:axId val="138694254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92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[SmitaAmrutkar_excel_work_Project.xlsx]pvt!PivotTable2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pvt!$E$3</c:f>
              <c:strCache>
                <c:ptCount val="1"/>
                <c:pt idx="0">
                  <c:v>Total</c:v>
                </c:pt>
              </c:strCache>
            </c:strRef>
          </c:tx>
          <c:spPr>
            <a:solidFill>
              <a:schemeClr val="accent1"/>
            </a:solidFill>
            <a:ln>
              <a:noFill/>
            </a:ln>
            <a:effectLst/>
          </c:spPr>
          <c:invertIfNegative val="0"/>
          <c:cat>
            <c:strRef>
              <c:f>pvt!$D$4:$D$14</c:f>
              <c:strCache>
                <c:ptCount val="10"/>
                <c:pt idx="0">
                  <c:v>Ankita</c:v>
                </c:pt>
                <c:pt idx="1">
                  <c:v>Avishka</c:v>
                </c:pt>
                <c:pt idx="2">
                  <c:v>Hema</c:v>
                </c:pt>
                <c:pt idx="3">
                  <c:v>Kayra</c:v>
                </c:pt>
                <c:pt idx="4">
                  <c:v>Neha</c:v>
                </c:pt>
                <c:pt idx="5">
                  <c:v>Pallavi</c:v>
                </c:pt>
                <c:pt idx="6">
                  <c:v>Prachi</c:v>
                </c:pt>
                <c:pt idx="7">
                  <c:v>Smita Amrutkar</c:v>
                </c:pt>
                <c:pt idx="8">
                  <c:v>Sneha OK</c:v>
                </c:pt>
                <c:pt idx="9">
                  <c:v>Sohan</c:v>
                </c:pt>
              </c:strCache>
            </c:strRef>
          </c:cat>
          <c:val>
            <c:numRef>
              <c:f>pvt!$E$4:$E$14</c:f>
              <c:numCache>
                <c:formatCode>0.00</c:formatCode>
                <c:ptCount val="10"/>
                <c:pt idx="0">
                  <c:v>0</c:v>
                </c:pt>
                <c:pt idx="1">
                  <c:v>5000</c:v>
                </c:pt>
                <c:pt idx="2">
                  <c:v>5000</c:v>
                </c:pt>
                <c:pt idx="3">
                  <c:v>0</c:v>
                </c:pt>
                <c:pt idx="4">
                  <c:v>9000</c:v>
                </c:pt>
                <c:pt idx="5">
                  <c:v>0</c:v>
                </c:pt>
                <c:pt idx="6">
                  <c:v>9000</c:v>
                </c:pt>
                <c:pt idx="7">
                  <c:v>24000</c:v>
                </c:pt>
                <c:pt idx="8">
                  <c:v>24000</c:v>
                </c:pt>
                <c:pt idx="9">
                  <c:v>0</c:v>
                </c:pt>
              </c:numCache>
            </c:numRef>
          </c:val>
          <c:extLst>
            <c:ext xmlns:c16="http://schemas.microsoft.com/office/drawing/2014/chart" uri="{C3380CC4-5D6E-409C-BE32-E72D297353CC}">
              <c16:uniqueId val="{00000000-50E4-4E44-918D-E814FEAAABE3}"/>
            </c:ext>
          </c:extLst>
        </c:ser>
        <c:dLbls>
          <c:showLegendKey val="0"/>
          <c:showVal val="0"/>
          <c:showCatName val="0"/>
          <c:showSerName val="0"/>
          <c:showPercent val="0"/>
          <c:showBubbleSize val="0"/>
        </c:dLbls>
        <c:gapWidth val="182"/>
        <c:axId val="1800278336"/>
        <c:axId val="1800278816"/>
      </c:barChart>
      <c:catAx>
        <c:axId val="180027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278816"/>
        <c:crosses val="autoZero"/>
        <c:auto val="1"/>
        <c:lblAlgn val="ctr"/>
        <c:lblOffset val="100"/>
        <c:noMultiLvlLbl val="0"/>
      </c:catAx>
      <c:valAx>
        <c:axId val="18002788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278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[SmitaAmrutkar_excel_work_Project.xlsx]pvt!PivotTable3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pvt!$I$5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B1-4E65-BCD1-5DEF0387C4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B1-4E65-BCD1-5DEF0387C4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B1-4E65-BCD1-5DEF0387C4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B1-4E65-BCD1-5DEF0387C4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B1-4E65-BCD1-5DEF0387C4E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DB1-4E65-BCD1-5DEF0387C4E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DB1-4E65-BCD1-5DEF0387C4E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DB1-4E65-BCD1-5DEF0387C4E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DB1-4E65-BCD1-5DEF0387C4E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DB1-4E65-BCD1-5DEF0387C4E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DB1-4E65-BCD1-5DEF0387C4EF}"/>
              </c:ext>
            </c:extLst>
          </c:dPt>
          <c:cat>
            <c:strRef>
              <c:f>pvt!$H$6:$H$13</c:f>
              <c:strCache>
                <c:ptCount val="7"/>
                <c:pt idx="0">
                  <c:v>Advance Excel</c:v>
                </c:pt>
                <c:pt idx="1">
                  <c:v>Big Data</c:v>
                </c:pt>
                <c:pt idx="2">
                  <c:v>C++</c:v>
                </c:pt>
                <c:pt idx="3">
                  <c:v>Cyber Crime</c:v>
                </c:pt>
                <c:pt idx="4">
                  <c:v>Data Analytics</c:v>
                </c:pt>
                <c:pt idx="5">
                  <c:v>Digital Markjeting</c:v>
                </c:pt>
                <c:pt idx="6">
                  <c:v>Python</c:v>
                </c:pt>
              </c:strCache>
            </c:strRef>
          </c:cat>
          <c:val>
            <c:numRef>
              <c:f>pvt!$I$6:$I$13</c:f>
              <c:numCache>
                <c:formatCode>General</c:formatCode>
                <c:ptCount val="7"/>
                <c:pt idx="0">
                  <c:v>3</c:v>
                </c:pt>
                <c:pt idx="1">
                  <c:v>1</c:v>
                </c:pt>
                <c:pt idx="2">
                  <c:v>1</c:v>
                </c:pt>
                <c:pt idx="3">
                  <c:v>1</c:v>
                </c:pt>
                <c:pt idx="4">
                  <c:v>2</c:v>
                </c:pt>
                <c:pt idx="5">
                  <c:v>1</c:v>
                </c:pt>
                <c:pt idx="6">
                  <c:v>1</c:v>
                </c:pt>
              </c:numCache>
            </c:numRef>
          </c:val>
          <c:extLst>
            <c:ext xmlns:c16="http://schemas.microsoft.com/office/drawing/2014/chart" uri="{C3380CC4-5D6E-409C-BE32-E72D297353CC}">
              <c16:uniqueId val="{00000016-CDB1-4E65-BCD1-5DEF0387C4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[SmitaAmrutkar_excel_work_Project.xlsx]Dashboard Ex 1 Pivot!PivotTable8</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layout>
        <c:manualLayout>
          <c:xMode val="edge"/>
          <c:yMode val="edge"/>
          <c:x val="0.24964190522696286"/>
          <c:y val="0.1479584583177103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Ex 1 Pivot'!$B$13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 Ex 1 Pivot'!$A$14:$A$16</c:f>
              <c:strCache>
                <c:ptCount val="2"/>
                <c:pt idx="0">
                  <c:v>South</c:v>
                </c:pt>
                <c:pt idx="1">
                  <c:v>West</c:v>
                </c:pt>
              </c:strCache>
            </c:strRef>
          </c:cat>
          <c:val>
            <c:numRef>
              <c:f>'Dashboard Ex 1 Pivot'!$B$14:$B$16</c:f>
              <c:numCache>
                <c:formatCode>General</c:formatCode>
                <c:ptCount val="2"/>
                <c:pt idx="0">
                  <c:v>53000</c:v>
                </c:pt>
                <c:pt idx="1">
                  <c:v>55000</c:v>
                </c:pt>
              </c:numCache>
            </c:numRef>
          </c:val>
          <c:extLst>
            <c:ext xmlns:c16="http://schemas.microsoft.com/office/drawing/2014/chart" uri="{C3380CC4-5D6E-409C-BE32-E72D297353CC}">
              <c16:uniqueId val="{00000000-538C-48BB-AABA-D342E245C27D}"/>
            </c:ext>
          </c:extLst>
        </c:ser>
        <c:dLbls>
          <c:dLblPos val="inEnd"/>
          <c:showLegendKey val="0"/>
          <c:showVal val="1"/>
          <c:showCatName val="0"/>
          <c:showSerName val="0"/>
          <c:showPercent val="0"/>
          <c:showBubbleSize val="0"/>
        </c:dLbls>
        <c:gapWidth val="65"/>
        <c:axId val="1759754720"/>
        <c:axId val="1759778720"/>
      </c:barChart>
      <c:catAx>
        <c:axId val="17597547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59778720"/>
        <c:crosses val="autoZero"/>
        <c:auto val="1"/>
        <c:lblAlgn val="ctr"/>
        <c:lblOffset val="100"/>
        <c:noMultiLvlLbl val="0"/>
      </c:catAx>
      <c:valAx>
        <c:axId val="17597787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597547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[SmitaAmrutkar_excel_work_Project.xlsx]Dashboard Ex 1 Pivot!PivotTable9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 Ex 1 Pivot'!$F$13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72B-4078-AF0D-2D4ADD4B8D9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72B-4078-AF0D-2D4ADD4B8D9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 Ex 1 Pivot'!$E$14:$E$16</c:f>
              <c:strCache>
                <c:ptCount val="2"/>
                <c:pt idx="0">
                  <c:v>Electronics</c:v>
                </c:pt>
                <c:pt idx="1">
                  <c:v>Furniture</c:v>
                </c:pt>
              </c:strCache>
            </c:strRef>
          </c:cat>
          <c:val>
            <c:numRef>
              <c:f>'Dashboard Ex 1 Pivot'!$F$14:$F$16</c:f>
              <c:numCache>
                <c:formatCode>General</c:formatCode>
                <c:ptCount val="2"/>
                <c:pt idx="0">
                  <c:v>42000</c:v>
                </c:pt>
                <c:pt idx="1">
                  <c:v>66000</c:v>
                </c:pt>
              </c:numCache>
            </c:numRef>
          </c:val>
          <c:extLst>
            <c:ext xmlns:c16="http://schemas.microsoft.com/office/drawing/2014/chart" uri="{C3380CC4-5D6E-409C-BE32-E72D297353CC}">
              <c16:uniqueId val="{00000004-472B-4078-AF0D-2D4ADD4B8D9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[SmitaAmrutkar_excel_work_Project.xlsx]Dashboard Ex 1 Pivot!PivotTable10</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Ex 1 Pivot'!$J$13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 Ex 1 Pivot'!$I$14:$I$17</c:f>
              <c:strCache>
                <c:ptCount val="3"/>
                <c:pt idx="0">
                  <c:v>Mobile</c:v>
                </c:pt>
                <c:pt idx="1">
                  <c:v>Sofa</c:v>
                </c:pt>
                <c:pt idx="2">
                  <c:v>Table</c:v>
                </c:pt>
              </c:strCache>
            </c:strRef>
          </c:cat>
          <c:val>
            <c:numRef>
              <c:f>'Dashboard Ex 1 Pivot'!$J$14:$J$17</c:f>
              <c:numCache>
                <c:formatCode>General</c:formatCode>
                <c:ptCount val="3"/>
                <c:pt idx="0">
                  <c:v>42000</c:v>
                </c:pt>
                <c:pt idx="1">
                  <c:v>51000</c:v>
                </c:pt>
                <c:pt idx="2">
                  <c:v>15000</c:v>
                </c:pt>
              </c:numCache>
            </c:numRef>
          </c:val>
          <c:extLst>
            <c:ext xmlns:c16="http://schemas.microsoft.com/office/drawing/2014/chart" uri="{C3380CC4-5D6E-409C-BE32-E72D297353CC}">
              <c16:uniqueId val="{00000000-19B3-49BC-9513-573333C82212}"/>
            </c:ext>
          </c:extLst>
        </c:ser>
        <c:dLbls>
          <c:dLblPos val="inEnd"/>
          <c:showLegendKey val="0"/>
          <c:showVal val="1"/>
          <c:showCatName val="0"/>
          <c:showSerName val="0"/>
          <c:showPercent val="0"/>
          <c:showBubbleSize val="0"/>
        </c:dLbls>
        <c:gapWidth val="65"/>
        <c:axId val="1747827152"/>
        <c:axId val="1747823792"/>
      </c:barChart>
      <c:catAx>
        <c:axId val="17478271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47823792"/>
        <c:crosses val="autoZero"/>
        <c:auto val="1"/>
        <c:lblAlgn val="ctr"/>
        <c:lblOffset val="100"/>
        <c:noMultiLvlLbl val="0"/>
      </c:catAx>
      <c:valAx>
        <c:axId val="17478237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478271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[SmitaAmrutkar_excel_work_Project.xlsx]PMS pivot!PivotTable11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Rent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'PMS pivot'!$B$3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'PMS pivot'!$A$4:$A$8</c:f>
              <c:strCache>
                <c:ptCount val="4"/>
                <c:pt idx="0">
                  <c:v>Bangalore</c:v>
                </c:pt>
                <c:pt idx="1">
                  <c:v>Delhi</c:v>
                </c:pt>
                <c:pt idx="2">
                  <c:v>Mumbai</c:v>
                </c:pt>
                <c:pt idx="3">
                  <c:v>Pune</c:v>
                </c:pt>
              </c:strCache>
            </c:strRef>
          </c:cat>
          <c:val>
            <c:numRef>
              <c:f>'PMS pivot'!$B$4:$B$8</c:f>
              <c:numCache>
                <c:formatCode>General</c:formatCode>
                <c:ptCount val="4"/>
                <c:pt idx="0">
                  <c:v>126000</c:v>
                </c:pt>
                <c:pt idx="1">
                  <c:v>87000</c:v>
                </c:pt>
                <c:pt idx="2">
                  <c:v>105000</c:v>
                </c:pt>
                <c:pt idx="3">
                  <c:v>94000</c:v>
                </c:pt>
              </c:numCache>
            </c:numRef>
          </c:val>
          <c:extLst>
            <c:ext xmlns:c16="http://schemas.microsoft.com/office/drawing/2014/chart" uri="{C3380CC4-5D6E-409C-BE32-E72D297353CC}">
              <c16:uniqueId val="{00000000-8D2E-4B01-8E41-0C31F7AF4954}"/>
            </c:ext>
          </c:extLst>
        </c:ser>
        <c:dLbls>
          <c:dLblPos val="inEnd"/>
          <c:showLegendKey val="0"/>
          <c:showVal val="1"/>
          <c:showCatName val="0"/>
          <c:showSerName val="0"/>
          <c:showPercent val="0"/>
          <c:showBubbleSize val="0"/>
        </c:dLbls>
        <c:gapWidth val="100"/>
        <c:overlap val="-24"/>
        <c:axId val="1729757328"/>
        <c:axId val="1729752048"/>
      </c:barChart>
      <c:catAx>
        <c:axId val="17297573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9752048"/>
        <c:crosses val="autoZero"/>
        <c:auto val="1"/>
        <c:lblAlgn val="ctr"/>
        <c:lblOffset val="100"/>
        <c:noMultiLvlLbl val="0"/>
      </c:catAx>
      <c:valAx>
        <c:axId val="172975204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975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scene3d>
      <a:camera prst="orthographicFront"/>
      <a:lightRig rig="soft" dir="t">
        <a:rot lat="0" lon="0" rev="0"/>
      </a:lightRig>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[SmitaAmrutkar_excel_work_Project.xlsx]PMS pivot!PivotTable12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Payment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'PMS pivot'!$E$3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F6-41CC-B76B-60DAB9D783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F6-41CC-B76B-60DAB9D783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F6-41CC-B76B-60DAB9D783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'PMS pivot'!$D$4:$D$7</c:f>
              <c:strCache>
                <c:ptCount val="3"/>
                <c:pt idx="0">
                  <c:v>Failed</c:v>
                </c:pt>
                <c:pt idx="1">
                  <c:v>Paid</c:v>
                </c:pt>
                <c:pt idx="2">
                  <c:v>Pending</c:v>
                </c:pt>
              </c:strCache>
            </c:strRef>
          </c:cat>
          <c:val>
            <c:numRef>
              <c:f>'PMS pivot'!$E$4:$E$7</c:f>
              <c:numCache>
                <c:formatCode>General</c:formatCode>
                <c:ptCount val="3"/>
                <c:pt idx="0">
                  <c:v>2</c:v>
                </c:pt>
                <c:pt idx="1">
                  <c:v>9</c:v>
                </c:pt>
                <c:pt idx="2">
                  <c:v>4</c:v>
                </c:pt>
              </c:numCache>
            </c:numRef>
          </c:val>
          <c:extLst>
            <c:ext xmlns:c16="http://schemas.microsoft.com/office/drawing/2014/chart" uri="{C3380CC4-5D6E-409C-BE32-E72D297353CC}">
              <c16:uniqueId val="{00000006-0BF6-41CC-B76B-60DAB9D7833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soft" dir="t">
        <a:rot lat="0" lon="0" rev="0"/>
      </a:lightRig>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[SmitaAmrutkar_excel_work_Project.xlsx]PMS pivot!PivotTable14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Occupancy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'PMS pivot'!$K$3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'PMS pivot'!$J$4:$J$8</c:f>
              <c:strCache>
                <c:ptCount val="4"/>
                <c:pt idx="0">
                  <c:v>Green Heights</c:v>
                </c:pt>
                <c:pt idx="1">
                  <c:v>Lake View</c:v>
                </c:pt>
                <c:pt idx="2">
                  <c:v>Royal Residency</c:v>
                </c:pt>
                <c:pt idx="3">
                  <c:v>Sunrise Towers</c:v>
                </c:pt>
              </c:strCache>
            </c:strRef>
          </c:cat>
          <c:val>
            <c:numRef>
              <c:f>'PMS pivot'!$K$4:$K$8</c:f>
              <c:numCache>
                <c:formatCode>General</c:formatCode>
                <c:ptCount val="4"/>
                <c:pt idx="0">
                  <c:v>3</c:v>
                </c:pt>
                <c:pt idx="1">
                  <c:v>4</c:v>
                </c:pt>
                <c:pt idx="2">
                  <c:v>3</c:v>
                </c:pt>
                <c:pt idx="3">
                  <c:v>4</c:v>
                </c:pt>
              </c:numCache>
            </c:numRef>
          </c:val>
          <c:extLst>
            <c:ext xmlns:c16="http://schemas.microsoft.com/office/drawing/2014/chart" uri="{C3380CC4-5D6E-409C-BE32-E72D297353CC}">
              <c16:uniqueId val="{00000000-1783-4AD6-96E4-5B28CBFE9935}"/>
            </c:ext>
          </c:extLst>
        </c:ser>
        <c:dLbls>
          <c:dLblPos val="inEnd"/>
          <c:showLegendKey val="0"/>
          <c:showVal val="1"/>
          <c:showCatName val="0"/>
          <c:showSerName val="0"/>
          <c:showPercent val="0"/>
          <c:showBubbleSize val="0"/>
        </c:dLbls>
        <c:gapWidth val="115"/>
        <c:overlap val="-20"/>
        <c:axId val="1729748688"/>
        <c:axId val="1729755888"/>
      </c:barChart>
      <c:catAx>
        <c:axId val="17297486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755888"/>
        <c:crosses val="autoZero"/>
        <c:auto val="1"/>
        <c:lblAlgn val="ctr"/>
        <c:lblOffset val="100"/>
        <c:noMultiLvlLbl val="0"/>
      </c:catAx>
      <c:valAx>
        <c:axId val="1729755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74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[SmitaAmrutkar_excel_work_Project.xlsx]Sheet1!PivotTable1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c:f>
              <c:strCache>
                <c:ptCount val="1"/>
                <c:pt idx="0">
                  <c:v>Total</c:v>
                </c:pt>
              </c:strCache>
            </c:strRef>
          </c:tx>
          <c:spPr>
            <a:solidFill>
              <a:schemeClr val="accent1"/>
            </a:solidFill>
            <a:ln>
              <a:noFill/>
            </a:ln>
            <a:effectLst/>
          </c:spPr>
          <c:invertIfNegative val="0"/>
          <c:cat>
            <c:strRef>
              <c:f>Sheet1!$A$7:$A$8</c:f>
              <c:strCache>
                <c:ptCount val="1"/>
                <c:pt idx="0">
                  <c:v>Python</c:v>
                </c:pt>
              </c:strCache>
            </c:strRef>
          </c:cat>
          <c:val>
            <c:numRef>
              <c:f>Sheet1!$B$7:$B$8</c:f>
              <c:numCache>
                <c:formatCode>General</c:formatCode>
                <c:ptCount val="1"/>
                <c:pt idx="0">
                  <c:v>1</c:v>
                </c:pt>
              </c:numCache>
            </c:numRef>
          </c:val>
          <c:extLst>
            <c:ext xmlns:c16="http://schemas.microsoft.com/office/drawing/2014/chart" uri="{C3380CC4-5D6E-409C-BE32-E72D297353CC}">
              <c16:uniqueId val="{00000000-C1C3-4ACF-8401-5647585F5E9A}"/>
            </c:ext>
          </c:extLst>
        </c:ser>
        <c:dLbls>
          <c:showLegendKey val="0"/>
          <c:showVal val="0"/>
          <c:showCatName val="0"/>
          <c:showSerName val="0"/>
          <c:showPercent val="0"/>
          <c:showBubbleSize val="0"/>
        </c:dLbls>
        <c:gapWidth val="219"/>
        <c:overlap val="-27"/>
        <c:axId val="1555739216"/>
        <c:axId val="1555740656"/>
      </c:barChart>
      <c:catAx>
        <c:axId val="155573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40656"/>
        <c:crosses val="autoZero"/>
        <c:auto val="1"/>
        <c:lblAlgn val="ctr"/>
        <c:lblOffset val="100"/>
        <c:noMultiLvlLbl val="0"/>
      </c:catAx>
      <c:valAx>
        <c:axId val="155574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3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[SmitaAmrutkar_excel_work_Project.xlsx]Sheet1!PivotTable2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Sheet1!$D$6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06-4177-ABF5-6C9454263D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06-4177-ABF5-6C9454263D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06-4177-ABF5-6C9454263DD6}"/>
              </c:ext>
            </c:extLst>
          </c:dPt>
          <c:cat>
            <c:strRef>
              <c:f>Sheet1!$C$7:$C$8</c:f>
              <c:strCache>
                <c:ptCount val="1"/>
                <c:pt idx="0">
                  <c:v>Pune</c:v>
                </c:pt>
              </c:strCache>
            </c:strRef>
          </c:cat>
          <c:val>
            <c:numRef>
              <c:f>Sheet1!$D$7:$D$8</c:f>
              <c:numCache>
                <c:formatCode>General</c:formatCode>
                <c:ptCount val="1"/>
                <c:pt idx="0">
                  <c:v>1</c:v>
                </c:pt>
              </c:numCache>
            </c:numRef>
          </c:val>
          <c:extLst>
            <c:ext xmlns:c16="http://schemas.microsoft.com/office/drawing/2014/chart" uri="{C3380CC4-5D6E-409C-BE32-E72D297353CC}">
              <c16:uniqueId val="{00000006-D106-4177-ABF5-6C9454263D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[SmitaAmrutkar_excel_work_Project.xlsx]Sheet1!PivotTable4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Sheet1!$H$6</c:f>
              <c:strCache>
                <c:ptCount val="1"/>
                <c:pt idx="0">
                  <c:v>Total</c:v>
                </c:pt>
              </c:strCache>
            </c:strRef>
          </c:tx>
          <c:spPr>
            <a:solidFill>
              <a:schemeClr val="accent1"/>
            </a:solidFill>
            <a:ln>
              <a:noFill/>
            </a:ln>
            <a:effectLst/>
          </c:spPr>
          <c:invertIfNegative val="0"/>
          <c:cat>
            <c:strRef>
              <c:f>Sheet1!$G$7:$G$8</c:f>
              <c:strCache>
                <c:ptCount val="1"/>
                <c:pt idx="0">
                  <c:v>Python</c:v>
                </c:pt>
              </c:strCache>
            </c:strRef>
          </c:cat>
          <c:val>
            <c:numRef>
              <c:f>Sheet1!$H$7:$H$8</c:f>
              <c:numCache>
                <c:formatCode>General</c:formatCode>
                <c:ptCount val="1"/>
                <c:pt idx="0">
                  <c:v>15000</c:v>
                </c:pt>
              </c:numCache>
            </c:numRef>
          </c:val>
          <c:extLst>
            <c:ext xmlns:c16="http://schemas.microsoft.com/office/drawing/2014/chart" uri="{C3380CC4-5D6E-409C-BE32-E72D297353CC}">
              <c16:uniqueId val="{00000000-C341-41FF-8B11-555E3D1E795A}"/>
            </c:ext>
          </c:extLst>
        </c:ser>
        <c:dLbls>
          <c:showLegendKey val="0"/>
          <c:showVal val="0"/>
          <c:showCatName val="0"/>
          <c:showSerName val="0"/>
          <c:showPercent val="0"/>
          <c:showBubbleSize val="0"/>
        </c:dLbls>
        <c:gapWidth val="182"/>
        <c:axId val="2004233776"/>
        <c:axId val="2004232336"/>
      </c:barChart>
      <c:catAx>
        <c:axId val="200423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232336"/>
        <c:crosses val="autoZero"/>
        <c:auto val="1"/>
        <c:lblAlgn val="ctr"/>
        <c:lblOffset val="100"/>
        <c:noMultiLvlLbl val="0"/>
      </c:catAx>
      <c:valAx>
        <c:axId val="2004232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23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 Id="rId4" Type="http://schemas.openxmlformats.org/officeDocument/2006/relationships/image" Target="../media/image2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image" Target="../media/image3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40.png"/><Relationship Id="rId2" Type="http://schemas.openxmlformats.org/officeDocument/2006/relationships/image" Target="../media/image39.png"/><Relationship Id="rId1" Type="http://schemas.openxmlformats.org/officeDocument/2006/relationships/image" Target="../media/image38.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image" Target="../media/image45.png"/><Relationship Id="rId1" Type="http://schemas.openxmlformats.org/officeDocument/2006/relationships/image" Target="../media/image4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7.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5.png"/><Relationship Id="rId1" Type="http://schemas.openxmlformats.org/officeDocument/2006/relationships/image" Target="../media/image5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6.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7.png"/></Relationships>
</file>

<file path=xl/drawings/_rels/drawing26.xml.rels><?xml version="1.0" encoding="UTF-8" standalone="yes"?>
<Relationships xmlns="http://schemas.openxmlformats.org/package/2006/relationships"><Relationship Id="rId3" Type="http://schemas.openxmlformats.org/officeDocument/2006/relationships/image" Target="../media/image60.png"/><Relationship Id="rId7" Type="http://schemas.openxmlformats.org/officeDocument/2006/relationships/image" Target="../media/image64.png"/><Relationship Id="rId2" Type="http://schemas.openxmlformats.org/officeDocument/2006/relationships/image" Target="../media/image59.png"/><Relationship Id="rId1" Type="http://schemas.openxmlformats.org/officeDocument/2006/relationships/image" Target="../media/image58.png"/><Relationship Id="rId6" Type="http://schemas.openxmlformats.org/officeDocument/2006/relationships/image" Target="../media/image63.png"/><Relationship Id="rId5" Type="http://schemas.openxmlformats.org/officeDocument/2006/relationships/image" Target="../media/image62.png"/><Relationship Id="rId4" Type="http://schemas.openxmlformats.org/officeDocument/2006/relationships/image" Target="../media/image61.png"/></Relationships>
</file>

<file path=xl/drawings/_rels/drawing27.xml.rels><?xml version="1.0" encoding="UTF-8" standalone="yes"?>
<Relationships xmlns="http://schemas.openxmlformats.org/package/2006/relationships"><Relationship Id="rId3" Type="http://schemas.openxmlformats.org/officeDocument/2006/relationships/image" Target="../media/image67.png"/><Relationship Id="rId2" Type="http://schemas.openxmlformats.org/officeDocument/2006/relationships/image" Target="../media/image66.png"/><Relationship Id="rId1" Type="http://schemas.openxmlformats.org/officeDocument/2006/relationships/image" Target="../media/image65.png"/><Relationship Id="rId4" Type="http://schemas.openxmlformats.org/officeDocument/2006/relationships/image" Target="../media/image68.png"/></Relationships>
</file>

<file path=xl/drawings/_rels/drawing28.xml.rels><?xml version="1.0" encoding="UTF-8" standalone="yes"?>
<Relationships xmlns="http://schemas.openxmlformats.org/package/2006/relationships"><Relationship Id="rId3" Type="http://schemas.openxmlformats.org/officeDocument/2006/relationships/image" Target="../media/image71.png"/><Relationship Id="rId2" Type="http://schemas.openxmlformats.org/officeDocument/2006/relationships/image" Target="../media/image70.png"/><Relationship Id="rId1" Type="http://schemas.openxmlformats.org/officeDocument/2006/relationships/image" Target="../media/image69.png"/><Relationship Id="rId6" Type="http://schemas.openxmlformats.org/officeDocument/2006/relationships/image" Target="../media/image74.png"/><Relationship Id="rId5" Type="http://schemas.openxmlformats.org/officeDocument/2006/relationships/image" Target="../media/image73.png"/><Relationship Id="rId4" Type="http://schemas.openxmlformats.org/officeDocument/2006/relationships/image" Target="../media/image7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75.png"/></Relationships>
</file>

<file path=xl/drawings/_rels/drawing30.xml.rels><?xml version="1.0" encoding="UTF-8" standalone="yes"?>
<Relationships xmlns="http://schemas.openxmlformats.org/package/2006/relationships"><Relationship Id="rId2" Type="http://schemas.openxmlformats.org/officeDocument/2006/relationships/image" Target="../media/image77.png"/><Relationship Id="rId1" Type="http://schemas.openxmlformats.org/officeDocument/2006/relationships/image" Target="../media/image76.png"/></Relationships>
</file>

<file path=xl/drawings/_rels/drawing31.xml.rels><?xml version="1.0" encoding="UTF-8" standalone="yes"?>
<Relationships xmlns="http://schemas.openxmlformats.org/package/2006/relationships"><Relationship Id="rId3" Type="http://schemas.openxmlformats.org/officeDocument/2006/relationships/image" Target="../media/image80.png"/><Relationship Id="rId7" Type="http://schemas.openxmlformats.org/officeDocument/2006/relationships/image" Target="../media/image83.png"/><Relationship Id="rId2" Type="http://schemas.openxmlformats.org/officeDocument/2006/relationships/image" Target="../media/image79.png"/><Relationship Id="rId1" Type="http://schemas.openxmlformats.org/officeDocument/2006/relationships/image" Target="../media/image78.png"/><Relationship Id="rId6" Type="http://schemas.openxmlformats.org/officeDocument/2006/relationships/chart" Target="../charts/chart1.xml"/><Relationship Id="rId5" Type="http://schemas.openxmlformats.org/officeDocument/2006/relationships/image" Target="../media/image82.png"/><Relationship Id="rId4" Type="http://schemas.openxmlformats.org/officeDocument/2006/relationships/image" Target="../media/image81.png"/></Relationships>
</file>

<file path=xl/drawings/_rels/drawing32.xml.rels><?xml version="1.0" encoding="UTF-8" standalone="yes"?>
<Relationships xmlns="http://schemas.openxmlformats.org/package/2006/relationships"><Relationship Id="rId3" Type="http://schemas.openxmlformats.org/officeDocument/2006/relationships/image" Target="../media/image85.png"/><Relationship Id="rId2" Type="http://schemas.openxmlformats.org/officeDocument/2006/relationships/image" Target="../media/image84.png"/><Relationship Id="rId1" Type="http://schemas.openxmlformats.org/officeDocument/2006/relationships/chart" Target="../charts/chart2.xml"/></Relationships>
</file>

<file path=xl/drawings/_rels/drawing33.xml.rels><?xml version="1.0" encoding="UTF-8" standalone="yes"?>
<Relationships xmlns="http://schemas.openxmlformats.org/package/2006/relationships"><Relationship Id="rId3" Type="http://schemas.openxmlformats.org/officeDocument/2006/relationships/image" Target="../media/image87.png"/><Relationship Id="rId2" Type="http://schemas.openxmlformats.org/officeDocument/2006/relationships/image" Target="../media/image86.png"/><Relationship Id="rId1" Type="http://schemas.openxmlformats.org/officeDocument/2006/relationships/chart" Target="../charts/chart3.xml"/><Relationship Id="rId4" Type="http://schemas.openxmlformats.org/officeDocument/2006/relationships/image" Target="../media/image88.png"/></Relationships>
</file>

<file path=xl/drawings/_rels/drawing3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image" Target="../media/image89.jpeg"/></Relationships>
</file>

<file path=xl/drawings/_rels/drawing3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image" Target="../media/image90.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91.png"/></Relationships>
</file>

<file path=xl/drawings/_rels/drawing38.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3</xdr:col>
      <xdr:colOff>21044</xdr:colOff>
      <xdr:row>4</xdr:row>
      <xdr:rowOff>114299</xdr:rowOff>
    </xdr:from>
    <xdr:to>
      <xdr:col>14</xdr:col>
      <xdr:colOff>248251</xdr:colOff>
      <xdr:row>24</xdr:row>
      <xdr:rowOff>79412</xdr:rowOff>
    </xdr:to>
    <xdr:pic>
      <xdr:nvPicPr>
        <xdr:cNvPr id="2" name="Picture 1">
          <a:extLst>
            <a:ext uri="{FF2B5EF4-FFF2-40B4-BE49-F238E27FC236}">
              <a16:creationId xmlns:a16="http://schemas.microsoft.com/office/drawing/2014/main" id="{A10DB56C-05C7-D1F5-1559-1CE7527B371A}"/>
            </a:ext>
          </a:extLst>
        </xdr:cNvPr>
        <xdr:cNvPicPr>
          <a:picLocks noChangeAspect="1"/>
        </xdr:cNvPicPr>
      </xdr:nvPicPr>
      <xdr:blipFill>
        <a:blip xmlns:r="http://schemas.openxmlformats.org/officeDocument/2006/relationships" r:embed="rId1"/>
        <a:stretch>
          <a:fillRect/>
        </a:stretch>
      </xdr:blipFill>
      <xdr:spPr>
        <a:xfrm>
          <a:off x="1849844" y="845819"/>
          <a:ext cx="6932807" cy="3622713"/>
        </a:xfrm>
        <a:prstGeom prst="rect">
          <a:avLst/>
        </a:prstGeom>
      </xdr:spPr>
    </xdr:pic>
    <xdr:clientData/>
  </xdr:twoCellAnchor>
  <xdr:twoCellAnchor>
    <xdr:from>
      <xdr:col>2</xdr:col>
      <xdr:colOff>114300</xdr:colOff>
      <xdr:row>7</xdr:row>
      <xdr:rowOff>129540</xdr:rowOff>
    </xdr:from>
    <xdr:to>
      <xdr:col>3</xdr:col>
      <xdr:colOff>60960</xdr:colOff>
      <xdr:row>7</xdr:row>
      <xdr:rowOff>144780</xdr:rowOff>
    </xdr:to>
    <xdr:cxnSp macro="">
      <xdr:nvCxnSpPr>
        <xdr:cNvPr id="4" name="Straight Arrow Connector 3">
          <a:extLst>
            <a:ext uri="{FF2B5EF4-FFF2-40B4-BE49-F238E27FC236}">
              <a16:creationId xmlns:a16="http://schemas.microsoft.com/office/drawing/2014/main" id="{BC4C1952-F383-3116-CBFE-A685A03B8354}"/>
            </a:ext>
          </a:extLst>
        </xdr:cNvPr>
        <xdr:cNvCxnSpPr/>
      </xdr:nvCxnSpPr>
      <xdr:spPr>
        <a:xfrm flipV="1">
          <a:off x="1333500" y="1409700"/>
          <a:ext cx="556260" cy="152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198120</xdr:colOff>
      <xdr:row>6</xdr:row>
      <xdr:rowOff>38100</xdr:rowOff>
    </xdr:from>
    <xdr:to>
      <xdr:col>3</xdr:col>
      <xdr:colOff>60960</xdr:colOff>
      <xdr:row>6</xdr:row>
      <xdr:rowOff>38100</xdr:rowOff>
    </xdr:to>
    <xdr:cxnSp macro="">
      <xdr:nvCxnSpPr>
        <xdr:cNvPr id="6" name="Straight Arrow Connector 5">
          <a:extLst>
            <a:ext uri="{FF2B5EF4-FFF2-40B4-BE49-F238E27FC236}">
              <a16:creationId xmlns:a16="http://schemas.microsoft.com/office/drawing/2014/main" id="{2A20097E-3680-83AE-A040-E16BE33D98D7}"/>
            </a:ext>
          </a:extLst>
        </xdr:cNvPr>
        <xdr:cNvCxnSpPr/>
      </xdr:nvCxnSpPr>
      <xdr:spPr>
        <a:xfrm>
          <a:off x="1417320" y="1135380"/>
          <a:ext cx="47244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175260</xdr:colOff>
      <xdr:row>5</xdr:row>
      <xdr:rowOff>15240</xdr:rowOff>
    </xdr:from>
    <xdr:to>
      <xdr:col>3</xdr:col>
      <xdr:colOff>15240</xdr:colOff>
      <xdr:row>5</xdr:row>
      <xdr:rowOff>22860</xdr:rowOff>
    </xdr:to>
    <xdr:cxnSp macro="">
      <xdr:nvCxnSpPr>
        <xdr:cNvPr id="8" name="Straight Arrow Connector 7">
          <a:extLst>
            <a:ext uri="{FF2B5EF4-FFF2-40B4-BE49-F238E27FC236}">
              <a16:creationId xmlns:a16="http://schemas.microsoft.com/office/drawing/2014/main" id="{FD44844E-5207-D757-7EDF-928E63C8DA97}"/>
            </a:ext>
          </a:extLst>
        </xdr:cNvPr>
        <xdr:cNvCxnSpPr/>
      </xdr:nvCxnSpPr>
      <xdr:spPr>
        <a:xfrm>
          <a:off x="1394460" y="929640"/>
          <a:ext cx="44958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525780</xdr:colOff>
      <xdr:row>3</xdr:row>
      <xdr:rowOff>22860</xdr:rowOff>
    </xdr:from>
    <xdr:to>
      <xdr:col>6</xdr:col>
      <xdr:colOff>327660</xdr:colOff>
      <xdr:row>4</xdr:row>
      <xdr:rowOff>99060</xdr:rowOff>
    </xdr:to>
    <xdr:cxnSp macro="">
      <xdr:nvCxnSpPr>
        <xdr:cNvPr id="10" name="Straight Arrow Connector 9">
          <a:extLst>
            <a:ext uri="{FF2B5EF4-FFF2-40B4-BE49-F238E27FC236}">
              <a16:creationId xmlns:a16="http://schemas.microsoft.com/office/drawing/2014/main" id="{89877B01-8067-F853-A731-E84F1587F73E}"/>
            </a:ext>
          </a:extLst>
        </xdr:cNvPr>
        <xdr:cNvCxnSpPr/>
      </xdr:nvCxnSpPr>
      <xdr:spPr>
        <a:xfrm flipV="1">
          <a:off x="3573780" y="571500"/>
          <a:ext cx="411480" cy="2590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68580</xdr:colOff>
      <xdr:row>8</xdr:row>
      <xdr:rowOff>76200</xdr:rowOff>
    </xdr:from>
    <xdr:to>
      <xdr:col>15</xdr:col>
      <xdr:colOff>106680</xdr:colOff>
      <xdr:row>8</xdr:row>
      <xdr:rowOff>91440</xdr:rowOff>
    </xdr:to>
    <xdr:cxnSp macro="">
      <xdr:nvCxnSpPr>
        <xdr:cNvPr id="12" name="Straight Arrow Connector 11">
          <a:extLst>
            <a:ext uri="{FF2B5EF4-FFF2-40B4-BE49-F238E27FC236}">
              <a16:creationId xmlns:a16="http://schemas.microsoft.com/office/drawing/2014/main" id="{5ED73D18-B2B7-C2AA-B07D-059D3272D7CD}"/>
            </a:ext>
          </a:extLst>
        </xdr:cNvPr>
        <xdr:cNvCxnSpPr/>
      </xdr:nvCxnSpPr>
      <xdr:spPr>
        <a:xfrm flipV="1">
          <a:off x="7993380" y="1539240"/>
          <a:ext cx="1257300" cy="152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175260</xdr:colOff>
      <xdr:row>9</xdr:row>
      <xdr:rowOff>60960</xdr:rowOff>
    </xdr:from>
    <xdr:to>
      <xdr:col>15</xdr:col>
      <xdr:colOff>434340</xdr:colOff>
      <xdr:row>9</xdr:row>
      <xdr:rowOff>60960</xdr:rowOff>
    </xdr:to>
    <xdr:cxnSp macro="">
      <xdr:nvCxnSpPr>
        <xdr:cNvPr id="14" name="Straight Arrow Connector 13">
          <a:extLst>
            <a:ext uri="{FF2B5EF4-FFF2-40B4-BE49-F238E27FC236}">
              <a16:creationId xmlns:a16="http://schemas.microsoft.com/office/drawing/2014/main" id="{EFDD3888-6156-BEDB-F0F1-8BF185ADBFD3}"/>
            </a:ext>
          </a:extLst>
        </xdr:cNvPr>
        <xdr:cNvCxnSpPr/>
      </xdr:nvCxnSpPr>
      <xdr:spPr>
        <a:xfrm>
          <a:off x="8709660" y="1706880"/>
          <a:ext cx="86868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251460</xdr:colOff>
      <xdr:row>9</xdr:row>
      <xdr:rowOff>38100</xdr:rowOff>
    </xdr:from>
    <xdr:to>
      <xdr:col>3</xdr:col>
      <xdr:colOff>38100</xdr:colOff>
      <xdr:row>9</xdr:row>
      <xdr:rowOff>45720</xdr:rowOff>
    </xdr:to>
    <xdr:cxnSp macro="">
      <xdr:nvCxnSpPr>
        <xdr:cNvPr id="16" name="Straight Arrow Connector 15">
          <a:extLst>
            <a:ext uri="{FF2B5EF4-FFF2-40B4-BE49-F238E27FC236}">
              <a16:creationId xmlns:a16="http://schemas.microsoft.com/office/drawing/2014/main" id="{81527A63-A921-1234-6834-2307D21FCAD5}"/>
            </a:ext>
          </a:extLst>
        </xdr:cNvPr>
        <xdr:cNvCxnSpPr/>
      </xdr:nvCxnSpPr>
      <xdr:spPr>
        <a:xfrm>
          <a:off x="1470660" y="1684020"/>
          <a:ext cx="39624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xdr:colOff>
      <xdr:row>23</xdr:row>
      <xdr:rowOff>129540</xdr:rowOff>
    </xdr:from>
    <xdr:to>
      <xdr:col>4</xdr:col>
      <xdr:colOff>45720</xdr:colOff>
      <xdr:row>23</xdr:row>
      <xdr:rowOff>137160</xdr:rowOff>
    </xdr:to>
    <xdr:cxnSp macro="">
      <xdr:nvCxnSpPr>
        <xdr:cNvPr id="18" name="Straight Arrow Connector 17">
          <a:extLst>
            <a:ext uri="{FF2B5EF4-FFF2-40B4-BE49-F238E27FC236}">
              <a16:creationId xmlns:a16="http://schemas.microsoft.com/office/drawing/2014/main" id="{70474DF6-6D30-7A9E-7152-F32914AE3CEA}"/>
            </a:ext>
          </a:extLst>
        </xdr:cNvPr>
        <xdr:cNvCxnSpPr/>
      </xdr:nvCxnSpPr>
      <xdr:spPr>
        <a:xfrm flipH="1" flipV="1">
          <a:off x="1844040" y="4335780"/>
          <a:ext cx="64008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312420</xdr:colOff>
      <xdr:row>0</xdr:row>
      <xdr:rowOff>53340</xdr:rowOff>
    </xdr:from>
    <xdr:to>
      <xdr:col>7</xdr:col>
      <xdr:colOff>381000</xdr:colOff>
      <xdr:row>1</xdr:row>
      <xdr:rowOff>53340</xdr:rowOff>
    </xdr:to>
    <xdr:sp macro="" textlink="">
      <xdr:nvSpPr>
        <xdr:cNvPr id="2" name="Rectangle 1">
          <a:extLst>
            <a:ext uri="{FF2B5EF4-FFF2-40B4-BE49-F238E27FC236}">
              <a16:creationId xmlns:a16="http://schemas.microsoft.com/office/drawing/2014/main" id="{93795395-3207-D2A2-CE50-822581B429B6}"/>
            </a:ext>
          </a:extLst>
        </xdr:cNvPr>
        <xdr:cNvSpPr/>
      </xdr:nvSpPr>
      <xdr:spPr>
        <a:xfrm>
          <a:off x="3246120" y="53340"/>
          <a:ext cx="2971800" cy="182880"/>
        </a:xfrm>
        <a:prstGeom prst="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100">
              <a:solidFill>
                <a:schemeClr val="tx1"/>
              </a:solidFill>
            </a:rPr>
            <a:t>NETLEAP IT TRAINING &amp; SOLUTIONS </a:t>
          </a:r>
        </a:p>
      </xdr:txBody>
    </xdr:sp>
    <xdr:clientData/>
  </xdr:twoCellAnchor>
  <xdr:twoCellAnchor>
    <xdr:from>
      <xdr:col>1</xdr:col>
      <xdr:colOff>15240</xdr:colOff>
      <xdr:row>1</xdr:row>
      <xdr:rowOff>76200</xdr:rowOff>
    </xdr:from>
    <xdr:to>
      <xdr:col>1</xdr:col>
      <xdr:colOff>1584960</xdr:colOff>
      <xdr:row>3</xdr:row>
      <xdr:rowOff>144780</xdr:rowOff>
    </xdr:to>
    <xdr:sp macro="" textlink="">
      <xdr:nvSpPr>
        <xdr:cNvPr id="3" name="Rectangle 2">
          <a:extLst>
            <a:ext uri="{FF2B5EF4-FFF2-40B4-BE49-F238E27FC236}">
              <a16:creationId xmlns:a16="http://schemas.microsoft.com/office/drawing/2014/main" id="{30271F5E-256C-5CE6-6D07-8ED775EF5EAF}"/>
            </a:ext>
          </a:extLst>
        </xdr:cNvPr>
        <xdr:cNvSpPr/>
      </xdr:nvSpPr>
      <xdr:spPr>
        <a:xfrm>
          <a:off x="624840" y="259080"/>
          <a:ext cx="1569720" cy="434340"/>
        </a:xfrm>
        <a:prstGeom prst="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solidFill>
                <a:schemeClr val="tx1"/>
              </a:solidFill>
            </a:rPr>
            <a:t>Course Name: Excel</a:t>
          </a:r>
          <a:br>
            <a:rPr lang="en-IN" sz="1100">
              <a:solidFill>
                <a:schemeClr val="tx1"/>
              </a:solidFill>
            </a:rPr>
          </a:br>
          <a:r>
            <a:rPr lang="en-IN" sz="1100">
              <a:solidFill>
                <a:schemeClr val="tx1"/>
              </a:solidFill>
            </a:rPr>
            <a:t>Faculty : Ankita Pawar</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6</xdr:col>
      <xdr:colOff>162373</xdr:colOff>
      <xdr:row>12</xdr:row>
      <xdr:rowOff>108804</xdr:rowOff>
    </xdr:to>
    <xdr:pic>
      <xdr:nvPicPr>
        <xdr:cNvPr id="2" name="Picture 1">
          <a:extLst>
            <a:ext uri="{FF2B5EF4-FFF2-40B4-BE49-F238E27FC236}">
              <a16:creationId xmlns:a16="http://schemas.microsoft.com/office/drawing/2014/main" id="{B90977F8-CCCB-FBE0-57DA-72884CDD5DDA}"/>
            </a:ext>
          </a:extLst>
        </xdr:cNvPr>
        <xdr:cNvPicPr>
          <a:picLocks noChangeAspect="1"/>
        </xdr:cNvPicPr>
      </xdr:nvPicPr>
      <xdr:blipFill>
        <a:blip xmlns:r="http://schemas.openxmlformats.org/officeDocument/2006/relationships" r:embed="rId1"/>
        <a:stretch>
          <a:fillRect/>
        </a:stretch>
      </xdr:blipFill>
      <xdr:spPr>
        <a:xfrm>
          <a:off x="3893820" y="762000"/>
          <a:ext cx="3210373" cy="1571844"/>
        </a:xfrm>
        <a:prstGeom prst="rect">
          <a:avLst/>
        </a:prstGeom>
      </xdr:spPr>
    </xdr:pic>
    <xdr:clientData/>
  </xdr:twoCellAnchor>
  <xdr:twoCellAnchor editAs="oneCell">
    <xdr:from>
      <xdr:col>1</xdr:col>
      <xdr:colOff>563880</xdr:colOff>
      <xdr:row>12</xdr:row>
      <xdr:rowOff>152400</xdr:rowOff>
    </xdr:from>
    <xdr:to>
      <xdr:col>4</xdr:col>
      <xdr:colOff>106871</xdr:colOff>
      <xdr:row>28</xdr:row>
      <xdr:rowOff>131850</xdr:rowOff>
    </xdr:to>
    <xdr:pic>
      <xdr:nvPicPr>
        <xdr:cNvPr id="3" name="Picture 2">
          <a:extLst>
            <a:ext uri="{FF2B5EF4-FFF2-40B4-BE49-F238E27FC236}">
              <a16:creationId xmlns:a16="http://schemas.microsoft.com/office/drawing/2014/main" id="{2CAFB027-76E6-27FF-4E31-EEC4C1C0F009}"/>
            </a:ext>
          </a:extLst>
        </xdr:cNvPr>
        <xdr:cNvPicPr>
          <a:picLocks noChangeAspect="1"/>
        </xdr:cNvPicPr>
      </xdr:nvPicPr>
      <xdr:blipFill>
        <a:blip xmlns:r="http://schemas.openxmlformats.org/officeDocument/2006/relationships" r:embed="rId2"/>
        <a:stretch>
          <a:fillRect/>
        </a:stretch>
      </xdr:blipFill>
      <xdr:spPr>
        <a:xfrm>
          <a:off x="4457700" y="2377440"/>
          <a:ext cx="1371791" cy="2905530"/>
        </a:xfrm>
        <a:prstGeom prst="rect">
          <a:avLst/>
        </a:prstGeom>
      </xdr:spPr>
    </xdr:pic>
    <xdr:clientData/>
  </xdr:twoCellAnchor>
  <xdr:twoCellAnchor editAs="oneCell">
    <xdr:from>
      <xdr:col>2</xdr:col>
      <xdr:colOff>0</xdr:colOff>
      <xdr:row>29</xdr:row>
      <xdr:rowOff>0</xdr:rowOff>
    </xdr:from>
    <xdr:to>
      <xdr:col>12</xdr:col>
      <xdr:colOff>258062</xdr:colOff>
      <xdr:row>44</xdr:row>
      <xdr:rowOff>105173</xdr:rowOff>
    </xdr:to>
    <xdr:pic>
      <xdr:nvPicPr>
        <xdr:cNvPr id="4" name="Picture 3">
          <a:extLst>
            <a:ext uri="{FF2B5EF4-FFF2-40B4-BE49-F238E27FC236}">
              <a16:creationId xmlns:a16="http://schemas.microsoft.com/office/drawing/2014/main" id="{E122DD10-2932-F6D5-4E60-83FA10AF846E}"/>
            </a:ext>
          </a:extLst>
        </xdr:cNvPr>
        <xdr:cNvPicPr>
          <a:picLocks noChangeAspect="1"/>
        </xdr:cNvPicPr>
      </xdr:nvPicPr>
      <xdr:blipFill>
        <a:blip xmlns:r="http://schemas.openxmlformats.org/officeDocument/2006/relationships" r:embed="rId3"/>
        <a:stretch>
          <a:fillRect/>
        </a:stretch>
      </xdr:blipFill>
      <xdr:spPr>
        <a:xfrm>
          <a:off x="4503420" y="5334000"/>
          <a:ext cx="6354062" cy="2848373"/>
        </a:xfrm>
        <a:prstGeom prst="rect">
          <a:avLst/>
        </a:prstGeom>
      </xdr:spPr>
    </xdr:pic>
    <xdr:clientData/>
  </xdr:twoCellAnchor>
  <xdr:twoCellAnchor editAs="oneCell">
    <xdr:from>
      <xdr:col>2</xdr:col>
      <xdr:colOff>0</xdr:colOff>
      <xdr:row>45</xdr:row>
      <xdr:rowOff>0</xdr:rowOff>
    </xdr:from>
    <xdr:to>
      <xdr:col>5</xdr:col>
      <xdr:colOff>295571</xdr:colOff>
      <xdr:row>64</xdr:row>
      <xdr:rowOff>30969</xdr:rowOff>
    </xdr:to>
    <xdr:pic>
      <xdr:nvPicPr>
        <xdr:cNvPr id="5" name="Picture 4">
          <a:extLst>
            <a:ext uri="{FF2B5EF4-FFF2-40B4-BE49-F238E27FC236}">
              <a16:creationId xmlns:a16="http://schemas.microsoft.com/office/drawing/2014/main" id="{61041F79-17DB-8760-7163-308B75BB3AB5}"/>
            </a:ext>
          </a:extLst>
        </xdr:cNvPr>
        <xdr:cNvPicPr>
          <a:picLocks noChangeAspect="1"/>
        </xdr:cNvPicPr>
      </xdr:nvPicPr>
      <xdr:blipFill>
        <a:blip xmlns:r="http://schemas.openxmlformats.org/officeDocument/2006/relationships" r:embed="rId4"/>
        <a:stretch>
          <a:fillRect/>
        </a:stretch>
      </xdr:blipFill>
      <xdr:spPr>
        <a:xfrm>
          <a:off x="4503420" y="8260080"/>
          <a:ext cx="2124371" cy="3505689"/>
        </a:xfrm>
        <a:prstGeom prst="rect">
          <a:avLst/>
        </a:prstGeom>
      </xdr:spPr>
    </xdr:pic>
    <xdr:clientData/>
  </xdr:twoCellAnchor>
  <xdr:twoCellAnchor editAs="oneCell">
    <xdr:from>
      <xdr:col>2</xdr:col>
      <xdr:colOff>0</xdr:colOff>
      <xdr:row>66</xdr:row>
      <xdr:rowOff>0</xdr:rowOff>
    </xdr:from>
    <xdr:to>
      <xdr:col>19</xdr:col>
      <xdr:colOff>188176</xdr:colOff>
      <xdr:row>82</xdr:row>
      <xdr:rowOff>141398</xdr:rowOff>
    </xdr:to>
    <xdr:pic>
      <xdr:nvPicPr>
        <xdr:cNvPr id="6" name="Picture 5">
          <a:extLst>
            <a:ext uri="{FF2B5EF4-FFF2-40B4-BE49-F238E27FC236}">
              <a16:creationId xmlns:a16="http://schemas.microsoft.com/office/drawing/2014/main" id="{D2C0108E-39B4-3025-DBF1-13D375E98A53}"/>
            </a:ext>
          </a:extLst>
        </xdr:cNvPr>
        <xdr:cNvPicPr>
          <a:picLocks noChangeAspect="1"/>
        </xdr:cNvPicPr>
      </xdr:nvPicPr>
      <xdr:blipFill>
        <a:blip xmlns:r="http://schemas.openxmlformats.org/officeDocument/2006/relationships" r:embed="rId5"/>
        <a:stretch>
          <a:fillRect/>
        </a:stretch>
      </xdr:blipFill>
      <xdr:spPr>
        <a:xfrm>
          <a:off x="4503420" y="12100560"/>
          <a:ext cx="10650436" cy="3067478"/>
        </a:xfrm>
        <a:prstGeom prst="rect">
          <a:avLst/>
        </a:prstGeom>
      </xdr:spPr>
    </xdr:pic>
    <xdr:clientData/>
  </xdr:twoCellAnchor>
  <xdr:twoCellAnchor editAs="oneCell">
    <xdr:from>
      <xdr:col>7</xdr:col>
      <xdr:colOff>198120</xdr:colOff>
      <xdr:row>83</xdr:row>
      <xdr:rowOff>167640</xdr:rowOff>
    </xdr:from>
    <xdr:to>
      <xdr:col>15</xdr:col>
      <xdr:colOff>309320</xdr:colOff>
      <xdr:row>87</xdr:row>
      <xdr:rowOff>160121</xdr:rowOff>
    </xdr:to>
    <xdr:pic>
      <xdr:nvPicPr>
        <xdr:cNvPr id="7" name="Picture 6">
          <a:extLst>
            <a:ext uri="{FF2B5EF4-FFF2-40B4-BE49-F238E27FC236}">
              <a16:creationId xmlns:a16="http://schemas.microsoft.com/office/drawing/2014/main" id="{DAB13A1A-5FA3-60C5-487E-942B700CF180}"/>
            </a:ext>
          </a:extLst>
        </xdr:cNvPr>
        <xdr:cNvPicPr>
          <a:picLocks noChangeAspect="1"/>
        </xdr:cNvPicPr>
      </xdr:nvPicPr>
      <xdr:blipFill>
        <a:blip xmlns:r="http://schemas.openxmlformats.org/officeDocument/2006/relationships" r:embed="rId6"/>
        <a:stretch>
          <a:fillRect/>
        </a:stretch>
      </xdr:blipFill>
      <xdr:spPr>
        <a:xfrm>
          <a:off x="7749540" y="15377160"/>
          <a:ext cx="5087060" cy="7240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274320</xdr:colOff>
      <xdr:row>7</xdr:row>
      <xdr:rowOff>0</xdr:rowOff>
    </xdr:from>
    <xdr:to>
      <xdr:col>9</xdr:col>
      <xdr:colOff>569721</xdr:colOff>
      <xdr:row>9</xdr:row>
      <xdr:rowOff>72451</xdr:rowOff>
    </xdr:to>
    <xdr:pic>
      <xdr:nvPicPr>
        <xdr:cNvPr id="2" name="Picture 1">
          <a:extLst>
            <a:ext uri="{FF2B5EF4-FFF2-40B4-BE49-F238E27FC236}">
              <a16:creationId xmlns:a16="http://schemas.microsoft.com/office/drawing/2014/main" id="{410AF53C-404B-FCAA-6C4B-5B046F1B1034}"/>
            </a:ext>
          </a:extLst>
        </xdr:cNvPr>
        <xdr:cNvPicPr>
          <a:picLocks noChangeAspect="1"/>
        </xdr:cNvPicPr>
      </xdr:nvPicPr>
      <xdr:blipFill>
        <a:blip xmlns:r="http://schemas.openxmlformats.org/officeDocument/2006/relationships" r:embed="rId1"/>
        <a:stretch>
          <a:fillRect/>
        </a:stretch>
      </xdr:blipFill>
      <xdr:spPr>
        <a:xfrm>
          <a:off x="5516880" y="1295400"/>
          <a:ext cx="905001" cy="438211"/>
        </a:xfrm>
        <a:prstGeom prst="rect">
          <a:avLst/>
        </a:prstGeom>
      </xdr:spPr>
    </xdr:pic>
    <xdr:clientData/>
  </xdr:twoCellAnchor>
  <xdr:twoCellAnchor>
    <xdr:from>
      <xdr:col>9</xdr:col>
      <xdr:colOff>266700</xdr:colOff>
      <xdr:row>8</xdr:row>
      <xdr:rowOff>83820</xdr:rowOff>
    </xdr:from>
    <xdr:to>
      <xdr:col>9</xdr:col>
      <xdr:colOff>457200</xdr:colOff>
      <xdr:row>9</xdr:row>
      <xdr:rowOff>83820</xdr:rowOff>
    </xdr:to>
    <xdr:sp macro="" textlink="">
      <xdr:nvSpPr>
        <xdr:cNvPr id="3" name="Oval 2">
          <a:extLst>
            <a:ext uri="{FF2B5EF4-FFF2-40B4-BE49-F238E27FC236}">
              <a16:creationId xmlns:a16="http://schemas.microsoft.com/office/drawing/2014/main" id="{B6C16E5F-8BE7-FF2E-7A32-C6E2ED62A664}"/>
            </a:ext>
          </a:extLst>
        </xdr:cNvPr>
        <xdr:cNvSpPr/>
      </xdr:nvSpPr>
      <xdr:spPr>
        <a:xfrm>
          <a:off x="6118860" y="1562100"/>
          <a:ext cx="190500" cy="182880"/>
        </a:xfrm>
        <a:prstGeom prst="ellipse">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3</xdr:col>
      <xdr:colOff>190500</xdr:colOff>
      <xdr:row>15</xdr:row>
      <xdr:rowOff>129540</xdr:rowOff>
    </xdr:from>
    <xdr:ext cx="2619741" cy="390580"/>
    <xdr:pic>
      <xdr:nvPicPr>
        <xdr:cNvPr id="2" name="Picture 1">
          <a:extLst>
            <a:ext uri="{FF2B5EF4-FFF2-40B4-BE49-F238E27FC236}">
              <a16:creationId xmlns:a16="http://schemas.microsoft.com/office/drawing/2014/main" id="{32151EE9-C9AC-4A97-8C93-3FA6D858F3E1}"/>
            </a:ext>
          </a:extLst>
        </xdr:cNvPr>
        <xdr:cNvPicPr>
          <a:picLocks noChangeAspect="1"/>
        </xdr:cNvPicPr>
      </xdr:nvPicPr>
      <xdr:blipFill>
        <a:blip xmlns:r="http://schemas.openxmlformats.org/officeDocument/2006/relationships" r:embed="rId1"/>
        <a:stretch>
          <a:fillRect/>
        </a:stretch>
      </xdr:blipFill>
      <xdr:spPr>
        <a:xfrm>
          <a:off x="3002280" y="10431780"/>
          <a:ext cx="2619741" cy="390580"/>
        </a:xfrm>
        <a:prstGeom prst="rect">
          <a:avLst/>
        </a:prstGeom>
      </xdr:spPr>
    </xdr:pic>
    <xdr:clientData/>
  </xdr:oneCellAnchor>
  <xdr:oneCellAnchor>
    <xdr:from>
      <xdr:col>1</xdr:col>
      <xdr:colOff>510540</xdr:colOff>
      <xdr:row>33</xdr:row>
      <xdr:rowOff>91440</xdr:rowOff>
    </xdr:from>
    <xdr:ext cx="4944165" cy="3057952"/>
    <xdr:pic>
      <xdr:nvPicPr>
        <xdr:cNvPr id="3" name="Picture 2">
          <a:extLst>
            <a:ext uri="{FF2B5EF4-FFF2-40B4-BE49-F238E27FC236}">
              <a16:creationId xmlns:a16="http://schemas.microsoft.com/office/drawing/2014/main" id="{B30687FB-F7CF-4276-8264-8D47A2C0A8E6}"/>
            </a:ext>
          </a:extLst>
        </xdr:cNvPr>
        <xdr:cNvPicPr>
          <a:picLocks noChangeAspect="1"/>
        </xdr:cNvPicPr>
      </xdr:nvPicPr>
      <xdr:blipFill>
        <a:blip xmlns:r="http://schemas.openxmlformats.org/officeDocument/2006/relationships" r:embed="rId2"/>
        <a:stretch>
          <a:fillRect/>
        </a:stretch>
      </xdr:blipFill>
      <xdr:spPr>
        <a:xfrm>
          <a:off x="1120140" y="6172200"/>
          <a:ext cx="4944165" cy="3057952"/>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91440</xdr:colOff>
      <xdr:row>5</xdr:row>
      <xdr:rowOff>7620</xdr:rowOff>
    </xdr:from>
    <xdr:to>
      <xdr:col>1</xdr:col>
      <xdr:colOff>320344</xdr:colOff>
      <xdr:row>20</xdr:row>
      <xdr:rowOff>153187</xdr:rowOff>
    </xdr:to>
    <xdr:pic>
      <xdr:nvPicPr>
        <xdr:cNvPr id="2" name="Picture 1">
          <a:extLst>
            <a:ext uri="{FF2B5EF4-FFF2-40B4-BE49-F238E27FC236}">
              <a16:creationId xmlns:a16="http://schemas.microsoft.com/office/drawing/2014/main" id="{D4FA42F1-3D47-DE91-A477-750DBD192922}"/>
            </a:ext>
          </a:extLst>
        </xdr:cNvPr>
        <xdr:cNvPicPr>
          <a:picLocks noChangeAspect="1"/>
        </xdr:cNvPicPr>
      </xdr:nvPicPr>
      <xdr:blipFill>
        <a:blip xmlns:r="http://schemas.openxmlformats.org/officeDocument/2006/relationships" r:embed="rId1"/>
        <a:stretch>
          <a:fillRect/>
        </a:stretch>
      </xdr:blipFill>
      <xdr:spPr>
        <a:xfrm>
          <a:off x="91440" y="922020"/>
          <a:ext cx="1181404" cy="2888767"/>
        </a:xfrm>
        <a:prstGeom prst="rect">
          <a:avLst/>
        </a:prstGeom>
      </xdr:spPr>
    </xdr:pic>
    <xdr:clientData/>
  </xdr:twoCellAnchor>
  <xdr:twoCellAnchor editAs="oneCell">
    <xdr:from>
      <xdr:col>2</xdr:col>
      <xdr:colOff>60960</xdr:colOff>
      <xdr:row>5</xdr:row>
      <xdr:rowOff>7907</xdr:rowOff>
    </xdr:from>
    <xdr:to>
      <xdr:col>7</xdr:col>
      <xdr:colOff>595237</xdr:colOff>
      <xdr:row>21</xdr:row>
      <xdr:rowOff>30480</xdr:rowOff>
    </xdr:to>
    <xdr:pic>
      <xdr:nvPicPr>
        <xdr:cNvPr id="3" name="Picture 2">
          <a:extLst>
            <a:ext uri="{FF2B5EF4-FFF2-40B4-BE49-F238E27FC236}">
              <a16:creationId xmlns:a16="http://schemas.microsoft.com/office/drawing/2014/main" id="{4634D6ED-B4F2-5FE0-90AC-B74641F9DFB6}"/>
            </a:ext>
          </a:extLst>
        </xdr:cNvPr>
        <xdr:cNvPicPr>
          <a:picLocks noChangeAspect="1"/>
        </xdr:cNvPicPr>
      </xdr:nvPicPr>
      <xdr:blipFill>
        <a:blip xmlns:r="http://schemas.openxmlformats.org/officeDocument/2006/relationships" r:embed="rId2"/>
        <a:stretch>
          <a:fillRect/>
        </a:stretch>
      </xdr:blipFill>
      <xdr:spPr>
        <a:xfrm>
          <a:off x="1280160" y="922307"/>
          <a:ext cx="4329037" cy="2948653"/>
        </a:xfrm>
        <a:prstGeom prst="rect">
          <a:avLst/>
        </a:prstGeom>
      </xdr:spPr>
    </xdr:pic>
    <xdr:clientData/>
  </xdr:twoCellAnchor>
  <xdr:twoCellAnchor editAs="oneCell">
    <xdr:from>
      <xdr:col>9</xdr:col>
      <xdr:colOff>137160</xdr:colOff>
      <xdr:row>4</xdr:row>
      <xdr:rowOff>168333</xdr:rowOff>
    </xdr:from>
    <xdr:to>
      <xdr:col>16</xdr:col>
      <xdr:colOff>2784</xdr:colOff>
      <xdr:row>21</xdr:row>
      <xdr:rowOff>45721</xdr:rowOff>
    </xdr:to>
    <xdr:pic>
      <xdr:nvPicPr>
        <xdr:cNvPr id="4" name="Picture 3">
          <a:extLst>
            <a:ext uri="{FF2B5EF4-FFF2-40B4-BE49-F238E27FC236}">
              <a16:creationId xmlns:a16="http://schemas.microsoft.com/office/drawing/2014/main" id="{9F16E403-5042-4038-A7F1-324312A9856A}"/>
            </a:ext>
          </a:extLst>
        </xdr:cNvPr>
        <xdr:cNvPicPr>
          <a:picLocks noChangeAspect="1"/>
        </xdr:cNvPicPr>
      </xdr:nvPicPr>
      <xdr:blipFill>
        <a:blip xmlns:r="http://schemas.openxmlformats.org/officeDocument/2006/relationships" r:embed="rId3"/>
        <a:stretch>
          <a:fillRect/>
        </a:stretch>
      </xdr:blipFill>
      <xdr:spPr>
        <a:xfrm>
          <a:off x="5623560" y="899853"/>
          <a:ext cx="4231884" cy="29863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30480</xdr:colOff>
      <xdr:row>0</xdr:row>
      <xdr:rowOff>0</xdr:rowOff>
    </xdr:from>
    <xdr:to>
      <xdr:col>9</xdr:col>
      <xdr:colOff>15241</xdr:colOff>
      <xdr:row>16</xdr:row>
      <xdr:rowOff>38208</xdr:rowOff>
    </xdr:to>
    <xdr:pic>
      <xdr:nvPicPr>
        <xdr:cNvPr id="2" name="Picture 1">
          <a:extLst>
            <a:ext uri="{FF2B5EF4-FFF2-40B4-BE49-F238E27FC236}">
              <a16:creationId xmlns:a16="http://schemas.microsoft.com/office/drawing/2014/main" id="{8AE84409-A304-C676-4734-0C6F837C805E}"/>
            </a:ext>
          </a:extLst>
        </xdr:cNvPr>
        <xdr:cNvPicPr>
          <a:picLocks noChangeAspect="1"/>
        </xdr:cNvPicPr>
      </xdr:nvPicPr>
      <xdr:blipFill>
        <a:blip xmlns:r="http://schemas.openxmlformats.org/officeDocument/2006/relationships" r:embed="rId1"/>
        <a:stretch>
          <a:fillRect/>
        </a:stretch>
      </xdr:blipFill>
      <xdr:spPr>
        <a:xfrm>
          <a:off x="30480" y="0"/>
          <a:ext cx="5471161" cy="2964288"/>
        </a:xfrm>
        <a:prstGeom prst="rect">
          <a:avLst/>
        </a:prstGeom>
      </xdr:spPr>
    </xdr:pic>
    <xdr:clientData/>
  </xdr:twoCellAnchor>
  <xdr:twoCellAnchor editAs="oneCell">
    <xdr:from>
      <xdr:col>0</xdr:col>
      <xdr:colOff>12922</xdr:colOff>
      <xdr:row>16</xdr:row>
      <xdr:rowOff>60960</xdr:rowOff>
    </xdr:from>
    <xdr:to>
      <xdr:col>11</xdr:col>
      <xdr:colOff>33700</xdr:colOff>
      <xdr:row>35</xdr:row>
      <xdr:rowOff>117253</xdr:rowOff>
    </xdr:to>
    <xdr:pic>
      <xdr:nvPicPr>
        <xdr:cNvPr id="3" name="Picture 2">
          <a:extLst>
            <a:ext uri="{FF2B5EF4-FFF2-40B4-BE49-F238E27FC236}">
              <a16:creationId xmlns:a16="http://schemas.microsoft.com/office/drawing/2014/main" id="{B6AFBC74-AA0D-9E33-4113-99D336574640}"/>
            </a:ext>
          </a:extLst>
        </xdr:cNvPr>
        <xdr:cNvPicPr>
          <a:picLocks noChangeAspect="1"/>
        </xdr:cNvPicPr>
      </xdr:nvPicPr>
      <xdr:blipFill>
        <a:blip xmlns:r="http://schemas.openxmlformats.org/officeDocument/2006/relationships" r:embed="rId2"/>
        <a:stretch>
          <a:fillRect/>
        </a:stretch>
      </xdr:blipFill>
      <xdr:spPr>
        <a:xfrm>
          <a:off x="12922" y="2987040"/>
          <a:ext cx="6726378" cy="3531013"/>
        </a:xfrm>
        <a:prstGeom prst="rect">
          <a:avLst/>
        </a:prstGeom>
      </xdr:spPr>
    </xdr:pic>
    <xdr:clientData/>
  </xdr:twoCellAnchor>
  <xdr:twoCellAnchor editAs="oneCell">
    <xdr:from>
      <xdr:col>0</xdr:col>
      <xdr:colOff>0</xdr:colOff>
      <xdr:row>36</xdr:row>
      <xdr:rowOff>22860</xdr:rowOff>
    </xdr:from>
    <xdr:to>
      <xdr:col>11</xdr:col>
      <xdr:colOff>272170</xdr:colOff>
      <xdr:row>67</xdr:row>
      <xdr:rowOff>48552</xdr:rowOff>
    </xdr:to>
    <xdr:pic>
      <xdr:nvPicPr>
        <xdr:cNvPr id="4" name="Picture 3">
          <a:extLst>
            <a:ext uri="{FF2B5EF4-FFF2-40B4-BE49-F238E27FC236}">
              <a16:creationId xmlns:a16="http://schemas.microsoft.com/office/drawing/2014/main" id="{8E06246C-20ED-0DD6-7DAD-8615E08340C6}"/>
            </a:ext>
          </a:extLst>
        </xdr:cNvPr>
        <xdr:cNvPicPr>
          <a:picLocks noChangeAspect="1"/>
        </xdr:cNvPicPr>
      </xdr:nvPicPr>
      <xdr:blipFill>
        <a:blip xmlns:r="http://schemas.openxmlformats.org/officeDocument/2006/relationships" r:embed="rId3"/>
        <a:stretch>
          <a:fillRect/>
        </a:stretch>
      </xdr:blipFill>
      <xdr:spPr>
        <a:xfrm>
          <a:off x="0" y="6606540"/>
          <a:ext cx="6977770" cy="56949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99060</xdr:colOff>
      <xdr:row>2</xdr:row>
      <xdr:rowOff>160020</xdr:rowOff>
    </xdr:from>
    <xdr:to>
      <xdr:col>3</xdr:col>
      <xdr:colOff>68851</xdr:colOff>
      <xdr:row>20</xdr:row>
      <xdr:rowOff>164290</xdr:rowOff>
    </xdr:to>
    <xdr:pic>
      <xdr:nvPicPr>
        <xdr:cNvPr id="2" name="Picture 1">
          <a:extLst>
            <a:ext uri="{FF2B5EF4-FFF2-40B4-BE49-F238E27FC236}">
              <a16:creationId xmlns:a16="http://schemas.microsoft.com/office/drawing/2014/main" id="{3CDE89B8-6214-8512-1122-E1C8C59BB7C9}"/>
            </a:ext>
          </a:extLst>
        </xdr:cNvPr>
        <xdr:cNvPicPr>
          <a:picLocks noChangeAspect="1"/>
        </xdr:cNvPicPr>
      </xdr:nvPicPr>
      <xdr:blipFill>
        <a:blip xmlns:r="http://schemas.openxmlformats.org/officeDocument/2006/relationships" r:embed="rId1"/>
        <a:stretch>
          <a:fillRect/>
        </a:stretch>
      </xdr:blipFill>
      <xdr:spPr>
        <a:xfrm>
          <a:off x="99060" y="541020"/>
          <a:ext cx="1943371" cy="3296110"/>
        </a:xfrm>
        <a:prstGeom prst="rect">
          <a:avLst/>
        </a:prstGeom>
      </xdr:spPr>
    </xdr:pic>
    <xdr:clientData/>
  </xdr:twoCellAnchor>
  <xdr:twoCellAnchor editAs="oneCell">
    <xdr:from>
      <xdr:col>5</xdr:col>
      <xdr:colOff>0</xdr:colOff>
      <xdr:row>67</xdr:row>
      <xdr:rowOff>0</xdr:rowOff>
    </xdr:from>
    <xdr:to>
      <xdr:col>10</xdr:col>
      <xdr:colOff>23610</xdr:colOff>
      <xdr:row>78</xdr:row>
      <xdr:rowOff>103165</xdr:rowOff>
    </xdr:to>
    <xdr:pic>
      <xdr:nvPicPr>
        <xdr:cNvPr id="3" name="Picture 2">
          <a:extLst>
            <a:ext uri="{FF2B5EF4-FFF2-40B4-BE49-F238E27FC236}">
              <a16:creationId xmlns:a16="http://schemas.microsoft.com/office/drawing/2014/main" id="{6975AEEA-B8F1-6A9B-DB02-51B90494BFB7}"/>
            </a:ext>
          </a:extLst>
        </xdr:cNvPr>
        <xdr:cNvPicPr>
          <a:picLocks noChangeAspect="1"/>
        </xdr:cNvPicPr>
      </xdr:nvPicPr>
      <xdr:blipFill>
        <a:blip xmlns:r="http://schemas.openxmlformats.org/officeDocument/2006/relationships" r:embed="rId2"/>
        <a:stretch>
          <a:fillRect/>
        </a:stretch>
      </xdr:blipFill>
      <xdr:spPr>
        <a:xfrm>
          <a:off x="8679180" y="12268200"/>
          <a:ext cx="5372850" cy="2114845"/>
        </a:xfrm>
        <a:prstGeom prst="rect">
          <a:avLst/>
        </a:prstGeom>
      </xdr:spPr>
    </xdr:pic>
    <xdr:clientData/>
  </xdr:twoCellAnchor>
  <xdr:twoCellAnchor editAs="oneCell">
    <xdr:from>
      <xdr:col>5</xdr:col>
      <xdr:colOff>53340</xdr:colOff>
      <xdr:row>89</xdr:row>
      <xdr:rowOff>17748</xdr:rowOff>
    </xdr:from>
    <xdr:to>
      <xdr:col>11</xdr:col>
      <xdr:colOff>538962</xdr:colOff>
      <xdr:row>103</xdr:row>
      <xdr:rowOff>63573</xdr:rowOff>
    </xdr:to>
    <xdr:pic>
      <xdr:nvPicPr>
        <xdr:cNvPr id="5" name="Picture 4">
          <a:extLst>
            <a:ext uri="{FF2B5EF4-FFF2-40B4-BE49-F238E27FC236}">
              <a16:creationId xmlns:a16="http://schemas.microsoft.com/office/drawing/2014/main" id="{2411F1A2-8C38-4AA0-3A8C-EB3845CA2DC9}"/>
            </a:ext>
          </a:extLst>
        </xdr:cNvPr>
        <xdr:cNvPicPr>
          <a:picLocks noChangeAspect="1"/>
        </xdr:cNvPicPr>
      </xdr:nvPicPr>
      <xdr:blipFill>
        <a:blip xmlns:r="http://schemas.openxmlformats.org/officeDocument/2006/relationships" r:embed="rId3"/>
        <a:stretch>
          <a:fillRect/>
        </a:stretch>
      </xdr:blipFill>
      <xdr:spPr>
        <a:xfrm>
          <a:off x="8732520" y="16309308"/>
          <a:ext cx="6444462" cy="26061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571500</xdr:colOff>
      <xdr:row>0</xdr:row>
      <xdr:rowOff>0</xdr:rowOff>
    </xdr:from>
    <xdr:to>
      <xdr:col>13</xdr:col>
      <xdr:colOff>381399</xdr:colOff>
      <xdr:row>34</xdr:row>
      <xdr:rowOff>147165</xdr:rowOff>
    </xdr:to>
    <xdr:pic>
      <xdr:nvPicPr>
        <xdr:cNvPr id="2" name="Picture 1">
          <a:extLst>
            <a:ext uri="{FF2B5EF4-FFF2-40B4-BE49-F238E27FC236}">
              <a16:creationId xmlns:a16="http://schemas.microsoft.com/office/drawing/2014/main" id="{6A6A1896-19D5-8509-E80B-10284B5331B1}"/>
            </a:ext>
          </a:extLst>
        </xdr:cNvPr>
        <xdr:cNvPicPr>
          <a:picLocks noChangeAspect="1"/>
        </xdr:cNvPicPr>
      </xdr:nvPicPr>
      <xdr:blipFill>
        <a:blip xmlns:r="http://schemas.openxmlformats.org/officeDocument/2006/relationships" r:embed="rId1"/>
        <a:stretch>
          <a:fillRect/>
        </a:stretch>
      </xdr:blipFill>
      <xdr:spPr>
        <a:xfrm>
          <a:off x="5448300" y="0"/>
          <a:ext cx="2857899" cy="3439005"/>
        </a:xfrm>
        <a:prstGeom prst="rect">
          <a:avLst/>
        </a:prstGeom>
      </xdr:spPr>
    </xdr:pic>
    <xdr:clientData/>
  </xdr:twoCellAnchor>
  <xdr:twoCellAnchor editAs="oneCell">
    <xdr:from>
      <xdr:col>9</xdr:col>
      <xdr:colOff>76200</xdr:colOff>
      <xdr:row>20</xdr:row>
      <xdr:rowOff>172689</xdr:rowOff>
    </xdr:from>
    <xdr:to>
      <xdr:col>15</xdr:col>
      <xdr:colOff>139837</xdr:colOff>
      <xdr:row>43</xdr:row>
      <xdr:rowOff>5312</xdr:rowOff>
    </xdr:to>
    <xdr:pic>
      <xdr:nvPicPr>
        <xdr:cNvPr id="3" name="Picture 2">
          <a:extLst>
            <a:ext uri="{FF2B5EF4-FFF2-40B4-BE49-F238E27FC236}">
              <a16:creationId xmlns:a16="http://schemas.microsoft.com/office/drawing/2014/main" id="{FAEE2C8E-4C9E-1030-69E2-F78C4F646D0B}"/>
            </a:ext>
          </a:extLst>
        </xdr:cNvPr>
        <xdr:cNvPicPr>
          <a:picLocks noChangeAspect="1"/>
        </xdr:cNvPicPr>
      </xdr:nvPicPr>
      <xdr:blipFill>
        <a:blip xmlns:r="http://schemas.openxmlformats.org/officeDocument/2006/relationships" r:embed="rId2"/>
        <a:stretch>
          <a:fillRect/>
        </a:stretch>
      </xdr:blipFill>
      <xdr:spPr>
        <a:xfrm>
          <a:off x="5562600" y="3830289"/>
          <a:ext cx="3721237" cy="4028672"/>
        </a:xfrm>
        <a:prstGeom prst="rect">
          <a:avLst/>
        </a:prstGeom>
      </xdr:spPr>
    </xdr:pic>
    <xdr:clientData/>
  </xdr:twoCellAnchor>
  <xdr:twoCellAnchor editAs="oneCell">
    <xdr:from>
      <xdr:col>9</xdr:col>
      <xdr:colOff>102560</xdr:colOff>
      <xdr:row>44</xdr:row>
      <xdr:rowOff>0</xdr:rowOff>
    </xdr:from>
    <xdr:to>
      <xdr:col>17</xdr:col>
      <xdr:colOff>347622</xdr:colOff>
      <xdr:row>72</xdr:row>
      <xdr:rowOff>16155</xdr:rowOff>
    </xdr:to>
    <xdr:pic>
      <xdr:nvPicPr>
        <xdr:cNvPr id="4" name="Picture 3">
          <a:extLst>
            <a:ext uri="{FF2B5EF4-FFF2-40B4-BE49-F238E27FC236}">
              <a16:creationId xmlns:a16="http://schemas.microsoft.com/office/drawing/2014/main" id="{E04A66FC-6DC6-9909-A408-B9871918EB54}"/>
            </a:ext>
          </a:extLst>
        </xdr:cNvPr>
        <xdr:cNvPicPr>
          <a:picLocks noChangeAspect="1"/>
        </xdr:cNvPicPr>
      </xdr:nvPicPr>
      <xdr:blipFill>
        <a:blip xmlns:r="http://schemas.openxmlformats.org/officeDocument/2006/relationships" r:embed="rId3"/>
        <a:stretch>
          <a:fillRect/>
        </a:stretch>
      </xdr:blipFill>
      <xdr:spPr>
        <a:xfrm>
          <a:off x="5588960" y="8046720"/>
          <a:ext cx="5121862" cy="5136795"/>
        </a:xfrm>
        <a:prstGeom prst="rect">
          <a:avLst/>
        </a:prstGeom>
      </xdr:spPr>
    </xdr:pic>
    <xdr:clientData/>
  </xdr:twoCellAnchor>
  <xdr:twoCellAnchor editAs="oneCell">
    <xdr:from>
      <xdr:col>9</xdr:col>
      <xdr:colOff>0</xdr:colOff>
      <xdr:row>73</xdr:row>
      <xdr:rowOff>0</xdr:rowOff>
    </xdr:from>
    <xdr:to>
      <xdr:col>14</xdr:col>
      <xdr:colOff>381479</xdr:colOff>
      <xdr:row>104</xdr:row>
      <xdr:rowOff>27465</xdr:rowOff>
    </xdr:to>
    <xdr:pic>
      <xdr:nvPicPr>
        <xdr:cNvPr id="5" name="Picture 4">
          <a:extLst>
            <a:ext uri="{FF2B5EF4-FFF2-40B4-BE49-F238E27FC236}">
              <a16:creationId xmlns:a16="http://schemas.microsoft.com/office/drawing/2014/main" id="{809D0F10-71E5-1F4D-F235-D92D7395A922}"/>
            </a:ext>
          </a:extLst>
        </xdr:cNvPr>
        <xdr:cNvPicPr>
          <a:picLocks noChangeAspect="1"/>
        </xdr:cNvPicPr>
      </xdr:nvPicPr>
      <xdr:blipFill>
        <a:blip xmlns:r="http://schemas.openxmlformats.org/officeDocument/2006/relationships" r:embed="rId4"/>
        <a:stretch>
          <a:fillRect/>
        </a:stretch>
      </xdr:blipFill>
      <xdr:spPr>
        <a:xfrm>
          <a:off x="5486400" y="10424160"/>
          <a:ext cx="3429479" cy="569674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601980</xdr:colOff>
      <xdr:row>13</xdr:row>
      <xdr:rowOff>7620</xdr:rowOff>
    </xdr:from>
    <xdr:to>
      <xdr:col>13</xdr:col>
      <xdr:colOff>404626</xdr:colOff>
      <xdr:row>17</xdr:row>
      <xdr:rowOff>19154</xdr:rowOff>
    </xdr:to>
    <xdr:pic>
      <xdr:nvPicPr>
        <xdr:cNvPr id="2" name="Picture 1">
          <a:extLst>
            <a:ext uri="{FF2B5EF4-FFF2-40B4-BE49-F238E27FC236}">
              <a16:creationId xmlns:a16="http://schemas.microsoft.com/office/drawing/2014/main" id="{4F1C9C78-FA92-1E03-0E2F-E1E129AC9B15}"/>
            </a:ext>
          </a:extLst>
        </xdr:cNvPr>
        <xdr:cNvPicPr>
          <a:picLocks noChangeAspect="1"/>
        </xdr:cNvPicPr>
      </xdr:nvPicPr>
      <xdr:blipFill>
        <a:blip xmlns:r="http://schemas.openxmlformats.org/officeDocument/2006/relationships" r:embed="rId1"/>
        <a:stretch>
          <a:fillRect/>
        </a:stretch>
      </xdr:blipFill>
      <xdr:spPr>
        <a:xfrm>
          <a:off x="6195060" y="2385060"/>
          <a:ext cx="5487166" cy="743054"/>
        </a:xfrm>
        <a:prstGeom prst="rect">
          <a:avLst/>
        </a:prstGeom>
      </xdr:spPr>
    </xdr:pic>
    <xdr:clientData/>
  </xdr:twoCellAnchor>
  <xdr:twoCellAnchor editAs="oneCell">
    <xdr:from>
      <xdr:col>10</xdr:col>
      <xdr:colOff>0</xdr:colOff>
      <xdr:row>20</xdr:row>
      <xdr:rowOff>0</xdr:rowOff>
    </xdr:from>
    <xdr:to>
      <xdr:col>33</xdr:col>
      <xdr:colOff>194842</xdr:colOff>
      <xdr:row>30</xdr:row>
      <xdr:rowOff>19308</xdr:rowOff>
    </xdr:to>
    <xdr:pic>
      <xdr:nvPicPr>
        <xdr:cNvPr id="3" name="Picture 2">
          <a:extLst>
            <a:ext uri="{FF2B5EF4-FFF2-40B4-BE49-F238E27FC236}">
              <a16:creationId xmlns:a16="http://schemas.microsoft.com/office/drawing/2014/main" id="{F5819447-E0DB-3BE5-66BB-DEED5A836683}"/>
            </a:ext>
          </a:extLst>
        </xdr:cNvPr>
        <xdr:cNvPicPr>
          <a:picLocks noChangeAspect="1"/>
        </xdr:cNvPicPr>
      </xdr:nvPicPr>
      <xdr:blipFill>
        <a:blip xmlns:r="http://schemas.openxmlformats.org/officeDocument/2006/relationships" r:embed="rId2"/>
        <a:stretch>
          <a:fillRect/>
        </a:stretch>
      </xdr:blipFill>
      <xdr:spPr>
        <a:xfrm>
          <a:off x="6202680" y="3657600"/>
          <a:ext cx="17461762" cy="1848108"/>
        </a:xfrm>
        <a:prstGeom prst="rect">
          <a:avLst/>
        </a:prstGeom>
      </xdr:spPr>
    </xdr:pic>
    <xdr:clientData/>
  </xdr:twoCellAnchor>
  <xdr:twoCellAnchor editAs="oneCell">
    <xdr:from>
      <xdr:col>10</xdr:col>
      <xdr:colOff>0</xdr:colOff>
      <xdr:row>32</xdr:row>
      <xdr:rowOff>0</xdr:rowOff>
    </xdr:from>
    <xdr:to>
      <xdr:col>10</xdr:col>
      <xdr:colOff>3436918</xdr:colOff>
      <xdr:row>46</xdr:row>
      <xdr:rowOff>167876</xdr:rowOff>
    </xdr:to>
    <xdr:pic>
      <xdr:nvPicPr>
        <xdr:cNvPr id="4" name="Picture 3">
          <a:extLst>
            <a:ext uri="{FF2B5EF4-FFF2-40B4-BE49-F238E27FC236}">
              <a16:creationId xmlns:a16="http://schemas.microsoft.com/office/drawing/2014/main" id="{A0B05D85-7169-D743-95AA-D483E6A57B7D}"/>
            </a:ext>
          </a:extLst>
        </xdr:cNvPr>
        <xdr:cNvPicPr>
          <a:picLocks noChangeAspect="1"/>
        </xdr:cNvPicPr>
      </xdr:nvPicPr>
      <xdr:blipFill>
        <a:blip xmlns:r="http://schemas.openxmlformats.org/officeDocument/2006/relationships" r:embed="rId3"/>
        <a:stretch>
          <a:fillRect/>
        </a:stretch>
      </xdr:blipFill>
      <xdr:spPr>
        <a:xfrm>
          <a:off x="6202680" y="5852160"/>
          <a:ext cx="3436918" cy="2728196"/>
        </a:xfrm>
        <a:prstGeom prst="rect">
          <a:avLst/>
        </a:prstGeom>
      </xdr:spPr>
    </xdr:pic>
    <xdr:clientData/>
  </xdr:twoCellAnchor>
  <xdr:twoCellAnchor editAs="oneCell">
    <xdr:from>
      <xdr:col>10</xdr:col>
      <xdr:colOff>0</xdr:colOff>
      <xdr:row>48</xdr:row>
      <xdr:rowOff>0</xdr:rowOff>
    </xdr:from>
    <xdr:to>
      <xdr:col>10</xdr:col>
      <xdr:colOff>2491956</xdr:colOff>
      <xdr:row>55</xdr:row>
      <xdr:rowOff>137283</xdr:rowOff>
    </xdr:to>
    <xdr:pic>
      <xdr:nvPicPr>
        <xdr:cNvPr id="5" name="Picture 4">
          <a:extLst>
            <a:ext uri="{FF2B5EF4-FFF2-40B4-BE49-F238E27FC236}">
              <a16:creationId xmlns:a16="http://schemas.microsoft.com/office/drawing/2014/main" id="{9FC49AA9-B73A-8387-A15F-E7530EBF3842}"/>
            </a:ext>
          </a:extLst>
        </xdr:cNvPr>
        <xdr:cNvPicPr>
          <a:picLocks noChangeAspect="1"/>
        </xdr:cNvPicPr>
      </xdr:nvPicPr>
      <xdr:blipFill>
        <a:blip xmlns:r="http://schemas.openxmlformats.org/officeDocument/2006/relationships" r:embed="rId4"/>
        <a:stretch>
          <a:fillRect/>
        </a:stretch>
      </xdr:blipFill>
      <xdr:spPr>
        <a:xfrm>
          <a:off x="6202680" y="8778240"/>
          <a:ext cx="2491956" cy="1417443"/>
        </a:xfrm>
        <a:prstGeom prst="rect">
          <a:avLst/>
        </a:prstGeom>
      </xdr:spPr>
    </xdr:pic>
    <xdr:clientData/>
  </xdr:twoCellAnchor>
  <xdr:twoCellAnchor editAs="oneCell">
    <xdr:from>
      <xdr:col>10</xdr:col>
      <xdr:colOff>0</xdr:colOff>
      <xdr:row>57</xdr:row>
      <xdr:rowOff>0</xdr:rowOff>
    </xdr:from>
    <xdr:to>
      <xdr:col>11</xdr:col>
      <xdr:colOff>154865</xdr:colOff>
      <xdr:row>63</xdr:row>
      <xdr:rowOff>103038</xdr:rowOff>
    </xdr:to>
    <xdr:pic>
      <xdr:nvPicPr>
        <xdr:cNvPr id="6" name="Picture 5">
          <a:extLst>
            <a:ext uri="{FF2B5EF4-FFF2-40B4-BE49-F238E27FC236}">
              <a16:creationId xmlns:a16="http://schemas.microsoft.com/office/drawing/2014/main" id="{3CFE7623-C5BC-8B61-90B5-E45BB767428D}"/>
            </a:ext>
          </a:extLst>
        </xdr:cNvPr>
        <xdr:cNvPicPr>
          <a:picLocks noChangeAspect="1"/>
        </xdr:cNvPicPr>
      </xdr:nvPicPr>
      <xdr:blipFill>
        <a:blip xmlns:r="http://schemas.openxmlformats.org/officeDocument/2006/relationships" r:embed="rId5"/>
        <a:stretch>
          <a:fillRect/>
        </a:stretch>
      </xdr:blipFill>
      <xdr:spPr>
        <a:xfrm>
          <a:off x="6202680" y="10424160"/>
          <a:ext cx="4010585" cy="1200318"/>
        </a:xfrm>
        <a:prstGeom prst="rect">
          <a:avLst/>
        </a:prstGeom>
      </xdr:spPr>
    </xdr:pic>
    <xdr:clientData/>
  </xdr:twoCellAnchor>
  <xdr:twoCellAnchor editAs="oneCell">
    <xdr:from>
      <xdr:col>10</xdr:col>
      <xdr:colOff>0</xdr:colOff>
      <xdr:row>65</xdr:row>
      <xdr:rowOff>0</xdr:rowOff>
    </xdr:from>
    <xdr:to>
      <xdr:col>34</xdr:col>
      <xdr:colOff>394980</xdr:colOff>
      <xdr:row>106</xdr:row>
      <xdr:rowOff>180142</xdr:rowOff>
    </xdr:to>
    <xdr:pic>
      <xdr:nvPicPr>
        <xdr:cNvPr id="7" name="Picture 6">
          <a:extLst>
            <a:ext uri="{FF2B5EF4-FFF2-40B4-BE49-F238E27FC236}">
              <a16:creationId xmlns:a16="http://schemas.microsoft.com/office/drawing/2014/main" id="{A3EA1255-9C21-F142-8895-A014ED17F7C6}"/>
            </a:ext>
          </a:extLst>
        </xdr:cNvPr>
        <xdr:cNvPicPr>
          <a:picLocks noChangeAspect="1"/>
        </xdr:cNvPicPr>
      </xdr:nvPicPr>
      <xdr:blipFill>
        <a:blip xmlns:r="http://schemas.openxmlformats.org/officeDocument/2006/relationships" r:embed="rId6"/>
        <a:stretch>
          <a:fillRect/>
        </a:stretch>
      </xdr:blipFill>
      <xdr:spPr>
        <a:xfrm>
          <a:off x="6202680" y="11887200"/>
          <a:ext cx="18271500" cy="767822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12</xdr:col>
      <xdr:colOff>0</xdr:colOff>
      <xdr:row>16</xdr:row>
      <xdr:rowOff>0</xdr:rowOff>
    </xdr:from>
    <xdr:to>
      <xdr:col>12</xdr:col>
      <xdr:colOff>2705478</xdr:colOff>
      <xdr:row>41</xdr:row>
      <xdr:rowOff>95901</xdr:rowOff>
    </xdr:to>
    <xdr:pic>
      <xdr:nvPicPr>
        <xdr:cNvPr id="2" name="Picture 1">
          <a:extLst>
            <a:ext uri="{FF2B5EF4-FFF2-40B4-BE49-F238E27FC236}">
              <a16:creationId xmlns:a16="http://schemas.microsoft.com/office/drawing/2014/main" id="{1D75F3E2-2435-02B9-A500-C2DE37D06C14}"/>
            </a:ext>
          </a:extLst>
        </xdr:cNvPr>
        <xdr:cNvPicPr>
          <a:picLocks noChangeAspect="1"/>
        </xdr:cNvPicPr>
      </xdr:nvPicPr>
      <xdr:blipFill>
        <a:blip xmlns:r="http://schemas.openxmlformats.org/officeDocument/2006/relationships" r:embed="rId1"/>
        <a:stretch>
          <a:fillRect/>
        </a:stretch>
      </xdr:blipFill>
      <xdr:spPr>
        <a:xfrm>
          <a:off x="7711440" y="3520440"/>
          <a:ext cx="2705478" cy="4667901"/>
        </a:xfrm>
        <a:prstGeom prst="rect">
          <a:avLst/>
        </a:prstGeom>
      </xdr:spPr>
    </xdr:pic>
    <xdr:clientData/>
  </xdr:twoCellAnchor>
  <xdr:twoCellAnchor editAs="oneCell">
    <xdr:from>
      <xdr:col>12</xdr:col>
      <xdr:colOff>0</xdr:colOff>
      <xdr:row>43</xdr:row>
      <xdr:rowOff>0</xdr:rowOff>
    </xdr:from>
    <xdr:to>
      <xdr:col>14</xdr:col>
      <xdr:colOff>69218</xdr:colOff>
      <xdr:row>67</xdr:row>
      <xdr:rowOff>116834</xdr:rowOff>
    </xdr:to>
    <xdr:pic>
      <xdr:nvPicPr>
        <xdr:cNvPr id="3" name="Picture 2">
          <a:extLst>
            <a:ext uri="{FF2B5EF4-FFF2-40B4-BE49-F238E27FC236}">
              <a16:creationId xmlns:a16="http://schemas.microsoft.com/office/drawing/2014/main" id="{F0EFDB48-401B-7B1A-38F1-9D63684AA0B4}"/>
            </a:ext>
          </a:extLst>
        </xdr:cNvPr>
        <xdr:cNvPicPr>
          <a:picLocks noChangeAspect="1"/>
        </xdr:cNvPicPr>
      </xdr:nvPicPr>
      <xdr:blipFill>
        <a:blip xmlns:r="http://schemas.openxmlformats.org/officeDocument/2006/relationships" r:embed="rId2"/>
        <a:stretch>
          <a:fillRect/>
        </a:stretch>
      </xdr:blipFill>
      <xdr:spPr>
        <a:xfrm>
          <a:off x="7711440" y="8458200"/>
          <a:ext cx="4572638" cy="4505954"/>
        </a:xfrm>
        <a:prstGeom prst="rect">
          <a:avLst/>
        </a:prstGeom>
      </xdr:spPr>
    </xdr:pic>
    <xdr:clientData/>
  </xdr:twoCellAnchor>
  <xdr:twoCellAnchor editAs="oneCell">
    <xdr:from>
      <xdr:col>12</xdr:col>
      <xdr:colOff>0</xdr:colOff>
      <xdr:row>70</xdr:row>
      <xdr:rowOff>0</xdr:rowOff>
    </xdr:from>
    <xdr:to>
      <xdr:col>15</xdr:col>
      <xdr:colOff>374146</xdr:colOff>
      <xdr:row>97</xdr:row>
      <xdr:rowOff>168353</xdr:rowOff>
    </xdr:to>
    <xdr:pic>
      <xdr:nvPicPr>
        <xdr:cNvPr id="4" name="Picture 3">
          <a:extLst>
            <a:ext uri="{FF2B5EF4-FFF2-40B4-BE49-F238E27FC236}">
              <a16:creationId xmlns:a16="http://schemas.microsoft.com/office/drawing/2014/main" id="{5D2CA54C-BBF8-B2D4-EF9D-07C5413CEB1C}"/>
            </a:ext>
          </a:extLst>
        </xdr:cNvPr>
        <xdr:cNvPicPr>
          <a:picLocks noChangeAspect="1"/>
        </xdr:cNvPicPr>
      </xdr:nvPicPr>
      <xdr:blipFill>
        <a:blip xmlns:r="http://schemas.openxmlformats.org/officeDocument/2006/relationships" r:embed="rId3"/>
        <a:stretch>
          <a:fillRect/>
        </a:stretch>
      </xdr:blipFill>
      <xdr:spPr>
        <a:xfrm>
          <a:off x="7711440" y="13395960"/>
          <a:ext cx="5487166" cy="510611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318745</xdr:colOff>
      <xdr:row>10</xdr:row>
      <xdr:rowOff>95519</xdr:rowOff>
    </xdr:to>
    <xdr:pic>
      <xdr:nvPicPr>
        <xdr:cNvPr id="3" name="Picture 2">
          <a:extLst>
            <a:ext uri="{FF2B5EF4-FFF2-40B4-BE49-F238E27FC236}">
              <a16:creationId xmlns:a16="http://schemas.microsoft.com/office/drawing/2014/main" id="{DE4963CF-15EE-46A8-B530-E5CABB04FEE8}"/>
            </a:ext>
          </a:extLst>
        </xdr:cNvPr>
        <xdr:cNvPicPr>
          <a:picLocks noChangeAspect="1"/>
        </xdr:cNvPicPr>
      </xdr:nvPicPr>
      <xdr:blipFill>
        <a:blip xmlns:r="http://schemas.openxmlformats.org/officeDocument/2006/relationships" r:embed="rId1"/>
        <a:stretch>
          <a:fillRect/>
        </a:stretch>
      </xdr:blipFill>
      <xdr:spPr>
        <a:xfrm>
          <a:off x="0" y="0"/>
          <a:ext cx="4372585" cy="1924319"/>
        </a:xfrm>
        <a:prstGeom prst="rect">
          <a:avLst/>
        </a:prstGeom>
      </xdr:spPr>
    </xdr:pic>
    <xdr:clientData/>
  </xdr:twoCellAnchor>
  <xdr:twoCellAnchor editAs="oneCell">
    <xdr:from>
      <xdr:col>28</xdr:col>
      <xdr:colOff>137160</xdr:colOff>
      <xdr:row>9</xdr:row>
      <xdr:rowOff>115310</xdr:rowOff>
    </xdr:from>
    <xdr:to>
      <xdr:col>36</xdr:col>
      <xdr:colOff>81012</xdr:colOff>
      <xdr:row>21</xdr:row>
      <xdr:rowOff>147154</xdr:rowOff>
    </xdr:to>
    <xdr:pic>
      <xdr:nvPicPr>
        <xdr:cNvPr id="5" name="Picture 4">
          <a:extLst>
            <a:ext uri="{FF2B5EF4-FFF2-40B4-BE49-F238E27FC236}">
              <a16:creationId xmlns:a16="http://schemas.microsoft.com/office/drawing/2014/main" id="{89C99B96-4EA7-D65F-ACE2-1850DCC144A8}"/>
            </a:ext>
          </a:extLst>
        </xdr:cNvPr>
        <xdr:cNvPicPr>
          <a:picLocks noChangeAspect="1"/>
        </xdr:cNvPicPr>
      </xdr:nvPicPr>
      <xdr:blipFill>
        <a:blip xmlns:r="http://schemas.openxmlformats.org/officeDocument/2006/relationships" r:embed="rId2"/>
        <a:stretch>
          <a:fillRect/>
        </a:stretch>
      </xdr:blipFill>
      <xdr:spPr>
        <a:xfrm>
          <a:off x="17945100" y="1761230"/>
          <a:ext cx="4820652" cy="2256884"/>
        </a:xfrm>
        <a:prstGeom prst="rect">
          <a:avLst/>
        </a:prstGeom>
      </xdr:spPr>
    </xdr:pic>
    <xdr:clientData/>
  </xdr:twoCellAnchor>
  <xdr:twoCellAnchor editAs="oneCell">
    <xdr:from>
      <xdr:col>10</xdr:col>
      <xdr:colOff>0</xdr:colOff>
      <xdr:row>33</xdr:row>
      <xdr:rowOff>0</xdr:rowOff>
    </xdr:from>
    <xdr:to>
      <xdr:col>18</xdr:col>
      <xdr:colOff>305279</xdr:colOff>
      <xdr:row>53</xdr:row>
      <xdr:rowOff>15561</xdr:rowOff>
    </xdr:to>
    <xdr:pic>
      <xdr:nvPicPr>
        <xdr:cNvPr id="6" name="Picture 5">
          <a:extLst>
            <a:ext uri="{FF2B5EF4-FFF2-40B4-BE49-F238E27FC236}">
              <a16:creationId xmlns:a16="http://schemas.microsoft.com/office/drawing/2014/main" id="{B2B22419-29AB-A4C3-8752-D1A56998EEDF}"/>
            </a:ext>
          </a:extLst>
        </xdr:cNvPr>
        <xdr:cNvPicPr>
          <a:picLocks noChangeAspect="1"/>
        </xdr:cNvPicPr>
      </xdr:nvPicPr>
      <xdr:blipFill>
        <a:blip xmlns:r="http://schemas.openxmlformats.org/officeDocument/2006/relationships" r:embed="rId3"/>
        <a:stretch>
          <a:fillRect/>
        </a:stretch>
      </xdr:blipFill>
      <xdr:spPr>
        <a:xfrm>
          <a:off x="6492240" y="6080760"/>
          <a:ext cx="5524979" cy="370364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6</xdr:col>
      <xdr:colOff>92062</xdr:colOff>
      <xdr:row>39</xdr:row>
      <xdr:rowOff>57796</xdr:rowOff>
    </xdr:to>
    <xdr:pic>
      <xdr:nvPicPr>
        <xdr:cNvPr id="2" name="Picture 1">
          <a:extLst>
            <a:ext uri="{FF2B5EF4-FFF2-40B4-BE49-F238E27FC236}">
              <a16:creationId xmlns:a16="http://schemas.microsoft.com/office/drawing/2014/main" id="{67AE58E8-2698-D825-CA55-4C4F816B96CF}"/>
            </a:ext>
          </a:extLst>
        </xdr:cNvPr>
        <xdr:cNvPicPr>
          <a:picLocks noChangeAspect="1"/>
        </xdr:cNvPicPr>
      </xdr:nvPicPr>
      <xdr:blipFill>
        <a:blip xmlns:r="http://schemas.openxmlformats.org/officeDocument/2006/relationships" r:embed="rId1"/>
        <a:stretch>
          <a:fillRect/>
        </a:stretch>
      </xdr:blipFill>
      <xdr:spPr>
        <a:xfrm>
          <a:off x="0" y="3657600"/>
          <a:ext cx="4458322" cy="4629796"/>
        </a:xfrm>
        <a:prstGeom prst="rect">
          <a:avLst/>
        </a:prstGeom>
      </xdr:spPr>
    </xdr:pic>
    <xdr:clientData/>
  </xdr:twoCellAnchor>
  <xdr:twoCellAnchor>
    <xdr:from>
      <xdr:col>3</xdr:col>
      <xdr:colOff>76200</xdr:colOff>
      <xdr:row>29</xdr:row>
      <xdr:rowOff>60960</xdr:rowOff>
    </xdr:from>
    <xdr:to>
      <xdr:col>6</xdr:col>
      <xdr:colOff>198120</xdr:colOff>
      <xdr:row>37</xdr:row>
      <xdr:rowOff>60960</xdr:rowOff>
    </xdr:to>
    <xdr:sp macro="" textlink="">
      <xdr:nvSpPr>
        <xdr:cNvPr id="3" name="Rectangle 2">
          <a:extLst>
            <a:ext uri="{FF2B5EF4-FFF2-40B4-BE49-F238E27FC236}">
              <a16:creationId xmlns:a16="http://schemas.microsoft.com/office/drawing/2014/main" id="{17BD6C44-68BE-C08B-E6DF-14556ABB774A}"/>
            </a:ext>
          </a:extLst>
        </xdr:cNvPr>
        <xdr:cNvSpPr/>
      </xdr:nvSpPr>
      <xdr:spPr>
        <a:xfrm>
          <a:off x="2278380" y="6461760"/>
          <a:ext cx="2049780" cy="146304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56</xdr:row>
      <xdr:rowOff>0</xdr:rowOff>
    </xdr:from>
    <xdr:to>
      <xdr:col>7</xdr:col>
      <xdr:colOff>155045</xdr:colOff>
      <xdr:row>81</xdr:row>
      <xdr:rowOff>114954</xdr:rowOff>
    </xdr:to>
    <xdr:pic>
      <xdr:nvPicPr>
        <xdr:cNvPr id="4" name="Picture 3">
          <a:extLst>
            <a:ext uri="{FF2B5EF4-FFF2-40B4-BE49-F238E27FC236}">
              <a16:creationId xmlns:a16="http://schemas.microsoft.com/office/drawing/2014/main" id="{746F5EE0-706A-BF34-22EC-30CA996F6EC4}"/>
            </a:ext>
          </a:extLst>
        </xdr:cNvPr>
        <xdr:cNvPicPr>
          <a:picLocks noChangeAspect="1"/>
        </xdr:cNvPicPr>
      </xdr:nvPicPr>
      <xdr:blipFill>
        <a:blip xmlns:r="http://schemas.openxmlformats.org/officeDocument/2006/relationships" r:embed="rId2"/>
        <a:stretch>
          <a:fillRect/>
        </a:stretch>
      </xdr:blipFill>
      <xdr:spPr>
        <a:xfrm>
          <a:off x="0" y="12801600"/>
          <a:ext cx="5306165" cy="468695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5</xdr:col>
      <xdr:colOff>68849</xdr:colOff>
      <xdr:row>12</xdr:row>
      <xdr:rowOff>7795</xdr:rowOff>
    </xdr:to>
    <xdr:pic>
      <xdr:nvPicPr>
        <xdr:cNvPr id="2" name="Picture 1">
          <a:extLst>
            <a:ext uri="{FF2B5EF4-FFF2-40B4-BE49-F238E27FC236}">
              <a16:creationId xmlns:a16="http://schemas.microsoft.com/office/drawing/2014/main" id="{FE939331-8993-16E8-B5D2-3F54549F1158}"/>
            </a:ext>
          </a:extLst>
        </xdr:cNvPr>
        <xdr:cNvPicPr>
          <a:picLocks noChangeAspect="1"/>
        </xdr:cNvPicPr>
      </xdr:nvPicPr>
      <xdr:blipFill>
        <a:blip xmlns:r="http://schemas.openxmlformats.org/officeDocument/2006/relationships" r:embed="rId1"/>
        <a:stretch>
          <a:fillRect/>
        </a:stretch>
      </xdr:blipFill>
      <xdr:spPr>
        <a:xfrm>
          <a:off x="0" y="3657600"/>
          <a:ext cx="3109229" cy="2019475"/>
        </a:xfrm>
        <a:prstGeom prst="rect">
          <a:avLst/>
        </a:prstGeom>
      </xdr:spPr>
    </xdr:pic>
    <xdr:clientData/>
  </xdr:twoCellAnchor>
  <xdr:twoCellAnchor editAs="oneCell">
    <xdr:from>
      <xdr:col>5</xdr:col>
      <xdr:colOff>0</xdr:colOff>
      <xdr:row>14</xdr:row>
      <xdr:rowOff>0</xdr:rowOff>
    </xdr:from>
    <xdr:to>
      <xdr:col>17</xdr:col>
      <xdr:colOff>39126</xdr:colOff>
      <xdr:row>32</xdr:row>
      <xdr:rowOff>156691</xdr:rowOff>
    </xdr:to>
    <xdr:pic>
      <xdr:nvPicPr>
        <xdr:cNvPr id="3" name="Picture 2">
          <a:extLst>
            <a:ext uri="{FF2B5EF4-FFF2-40B4-BE49-F238E27FC236}">
              <a16:creationId xmlns:a16="http://schemas.microsoft.com/office/drawing/2014/main" id="{5356AC27-43E5-CE14-83C1-2F6A59FEC30F}"/>
            </a:ext>
          </a:extLst>
        </xdr:cNvPr>
        <xdr:cNvPicPr>
          <a:picLocks noChangeAspect="1"/>
        </xdr:cNvPicPr>
      </xdr:nvPicPr>
      <xdr:blipFill>
        <a:blip xmlns:r="http://schemas.openxmlformats.org/officeDocument/2006/relationships" r:embed="rId2"/>
        <a:stretch>
          <a:fillRect/>
        </a:stretch>
      </xdr:blipFill>
      <xdr:spPr>
        <a:xfrm>
          <a:off x="3040380" y="6035040"/>
          <a:ext cx="7354326" cy="3448531"/>
        </a:xfrm>
        <a:prstGeom prst="rect">
          <a:avLst/>
        </a:prstGeom>
      </xdr:spPr>
    </xdr:pic>
    <xdr:clientData/>
  </xdr:twoCellAnchor>
  <xdr:twoCellAnchor editAs="oneCell">
    <xdr:from>
      <xdr:col>0</xdr:col>
      <xdr:colOff>0</xdr:colOff>
      <xdr:row>34</xdr:row>
      <xdr:rowOff>0</xdr:rowOff>
    </xdr:from>
    <xdr:to>
      <xdr:col>5</xdr:col>
      <xdr:colOff>388917</xdr:colOff>
      <xdr:row>56</xdr:row>
      <xdr:rowOff>53693</xdr:rowOff>
    </xdr:to>
    <xdr:pic>
      <xdr:nvPicPr>
        <xdr:cNvPr id="4" name="Picture 3">
          <a:extLst>
            <a:ext uri="{FF2B5EF4-FFF2-40B4-BE49-F238E27FC236}">
              <a16:creationId xmlns:a16="http://schemas.microsoft.com/office/drawing/2014/main" id="{11739557-48C3-E3BE-4C62-AC6270ED6627}"/>
            </a:ext>
          </a:extLst>
        </xdr:cNvPr>
        <xdr:cNvPicPr>
          <a:picLocks noChangeAspect="1"/>
        </xdr:cNvPicPr>
      </xdr:nvPicPr>
      <xdr:blipFill>
        <a:blip xmlns:r="http://schemas.openxmlformats.org/officeDocument/2006/relationships" r:embed="rId3"/>
        <a:stretch>
          <a:fillRect/>
        </a:stretch>
      </xdr:blipFill>
      <xdr:spPr>
        <a:xfrm>
          <a:off x="0" y="9692640"/>
          <a:ext cx="3429297" cy="407705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0</xdr:colOff>
      <xdr:row>2</xdr:row>
      <xdr:rowOff>88037</xdr:rowOff>
    </xdr:from>
    <xdr:to>
      <xdr:col>8</xdr:col>
      <xdr:colOff>394945</xdr:colOff>
      <xdr:row>16</xdr:row>
      <xdr:rowOff>179583</xdr:rowOff>
    </xdr:to>
    <xdr:pic>
      <xdr:nvPicPr>
        <xdr:cNvPr id="2" name="Picture 1">
          <a:extLst>
            <a:ext uri="{FF2B5EF4-FFF2-40B4-BE49-F238E27FC236}">
              <a16:creationId xmlns:a16="http://schemas.microsoft.com/office/drawing/2014/main" id="{B2004948-EA63-96EE-2154-28DDB0B70B2D}"/>
            </a:ext>
          </a:extLst>
        </xdr:cNvPr>
        <xdr:cNvPicPr>
          <a:picLocks noChangeAspect="1"/>
        </xdr:cNvPicPr>
      </xdr:nvPicPr>
      <xdr:blipFill>
        <a:blip xmlns:r="http://schemas.openxmlformats.org/officeDocument/2006/relationships" r:embed="rId1"/>
        <a:stretch>
          <a:fillRect/>
        </a:stretch>
      </xdr:blipFill>
      <xdr:spPr>
        <a:xfrm>
          <a:off x="2834640" y="6123077"/>
          <a:ext cx="3153385" cy="2651866"/>
        </a:xfrm>
        <a:prstGeom prst="rect">
          <a:avLst/>
        </a:prstGeom>
      </xdr:spPr>
    </xdr:pic>
    <xdr:clientData/>
  </xdr:twoCellAnchor>
  <xdr:twoCellAnchor editAs="oneCell">
    <xdr:from>
      <xdr:col>0</xdr:col>
      <xdr:colOff>0</xdr:colOff>
      <xdr:row>20</xdr:row>
      <xdr:rowOff>0</xdr:rowOff>
    </xdr:from>
    <xdr:to>
      <xdr:col>4</xdr:col>
      <xdr:colOff>503209</xdr:colOff>
      <xdr:row>40</xdr:row>
      <xdr:rowOff>114627</xdr:rowOff>
    </xdr:to>
    <xdr:pic>
      <xdr:nvPicPr>
        <xdr:cNvPr id="3" name="Picture 2">
          <a:extLst>
            <a:ext uri="{FF2B5EF4-FFF2-40B4-BE49-F238E27FC236}">
              <a16:creationId xmlns:a16="http://schemas.microsoft.com/office/drawing/2014/main" id="{D08588B1-F98A-0C40-68AD-16D63190417D}"/>
            </a:ext>
          </a:extLst>
        </xdr:cNvPr>
        <xdr:cNvPicPr>
          <a:picLocks noChangeAspect="1"/>
        </xdr:cNvPicPr>
      </xdr:nvPicPr>
      <xdr:blipFill>
        <a:blip xmlns:r="http://schemas.openxmlformats.org/officeDocument/2006/relationships" r:embed="rId2"/>
        <a:stretch>
          <a:fillRect/>
        </a:stretch>
      </xdr:blipFill>
      <xdr:spPr>
        <a:xfrm>
          <a:off x="0" y="9326880"/>
          <a:ext cx="3337849" cy="3772227"/>
        </a:xfrm>
        <a:prstGeom prst="rect">
          <a:avLst/>
        </a:prstGeom>
      </xdr:spPr>
    </xdr:pic>
    <xdr:clientData/>
  </xdr:twoCellAnchor>
  <xdr:twoCellAnchor editAs="oneCell">
    <xdr:from>
      <xdr:col>6</xdr:col>
      <xdr:colOff>20624</xdr:colOff>
      <xdr:row>46</xdr:row>
      <xdr:rowOff>38100</xdr:rowOff>
    </xdr:from>
    <xdr:to>
      <xdr:col>10</xdr:col>
      <xdr:colOff>383523</xdr:colOff>
      <xdr:row>64</xdr:row>
      <xdr:rowOff>109251</xdr:rowOff>
    </xdr:to>
    <xdr:pic>
      <xdr:nvPicPr>
        <xdr:cNvPr id="4" name="Picture 3">
          <a:extLst>
            <a:ext uri="{FF2B5EF4-FFF2-40B4-BE49-F238E27FC236}">
              <a16:creationId xmlns:a16="http://schemas.microsoft.com/office/drawing/2014/main" id="{E161D808-C398-12EF-5A3F-5952CD5E80A4}"/>
            </a:ext>
          </a:extLst>
        </xdr:cNvPr>
        <xdr:cNvPicPr>
          <a:picLocks noChangeAspect="1"/>
        </xdr:cNvPicPr>
      </xdr:nvPicPr>
      <xdr:blipFill>
        <a:blip xmlns:r="http://schemas.openxmlformats.org/officeDocument/2006/relationships" r:embed="rId3"/>
        <a:stretch>
          <a:fillRect/>
        </a:stretch>
      </xdr:blipFill>
      <xdr:spPr>
        <a:xfrm>
          <a:off x="4074464" y="8450580"/>
          <a:ext cx="3121339" cy="3362991"/>
        </a:xfrm>
        <a:prstGeom prst="rect">
          <a:avLst/>
        </a:prstGeom>
      </xdr:spPr>
    </xdr:pic>
    <xdr:clientData/>
  </xdr:twoCellAnchor>
  <xdr:twoCellAnchor>
    <xdr:from>
      <xdr:col>8</xdr:col>
      <xdr:colOff>99060</xdr:colOff>
      <xdr:row>60</xdr:row>
      <xdr:rowOff>175260</xdr:rowOff>
    </xdr:from>
    <xdr:to>
      <xdr:col>10</xdr:col>
      <xdr:colOff>373380</xdr:colOff>
      <xdr:row>63</xdr:row>
      <xdr:rowOff>15240</xdr:rowOff>
    </xdr:to>
    <xdr:sp macro="" textlink="">
      <xdr:nvSpPr>
        <xdr:cNvPr id="5" name="Rectangle 4">
          <a:extLst>
            <a:ext uri="{FF2B5EF4-FFF2-40B4-BE49-F238E27FC236}">
              <a16:creationId xmlns:a16="http://schemas.microsoft.com/office/drawing/2014/main" id="{810443CD-E56F-99CD-7F06-9B9A728E5C53}"/>
            </a:ext>
          </a:extLst>
        </xdr:cNvPr>
        <xdr:cNvSpPr/>
      </xdr:nvSpPr>
      <xdr:spPr>
        <a:xfrm>
          <a:off x="5692140" y="11148060"/>
          <a:ext cx="1493520" cy="38862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13</xdr:col>
      <xdr:colOff>0</xdr:colOff>
      <xdr:row>7</xdr:row>
      <xdr:rowOff>0</xdr:rowOff>
    </xdr:from>
    <xdr:to>
      <xdr:col>20</xdr:col>
      <xdr:colOff>76806</xdr:colOff>
      <xdr:row>32</xdr:row>
      <xdr:rowOff>19691</xdr:rowOff>
    </xdr:to>
    <xdr:pic>
      <xdr:nvPicPr>
        <xdr:cNvPr id="2" name="Picture 1">
          <a:extLst>
            <a:ext uri="{FF2B5EF4-FFF2-40B4-BE49-F238E27FC236}">
              <a16:creationId xmlns:a16="http://schemas.microsoft.com/office/drawing/2014/main" id="{0B8A59F3-10F3-C693-46E9-12B526494A10}"/>
            </a:ext>
          </a:extLst>
        </xdr:cNvPr>
        <xdr:cNvPicPr>
          <a:picLocks noChangeAspect="1"/>
        </xdr:cNvPicPr>
      </xdr:nvPicPr>
      <xdr:blipFill>
        <a:blip xmlns:r="http://schemas.openxmlformats.org/officeDocument/2006/relationships" r:embed="rId1"/>
        <a:stretch>
          <a:fillRect/>
        </a:stretch>
      </xdr:blipFill>
      <xdr:spPr>
        <a:xfrm>
          <a:off x="8267700" y="1280160"/>
          <a:ext cx="4344006" cy="4591691"/>
        </a:xfrm>
        <a:prstGeom prst="rect">
          <a:avLst/>
        </a:prstGeom>
      </xdr:spPr>
    </xdr:pic>
    <xdr:clientData/>
  </xdr:twoCellAnchor>
  <xdr:twoCellAnchor editAs="oneCell">
    <xdr:from>
      <xdr:col>12</xdr:col>
      <xdr:colOff>0</xdr:colOff>
      <xdr:row>37</xdr:row>
      <xdr:rowOff>0</xdr:rowOff>
    </xdr:from>
    <xdr:to>
      <xdr:col>18</xdr:col>
      <xdr:colOff>524459</xdr:colOff>
      <xdr:row>62</xdr:row>
      <xdr:rowOff>38743</xdr:rowOff>
    </xdr:to>
    <xdr:pic>
      <xdr:nvPicPr>
        <xdr:cNvPr id="3" name="Picture 2">
          <a:extLst>
            <a:ext uri="{FF2B5EF4-FFF2-40B4-BE49-F238E27FC236}">
              <a16:creationId xmlns:a16="http://schemas.microsoft.com/office/drawing/2014/main" id="{E0C724D1-D044-C5AB-CFCC-A10E642ED1AB}"/>
            </a:ext>
          </a:extLst>
        </xdr:cNvPr>
        <xdr:cNvPicPr>
          <a:picLocks noChangeAspect="1"/>
        </xdr:cNvPicPr>
      </xdr:nvPicPr>
      <xdr:blipFill>
        <a:blip xmlns:r="http://schemas.openxmlformats.org/officeDocument/2006/relationships" r:embed="rId2"/>
        <a:stretch>
          <a:fillRect/>
        </a:stretch>
      </xdr:blipFill>
      <xdr:spPr>
        <a:xfrm>
          <a:off x="7658100" y="6766560"/>
          <a:ext cx="4182059" cy="4610743"/>
        </a:xfrm>
        <a:prstGeom prst="rect">
          <a:avLst/>
        </a:prstGeom>
      </xdr:spPr>
    </xdr:pic>
    <xdr:clientData/>
  </xdr:twoCellAnchor>
  <xdr:twoCellAnchor editAs="oneCell">
    <xdr:from>
      <xdr:col>11</xdr:col>
      <xdr:colOff>0</xdr:colOff>
      <xdr:row>67</xdr:row>
      <xdr:rowOff>0</xdr:rowOff>
    </xdr:from>
    <xdr:to>
      <xdr:col>16</xdr:col>
      <xdr:colOff>350815</xdr:colOff>
      <xdr:row>89</xdr:row>
      <xdr:rowOff>349</xdr:rowOff>
    </xdr:to>
    <xdr:pic>
      <xdr:nvPicPr>
        <xdr:cNvPr id="4" name="Picture 3">
          <a:extLst>
            <a:ext uri="{FF2B5EF4-FFF2-40B4-BE49-F238E27FC236}">
              <a16:creationId xmlns:a16="http://schemas.microsoft.com/office/drawing/2014/main" id="{8C67130F-B98A-4811-617B-CE2D68B6E060}"/>
            </a:ext>
          </a:extLst>
        </xdr:cNvPr>
        <xdr:cNvPicPr>
          <a:picLocks noChangeAspect="1"/>
        </xdr:cNvPicPr>
      </xdr:nvPicPr>
      <xdr:blipFill>
        <a:blip xmlns:r="http://schemas.openxmlformats.org/officeDocument/2006/relationships" r:embed="rId3"/>
        <a:stretch>
          <a:fillRect/>
        </a:stretch>
      </xdr:blipFill>
      <xdr:spPr>
        <a:xfrm>
          <a:off x="7048500" y="12252960"/>
          <a:ext cx="3398815" cy="402370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510540</xdr:colOff>
      <xdr:row>5</xdr:row>
      <xdr:rowOff>129540</xdr:rowOff>
    </xdr:from>
    <xdr:to>
      <xdr:col>8</xdr:col>
      <xdr:colOff>38482</xdr:colOff>
      <xdr:row>27</xdr:row>
      <xdr:rowOff>145130</xdr:rowOff>
    </xdr:to>
    <xdr:pic>
      <xdr:nvPicPr>
        <xdr:cNvPr id="2" name="Picture 1">
          <a:extLst>
            <a:ext uri="{FF2B5EF4-FFF2-40B4-BE49-F238E27FC236}">
              <a16:creationId xmlns:a16="http://schemas.microsoft.com/office/drawing/2014/main" id="{17A8073A-44FB-2E98-3CD6-77E7F8D12989}"/>
            </a:ext>
          </a:extLst>
        </xdr:cNvPr>
        <xdr:cNvPicPr>
          <a:picLocks noChangeAspect="1"/>
        </xdr:cNvPicPr>
      </xdr:nvPicPr>
      <xdr:blipFill>
        <a:blip xmlns:r="http://schemas.openxmlformats.org/officeDocument/2006/relationships" r:embed="rId1"/>
        <a:stretch>
          <a:fillRect/>
        </a:stretch>
      </xdr:blipFill>
      <xdr:spPr>
        <a:xfrm>
          <a:off x="510540" y="1043940"/>
          <a:ext cx="4404742" cy="40389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7</xdr:col>
      <xdr:colOff>137542</xdr:colOff>
      <xdr:row>32</xdr:row>
      <xdr:rowOff>30831</xdr:rowOff>
    </xdr:to>
    <xdr:pic>
      <xdr:nvPicPr>
        <xdr:cNvPr id="2" name="Picture 1">
          <a:extLst>
            <a:ext uri="{FF2B5EF4-FFF2-40B4-BE49-F238E27FC236}">
              <a16:creationId xmlns:a16="http://schemas.microsoft.com/office/drawing/2014/main" id="{4A32F7D6-A3A5-2B4E-DD51-22397099B02F}"/>
            </a:ext>
          </a:extLst>
        </xdr:cNvPr>
        <xdr:cNvPicPr>
          <a:picLocks noChangeAspect="1"/>
        </xdr:cNvPicPr>
      </xdr:nvPicPr>
      <xdr:blipFill>
        <a:blip xmlns:r="http://schemas.openxmlformats.org/officeDocument/2006/relationships" r:embed="rId1"/>
        <a:stretch>
          <a:fillRect/>
        </a:stretch>
      </xdr:blipFill>
      <xdr:spPr>
        <a:xfrm>
          <a:off x="0" y="1828800"/>
          <a:ext cx="4404742" cy="4054191"/>
        </a:xfrm>
        <a:prstGeom prst="rect">
          <a:avLst/>
        </a:prstGeom>
      </xdr:spPr>
    </xdr:pic>
    <xdr:clientData/>
  </xdr:twoCellAnchor>
  <xdr:twoCellAnchor editAs="oneCell">
    <xdr:from>
      <xdr:col>0</xdr:col>
      <xdr:colOff>0</xdr:colOff>
      <xdr:row>34</xdr:row>
      <xdr:rowOff>0</xdr:rowOff>
    </xdr:from>
    <xdr:to>
      <xdr:col>9</xdr:col>
      <xdr:colOff>581872</xdr:colOff>
      <xdr:row>64</xdr:row>
      <xdr:rowOff>162713</xdr:rowOff>
    </xdr:to>
    <xdr:pic>
      <xdr:nvPicPr>
        <xdr:cNvPr id="3" name="Picture 2">
          <a:extLst>
            <a:ext uri="{FF2B5EF4-FFF2-40B4-BE49-F238E27FC236}">
              <a16:creationId xmlns:a16="http://schemas.microsoft.com/office/drawing/2014/main" id="{F707A362-65FE-FF72-B986-F769C929204D}"/>
            </a:ext>
          </a:extLst>
        </xdr:cNvPr>
        <xdr:cNvPicPr>
          <a:picLocks noChangeAspect="1"/>
        </xdr:cNvPicPr>
      </xdr:nvPicPr>
      <xdr:blipFill>
        <a:blip xmlns:r="http://schemas.openxmlformats.org/officeDocument/2006/relationships" r:embed="rId2"/>
        <a:stretch>
          <a:fillRect/>
        </a:stretch>
      </xdr:blipFill>
      <xdr:spPr>
        <a:xfrm>
          <a:off x="0" y="6217920"/>
          <a:ext cx="6068272" cy="5649113"/>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22</xdr:row>
      <xdr:rowOff>148442</xdr:rowOff>
    </xdr:from>
    <xdr:to>
      <xdr:col>5</xdr:col>
      <xdr:colOff>7620</xdr:colOff>
      <xdr:row>33</xdr:row>
      <xdr:rowOff>70901</xdr:rowOff>
    </xdr:to>
    <xdr:pic>
      <xdr:nvPicPr>
        <xdr:cNvPr id="2" name="Picture 1">
          <a:extLst>
            <a:ext uri="{FF2B5EF4-FFF2-40B4-BE49-F238E27FC236}">
              <a16:creationId xmlns:a16="http://schemas.microsoft.com/office/drawing/2014/main" id="{A1885138-A3D6-B5D0-6F40-79A8B6110471}"/>
            </a:ext>
          </a:extLst>
        </xdr:cNvPr>
        <xdr:cNvPicPr>
          <a:picLocks noChangeAspect="1"/>
        </xdr:cNvPicPr>
      </xdr:nvPicPr>
      <xdr:blipFill>
        <a:blip xmlns:r="http://schemas.openxmlformats.org/officeDocument/2006/relationships" r:embed="rId1"/>
        <a:stretch>
          <a:fillRect/>
        </a:stretch>
      </xdr:blipFill>
      <xdr:spPr>
        <a:xfrm>
          <a:off x="0" y="4171802"/>
          <a:ext cx="5196840" cy="1934139"/>
        </a:xfrm>
        <a:prstGeom prst="rect">
          <a:avLst/>
        </a:prstGeom>
      </xdr:spPr>
    </xdr:pic>
    <xdr:clientData/>
  </xdr:twoCellAnchor>
  <xdr:twoCellAnchor editAs="oneCell">
    <xdr:from>
      <xdr:col>0</xdr:col>
      <xdr:colOff>38100</xdr:colOff>
      <xdr:row>4</xdr:row>
      <xdr:rowOff>129540</xdr:rowOff>
    </xdr:from>
    <xdr:to>
      <xdr:col>3</xdr:col>
      <xdr:colOff>1038705</xdr:colOff>
      <xdr:row>8</xdr:row>
      <xdr:rowOff>93442</xdr:rowOff>
    </xdr:to>
    <xdr:pic>
      <xdr:nvPicPr>
        <xdr:cNvPr id="3" name="Picture 2">
          <a:extLst>
            <a:ext uri="{FF2B5EF4-FFF2-40B4-BE49-F238E27FC236}">
              <a16:creationId xmlns:a16="http://schemas.microsoft.com/office/drawing/2014/main" id="{3DA13883-0B5C-D339-1148-800BF4A2EF61}"/>
            </a:ext>
          </a:extLst>
        </xdr:cNvPr>
        <xdr:cNvPicPr>
          <a:picLocks noChangeAspect="1"/>
        </xdr:cNvPicPr>
      </xdr:nvPicPr>
      <xdr:blipFill>
        <a:blip xmlns:r="http://schemas.openxmlformats.org/officeDocument/2006/relationships" r:embed="rId2"/>
        <a:stretch>
          <a:fillRect/>
        </a:stretch>
      </xdr:blipFill>
      <xdr:spPr>
        <a:xfrm>
          <a:off x="38100" y="861060"/>
          <a:ext cx="3439005" cy="69542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3</xdr:col>
      <xdr:colOff>144780</xdr:colOff>
      <xdr:row>1</xdr:row>
      <xdr:rowOff>91440</xdr:rowOff>
    </xdr:from>
    <xdr:ext cx="9657131" cy="655949"/>
    <xdr:sp macro="" textlink="">
      <xdr:nvSpPr>
        <xdr:cNvPr id="2" name="TextBox 1">
          <a:extLst>
            <a:ext uri="{FF2B5EF4-FFF2-40B4-BE49-F238E27FC236}">
              <a16:creationId xmlns:a16="http://schemas.microsoft.com/office/drawing/2014/main" id="{B3F51E83-3849-4A1C-A719-68DACE6A35DF}"/>
            </a:ext>
          </a:extLst>
        </xdr:cNvPr>
        <xdr:cNvSpPr txBox="1"/>
      </xdr:nvSpPr>
      <xdr:spPr>
        <a:xfrm>
          <a:off x="1973580" y="274320"/>
          <a:ext cx="9657131"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800" b="1" i="0">
              <a:solidFill>
                <a:schemeClr val="tx1"/>
              </a:solidFill>
              <a:effectLst/>
              <a:latin typeface="+mn-lt"/>
              <a:ea typeface="+mn-ea"/>
              <a:cs typeface="+mn-cs"/>
            </a:rPr>
            <a:t>Exercise 1 – Display Status Text:</a:t>
          </a:r>
          <a:r>
            <a:rPr lang="en-US" sz="1800" b="0" i="0">
              <a:solidFill>
                <a:schemeClr val="tx1"/>
              </a:solidFill>
              <a:effectLst/>
              <a:latin typeface="+mn-lt"/>
              <a:ea typeface="+mn-ea"/>
              <a:cs typeface="+mn-cs"/>
            </a:rPr>
            <a:t> When the order costs more than $5, then a 10% tax will be applied. </a:t>
          </a:r>
        </a:p>
        <a:p>
          <a:pPr algn="ctr"/>
          <a:r>
            <a:rPr lang="en-US" sz="1800" b="0" i="0">
              <a:solidFill>
                <a:schemeClr val="tx1"/>
              </a:solidFill>
              <a:effectLst/>
              <a:latin typeface="+mn-lt"/>
              <a:ea typeface="+mn-ea"/>
              <a:cs typeface="+mn-cs"/>
            </a:rPr>
            <a:t>Use the </a:t>
          </a:r>
          <a:r>
            <a:rPr lang="en-US" sz="1800" b="1" i="0">
              <a:solidFill>
                <a:schemeClr val="tx1"/>
              </a:solidFill>
              <a:effectLst/>
              <a:latin typeface="+mn-lt"/>
              <a:ea typeface="+mn-ea"/>
              <a:cs typeface="+mn-cs"/>
            </a:rPr>
            <a:t>IF</a:t>
          </a:r>
          <a:r>
            <a:rPr lang="en-US" sz="1800" b="0" i="0">
              <a:solidFill>
                <a:schemeClr val="tx1"/>
              </a:solidFill>
              <a:effectLst/>
              <a:latin typeface="+mn-lt"/>
              <a:ea typeface="+mn-ea"/>
              <a:cs typeface="+mn-cs"/>
            </a:rPr>
            <a:t> function to display “Including Tax” in the Status column.</a:t>
          </a:r>
          <a:endParaRPr lang="en-US" sz="1800"/>
        </a:p>
      </xdr:txBody>
    </xdr:sp>
    <xdr:clientData/>
  </xdr:oneCellAnchor>
</xdr:wsDr>
</file>

<file path=xl/drawings/drawing21.xml><?xml version="1.0" encoding="utf-8"?>
<xdr:wsDr xmlns:xdr="http://schemas.openxmlformats.org/drawingml/2006/spreadsheetDrawing" xmlns:a="http://schemas.openxmlformats.org/drawingml/2006/main">
  <xdr:twoCellAnchor editAs="oneCell">
    <xdr:from>
      <xdr:col>13</xdr:col>
      <xdr:colOff>0</xdr:colOff>
      <xdr:row>1</xdr:row>
      <xdr:rowOff>0</xdr:rowOff>
    </xdr:from>
    <xdr:to>
      <xdr:col>17</xdr:col>
      <xdr:colOff>429025</xdr:colOff>
      <xdr:row>4</xdr:row>
      <xdr:rowOff>175361</xdr:rowOff>
    </xdr:to>
    <xdr:pic>
      <xdr:nvPicPr>
        <xdr:cNvPr id="2" name="Picture 1">
          <a:extLst>
            <a:ext uri="{FF2B5EF4-FFF2-40B4-BE49-F238E27FC236}">
              <a16:creationId xmlns:a16="http://schemas.microsoft.com/office/drawing/2014/main" id="{63BC2F55-7381-2605-24C7-6659A5AF19CF}"/>
            </a:ext>
          </a:extLst>
        </xdr:cNvPr>
        <xdr:cNvPicPr>
          <a:picLocks noChangeAspect="1"/>
        </xdr:cNvPicPr>
      </xdr:nvPicPr>
      <xdr:blipFill>
        <a:blip xmlns:r="http://schemas.openxmlformats.org/officeDocument/2006/relationships" r:embed="rId1"/>
        <a:stretch>
          <a:fillRect/>
        </a:stretch>
      </xdr:blipFill>
      <xdr:spPr>
        <a:xfrm>
          <a:off x="8785860" y="182880"/>
          <a:ext cx="2867425" cy="72400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16</xdr:col>
      <xdr:colOff>400446</xdr:colOff>
      <xdr:row>7</xdr:row>
      <xdr:rowOff>76338</xdr:rowOff>
    </xdr:to>
    <xdr:pic>
      <xdr:nvPicPr>
        <xdr:cNvPr id="2" name="Picture 1">
          <a:extLst>
            <a:ext uri="{FF2B5EF4-FFF2-40B4-BE49-F238E27FC236}">
              <a16:creationId xmlns:a16="http://schemas.microsoft.com/office/drawing/2014/main" id="{A9C75B07-0A68-C5D0-AE6A-8956313CA162}"/>
            </a:ext>
          </a:extLst>
        </xdr:cNvPr>
        <xdr:cNvPicPr>
          <a:picLocks noChangeAspect="1"/>
        </xdr:cNvPicPr>
      </xdr:nvPicPr>
      <xdr:blipFill>
        <a:blip xmlns:r="http://schemas.openxmlformats.org/officeDocument/2006/relationships" r:embed="rId1"/>
        <a:stretch>
          <a:fillRect/>
        </a:stretch>
      </xdr:blipFill>
      <xdr:spPr>
        <a:xfrm>
          <a:off x="8229600" y="365760"/>
          <a:ext cx="2838846" cy="99073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9</xdr:col>
      <xdr:colOff>2200837</xdr:colOff>
      <xdr:row>4</xdr:row>
      <xdr:rowOff>62925</xdr:rowOff>
    </xdr:to>
    <xdr:pic>
      <xdr:nvPicPr>
        <xdr:cNvPr id="2" name="Picture 1">
          <a:extLst>
            <a:ext uri="{FF2B5EF4-FFF2-40B4-BE49-F238E27FC236}">
              <a16:creationId xmlns:a16="http://schemas.microsoft.com/office/drawing/2014/main" id="{D60CC40C-A642-44FE-3B29-98DE411AC339}"/>
            </a:ext>
          </a:extLst>
        </xdr:cNvPr>
        <xdr:cNvPicPr>
          <a:picLocks noChangeAspect="1"/>
        </xdr:cNvPicPr>
      </xdr:nvPicPr>
      <xdr:blipFill>
        <a:blip xmlns:r="http://schemas.openxmlformats.org/officeDocument/2006/relationships" r:embed="rId1"/>
        <a:stretch>
          <a:fillRect/>
        </a:stretch>
      </xdr:blipFill>
      <xdr:spPr>
        <a:xfrm>
          <a:off x="3657600" y="365760"/>
          <a:ext cx="4029637" cy="428685"/>
        </a:xfrm>
        <a:prstGeom prst="rect">
          <a:avLst/>
        </a:prstGeom>
      </xdr:spPr>
    </xdr:pic>
    <xdr:clientData/>
  </xdr:twoCellAnchor>
  <xdr:twoCellAnchor editAs="oneCell">
    <xdr:from>
      <xdr:col>6</xdr:col>
      <xdr:colOff>0</xdr:colOff>
      <xdr:row>5</xdr:row>
      <xdr:rowOff>0</xdr:rowOff>
    </xdr:from>
    <xdr:to>
      <xdr:col>9</xdr:col>
      <xdr:colOff>1695942</xdr:colOff>
      <xdr:row>8</xdr:row>
      <xdr:rowOff>99150</xdr:rowOff>
    </xdr:to>
    <xdr:pic>
      <xdr:nvPicPr>
        <xdr:cNvPr id="3" name="Picture 2">
          <a:extLst>
            <a:ext uri="{FF2B5EF4-FFF2-40B4-BE49-F238E27FC236}">
              <a16:creationId xmlns:a16="http://schemas.microsoft.com/office/drawing/2014/main" id="{8FE64B09-E9B1-E8A3-DCFF-62C97E21B77C}"/>
            </a:ext>
          </a:extLst>
        </xdr:cNvPr>
        <xdr:cNvPicPr>
          <a:picLocks noChangeAspect="1"/>
        </xdr:cNvPicPr>
      </xdr:nvPicPr>
      <xdr:blipFill>
        <a:blip xmlns:r="http://schemas.openxmlformats.org/officeDocument/2006/relationships" r:embed="rId2"/>
        <a:stretch>
          <a:fillRect/>
        </a:stretch>
      </xdr:blipFill>
      <xdr:spPr>
        <a:xfrm>
          <a:off x="3657600" y="914400"/>
          <a:ext cx="3524742" cy="647790"/>
        </a:xfrm>
        <a:prstGeom prst="rect">
          <a:avLst/>
        </a:prstGeom>
      </xdr:spPr>
    </xdr:pic>
    <xdr:clientData/>
  </xdr:twoCellAnchor>
  <xdr:twoCellAnchor>
    <xdr:from>
      <xdr:col>11</xdr:col>
      <xdr:colOff>76200</xdr:colOff>
      <xdr:row>10</xdr:row>
      <xdr:rowOff>38100</xdr:rowOff>
    </xdr:from>
    <xdr:to>
      <xdr:col>18</xdr:col>
      <xdr:colOff>41910</xdr:colOff>
      <xdr:row>30</xdr:row>
      <xdr:rowOff>129540</xdr:rowOff>
    </xdr:to>
    <xdr:sp macro="" textlink="">
      <xdr:nvSpPr>
        <xdr:cNvPr id="4" name="TextBox 3">
          <a:extLst>
            <a:ext uri="{FF2B5EF4-FFF2-40B4-BE49-F238E27FC236}">
              <a16:creationId xmlns:a16="http://schemas.microsoft.com/office/drawing/2014/main" id="{4D566041-9691-40F3-ACB7-6661CB308C0B}"/>
            </a:ext>
          </a:extLst>
        </xdr:cNvPr>
        <xdr:cNvSpPr txBox="1"/>
      </xdr:nvSpPr>
      <xdr:spPr>
        <a:xfrm>
          <a:off x="10919460" y="1866900"/>
          <a:ext cx="4232910" cy="3931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 Instructions</a:t>
          </a:r>
        </a:p>
        <a:p>
          <a:r>
            <a:rPr lang="en-IN" sz="1400"/>
            <a:t> </a:t>
          </a:r>
          <a:r>
            <a:rPr lang="en-IN" sz="1400" b="0" i="0" u="none" strike="noStrike">
              <a:solidFill>
                <a:schemeClr val="dk1"/>
              </a:solidFill>
              <a:effectLst/>
              <a:latin typeface="+mn-lt"/>
              <a:ea typeface="+mn-ea"/>
              <a:cs typeface="+mn-cs"/>
            </a:rPr>
            <a:t>Use the SUMIFS function to answer the following questions:</a:t>
          </a:r>
          <a:r>
            <a:rPr lang="en-IN" sz="1400"/>
            <a:t> </a:t>
          </a:r>
        </a:p>
        <a:p>
          <a:r>
            <a:rPr lang="en-IN" sz="1400" b="1" i="0" u="none" strike="noStrike">
              <a:solidFill>
                <a:schemeClr val="dk1"/>
              </a:solidFill>
              <a:effectLst/>
              <a:latin typeface="+mn-lt"/>
              <a:ea typeface="+mn-ea"/>
              <a:cs typeface="+mn-cs"/>
            </a:rPr>
            <a:t>1. Total Revenue</a:t>
          </a:r>
          <a:r>
            <a:rPr lang="en-IN" sz="1400" b="0" i="0" u="none" strike="noStrike">
              <a:solidFill>
                <a:schemeClr val="dk1"/>
              </a:solidFill>
              <a:effectLst/>
              <a:latin typeface="+mn-lt"/>
              <a:ea typeface="+mn-ea"/>
              <a:cs typeface="+mn-cs"/>
            </a:rPr>
            <a:t> generated from </a:t>
          </a:r>
          <a:r>
            <a:rPr lang="en-IN" sz="1400" b="1" i="0" u="none" strike="noStrike">
              <a:solidFill>
                <a:schemeClr val="dk1"/>
              </a:solidFill>
              <a:effectLst/>
              <a:latin typeface="+mn-lt"/>
              <a:ea typeface="+mn-ea"/>
              <a:cs typeface="+mn-cs"/>
            </a:rPr>
            <a:t>Laptops</a:t>
          </a:r>
          <a:r>
            <a:rPr lang="en-IN" sz="1400" b="0" i="0" u="none" strike="noStrike">
              <a:solidFill>
                <a:schemeClr val="dk1"/>
              </a:solidFill>
              <a:effectLst/>
              <a:latin typeface="+mn-lt"/>
              <a:ea typeface="+mn-ea"/>
              <a:cs typeface="+mn-cs"/>
            </a:rPr>
            <a:t>.</a:t>
          </a:r>
          <a:r>
            <a:rPr lang="en-IN" sz="1400"/>
            <a:t> </a:t>
          </a:r>
        </a:p>
        <a:p>
          <a:r>
            <a:rPr lang="en-IN" sz="1400" b="1" i="0" u="none" strike="noStrike">
              <a:solidFill>
                <a:schemeClr val="dk1"/>
              </a:solidFill>
              <a:effectLst/>
              <a:latin typeface="+mn-lt"/>
              <a:ea typeface="+mn-ea"/>
              <a:cs typeface="+mn-cs"/>
            </a:rPr>
            <a:t>2. Total Units Sold</a:t>
          </a:r>
          <a:r>
            <a:rPr lang="en-IN" sz="1400" b="0" i="0" u="none" strike="noStrike">
              <a:solidFill>
                <a:schemeClr val="dk1"/>
              </a:solidFill>
              <a:effectLst/>
              <a:latin typeface="+mn-lt"/>
              <a:ea typeface="+mn-ea"/>
              <a:cs typeface="+mn-cs"/>
            </a:rPr>
            <a:t> by </a:t>
          </a:r>
          <a:r>
            <a:rPr lang="en-IN" sz="1400" b="1" i="0" u="none" strike="noStrike">
              <a:solidFill>
                <a:schemeClr val="dk1"/>
              </a:solidFill>
              <a:effectLst/>
              <a:latin typeface="+mn-lt"/>
              <a:ea typeface="+mn-ea"/>
              <a:cs typeface="+mn-cs"/>
            </a:rPr>
            <a:t>Alice</a:t>
          </a:r>
          <a:r>
            <a:rPr lang="en-IN" sz="1400" b="0" i="0" u="none" strike="noStrike">
              <a:solidFill>
                <a:schemeClr val="dk1"/>
              </a:solidFill>
              <a:effectLst/>
              <a:latin typeface="+mn-lt"/>
              <a:ea typeface="+mn-ea"/>
              <a:cs typeface="+mn-cs"/>
            </a:rPr>
            <a:t> in the </a:t>
          </a:r>
          <a:r>
            <a:rPr lang="en-IN" sz="1400" b="1" i="0" u="none" strike="noStrike">
              <a:solidFill>
                <a:schemeClr val="dk1"/>
              </a:solidFill>
              <a:effectLst/>
              <a:latin typeface="+mn-lt"/>
              <a:ea typeface="+mn-ea"/>
              <a:cs typeface="+mn-cs"/>
            </a:rPr>
            <a:t>East</a:t>
          </a:r>
          <a:r>
            <a:rPr lang="en-IN" sz="1400" b="0" i="0" u="none" strike="noStrike">
              <a:solidFill>
                <a:schemeClr val="dk1"/>
              </a:solidFill>
              <a:effectLst/>
              <a:latin typeface="+mn-lt"/>
              <a:ea typeface="+mn-ea"/>
              <a:cs typeface="+mn-cs"/>
            </a:rPr>
            <a:t> region.</a:t>
          </a:r>
          <a:r>
            <a:rPr lang="en-IN" sz="1400"/>
            <a:t> </a:t>
          </a:r>
        </a:p>
        <a:p>
          <a:r>
            <a:rPr lang="en-IN" sz="1400" b="1" i="0" u="none" strike="noStrike">
              <a:solidFill>
                <a:schemeClr val="dk1"/>
              </a:solidFill>
              <a:effectLst/>
              <a:latin typeface="+mn-lt"/>
              <a:ea typeface="+mn-ea"/>
              <a:cs typeface="+mn-cs"/>
            </a:rPr>
            <a:t>3. Revenue from Printers</a:t>
          </a:r>
          <a:r>
            <a:rPr lang="en-IN" sz="1400" b="0" i="0" u="none" strike="noStrike">
              <a:solidFill>
                <a:schemeClr val="dk1"/>
              </a:solidFill>
              <a:effectLst/>
              <a:latin typeface="+mn-lt"/>
              <a:ea typeface="+mn-ea"/>
              <a:cs typeface="+mn-cs"/>
            </a:rPr>
            <a:t> sold in the </a:t>
          </a:r>
          <a:r>
            <a:rPr lang="en-IN" sz="1400" b="1" i="0" u="none" strike="noStrike">
              <a:solidFill>
                <a:schemeClr val="dk1"/>
              </a:solidFill>
              <a:effectLst/>
              <a:latin typeface="+mn-lt"/>
              <a:ea typeface="+mn-ea"/>
              <a:cs typeface="+mn-cs"/>
            </a:rPr>
            <a:t>East</a:t>
          </a:r>
          <a:r>
            <a:rPr lang="en-IN" sz="1400" b="0" i="0" u="none" strike="noStrike">
              <a:solidFill>
                <a:schemeClr val="dk1"/>
              </a:solidFill>
              <a:effectLst/>
              <a:latin typeface="+mn-lt"/>
              <a:ea typeface="+mn-ea"/>
              <a:cs typeface="+mn-cs"/>
            </a:rPr>
            <a:t> region.</a:t>
          </a:r>
          <a:r>
            <a:rPr lang="en-IN" sz="1400"/>
            <a:t> </a:t>
          </a:r>
        </a:p>
        <a:p>
          <a:r>
            <a:rPr lang="en-IN" sz="1400" b="0" i="0" u="none" strike="noStrike">
              <a:solidFill>
                <a:schemeClr val="dk1"/>
              </a:solidFill>
              <a:effectLst/>
              <a:latin typeface="+mn-lt"/>
              <a:ea typeface="+mn-ea"/>
              <a:cs typeface="+mn-cs"/>
            </a:rPr>
            <a:t>4. Total revenue generated in </a:t>
          </a:r>
          <a:r>
            <a:rPr lang="en-IN" sz="1400" b="1" i="0" u="none" strike="noStrike">
              <a:solidFill>
                <a:schemeClr val="dk1"/>
              </a:solidFill>
              <a:effectLst/>
              <a:latin typeface="+mn-lt"/>
              <a:ea typeface="+mn-ea"/>
              <a:cs typeface="+mn-cs"/>
            </a:rPr>
            <a:t>January 2025</a:t>
          </a:r>
          <a:r>
            <a:rPr lang="en-IN" sz="1400" b="0" i="0" u="none" strike="noStrike">
              <a:solidFill>
                <a:schemeClr val="dk1"/>
              </a:solidFill>
              <a:effectLst/>
              <a:latin typeface="+mn-lt"/>
              <a:ea typeface="+mn-ea"/>
              <a:cs typeface="+mn-cs"/>
            </a:rPr>
            <a:t> by </a:t>
          </a:r>
          <a:r>
            <a:rPr lang="en-IN" sz="1400" b="1" i="0" u="none" strike="noStrike">
              <a:solidFill>
                <a:schemeClr val="dk1"/>
              </a:solidFill>
              <a:effectLst/>
              <a:latin typeface="+mn-lt"/>
              <a:ea typeface="+mn-ea"/>
              <a:cs typeface="+mn-cs"/>
            </a:rPr>
            <a:t>Charlie</a:t>
          </a:r>
          <a:r>
            <a:rPr lang="en-IN" sz="1400" b="0" i="0" u="none" strike="noStrike">
              <a:solidFill>
                <a:schemeClr val="dk1"/>
              </a:solidFill>
              <a:effectLst/>
              <a:latin typeface="+mn-lt"/>
              <a:ea typeface="+mn-ea"/>
              <a:cs typeface="+mn-cs"/>
            </a:rPr>
            <a:t>.</a:t>
          </a:r>
          <a:r>
            <a:rPr lang="en-IN" sz="1400"/>
            <a:t> </a:t>
          </a:r>
        </a:p>
        <a:p>
          <a:r>
            <a:rPr lang="en-IN" sz="1400" b="0" i="0" u="none" strike="noStrike">
              <a:solidFill>
                <a:schemeClr val="dk1"/>
              </a:solidFill>
              <a:effectLst/>
              <a:latin typeface="+mn-lt"/>
              <a:ea typeface="+mn-ea"/>
              <a:cs typeface="+mn-cs"/>
            </a:rPr>
            <a:t>5. Total units sold for </a:t>
          </a:r>
          <a:r>
            <a:rPr lang="en-IN" sz="1400" b="1" i="0" u="none" strike="noStrike">
              <a:solidFill>
                <a:schemeClr val="dk1"/>
              </a:solidFill>
              <a:effectLst/>
              <a:latin typeface="+mn-lt"/>
              <a:ea typeface="+mn-ea"/>
              <a:cs typeface="+mn-cs"/>
            </a:rPr>
            <a:t>Monitors</a:t>
          </a:r>
          <a:r>
            <a:rPr lang="en-IN" sz="1400" b="0" i="0" u="none" strike="noStrike">
              <a:solidFill>
                <a:schemeClr val="dk1"/>
              </a:solidFill>
              <a:effectLst/>
              <a:latin typeface="+mn-lt"/>
              <a:ea typeface="+mn-ea"/>
              <a:cs typeface="+mn-cs"/>
            </a:rPr>
            <a:t> across all regions.</a:t>
          </a:r>
          <a:r>
            <a:rPr lang="en-IN" sz="1400"/>
            <a:t> </a:t>
          </a:r>
        </a:p>
        <a:p>
          <a:r>
            <a:rPr lang="en-IN" sz="1400" b="0" i="0" u="none" strike="noStrike">
              <a:solidFill>
                <a:schemeClr val="dk1"/>
              </a:solidFill>
              <a:effectLst/>
              <a:latin typeface="+mn-lt"/>
              <a:ea typeface="+mn-ea"/>
              <a:cs typeface="+mn-cs"/>
            </a:rPr>
            <a:t>6. Total revenue generated by </a:t>
          </a:r>
          <a:r>
            <a:rPr lang="en-IN" sz="1400" b="1" i="0" u="none" strike="noStrike">
              <a:solidFill>
                <a:schemeClr val="dk1"/>
              </a:solidFill>
              <a:effectLst/>
              <a:latin typeface="+mn-lt"/>
              <a:ea typeface="+mn-ea"/>
              <a:cs typeface="+mn-cs"/>
            </a:rPr>
            <a:t>Bob</a:t>
          </a:r>
          <a:r>
            <a:rPr lang="en-IN" sz="1400" b="0" i="0" u="none" strike="noStrike">
              <a:solidFill>
                <a:schemeClr val="dk1"/>
              </a:solidFill>
              <a:effectLst/>
              <a:latin typeface="+mn-lt"/>
              <a:ea typeface="+mn-ea"/>
              <a:cs typeface="+mn-cs"/>
            </a:rPr>
            <a:t> in the </a:t>
          </a:r>
          <a:r>
            <a:rPr lang="en-IN" sz="1400" b="1" i="0" u="none" strike="noStrike">
              <a:solidFill>
                <a:schemeClr val="dk1"/>
              </a:solidFill>
              <a:effectLst/>
              <a:latin typeface="+mn-lt"/>
              <a:ea typeface="+mn-ea"/>
              <a:cs typeface="+mn-cs"/>
            </a:rPr>
            <a:t>West</a:t>
          </a:r>
          <a:r>
            <a:rPr lang="en-IN" sz="1400" b="0" i="0" u="none" strike="noStrike">
              <a:solidFill>
                <a:schemeClr val="dk1"/>
              </a:solidFill>
              <a:effectLst/>
              <a:latin typeface="+mn-lt"/>
              <a:ea typeface="+mn-ea"/>
              <a:cs typeface="+mn-cs"/>
            </a:rPr>
            <a:t> region.</a:t>
          </a:r>
          <a:r>
            <a:rPr lang="en-IN" sz="1400"/>
            <a:t> </a:t>
          </a:r>
        </a:p>
        <a:p>
          <a:r>
            <a:rPr lang="en-IN" sz="1400" b="0" i="0" u="none" strike="noStrike">
              <a:solidFill>
                <a:schemeClr val="dk1"/>
              </a:solidFill>
              <a:effectLst/>
              <a:latin typeface="+mn-lt"/>
              <a:ea typeface="+mn-ea"/>
              <a:cs typeface="+mn-cs"/>
            </a:rPr>
            <a:t>7. Total revenue for </a:t>
          </a:r>
          <a:r>
            <a:rPr lang="en-IN" sz="1400" b="1" i="0" u="none" strike="noStrike">
              <a:solidFill>
                <a:schemeClr val="dk1"/>
              </a:solidFill>
              <a:effectLst/>
              <a:latin typeface="+mn-lt"/>
              <a:ea typeface="+mn-ea"/>
              <a:cs typeface="+mn-cs"/>
            </a:rPr>
            <a:t>Laptops</a:t>
          </a:r>
          <a:r>
            <a:rPr lang="en-IN" sz="1400" b="0" i="0" u="none" strike="noStrike">
              <a:solidFill>
                <a:schemeClr val="dk1"/>
              </a:solidFill>
              <a:effectLst/>
              <a:latin typeface="+mn-lt"/>
              <a:ea typeface="+mn-ea"/>
              <a:cs typeface="+mn-cs"/>
            </a:rPr>
            <a:t> sold in the </a:t>
          </a:r>
          <a:r>
            <a:rPr lang="en-IN" sz="1400" b="1" i="0" u="none" strike="noStrike">
              <a:solidFill>
                <a:schemeClr val="dk1"/>
              </a:solidFill>
              <a:effectLst/>
              <a:latin typeface="+mn-lt"/>
              <a:ea typeface="+mn-ea"/>
              <a:cs typeface="+mn-cs"/>
            </a:rPr>
            <a:t>South</a:t>
          </a:r>
          <a:r>
            <a:rPr lang="en-IN" sz="1400" b="0" i="0" u="none" strike="noStrike">
              <a:solidFill>
                <a:schemeClr val="dk1"/>
              </a:solidFill>
              <a:effectLst/>
              <a:latin typeface="+mn-lt"/>
              <a:ea typeface="+mn-ea"/>
              <a:cs typeface="+mn-cs"/>
            </a:rPr>
            <a:t> region by </a:t>
          </a:r>
          <a:r>
            <a:rPr lang="en-IN" sz="1400" b="1" i="0" u="none" strike="noStrike">
              <a:solidFill>
                <a:schemeClr val="dk1"/>
              </a:solidFill>
              <a:effectLst/>
              <a:latin typeface="+mn-lt"/>
              <a:ea typeface="+mn-ea"/>
              <a:cs typeface="+mn-cs"/>
            </a:rPr>
            <a:t>Charlie</a:t>
          </a:r>
          <a:r>
            <a:rPr lang="en-IN" sz="1400" b="0" i="0" u="none" strike="noStrike">
              <a:solidFill>
                <a:schemeClr val="dk1"/>
              </a:solidFill>
              <a:effectLst/>
              <a:latin typeface="+mn-lt"/>
              <a:ea typeface="+mn-ea"/>
              <a:cs typeface="+mn-cs"/>
            </a:rPr>
            <a:t>.</a:t>
          </a:r>
        </a:p>
        <a:p>
          <a:r>
            <a:rPr lang="en-IN" sz="1400"/>
            <a:t> </a:t>
          </a:r>
          <a:r>
            <a:rPr lang="en-IN" sz="1400" b="0" i="0" u="none" strike="noStrike">
              <a:solidFill>
                <a:schemeClr val="dk1"/>
              </a:solidFill>
              <a:effectLst/>
              <a:latin typeface="+mn-lt"/>
              <a:ea typeface="+mn-ea"/>
              <a:cs typeface="+mn-cs"/>
            </a:rPr>
            <a:t>8. Total units sold in the </a:t>
          </a:r>
          <a:r>
            <a:rPr lang="en-IN" sz="1400" b="1" i="0" u="none" strike="noStrike">
              <a:solidFill>
                <a:schemeClr val="dk1"/>
              </a:solidFill>
              <a:effectLst/>
              <a:latin typeface="+mn-lt"/>
              <a:ea typeface="+mn-ea"/>
              <a:cs typeface="+mn-cs"/>
            </a:rPr>
            <a:t>East</a:t>
          </a:r>
          <a:r>
            <a:rPr lang="en-IN" sz="1400" b="0" i="0" u="none" strike="noStrike">
              <a:solidFill>
                <a:schemeClr val="dk1"/>
              </a:solidFill>
              <a:effectLst/>
              <a:latin typeface="+mn-lt"/>
              <a:ea typeface="+mn-ea"/>
              <a:cs typeface="+mn-cs"/>
            </a:rPr>
            <a:t> region for any </a:t>
          </a:r>
          <a:r>
            <a:rPr lang="en-IN" sz="1400" b="1" i="0" u="none" strike="noStrike">
              <a:solidFill>
                <a:schemeClr val="dk1"/>
              </a:solidFill>
              <a:effectLst/>
              <a:latin typeface="+mn-lt"/>
              <a:ea typeface="+mn-ea"/>
              <a:cs typeface="+mn-cs"/>
            </a:rPr>
            <a:t>Product</a:t>
          </a:r>
          <a:r>
            <a:rPr lang="en-IN" sz="1400" b="0" i="0" u="none" strike="noStrike">
              <a:solidFill>
                <a:schemeClr val="dk1"/>
              </a:solidFill>
              <a:effectLst/>
              <a:latin typeface="+mn-lt"/>
              <a:ea typeface="+mn-ea"/>
              <a:cs typeface="+mn-cs"/>
            </a:rPr>
            <a:t>.</a:t>
          </a:r>
          <a:r>
            <a:rPr lang="en-IN" sz="1400"/>
            <a:t> </a:t>
          </a:r>
        </a:p>
        <a:p>
          <a:r>
            <a:rPr lang="en-IN" sz="1400" b="0" i="0" u="none" strike="noStrike">
              <a:solidFill>
                <a:schemeClr val="dk1"/>
              </a:solidFill>
              <a:effectLst/>
              <a:latin typeface="+mn-lt"/>
              <a:ea typeface="+mn-ea"/>
              <a:cs typeface="+mn-cs"/>
            </a:rPr>
            <a:t>9. Revenue generated from </a:t>
          </a:r>
          <a:r>
            <a:rPr lang="en-IN" sz="1400" b="1" i="0" u="none" strike="noStrike">
              <a:solidFill>
                <a:schemeClr val="dk1"/>
              </a:solidFill>
              <a:effectLst/>
              <a:latin typeface="+mn-lt"/>
              <a:ea typeface="+mn-ea"/>
              <a:cs typeface="+mn-cs"/>
            </a:rPr>
            <a:t>Monitors</a:t>
          </a:r>
          <a:r>
            <a:rPr lang="en-IN" sz="1400" b="0" i="0" u="none" strike="noStrike">
              <a:solidFill>
                <a:schemeClr val="dk1"/>
              </a:solidFill>
              <a:effectLst/>
              <a:latin typeface="+mn-lt"/>
              <a:ea typeface="+mn-ea"/>
              <a:cs typeface="+mn-cs"/>
            </a:rPr>
            <a:t> sold by </a:t>
          </a:r>
          <a:r>
            <a:rPr lang="en-IN" sz="1400" b="1" i="0" u="none" strike="noStrike">
              <a:solidFill>
                <a:schemeClr val="dk1"/>
              </a:solidFill>
              <a:effectLst/>
              <a:latin typeface="+mn-lt"/>
              <a:ea typeface="+mn-ea"/>
              <a:cs typeface="+mn-cs"/>
            </a:rPr>
            <a:t>Alice</a:t>
          </a:r>
          <a:r>
            <a:rPr lang="en-IN" sz="1400" b="0" i="0" u="none" strike="noStrike">
              <a:solidFill>
                <a:schemeClr val="dk1"/>
              </a:solidFill>
              <a:effectLst/>
              <a:latin typeface="+mn-lt"/>
              <a:ea typeface="+mn-ea"/>
              <a:cs typeface="+mn-cs"/>
            </a:rPr>
            <a:t>.</a:t>
          </a:r>
          <a:r>
            <a:rPr lang="en-IN" sz="1400"/>
            <a:t> </a:t>
          </a:r>
        </a:p>
        <a:p>
          <a:r>
            <a:rPr lang="en-IN" sz="1400" b="0" i="0" u="none" strike="noStrike">
              <a:solidFill>
                <a:schemeClr val="dk1"/>
              </a:solidFill>
              <a:effectLst/>
              <a:latin typeface="+mn-lt"/>
              <a:ea typeface="+mn-ea"/>
              <a:cs typeface="+mn-cs"/>
            </a:rPr>
            <a:t>10. Total revenue from all sales made </a:t>
          </a:r>
          <a:r>
            <a:rPr lang="en-IN" sz="1400" b="1" i="0" u="none" strike="noStrike">
              <a:solidFill>
                <a:schemeClr val="dk1"/>
              </a:solidFill>
              <a:effectLst/>
              <a:latin typeface="+mn-lt"/>
              <a:ea typeface="+mn-ea"/>
              <a:cs typeface="+mn-cs"/>
            </a:rPr>
            <a:t>after January 15, 2025</a:t>
          </a:r>
          <a:r>
            <a:rPr lang="en-IN" sz="1400"/>
            <a:t> </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7</xdr:col>
      <xdr:colOff>76200</xdr:colOff>
      <xdr:row>3</xdr:row>
      <xdr:rowOff>22860</xdr:rowOff>
    </xdr:from>
    <xdr:to>
      <xdr:col>9</xdr:col>
      <xdr:colOff>530029</xdr:colOff>
      <xdr:row>6</xdr:row>
      <xdr:rowOff>26747</xdr:rowOff>
    </xdr:to>
    <xdr:pic>
      <xdr:nvPicPr>
        <xdr:cNvPr id="2" name="Picture 1">
          <a:extLst>
            <a:ext uri="{FF2B5EF4-FFF2-40B4-BE49-F238E27FC236}">
              <a16:creationId xmlns:a16="http://schemas.microsoft.com/office/drawing/2014/main" id="{0B09C67C-CC32-EC17-11E8-B0043A53DCB7}"/>
            </a:ext>
          </a:extLst>
        </xdr:cNvPr>
        <xdr:cNvPicPr>
          <a:picLocks noChangeAspect="1"/>
        </xdr:cNvPicPr>
      </xdr:nvPicPr>
      <xdr:blipFill>
        <a:blip xmlns:r="http://schemas.openxmlformats.org/officeDocument/2006/relationships" r:embed="rId1"/>
        <a:stretch>
          <a:fillRect/>
        </a:stretch>
      </xdr:blipFill>
      <xdr:spPr>
        <a:xfrm>
          <a:off x="4343400" y="571500"/>
          <a:ext cx="3143689" cy="55252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76200</xdr:colOff>
      <xdr:row>1</xdr:row>
      <xdr:rowOff>53340</xdr:rowOff>
    </xdr:from>
    <xdr:to>
      <xdr:col>17</xdr:col>
      <xdr:colOff>168650</xdr:colOff>
      <xdr:row>5</xdr:row>
      <xdr:rowOff>141084</xdr:rowOff>
    </xdr:to>
    <xdr:pic>
      <xdr:nvPicPr>
        <xdr:cNvPr id="2" name="Picture 1">
          <a:extLst>
            <a:ext uri="{FF2B5EF4-FFF2-40B4-BE49-F238E27FC236}">
              <a16:creationId xmlns:a16="http://schemas.microsoft.com/office/drawing/2014/main" id="{BC212482-C6BE-1F53-1C5C-7BBAA8E3F9F9}"/>
            </a:ext>
          </a:extLst>
        </xdr:cNvPr>
        <xdr:cNvPicPr>
          <a:picLocks noChangeAspect="1"/>
        </xdr:cNvPicPr>
      </xdr:nvPicPr>
      <xdr:blipFill>
        <a:blip xmlns:r="http://schemas.openxmlformats.org/officeDocument/2006/relationships" r:embed="rId1"/>
        <a:stretch>
          <a:fillRect/>
        </a:stretch>
      </xdr:blipFill>
      <xdr:spPr>
        <a:xfrm>
          <a:off x="6697980" y="236220"/>
          <a:ext cx="7240010" cy="81926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601980</xdr:colOff>
      <xdr:row>3</xdr:row>
      <xdr:rowOff>22860</xdr:rowOff>
    </xdr:from>
    <xdr:to>
      <xdr:col>11</xdr:col>
      <xdr:colOff>145567</xdr:colOff>
      <xdr:row>5</xdr:row>
      <xdr:rowOff>181048</xdr:rowOff>
    </xdr:to>
    <xdr:pic>
      <xdr:nvPicPr>
        <xdr:cNvPr id="2" name="Picture 1">
          <a:extLst>
            <a:ext uri="{FF2B5EF4-FFF2-40B4-BE49-F238E27FC236}">
              <a16:creationId xmlns:a16="http://schemas.microsoft.com/office/drawing/2014/main" id="{13485B84-811F-2709-66E2-592C124EEB69}"/>
            </a:ext>
          </a:extLst>
        </xdr:cNvPr>
        <xdr:cNvPicPr>
          <a:picLocks noChangeAspect="1"/>
        </xdr:cNvPicPr>
      </xdr:nvPicPr>
      <xdr:blipFill>
        <a:blip xmlns:r="http://schemas.openxmlformats.org/officeDocument/2006/relationships" r:embed="rId1"/>
        <a:stretch>
          <a:fillRect/>
        </a:stretch>
      </xdr:blipFill>
      <xdr:spPr>
        <a:xfrm>
          <a:off x="1211580" y="571500"/>
          <a:ext cx="5639587" cy="523948"/>
        </a:xfrm>
        <a:prstGeom prst="rect">
          <a:avLst/>
        </a:prstGeom>
      </xdr:spPr>
    </xdr:pic>
    <xdr:clientData/>
  </xdr:twoCellAnchor>
  <xdr:twoCellAnchor editAs="oneCell">
    <xdr:from>
      <xdr:col>2</xdr:col>
      <xdr:colOff>0</xdr:colOff>
      <xdr:row>6</xdr:row>
      <xdr:rowOff>106680</xdr:rowOff>
    </xdr:from>
    <xdr:to>
      <xdr:col>11</xdr:col>
      <xdr:colOff>191292</xdr:colOff>
      <xdr:row>10</xdr:row>
      <xdr:rowOff>13424</xdr:rowOff>
    </xdr:to>
    <xdr:pic>
      <xdr:nvPicPr>
        <xdr:cNvPr id="3" name="Picture 2">
          <a:extLst>
            <a:ext uri="{FF2B5EF4-FFF2-40B4-BE49-F238E27FC236}">
              <a16:creationId xmlns:a16="http://schemas.microsoft.com/office/drawing/2014/main" id="{53E93F0F-5ACB-A7EF-50BC-259F4A97FE6D}"/>
            </a:ext>
          </a:extLst>
        </xdr:cNvPr>
        <xdr:cNvPicPr>
          <a:picLocks noChangeAspect="1"/>
        </xdr:cNvPicPr>
      </xdr:nvPicPr>
      <xdr:blipFill>
        <a:blip xmlns:r="http://schemas.openxmlformats.org/officeDocument/2006/relationships" r:embed="rId2"/>
        <a:stretch>
          <a:fillRect/>
        </a:stretch>
      </xdr:blipFill>
      <xdr:spPr>
        <a:xfrm>
          <a:off x="1219200" y="1203960"/>
          <a:ext cx="5677692" cy="638264"/>
        </a:xfrm>
        <a:prstGeom prst="rect">
          <a:avLst/>
        </a:prstGeom>
      </xdr:spPr>
    </xdr:pic>
    <xdr:clientData/>
  </xdr:twoCellAnchor>
  <xdr:twoCellAnchor editAs="oneCell">
    <xdr:from>
      <xdr:col>2</xdr:col>
      <xdr:colOff>0</xdr:colOff>
      <xdr:row>11</xdr:row>
      <xdr:rowOff>0</xdr:rowOff>
    </xdr:from>
    <xdr:to>
      <xdr:col>8</xdr:col>
      <xdr:colOff>457774</xdr:colOff>
      <xdr:row>13</xdr:row>
      <xdr:rowOff>139135</xdr:rowOff>
    </xdr:to>
    <xdr:pic>
      <xdr:nvPicPr>
        <xdr:cNvPr id="4" name="Picture 3">
          <a:extLst>
            <a:ext uri="{FF2B5EF4-FFF2-40B4-BE49-F238E27FC236}">
              <a16:creationId xmlns:a16="http://schemas.microsoft.com/office/drawing/2014/main" id="{D3A3BB4D-9B83-2C5E-7A5B-863E024BE429}"/>
            </a:ext>
          </a:extLst>
        </xdr:cNvPr>
        <xdr:cNvPicPr>
          <a:picLocks noChangeAspect="1"/>
        </xdr:cNvPicPr>
      </xdr:nvPicPr>
      <xdr:blipFill>
        <a:blip xmlns:r="http://schemas.openxmlformats.org/officeDocument/2006/relationships" r:embed="rId3"/>
        <a:stretch>
          <a:fillRect/>
        </a:stretch>
      </xdr:blipFill>
      <xdr:spPr>
        <a:xfrm>
          <a:off x="1219200" y="2011680"/>
          <a:ext cx="4115374" cy="504895"/>
        </a:xfrm>
        <a:prstGeom prst="rect">
          <a:avLst/>
        </a:prstGeom>
      </xdr:spPr>
    </xdr:pic>
    <xdr:clientData/>
  </xdr:twoCellAnchor>
  <xdr:twoCellAnchor editAs="oneCell">
    <xdr:from>
      <xdr:col>2</xdr:col>
      <xdr:colOff>0</xdr:colOff>
      <xdr:row>15</xdr:row>
      <xdr:rowOff>0</xdr:rowOff>
    </xdr:from>
    <xdr:to>
      <xdr:col>9</xdr:col>
      <xdr:colOff>48227</xdr:colOff>
      <xdr:row>17</xdr:row>
      <xdr:rowOff>110556</xdr:rowOff>
    </xdr:to>
    <xdr:pic>
      <xdr:nvPicPr>
        <xdr:cNvPr id="5" name="Picture 4">
          <a:extLst>
            <a:ext uri="{FF2B5EF4-FFF2-40B4-BE49-F238E27FC236}">
              <a16:creationId xmlns:a16="http://schemas.microsoft.com/office/drawing/2014/main" id="{4846CD77-DD71-D054-4A6B-0F41530B7193}"/>
            </a:ext>
          </a:extLst>
        </xdr:cNvPr>
        <xdr:cNvPicPr>
          <a:picLocks noChangeAspect="1"/>
        </xdr:cNvPicPr>
      </xdr:nvPicPr>
      <xdr:blipFill>
        <a:blip xmlns:r="http://schemas.openxmlformats.org/officeDocument/2006/relationships" r:embed="rId4"/>
        <a:stretch>
          <a:fillRect/>
        </a:stretch>
      </xdr:blipFill>
      <xdr:spPr>
        <a:xfrm>
          <a:off x="1219200" y="2743200"/>
          <a:ext cx="4315427" cy="476316"/>
        </a:xfrm>
        <a:prstGeom prst="rect">
          <a:avLst/>
        </a:prstGeom>
      </xdr:spPr>
    </xdr:pic>
    <xdr:clientData/>
  </xdr:twoCellAnchor>
  <xdr:twoCellAnchor editAs="oneCell">
    <xdr:from>
      <xdr:col>2</xdr:col>
      <xdr:colOff>0</xdr:colOff>
      <xdr:row>19</xdr:row>
      <xdr:rowOff>0</xdr:rowOff>
    </xdr:from>
    <xdr:to>
      <xdr:col>9</xdr:col>
      <xdr:colOff>596</xdr:colOff>
      <xdr:row>21</xdr:row>
      <xdr:rowOff>34346</xdr:rowOff>
    </xdr:to>
    <xdr:pic>
      <xdr:nvPicPr>
        <xdr:cNvPr id="6" name="Picture 5">
          <a:extLst>
            <a:ext uri="{FF2B5EF4-FFF2-40B4-BE49-F238E27FC236}">
              <a16:creationId xmlns:a16="http://schemas.microsoft.com/office/drawing/2014/main" id="{D95746D1-FE73-BB6E-9189-3488C5D2CF0A}"/>
            </a:ext>
          </a:extLst>
        </xdr:cNvPr>
        <xdr:cNvPicPr>
          <a:picLocks noChangeAspect="1"/>
        </xdr:cNvPicPr>
      </xdr:nvPicPr>
      <xdr:blipFill>
        <a:blip xmlns:r="http://schemas.openxmlformats.org/officeDocument/2006/relationships" r:embed="rId5"/>
        <a:stretch>
          <a:fillRect/>
        </a:stretch>
      </xdr:blipFill>
      <xdr:spPr>
        <a:xfrm>
          <a:off x="1219200" y="3474720"/>
          <a:ext cx="4267796" cy="400106"/>
        </a:xfrm>
        <a:prstGeom prst="rect">
          <a:avLst/>
        </a:prstGeom>
      </xdr:spPr>
    </xdr:pic>
    <xdr:clientData/>
  </xdr:twoCellAnchor>
  <xdr:twoCellAnchor editAs="oneCell">
    <xdr:from>
      <xdr:col>2</xdr:col>
      <xdr:colOff>0</xdr:colOff>
      <xdr:row>22</xdr:row>
      <xdr:rowOff>0</xdr:rowOff>
    </xdr:from>
    <xdr:to>
      <xdr:col>16</xdr:col>
      <xdr:colOff>439434</xdr:colOff>
      <xdr:row>26</xdr:row>
      <xdr:rowOff>21060</xdr:rowOff>
    </xdr:to>
    <xdr:pic>
      <xdr:nvPicPr>
        <xdr:cNvPr id="7" name="Picture 6">
          <a:extLst>
            <a:ext uri="{FF2B5EF4-FFF2-40B4-BE49-F238E27FC236}">
              <a16:creationId xmlns:a16="http://schemas.microsoft.com/office/drawing/2014/main" id="{49BF77E6-81A4-8DF0-03B9-6F4679DD564B}"/>
            </a:ext>
          </a:extLst>
        </xdr:cNvPr>
        <xdr:cNvPicPr>
          <a:picLocks noChangeAspect="1"/>
        </xdr:cNvPicPr>
      </xdr:nvPicPr>
      <xdr:blipFill>
        <a:blip xmlns:r="http://schemas.openxmlformats.org/officeDocument/2006/relationships" r:embed="rId6"/>
        <a:stretch>
          <a:fillRect/>
        </a:stretch>
      </xdr:blipFill>
      <xdr:spPr>
        <a:xfrm>
          <a:off x="1219200" y="4023360"/>
          <a:ext cx="9202434" cy="752580"/>
        </a:xfrm>
        <a:prstGeom prst="rect">
          <a:avLst/>
        </a:prstGeom>
      </xdr:spPr>
    </xdr:pic>
    <xdr:clientData/>
  </xdr:twoCellAnchor>
  <xdr:twoCellAnchor editAs="oneCell">
    <xdr:from>
      <xdr:col>2</xdr:col>
      <xdr:colOff>0</xdr:colOff>
      <xdr:row>27</xdr:row>
      <xdr:rowOff>0</xdr:rowOff>
    </xdr:from>
    <xdr:to>
      <xdr:col>13</xdr:col>
      <xdr:colOff>229568</xdr:colOff>
      <xdr:row>30</xdr:row>
      <xdr:rowOff>13413</xdr:rowOff>
    </xdr:to>
    <xdr:pic>
      <xdr:nvPicPr>
        <xdr:cNvPr id="8" name="Picture 7">
          <a:extLst>
            <a:ext uri="{FF2B5EF4-FFF2-40B4-BE49-F238E27FC236}">
              <a16:creationId xmlns:a16="http://schemas.microsoft.com/office/drawing/2014/main" id="{17F97211-4293-808C-8B1B-B1A537092C8A}"/>
            </a:ext>
          </a:extLst>
        </xdr:cNvPr>
        <xdr:cNvPicPr>
          <a:picLocks noChangeAspect="1"/>
        </xdr:cNvPicPr>
      </xdr:nvPicPr>
      <xdr:blipFill>
        <a:blip xmlns:r="http://schemas.openxmlformats.org/officeDocument/2006/relationships" r:embed="rId7"/>
        <a:stretch>
          <a:fillRect/>
        </a:stretch>
      </xdr:blipFill>
      <xdr:spPr>
        <a:xfrm>
          <a:off x="1219200" y="4937760"/>
          <a:ext cx="6935168" cy="56205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346013</xdr:colOff>
      <xdr:row>25</xdr:row>
      <xdr:rowOff>65315</xdr:rowOff>
    </xdr:to>
    <xdr:pic>
      <xdr:nvPicPr>
        <xdr:cNvPr id="2" name="Picture 1">
          <a:extLst>
            <a:ext uri="{FF2B5EF4-FFF2-40B4-BE49-F238E27FC236}">
              <a16:creationId xmlns:a16="http://schemas.microsoft.com/office/drawing/2014/main" id="{65197336-7FC4-E555-59F5-DC4723AC8C4A}"/>
            </a:ext>
          </a:extLst>
        </xdr:cNvPr>
        <xdr:cNvPicPr>
          <a:picLocks noChangeAspect="1"/>
        </xdr:cNvPicPr>
      </xdr:nvPicPr>
      <xdr:blipFill>
        <a:blip xmlns:r="http://schemas.openxmlformats.org/officeDocument/2006/relationships" r:embed="rId1"/>
        <a:stretch>
          <a:fillRect/>
        </a:stretch>
      </xdr:blipFill>
      <xdr:spPr>
        <a:xfrm>
          <a:off x="0" y="731520"/>
          <a:ext cx="8659433" cy="3905795"/>
        </a:xfrm>
        <a:prstGeom prst="rect">
          <a:avLst/>
        </a:prstGeom>
      </xdr:spPr>
    </xdr:pic>
    <xdr:clientData/>
  </xdr:twoCellAnchor>
  <xdr:twoCellAnchor editAs="oneCell">
    <xdr:from>
      <xdr:col>2</xdr:col>
      <xdr:colOff>0</xdr:colOff>
      <xdr:row>26</xdr:row>
      <xdr:rowOff>0</xdr:rowOff>
    </xdr:from>
    <xdr:to>
      <xdr:col>17</xdr:col>
      <xdr:colOff>527184</xdr:colOff>
      <xdr:row>64</xdr:row>
      <xdr:rowOff>61938</xdr:rowOff>
    </xdr:to>
    <xdr:pic>
      <xdr:nvPicPr>
        <xdr:cNvPr id="3" name="Picture 2">
          <a:extLst>
            <a:ext uri="{FF2B5EF4-FFF2-40B4-BE49-F238E27FC236}">
              <a16:creationId xmlns:a16="http://schemas.microsoft.com/office/drawing/2014/main" id="{6434156A-066D-E766-1F6A-D1F9986EBB1C}"/>
            </a:ext>
          </a:extLst>
        </xdr:cNvPr>
        <xdr:cNvPicPr>
          <a:picLocks noChangeAspect="1"/>
        </xdr:cNvPicPr>
      </xdr:nvPicPr>
      <xdr:blipFill>
        <a:blip xmlns:r="http://schemas.openxmlformats.org/officeDocument/2006/relationships" r:embed="rId2"/>
        <a:stretch>
          <a:fillRect/>
        </a:stretch>
      </xdr:blipFill>
      <xdr:spPr>
        <a:xfrm>
          <a:off x="1219200" y="4754880"/>
          <a:ext cx="10059804" cy="7011378"/>
        </a:xfrm>
        <a:prstGeom prst="rect">
          <a:avLst/>
        </a:prstGeom>
      </xdr:spPr>
    </xdr:pic>
    <xdr:clientData/>
  </xdr:twoCellAnchor>
  <xdr:twoCellAnchor editAs="oneCell">
    <xdr:from>
      <xdr:col>2</xdr:col>
      <xdr:colOff>0</xdr:colOff>
      <xdr:row>69</xdr:row>
      <xdr:rowOff>0</xdr:rowOff>
    </xdr:from>
    <xdr:to>
      <xdr:col>25</xdr:col>
      <xdr:colOff>546917</xdr:colOff>
      <xdr:row>114</xdr:row>
      <xdr:rowOff>48780</xdr:rowOff>
    </xdr:to>
    <xdr:pic>
      <xdr:nvPicPr>
        <xdr:cNvPr id="4" name="Picture 3">
          <a:extLst>
            <a:ext uri="{FF2B5EF4-FFF2-40B4-BE49-F238E27FC236}">
              <a16:creationId xmlns:a16="http://schemas.microsoft.com/office/drawing/2014/main" id="{353CB269-779D-2977-8CFC-838818074F7C}"/>
            </a:ext>
          </a:extLst>
        </xdr:cNvPr>
        <xdr:cNvPicPr>
          <a:picLocks noChangeAspect="1"/>
        </xdr:cNvPicPr>
      </xdr:nvPicPr>
      <xdr:blipFill>
        <a:blip xmlns:r="http://schemas.openxmlformats.org/officeDocument/2006/relationships" r:embed="rId3"/>
        <a:stretch>
          <a:fillRect/>
        </a:stretch>
      </xdr:blipFill>
      <xdr:spPr>
        <a:xfrm>
          <a:off x="1219200" y="12618720"/>
          <a:ext cx="14956337" cy="8278380"/>
        </a:xfrm>
        <a:prstGeom prst="rect">
          <a:avLst/>
        </a:prstGeom>
      </xdr:spPr>
    </xdr:pic>
    <xdr:clientData/>
  </xdr:twoCellAnchor>
  <xdr:twoCellAnchor editAs="oneCell">
    <xdr:from>
      <xdr:col>2</xdr:col>
      <xdr:colOff>0</xdr:colOff>
      <xdr:row>116</xdr:row>
      <xdr:rowOff>0</xdr:rowOff>
    </xdr:from>
    <xdr:to>
      <xdr:col>29</xdr:col>
      <xdr:colOff>261468</xdr:colOff>
      <xdr:row>163</xdr:row>
      <xdr:rowOff>45021</xdr:rowOff>
    </xdr:to>
    <xdr:pic>
      <xdr:nvPicPr>
        <xdr:cNvPr id="5" name="Picture 4">
          <a:extLst>
            <a:ext uri="{FF2B5EF4-FFF2-40B4-BE49-F238E27FC236}">
              <a16:creationId xmlns:a16="http://schemas.microsoft.com/office/drawing/2014/main" id="{A2E5404F-AC3E-A489-1F0E-84BC95AEF049}"/>
            </a:ext>
          </a:extLst>
        </xdr:cNvPr>
        <xdr:cNvPicPr>
          <a:picLocks noChangeAspect="1"/>
        </xdr:cNvPicPr>
      </xdr:nvPicPr>
      <xdr:blipFill>
        <a:blip xmlns:r="http://schemas.openxmlformats.org/officeDocument/2006/relationships" r:embed="rId4"/>
        <a:stretch>
          <a:fillRect/>
        </a:stretch>
      </xdr:blipFill>
      <xdr:spPr>
        <a:xfrm>
          <a:off x="1219200" y="21214080"/>
          <a:ext cx="17109288" cy="864038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12</xdr:col>
      <xdr:colOff>48482</xdr:colOff>
      <xdr:row>4</xdr:row>
      <xdr:rowOff>158188</xdr:rowOff>
    </xdr:to>
    <xdr:pic>
      <xdr:nvPicPr>
        <xdr:cNvPr id="2" name="Picture 1">
          <a:extLst>
            <a:ext uri="{FF2B5EF4-FFF2-40B4-BE49-F238E27FC236}">
              <a16:creationId xmlns:a16="http://schemas.microsoft.com/office/drawing/2014/main" id="{2181B5B4-18CD-B2A7-CF2B-3DC31F945AF6}"/>
            </a:ext>
          </a:extLst>
        </xdr:cNvPr>
        <xdr:cNvPicPr>
          <a:picLocks noChangeAspect="1"/>
        </xdr:cNvPicPr>
      </xdr:nvPicPr>
      <xdr:blipFill>
        <a:blip xmlns:r="http://schemas.openxmlformats.org/officeDocument/2006/relationships" r:embed="rId1"/>
        <a:stretch>
          <a:fillRect/>
        </a:stretch>
      </xdr:blipFill>
      <xdr:spPr>
        <a:xfrm>
          <a:off x="1219200" y="365760"/>
          <a:ext cx="6144482" cy="523948"/>
        </a:xfrm>
        <a:prstGeom prst="rect">
          <a:avLst/>
        </a:prstGeom>
      </xdr:spPr>
    </xdr:pic>
    <xdr:clientData/>
  </xdr:twoCellAnchor>
  <xdr:twoCellAnchor editAs="oneCell">
    <xdr:from>
      <xdr:col>2</xdr:col>
      <xdr:colOff>0</xdr:colOff>
      <xdr:row>6</xdr:row>
      <xdr:rowOff>0</xdr:rowOff>
    </xdr:from>
    <xdr:to>
      <xdr:col>11</xdr:col>
      <xdr:colOff>505661</xdr:colOff>
      <xdr:row>8</xdr:row>
      <xdr:rowOff>43872</xdr:rowOff>
    </xdr:to>
    <xdr:pic>
      <xdr:nvPicPr>
        <xdr:cNvPr id="3" name="Picture 2">
          <a:extLst>
            <a:ext uri="{FF2B5EF4-FFF2-40B4-BE49-F238E27FC236}">
              <a16:creationId xmlns:a16="http://schemas.microsoft.com/office/drawing/2014/main" id="{DAB92CA0-2B6C-D7F1-7157-8ADCFB653446}"/>
            </a:ext>
          </a:extLst>
        </xdr:cNvPr>
        <xdr:cNvPicPr>
          <a:picLocks noChangeAspect="1"/>
        </xdr:cNvPicPr>
      </xdr:nvPicPr>
      <xdr:blipFill>
        <a:blip xmlns:r="http://schemas.openxmlformats.org/officeDocument/2006/relationships" r:embed="rId2"/>
        <a:stretch>
          <a:fillRect/>
        </a:stretch>
      </xdr:blipFill>
      <xdr:spPr>
        <a:xfrm>
          <a:off x="1219200" y="1097280"/>
          <a:ext cx="5992061" cy="409632"/>
        </a:xfrm>
        <a:prstGeom prst="rect">
          <a:avLst/>
        </a:prstGeom>
      </xdr:spPr>
    </xdr:pic>
    <xdr:clientData/>
  </xdr:twoCellAnchor>
  <xdr:twoCellAnchor editAs="oneCell">
    <xdr:from>
      <xdr:col>2</xdr:col>
      <xdr:colOff>0</xdr:colOff>
      <xdr:row>10</xdr:row>
      <xdr:rowOff>0</xdr:rowOff>
    </xdr:from>
    <xdr:to>
      <xdr:col>16</xdr:col>
      <xdr:colOff>286981</xdr:colOff>
      <xdr:row>12</xdr:row>
      <xdr:rowOff>167714</xdr:rowOff>
    </xdr:to>
    <xdr:pic>
      <xdr:nvPicPr>
        <xdr:cNvPr id="4" name="Picture 3">
          <a:extLst>
            <a:ext uri="{FF2B5EF4-FFF2-40B4-BE49-F238E27FC236}">
              <a16:creationId xmlns:a16="http://schemas.microsoft.com/office/drawing/2014/main" id="{A4549521-6501-44AE-DE49-2EDB634DDC06}"/>
            </a:ext>
          </a:extLst>
        </xdr:cNvPr>
        <xdr:cNvPicPr>
          <a:picLocks noChangeAspect="1"/>
        </xdr:cNvPicPr>
      </xdr:nvPicPr>
      <xdr:blipFill>
        <a:blip xmlns:r="http://schemas.openxmlformats.org/officeDocument/2006/relationships" r:embed="rId3"/>
        <a:stretch>
          <a:fillRect/>
        </a:stretch>
      </xdr:blipFill>
      <xdr:spPr>
        <a:xfrm>
          <a:off x="1219200" y="1828800"/>
          <a:ext cx="8821381" cy="533474"/>
        </a:xfrm>
        <a:prstGeom prst="rect">
          <a:avLst/>
        </a:prstGeom>
      </xdr:spPr>
    </xdr:pic>
    <xdr:clientData/>
  </xdr:twoCellAnchor>
  <xdr:twoCellAnchor editAs="oneCell">
    <xdr:from>
      <xdr:col>2</xdr:col>
      <xdr:colOff>0</xdr:colOff>
      <xdr:row>15</xdr:row>
      <xdr:rowOff>0</xdr:rowOff>
    </xdr:from>
    <xdr:to>
      <xdr:col>12</xdr:col>
      <xdr:colOff>229483</xdr:colOff>
      <xdr:row>17</xdr:row>
      <xdr:rowOff>129609</xdr:rowOff>
    </xdr:to>
    <xdr:pic>
      <xdr:nvPicPr>
        <xdr:cNvPr id="5" name="Picture 4">
          <a:extLst>
            <a:ext uri="{FF2B5EF4-FFF2-40B4-BE49-F238E27FC236}">
              <a16:creationId xmlns:a16="http://schemas.microsoft.com/office/drawing/2014/main" id="{70C38D97-8C57-F9E1-6210-462F8FA01A82}"/>
            </a:ext>
          </a:extLst>
        </xdr:cNvPr>
        <xdr:cNvPicPr>
          <a:picLocks noChangeAspect="1"/>
        </xdr:cNvPicPr>
      </xdr:nvPicPr>
      <xdr:blipFill>
        <a:blip xmlns:r="http://schemas.openxmlformats.org/officeDocument/2006/relationships" r:embed="rId4"/>
        <a:stretch>
          <a:fillRect/>
        </a:stretch>
      </xdr:blipFill>
      <xdr:spPr>
        <a:xfrm>
          <a:off x="1219200" y="2743200"/>
          <a:ext cx="6325483" cy="495369"/>
        </a:xfrm>
        <a:prstGeom prst="rect">
          <a:avLst/>
        </a:prstGeom>
      </xdr:spPr>
    </xdr:pic>
    <xdr:clientData/>
  </xdr:twoCellAnchor>
  <xdr:twoCellAnchor editAs="oneCell">
    <xdr:from>
      <xdr:col>2</xdr:col>
      <xdr:colOff>15240</xdr:colOff>
      <xdr:row>18</xdr:row>
      <xdr:rowOff>175260</xdr:rowOff>
    </xdr:from>
    <xdr:to>
      <xdr:col>17</xdr:col>
      <xdr:colOff>205740</xdr:colOff>
      <xdr:row>22</xdr:row>
      <xdr:rowOff>120109</xdr:rowOff>
    </xdr:to>
    <xdr:pic>
      <xdr:nvPicPr>
        <xdr:cNvPr id="6" name="Picture 5">
          <a:extLst>
            <a:ext uri="{FF2B5EF4-FFF2-40B4-BE49-F238E27FC236}">
              <a16:creationId xmlns:a16="http://schemas.microsoft.com/office/drawing/2014/main" id="{9D5D0C35-F906-780E-8BA3-F00A6CA33808}"/>
            </a:ext>
          </a:extLst>
        </xdr:cNvPr>
        <xdr:cNvPicPr>
          <a:picLocks noChangeAspect="1"/>
        </xdr:cNvPicPr>
      </xdr:nvPicPr>
      <xdr:blipFill>
        <a:blip xmlns:r="http://schemas.openxmlformats.org/officeDocument/2006/relationships" r:embed="rId5"/>
        <a:stretch>
          <a:fillRect/>
        </a:stretch>
      </xdr:blipFill>
      <xdr:spPr>
        <a:xfrm>
          <a:off x="1234440" y="3467100"/>
          <a:ext cx="9334500" cy="676369"/>
        </a:xfrm>
        <a:prstGeom prst="rect">
          <a:avLst/>
        </a:prstGeom>
      </xdr:spPr>
    </xdr:pic>
    <xdr:clientData/>
  </xdr:twoCellAnchor>
  <xdr:twoCellAnchor editAs="oneCell">
    <xdr:from>
      <xdr:col>21</xdr:col>
      <xdr:colOff>76200</xdr:colOff>
      <xdr:row>9</xdr:row>
      <xdr:rowOff>30480</xdr:rowOff>
    </xdr:from>
    <xdr:to>
      <xdr:col>23</xdr:col>
      <xdr:colOff>257370</xdr:colOff>
      <xdr:row>11</xdr:row>
      <xdr:rowOff>121984</xdr:rowOff>
    </xdr:to>
    <xdr:pic>
      <xdr:nvPicPr>
        <xdr:cNvPr id="7" name="Picture 6">
          <a:extLst>
            <a:ext uri="{FF2B5EF4-FFF2-40B4-BE49-F238E27FC236}">
              <a16:creationId xmlns:a16="http://schemas.microsoft.com/office/drawing/2014/main" id="{36278DB3-11C4-E210-0595-3D84215D9AAF}"/>
            </a:ext>
          </a:extLst>
        </xdr:cNvPr>
        <xdr:cNvPicPr>
          <a:picLocks noChangeAspect="1"/>
        </xdr:cNvPicPr>
      </xdr:nvPicPr>
      <xdr:blipFill>
        <a:blip xmlns:r="http://schemas.openxmlformats.org/officeDocument/2006/relationships" r:embed="rId6"/>
        <a:stretch>
          <a:fillRect/>
        </a:stretch>
      </xdr:blipFill>
      <xdr:spPr>
        <a:xfrm>
          <a:off x="12877800" y="1676400"/>
          <a:ext cx="1400370" cy="457264"/>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22</xdr:row>
      <xdr:rowOff>7620</xdr:rowOff>
    </xdr:from>
    <xdr:to>
      <xdr:col>6</xdr:col>
      <xdr:colOff>158784</xdr:colOff>
      <xdr:row>25</xdr:row>
      <xdr:rowOff>1981</xdr:rowOff>
    </xdr:to>
    <xdr:pic>
      <xdr:nvPicPr>
        <xdr:cNvPr id="2" name="Picture 1">
          <a:extLst>
            <a:ext uri="{FF2B5EF4-FFF2-40B4-BE49-F238E27FC236}">
              <a16:creationId xmlns:a16="http://schemas.microsoft.com/office/drawing/2014/main" id="{0CBF8BA2-7C12-ECAB-8F23-C836FAA95CFC}"/>
            </a:ext>
          </a:extLst>
        </xdr:cNvPr>
        <xdr:cNvPicPr>
          <a:picLocks noChangeAspect="1"/>
        </xdr:cNvPicPr>
      </xdr:nvPicPr>
      <xdr:blipFill>
        <a:blip xmlns:r="http://schemas.openxmlformats.org/officeDocument/2006/relationships" r:embed="rId1"/>
        <a:stretch>
          <a:fillRect/>
        </a:stretch>
      </xdr:blipFill>
      <xdr:spPr>
        <a:xfrm>
          <a:off x="609600" y="4579620"/>
          <a:ext cx="4791744" cy="54300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7</xdr:col>
      <xdr:colOff>579120</xdr:colOff>
      <xdr:row>3</xdr:row>
      <xdr:rowOff>68580</xdr:rowOff>
    </xdr:from>
    <xdr:to>
      <xdr:col>14</xdr:col>
      <xdr:colOff>513031</xdr:colOff>
      <xdr:row>19</xdr:row>
      <xdr:rowOff>164471</xdr:rowOff>
    </xdr:to>
    <xdr:pic>
      <xdr:nvPicPr>
        <xdr:cNvPr id="2" name="Picture 1">
          <a:extLst>
            <a:ext uri="{FF2B5EF4-FFF2-40B4-BE49-F238E27FC236}">
              <a16:creationId xmlns:a16="http://schemas.microsoft.com/office/drawing/2014/main" id="{5269D431-DE08-7C36-23A1-490CE36F85B9}"/>
            </a:ext>
          </a:extLst>
        </xdr:cNvPr>
        <xdr:cNvPicPr>
          <a:picLocks noChangeAspect="1"/>
        </xdr:cNvPicPr>
      </xdr:nvPicPr>
      <xdr:blipFill>
        <a:blip xmlns:r="http://schemas.openxmlformats.org/officeDocument/2006/relationships" r:embed="rId1"/>
        <a:stretch>
          <a:fillRect/>
        </a:stretch>
      </xdr:blipFill>
      <xdr:spPr>
        <a:xfrm>
          <a:off x="6461760" y="982980"/>
          <a:ext cx="4201111" cy="3204851"/>
        </a:xfrm>
        <a:prstGeom prst="rect">
          <a:avLst/>
        </a:prstGeom>
      </xdr:spPr>
    </xdr:pic>
    <xdr:clientData/>
  </xdr:twoCellAnchor>
  <xdr:twoCellAnchor editAs="oneCell">
    <xdr:from>
      <xdr:col>8</xdr:col>
      <xdr:colOff>0</xdr:colOff>
      <xdr:row>23</xdr:row>
      <xdr:rowOff>121920</xdr:rowOff>
    </xdr:from>
    <xdr:to>
      <xdr:col>14</xdr:col>
      <xdr:colOff>448248</xdr:colOff>
      <xdr:row>48</xdr:row>
      <xdr:rowOff>103505</xdr:rowOff>
    </xdr:to>
    <xdr:pic>
      <xdr:nvPicPr>
        <xdr:cNvPr id="3" name="Picture 2">
          <a:extLst>
            <a:ext uri="{FF2B5EF4-FFF2-40B4-BE49-F238E27FC236}">
              <a16:creationId xmlns:a16="http://schemas.microsoft.com/office/drawing/2014/main" id="{454ACA60-2CA9-AF7D-6813-09A799FDD231}"/>
            </a:ext>
          </a:extLst>
        </xdr:cNvPr>
        <xdr:cNvPicPr>
          <a:picLocks noChangeAspect="1"/>
        </xdr:cNvPicPr>
      </xdr:nvPicPr>
      <xdr:blipFill>
        <a:blip xmlns:r="http://schemas.openxmlformats.org/officeDocument/2006/relationships" r:embed="rId2"/>
        <a:stretch>
          <a:fillRect/>
        </a:stretch>
      </xdr:blipFill>
      <xdr:spPr>
        <a:xfrm>
          <a:off x="6492240" y="4876800"/>
          <a:ext cx="4105848" cy="455358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22</xdr:row>
      <xdr:rowOff>0</xdr:rowOff>
    </xdr:from>
    <xdr:to>
      <xdr:col>10</xdr:col>
      <xdr:colOff>387660</xdr:colOff>
      <xdr:row>34</xdr:row>
      <xdr:rowOff>25075</xdr:rowOff>
    </xdr:to>
    <xdr:pic>
      <xdr:nvPicPr>
        <xdr:cNvPr id="2" name="Picture 1">
          <a:extLst>
            <a:ext uri="{FF2B5EF4-FFF2-40B4-BE49-F238E27FC236}">
              <a16:creationId xmlns:a16="http://schemas.microsoft.com/office/drawing/2014/main" id="{3A6F1E0B-E106-CBAE-7C7C-BD0DA923CDA6}"/>
            </a:ext>
          </a:extLst>
        </xdr:cNvPr>
        <xdr:cNvPicPr>
          <a:picLocks noChangeAspect="1"/>
        </xdr:cNvPicPr>
      </xdr:nvPicPr>
      <xdr:blipFill>
        <a:blip xmlns:r="http://schemas.openxmlformats.org/officeDocument/2006/relationships" r:embed="rId1"/>
        <a:stretch>
          <a:fillRect/>
        </a:stretch>
      </xdr:blipFill>
      <xdr:spPr>
        <a:xfrm>
          <a:off x="1203960" y="4023360"/>
          <a:ext cx="6773220" cy="2219635"/>
        </a:xfrm>
        <a:prstGeom prst="rect">
          <a:avLst/>
        </a:prstGeom>
      </xdr:spPr>
    </xdr:pic>
    <xdr:clientData/>
  </xdr:twoCellAnchor>
  <xdr:twoCellAnchor editAs="oneCell">
    <xdr:from>
      <xdr:col>1</xdr:col>
      <xdr:colOff>0</xdr:colOff>
      <xdr:row>36</xdr:row>
      <xdr:rowOff>0</xdr:rowOff>
    </xdr:from>
    <xdr:to>
      <xdr:col>7</xdr:col>
      <xdr:colOff>139720</xdr:colOff>
      <xdr:row>52</xdr:row>
      <xdr:rowOff>179503</xdr:rowOff>
    </xdr:to>
    <xdr:pic>
      <xdr:nvPicPr>
        <xdr:cNvPr id="3" name="Picture 2">
          <a:extLst>
            <a:ext uri="{FF2B5EF4-FFF2-40B4-BE49-F238E27FC236}">
              <a16:creationId xmlns:a16="http://schemas.microsoft.com/office/drawing/2014/main" id="{F23AA369-AE27-F653-40AE-467993218CF0}"/>
            </a:ext>
          </a:extLst>
        </xdr:cNvPr>
        <xdr:cNvPicPr>
          <a:picLocks noChangeAspect="1"/>
        </xdr:cNvPicPr>
      </xdr:nvPicPr>
      <xdr:blipFill>
        <a:blip xmlns:r="http://schemas.openxmlformats.org/officeDocument/2006/relationships" r:embed="rId2"/>
        <a:stretch>
          <a:fillRect/>
        </a:stretch>
      </xdr:blipFill>
      <xdr:spPr>
        <a:xfrm>
          <a:off x="1203960" y="6583680"/>
          <a:ext cx="4696480" cy="3105583"/>
        </a:xfrm>
        <a:prstGeom prst="rect">
          <a:avLst/>
        </a:prstGeom>
      </xdr:spPr>
    </xdr:pic>
    <xdr:clientData/>
  </xdr:twoCellAnchor>
  <xdr:twoCellAnchor editAs="oneCell">
    <xdr:from>
      <xdr:col>1</xdr:col>
      <xdr:colOff>0</xdr:colOff>
      <xdr:row>55</xdr:row>
      <xdr:rowOff>0</xdr:rowOff>
    </xdr:from>
    <xdr:to>
      <xdr:col>4</xdr:col>
      <xdr:colOff>587027</xdr:colOff>
      <xdr:row>82</xdr:row>
      <xdr:rowOff>61393</xdr:rowOff>
    </xdr:to>
    <xdr:pic>
      <xdr:nvPicPr>
        <xdr:cNvPr id="4" name="Picture 3">
          <a:extLst>
            <a:ext uri="{FF2B5EF4-FFF2-40B4-BE49-F238E27FC236}">
              <a16:creationId xmlns:a16="http://schemas.microsoft.com/office/drawing/2014/main" id="{598A2FE4-3811-B2F6-070B-C5A0301F4F2F}"/>
            </a:ext>
          </a:extLst>
        </xdr:cNvPr>
        <xdr:cNvPicPr>
          <a:picLocks noChangeAspect="1"/>
        </xdr:cNvPicPr>
      </xdr:nvPicPr>
      <xdr:blipFill>
        <a:blip xmlns:r="http://schemas.openxmlformats.org/officeDocument/2006/relationships" r:embed="rId3"/>
        <a:stretch>
          <a:fillRect/>
        </a:stretch>
      </xdr:blipFill>
      <xdr:spPr>
        <a:xfrm>
          <a:off x="1203960" y="10058400"/>
          <a:ext cx="3314987" cy="4999153"/>
        </a:xfrm>
        <a:prstGeom prst="rect">
          <a:avLst/>
        </a:prstGeom>
      </xdr:spPr>
    </xdr:pic>
    <xdr:clientData/>
  </xdr:twoCellAnchor>
  <xdr:twoCellAnchor editAs="oneCell">
    <xdr:from>
      <xdr:col>1</xdr:col>
      <xdr:colOff>0</xdr:colOff>
      <xdr:row>84</xdr:row>
      <xdr:rowOff>0</xdr:rowOff>
    </xdr:from>
    <xdr:to>
      <xdr:col>4</xdr:col>
      <xdr:colOff>272834</xdr:colOff>
      <xdr:row>92</xdr:row>
      <xdr:rowOff>137383</xdr:rowOff>
    </xdr:to>
    <xdr:pic>
      <xdr:nvPicPr>
        <xdr:cNvPr id="5" name="Picture 4">
          <a:extLst>
            <a:ext uri="{FF2B5EF4-FFF2-40B4-BE49-F238E27FC236}">
              <a16:creationId xmlns:a16="http://schemas.microsoft.com/office/drawing/2014/main" id="{A2FE8566-179C-E9D2-939B-3BA99E216DAF}"/>
            </a:ext>
          </a:extLst>
        </xdr:cNvPr>
        <xdr:cNvPicPr>
          <a:picLocks noChangeAspect="1"/>
        </xdr:cNvPicPr>
      </xdr:nvPicPr>
      <xdr:blipFill>
        <a:blip xmlns:r="http://schemas.openxmlformats.org/officeDocument/2006/relationships" r:embed="rId4"/>
        <a:stretch>
          <a:fillRect/>
        </a:stretch>
      </xdr:blipFill>
      <xdr:spPr>
        <a:xfrm>
          <a:off x="1203960" y="15361920"/>
          <a:ext cx="3000794" cy="1600423"/>
        </a:xfrm>
        <a:prstGeom prst="rect">
          <a:avLst/>
        </a:prstGeom>
      </xdr:spPr>
    </xdr:pic>
    <xdr:clientData/>
  </xdr:twoCellAnchor>
  <xdr:twoCellAnchor editAs="oneCell">
    <xdr:from>
      <xdr:col>1</xdr:col>
      <xdr:colOff>0</xdr:colOff>
      <xdr:row>94</xdr:row>
      <xdr:rowOff>0</xdr:rowOff>
    </xdr:from>
    <xdr:to>
      <xdr:col>10</xdr:col>
      <xdr:colOff>425766</xdr:colOff>
      <xdr:row>104</xdr:row>
      <xdr:rowOff>152677</xdr:rowOff>
    </xdr:to>
    <xdr:pic>
      <xdr:nvPicPr>
        <xdr:cNvPr id="6" name="Picture 5">
          <a:extLst>
            <a:ext uri="{FF2B5EF4-FFF2-40B4-BE49-F238E27FC236}">
              <a16:creationId xmlns:a16="http://schemas.microsoft.com/office/drawing/2014/main" id="{3DF761DB-D932-8B36-1C99-63F16504D90D}"/>
            </a:ext>
          </a:extLst>
        </xdr:cNvPr>
        <xdr:cNvPicPr>
          <a:picLocks noChangeAspect="1"/>
        </xdr:cNvPicPr>
      </xdr:nvPicPr>
      <xdr:blipFill>
        <a:blip xmlns:r="http://schemas.openxmlformats.org/officeDocument/2006/relationships" r:embed="rId5"/>
        <a:stretch>
          <a:fillRect/>
        </a:stretch>
      </xdr:blipFill>
      <xdr:spPr>
        <a:xfrm>
          <a:off x="1203960" y="17190720"/>
          <a:ext cx="6811326" cy="1981477"/>
        </a:xfrm>
        <a:prstGeom prst="rect">
          <a:avLst/>
        </a:prstGeom>
      </xdr:spPr>
    </xdr:pic>
    <xdr:clientData/>
  </xdr:twoCellAnchor>
  <xdr:twoCellAnchor>
    <xdr:from>
      <xdr:col>1</xdr:col>
      <xdr:colOff>129540</xdr:colOff>
      <xdr:row>98</xdr:row>
      <xdr:rowOff>106680</xdr:rowOff>
    </xdr:from>
    <xdr:to>
      <xdr:col>2</xdr:col>
      <xdr:colOff>91440</xdr:colOff>
      <xdr:row>104</xdr:row>
      <xdr:rowOff>175260</xdr:rowOff>
    </xdr:to>
    <xdr:sp macro="" textlink="">
      <xdr:nvSpPr>
        <xdr:cNvPr id="7" name="Rectangle 6">
          <a:extLst>
            <a:ext uri="{FF2B5EF4-FFF2-40B4-BE49-F238E27FC236}">
              <a16:creationId xmlns:a16="http://schemas.microsoft.com/office/drawing/2014/main" id="{7EF9BB79-006E-8A60-5125-2011F958DDBF}"/>
            </a:ext>
          </a:extLst>
        </xdr:cNvPr>
        <xdr:cNvSpPr/>
      </xdr:nvSpPr>
      <xdr:spPr>
        <a:xfrm>
          <a:off x="1333500" y="18028920"/>
          <a:ext cx="1470660" cy="116586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1181100</xdr:colOff>
      <xdr:row>107</xdr:row>
      <xdr:rowOff>91440</xdr:rowOff>
    </xdr:from>
    <xdr:to>
      <xdr:col>6</xdr:col>
      <xdr:colOff>601980</xdr:colOff>
      <xdr:row>122</xdr:row>
      <xdr:rowOff>91440</xdr:rowOff>
    </xdr:to>
    <xdr:graphicFrame macro="">
      <xdr:nvGraphicFramePr>
        <xdr:cNvPr id="9" name="Chart 8">
          <a:extLst>
            <a:ext uri="{FF2B5EF4-FFF2-40B4-BE49-F238E27FC236}">
              <a16:creationId xmlns:a16="http://schemas.microsoft.com/office/drawing/2014/main" id="{211CA364-C784-4667-BFBB-F091E737B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7620</xdr:colOff>
      <xdr:row>125</xdr:row>
      <xdr:rowOff>129540</xdr:rowOff>
    </xdr:from>
    <xdr:to>
      <xdr:col>14</xdr:col>
      <xdr:colOff>15083</xdr:colOff>
      <xdr:row>135</xdr:row>
      <xdr:rowOff>17784</xdr:rowOff>
    </xdr:to>
    <xdr:pic>
      <xdr:nvPicPr>
        <xdr:cNvPr id="10" name="Picture 9">
          <a:extLst>
            <a:ext uri="{FF2B5EF4-FFF2-40B4-BE49-F238E27FC236}">
              <a16:creationId xmlns:a16="http://schemas.microsoft.com/office/drawing/2014/main" id="{9286BAD6-7151-D942-18F1-6E395DA17B52}"/>
            </a:ext>
          </a:extLst>
        </xdr:cNvPr>
        <xdr:cNvPicPr>
          <a:picLocks noChangeAspect="1"/>
        </xdr:cNvPicPr>
      </xdr:nvPicPr>
      <xdr:blipFill>
        <a:blip xmlns:r="http://schemas.openxmlformats.org/officeDocument/2006/relationships" r:embed="rId7"/>
        <a:stretch>
          <a:fillRect/>
        </a:stretch>
      </xdr:blipFill>
      <xdr:spPr>
        <a:xfrm>
          <a:off x="1211580" y="22989540"/>
          <a:ext cx="8831423" cy="1717044"/>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0</xdr:colOff>
      <xdr:row>12</xdr:row>
      <xdr:rowOff>68580</xdr:rowOff>
    </xdr:from>
    <xdr:to>
      <xdr:col>7</xdr:col>
      <xdr:colOff>228600</xdr:colOff>
      <xdr:row>27</xdr:row>
      <xdr:rowOff>68580</xdr:rowOff>
    </xdr:to>
    <xdr:graphicFrame macro="">
      <xdr:nvGraphicFramePr>
        <xdr:cNvPr id="2" name="Chart 1">
          <a:extLst>
            <a:ext uri="{FF2B5EF4-FFF2-40B4-BE49-F238E27FC236}">
              <a16:creationId xmlns:a16="http://schemas.microsoft.com/office/drawing/2014/main" id="{45752FFA-FA11-4A8F-A2EA-0AF23E160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1</xdr:row>
      <xdr:rowOff>1</xdr:rowOff>
    </xdr:from>
    <xdr:to>
      <xdr:col>3</xdr:col>
      <xdr:colOff>15240</xdr:colOff>
      <xdr:row>8</xdr:row>
      <xdr:rowOff>91441</xdr:rowOff>
    </xdr:to>
    <mc:AlternateContent xmlns:mc="http://schemas.openxmlformats.org/markup-compatibility/2006" xmlns:a14="http://schemas.microsoft.com/office/drawing/2010/main">
      <mc:Choice Requires="a14">
        <xdr:graphicFrame macro="">
          <xdr:nvGraphicFramePr>
            <xdr:cNvPr id="3" name="BRANCH 1">
              <a:extLst>
                <a:ext uri="{FF2B5EF4-FFF2-40B4-BE49-F238E27FC236}">
                  <a16:creationId xmlns:a16="http://schemas.microsoft.com/office/drawing/2014/main" id="{9E73D166-5D01-AA67-4E84-10EF0CF19595}"/>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5240" y="18288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4</xdr:row>
      <xdr:rowOff>0</xdr:rowOff>
    </xdr:from>
    <xdr:to>
      <xdr:col>32</xdr:col>
      <xdr:colOff>592504</xdr:colOff>
      <xdr:row>13</xdr:row>
      <xdr:rowOff>59293</xdr:rowOff>
    </xdr:to>
    <xdr:pic>
      <xdr:nvPicPr>
        <xdr:cNvPr id="4" name="Picture 3">
          <a:extLst>
            <a:ext uri="{FF2B5EF4-FFF2-40B4-BE49-F238E27FC236}">
              <a16:creationId xmlns:a16="http://schemas.microsoft.com/office/drawing/2014/main" id="{14E6D51E-71E2-0FB6-C007-511DF310C480}"/>
            </a:ext>
          </a:extLst>
        </xdr:cNvPr>
        <xdr:cNvPicPr>
          <a:picLocks noChangeAspect="1"/>
        </xdr:cNvPicPr>
      </xdr:nvPicPr>
      <xdr:blipFill>
        <a:blip xmlns:r="http://schemas.openxmlformats.org/officeDocument/2006/relationships" r:embed="rId2"/>
        <a:stretch>
          <a:fillRect/>
        </a:stretch>
      </xdr:blipFill>
      <xdr:spPr>
        <a:xfrm>
          <a:off x="6096000" y="731520"/>
          <a:ext cx="14003704" cy="1705213"/>
        </a:xfrm>
        <a:prstGeom prst="rect">
          <a:avLst/>
        </a:prstGeom>
      </xdr:spPr>
    </xdr:pic>
    <xdr:clientData/>
  </xdr:twoCellAnchor>
  <xdr:twoCellAnchor editAs="oneCell">
    <xdr:from>
      <xdr:col>10</xdr:col>
      <xdr:colOff>15240</xdr:colOff>
      <xdr:row>15</xdr:row>
      <xdr:rowOff>157751</xdr:rowOff>
    </xdr:from>
    <xdr:to>
      <xdr:col>20</xdr:col>
      <xdr:colOff>108270</xdr:colOff>
      <xdr:row>28</xdr:row>
      <xdr:rowOff>15813</xdr:rowOff>
    </xdr:to>
    <xdr:pic>
      <xdr:nvPicPr>
        <xdr:cNvPr id="5" name="Picture 4">
          <a:extLst>
            <a:ext uri="{FF2B5EF4-FFF2-40B4-BE49-F238E27FC236}">
              <a16:creationId xmlns:a16="http://schemas.microsoft.com/office/drawing/2014/main" id="{AA596178-9BCE-02B2-0680-554716D918B2}"/>
            </a:ext>
          </a:extLst>
        </xdr:cNvPr>
        <xdr:cNvPicPr>
          <a:picLocks noChangeAspect="1"/>
        </xdr:cNvPicPr>
      </xdr:nvPicPr>
      <xdr:blipFill>
        <a:blip xmlns:r="http://schemas.openxmlformats.org/officeDocument/2006/relationships" r:embed="rId3"/>
        <a:stretch>
          <a:fillRect/>
        </a:stretch>
      </xdr:blipFill>
      <xdr:spPr>
        <a:xfrm>
          <a:off x="6111240" y="2900951"/>
          <a:ext cx="6189030" cy="2235502"/>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9</xdr:row>
      <xdr:rowOff>114300</xdr:rowOff>
    </xdr:from>
    <xdr:to>
      <xdr:col>7</xdr:col>
      <xdr:colOff>228600</xdr:colOff>
      <xdr:row>24</xdr:row>
      <xdr:rowOff>114300</xdr:rowOff>
    </xdr:to>
    <xdr:graphicFrame macro="">
      <xdr:nvGraphicFramePr>
        <xdr:cNvPr id="2" name="Chart 1">
          <a:extLst>
            <a:ext uri="{FF2B5EF4-FFF2-40B4-BE49-F238E27FC236}">
              <a16:creationId xmlns:a16="http://schemas.microsoft.com/office/drawing/2014/main" id="{557F1CB0-086E-4BE5-A420-162054661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5</xdr:row>
      <xdr:rowOff>0</xdr:rowOff>
    </xdr:from>
    <xdr:to>
      <xdr:col>37</xdr:col>
      <xdr:colOff>240370</xdr:colOff>
      <xdr:row>18</xdr:row>
      <xdr:rowOff>51774</xdr:rowOff>
    </xdr:to>
    <xdr:pic>
      <xdr:nvPicPr>
        <xdr:cNvPr id="3" name="Picture 2">
          <a:extLst>
            <a:ext uri="{FF2B5EF4-FFF2-40B4-BE49-F238E27FC236}">
              <a16:creationId xmlns:a16="http://schemas.microsoft.com/office/drawing/2014/main" id="{3F2F4231-1CC5-F12E-2CEE-A5919BF1BF26}"/>
            </a:ext>
          </a:extLst>
        </xdr:cNvPr>
        <xdr:cNvPicPr>
          <a:picLocks noChangeAspect="1"/>
        </xdr:cNvPicPr>
      </xdr:nvPicPr>
      <xdr:blipFill>
        <a:blip xmlns:r="http://schemas.openxmlformats.org/officeDocument/2006/relationships" r:embed="rId2"/>
        <a:stretch>
          <a:fillRect/>
        </a:stretch>
      </xdr:blipFill>
      <xdr:spPr>
        <a:xfrm>
          <a:off x="6705600" y="914400"/>
          <a:ext cx="16089970" cy="2429214"/>
        </a:xfrm>
        <a:prstGeom prst="rect">
          <a:avLst/>
        </a:prstGeom>
      </xdr:spPr>
    </xdr:pic>
    <xdr:clientData/>
  </xdr:twoCellAnchor>
  <xdr:twoCellAnchor editAs="oneCell">
    <xdr:from>
      <xdr:col>11</xdr:col>
      <xdr:colOff>0</xdr:colOff>
      <xdr:row>21</xdr:row>
      <xdr:rowOff>0</xdr:rowOff>
    </xdr:from>
    <xdr:to>
      <xdr:col>19</xdr:col>
      <xdr:colOff>591313</xdr:colOff>
      <xdr:row>41</xdr:row>
      <xdr:rowOff>105300</xdr:rowOff>
    </xdr:to>
    <xdr:pic>
      <xdr:nvPicPr>
        <xdr:cNvPr id="4" name="Picture 3">
          <a:extLst>
            <a:ext uri="{FF2B5EF4-FFF2-40B4-BE49-F238E27FC236}">
              <a16:creationId xmlns:a16="http://schemas.microsoft.com/office/drawing/2014/main" id="{06ECC940-24D6-04A7-ADC4-4E82CC015688}"/>
            </a:ext>
          </a:extLst>
        </xdr:cNvPr>
        <xdr:cNvPicPr>
          <a:picLocks noChangeAspect="1"/>
        </xdr:cNvPicPr>
      </xdr:nvPicPr>
      <xdr:blipFill>
        <a:blip xmlns:r="http://schemas.openxmlformats.org/officeDocument/2006/relationships" r:embed="rId3"/>
        <a:stretch>
          <a:fillRect/>
        </a:stretch>
      </xdr:blipFill>
      <xdr:spPr>
        <a:xfrm>
          <a:off x="6705600" y="3840480"/>
          <a:ext cx="5468113" cy="3762900"/>
        </a:xfrm>
        <a:prstGeom prst="rect">
          <a:avLst/>
        </a:prstGeom>
      </xdr:spPr>
    </xdr:pic>
    <xdr:clientData/>
  </xdr:twoCellAnchor>
  <xdr:twoCellAnchor editAs="oneCell">
    <xdr:from>
      <xdr:col>11</xdr:col>
      <xdr:colOff>0</xdr:colOff>
      <xdr:row>43</xdr:row>
      <xdr:rowOff>0</xdr:rowOff>
    </xdr:from>
    <xdr:to>
      <xdr:col>24</xdr:col>
      <xdr:colOff>144001</xdr:colOff>
      <xdr:row>53</xdr:row>
      <xdr:rowOff>255</xdr:rowOff>
    </xdr:to>
    <xdr:pic>
      <xdr:nvPicPr>
        <xdr:cNvPr id="5" name="Picture 4">
          <a:extLst>
            <a:ext uri="{FF2B5EF4-FFF2-40B4-BE49-F238E27FC236}">
              <a16:creationId xmlns:a16="http://schemas.microsoft.com/office/drawing/2014/main" id="{E3EB49C1-7D5C-953F-3C52-30AAE9E33BD8}"/>
            </a:ext>
          </a:extLst>
        </xdr:cNvPr>
        <xdr:cNvPicPr>
          <a:picLocks noChangeAspect="1"/>
        </xdr:cNvPicPr>
      </xdr:nvPicPr>
      <xdr:blipFill>
        <a:blip xmlns:r="http://schemas.openxmlformats.org/officeDocument/2006/relationships" r:embed="rId4"/>
        <a:stretch>
          <a:fillRect/>
        </a:stretch>
      </xdr:blipFill>
      <xdr:spPr>
        <a:xfrm>
          <a:off x="8138160" y="7863840"/>
          <a:ext cx="8068801" cy="182905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0</xdr:colOff>
      <xdr:row>10</xdr:row>
      <xdr:rowOff>68580</xdr:rowOff>
    </xdr:from>
    <xdr:to>
      <xdr:col>7</xdr:col>
      <xdr:colOff>548640</xdr:colOff>
      <xdr:row>27</xdr:row>
      <xdr:rowOff>22860</xdr:rowOff>
    </xdr:to>
    <xdr:graphicFrame macro="">
      <xdr:nvGraphicFramePr>
        <xdr:cNvPr id="2" name="Chart 1">
          <a:extLst>
            <a:ext uri="{FF2B5EF4-FFF2-40B4-BE49-F238E27FC236}">
              <a16:creationId xmlns:a16="http://schemas.microsoft.com/office/drawing/2014/main" id="{F36BD457-7856-44C5-A091-C9FE44D1D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327660</xdr:colOff>
      <xdr:row>10</xdr:row>
      <xdr:rowOff>137160</xdr:rowOff>
    </xdr:from>
    <xdr:to>
      <xdr:col>16</xdr:col>
      <xdr:colOff>38100</xdr:colOff>
      <xdr:row>26</xdr:row>
      <xdr:rowOff>167640</xdr:rowOff>
    </xdr:to>
    <xdr:graphicFrame macro="">
      <xdr:nvGraphicFramePr>
        <xdr:cNvPr id="3" name="Chart 2">
          <a:extLst>
            <a:ext uri="{FF2B5EF4-FFF2-40B4-BE49-F238E27FC236}">
              <a16:creationId xmlns:a16="http://schemas.microsoft.com/office/drawing/2014/main" id="{BC96A311-2E37-4EAF-8431-79BF8FFA2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22860</xdr:colOff>
      <xdr:row>10</xdr:row>
      <xdr:rowOff>7620</xdr:rowOff>
    </xdr:from>
    <xdr:to>
      <xdr:col>21</xdr:col>
      <xdr:colOff>281940</xdr:colOff>
      <xdr:row>28</xdr:row>
      <xdr:rowOff>15240</xdr:rowOff>
    </xdr:to>
    <xdr:graphicFrame macro="">
      <xdr:nvGraphicFramePr>
        <xdr:cNvPr id="4" name="Chart 3">
          <a:extLst>
            <a:ext uri="{FF2B5EF4-FFF2-40B4-BE49-F238E27FC236}">
              <a16:creationId xmlns:a16="http://schemas.microsoft.com/office/drawing/2014/main" id="{6D6E5EE1-8DB8-4EC4-BAFF-2BADC8ACE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114301</xdr:rowOff>
    </xdr:from>
    <xdr:to>
      <xdr:col>2</xdr:col>
      <xdr:colOff>434340</xdr:colOff>
      <xdr:row>10</xdr:row>
      <xdr:rowOff>60961</xdr:rowOff>
    </xdr:to>
    <mc:AlternateContent xmlns:mc="http://schemas.openxmlformats.org/markup-compatibility/2006" xmlns:a14="http://schemas.microsoft.com/office/drawing/2010/main">
      <mc:Choice Requires="a14">
        <xdr:graphicFrame macro="">
          <xdr:nvGraphicFramePr>
            <xdr:cNvPr id="5" name="BRANCH">
              <a:extLst>
                <a:ext uri="{FF2B5EF4-FFF2-40B4-BE49-F238E27FC236}">
                  <a16:creationId xmlns:a16="http://schemas.microsoft.com/office/drawing/2014/main" id="{59498618-D502-589F-6C8A-EBD84B51B60E}"/>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0" y="67818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xdr:colOff>
      <xdr:row>3</xdr:row>
      <xdr:rowOff>91441</xdr:rowOff>
    </xdr:from>
    <xdr:to>
      <xdr:col>6</xdr:col>
      <xdr:colOff>15240</xdr:colOff>
      <xdr:row>10</xdr:row>
      <xdr:rowOff>45721</xdr:rowOff>
    </xdr:to>
    <mc:AlternateContent xmlns:mc="http://schemas.openxmlformats.org/markup-compatibility/2006" xmlns:a14="http://schemas.microsoft.com/office/drawing/2010/main">
      <mc:Choice Requires="a14">
        <xdr:graphicFrame macro="">
          <xdr:nvGraphicFramePr>
            <xdr:cNvPr id="6" name="PAYMENT DONE">
              <a:extLst>
                <a:ext uri="{FF2B5EF4-FFF2-40B4-BE49-F238E27FC236}">
                  <a16:creationId xmlns:a16="http://schemas.microsoft.com/office/drawing/2014/main" id="{FF73BA73-4424-CB72-7DC3-C449E67AF31A}"/>
                </a:ext>
              </a:extLst>
            </xdr:cNvPr>
            <xdr:cNvGraphicFramePr/>
          </xdr:nvGraphicFramePr>
          <xdr:xfrm>
            <a:off x="0" y="0"/>
            <a:ext cx="0" cy="0"/>
          </xdr:xfrm>
          <a:graphic>
            <a:graphicData uri="http://schemas.microsoft.com/office/drawing/2010/slicer">
              <sle:slicer xmlns:sle="http://schemas.microsoft.com/office/drawing/2010/slicer" name="PAYMENT DONE"/>
            </a:graphicData>
          </a:graphic>
        </xdr:graphicFrame>
      </mc:Choice>
      <mc:Fallback xmlns="">
        <xdr:sp macro="" textlink="">
          <xdr:nvSpPr>
            <xdr:cNvPr id="0" name=""/>
            <xdr:cNvSpPr>
              <a:spLocks noTextEdit="1"/>
            </xdr:cNvSpPr>
          </xdr:nvSpPr>
          <xdr:spPr>
            <a:xfrm>
              <a:off x="2019300" y="65532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3</xdr:row>
      <xdr:rowOff>91440</xdr:rowOff>
    </xdr:from>
    <xdr:to>
      <xdr:col>14</xdr:col>
      <xdr:colOff>327660</xdr:colOff>
      <xdr:row>11</xdr:row>
      <xdr:rowOff>0</xdr:rowOff>
    </xdr:to>
    <mc:AlternateContent xmlns:mc="http://schemas.openxmlformats.org/markup-compatibility/2006" xmlns:tsle="http://schemas.microsoft.com/office/drawing/2012/timeslicer">
      <mc:Choice Requires="tsle">
        <xdr:graphicFrame macro="">
          <xdr:nvGraphicFramePr>
            <xdr:cNvPr id="7" name="Admission Date">
              <a:extLst>
                <a:ext uri="{FF2B5EF4-FFF2-40B4-BE49-F238E27FC236}">
                  <a16:creationId xmlns:a16="http://schemas.microsoft.com/office/drawing/2014/main" id="{E82099FC-197A-A425-F325-9FB16D63186A}"/>
                </a:ext>
              </a:extLst>
            </xdr:cNvPr>
            <xdr:cNvGraphicFramePr/>
          </xdr:nvGraphicFramePr>
          <xdr:xfrm>
            <a:off x="0" y="0"/>
            <a:ext cx="0" cy="0"/>
          </xdr:xfrm>
          <a:graphic>
            <a:graphicData uri="http://schemas.microsoft.com/office/drawing/2012/timeslicer">
              <tsle:timeslicer name="Admission Date"/>
            </a:graphicData>
          </a:graphic>
        </xdr:graphicFrame>
      </mc:Choice>
      <mc:Fallback xmlns="">
        <xdr:sp macro="" textlink="">
          <xdr:nvSpPr>
            <xdr:cNvPr id="0" name=""/>
            <xdr:cNvSpPr>
              <a:spLocks noTextEdit="1"/>
            </xdr:cNvSpPr>
          </xdr:nvSpPr>
          <xdr:spPr>
            <a:xfrm>
              <a:off x="3832860" y="655320"/>
              <a:ext cx="52044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5.xml><?xml version="1.0" encoding="utf-8"?>
<xdr:wsDr xmlns:xdr="http://schemas.openxmlformats.org/drawingml/2006/spreadsheetDrawing" xmlns:a="http://schemas.openxmlformats.org/drawingml/2006/main">
  <xdr:twoCellAnchor>
    <xdr:from>
      <xdr:col>8</xdr:col>
      <xdr:colOff>60960</xdr:colOff>
      <xdr:row>9</xdr:row>
      <xdr:rowOff>7620</xdr:rowOff>
    </xdr:from>
    <xdr:to>
      <xdr:col>13</xdr:col>
      <xdr:colOff>266700</xdr:colOff>
      <xdr:row>25</xdr:row>
      <xdr:rowOff>0</xdr:rowOff>
    </xdr:to>
    <xdr:graphicFrame macro="">
      <xdr:nvGraphicFramePr>
        <xdr:cNvPr id="2" name="Chart 1">
          <a:extLst>
            <a:ext uri="{FF2B5EF4-FFF2-40B4-BE49-F238E27FC236}">
              <a16:creationId xmlns:a16="http://schemas.microsoft.com/office/drawing/2014/main" id="{80ADA46C-9AB8-4F76-9EFE-B61CCED4E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8</xdr:row>
      <xdr:rowOff>121920</xdr:rowOff>
    </xdr:from>
    <xdr:to>
      <xdr:col>8</xdr:col>
      <xdr:colOff>45720</xdr:colOff>
      <xdr:row>25</xdr:row>
      <xdr:rowOff>0</xdr:rowOff>
    </xdr:to>
    <xdr:graphicFrame macro="">
      <xdr:nvGraphicFramePr>
        <xdr:cNvPr id="3" name="Chart 2">
          <a:extLst>
            <a:ext uri="{FF2B5EF4-FFF2-40B4-BE49-F238E27FC236}">
              <a16:creationId xmlns:a16="http://schemas.microsoft.com/office/drawing/2014/main" id="{9D8CB91A-3D66-48EB-8E87-519A79218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274320</xdr:colOff>
      <xdr:row>9</xdr:row>
      <xdr:rowOff>38100</xdr:rowOff>
    </xdr:from>
    <xdr:to>
      <xdr:col>18</xdr:col>
      <xdr:colOff>533400</xdr:colOff>
      <xdr:row>25</xdr:row>
      <xdr:rowOff>7620</xdr:rowOff>
    </xdr:to>
    <xdr:graphicFrame macro="">
      <xdr:nvGraphicFramePr>
        <xdr:cNvPr id="4" name="Chart 3">
          <a:extLst>
            <a:ext uri="{FF2B5EF4-FFF2-40B4-BE49-F238E27FC236}">
              <a16:creationId xmlns:a16="http://schemas.microsoft.com/office/drawing/2014/main" id="{4779FE25-F4E3-4367-A57F-06B807FB9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160019</xdr:rowOff>
    </xdr:from>
    <xdr:to>
      <xdr:col>3</xdr:col>
      <xdr:colOff>0</xdr:colOff>
      <xdr:row>16</xdr:row>
      <xdr:rowOff>121920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7E7D38FB-66A3-CF2E-6158-BD5CB89196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623059"/>
              <a:ext cx="1828800" cy="1424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99060</xdr:rowOff>
    </xdr:from>
    <xdr:to>
      <xdr:col>3</xdr:col>
      <xdr:colOff>0</xdr:colOff>
      <xdr:row>25</xdr:row>
      <xdr:rowOff>22859</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1E50EE3F-5E3D-FE4D-DA2C-C86FB8B3FBA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3025140"/>
              <a:ext cx="1828800" cy="1569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4</xdr:row>
      <xdr:rowOff>83820</xdr:rowOff>
    </xdr:from>
    <xdr:to>
      <xdr:col>5</xdr:col>
      <xdr:colOff>129540</xdr:colOff>
      <xdr:row>8</xdr:row>
      <xdr:rowOff>152400</xdr:rowOff>
    </xdr:to>
    <xdr:sp macro="" textlink="P8">
      <xdr:nvSpPr>
        <xdr:cNvPr id="7" name="Rectangle: Rounded Corners 6">
          <a:extLst>
            <a:ext uri="{FF2B5EF4-FFF2-40B4-BE49-F238E27FC236}">
              <a16:creationId xmlns:a16="http://schemas.microsoft.com/office/drawing/2014/main" id="{7264ACEE-CF56-4064-8D3F-17B5934B3168}"/>
            </a:ext>
          </a:extLst>
        </xdr:cNvPr>
        <xdr:cNvSpPr/>
      </xdr:nvSpPr>
      <xdr:spPr>
        <a:xfrm>
          <a:off x="45720" y="815340"/>
          <a:ext cx="3131820" cy="800100"/>
        </a:xfrm>
        <a:prstGeom prst="roundRect">
          <a:avLst/>
        </a:prstGeom>
        <a:gradFill>
          <a:gsLst>
            <a:gs pos="2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Calibri"/>
              <a:ea typeface="Calibri"/>
              <a:cs typeface="Calibri"/>
            </a:rPr>
            <a:t>Total</a:t>
          </a:r>
          <a:r>
            <a:rPr lang="en-US" sz="1400" b="1" i="0" u="none" strike="noStrike"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Calibri"/>
              <a:ea typeface="Calibri"/>
              <a:cs typeface="Calibri"/>
            </a:rPr>
            <a:t> Sales : </a:t>
          </a:r>
          <a:fld id="{A3724ECE-77ED-4D66-B08F-B2A89DBC9AF4}" type="TxLink">
            <a:rPr lang="en-US" sz="14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Calibri"/>
              <a:ea typeface="Calibri"/>
              <a:cs typeface="Calibri"/>
            </a:rPr>
            <a:pPr algn="ctr"/>
            <a:t>290500</a:t>
          </a:fld>
          <a:endParaRPr lang="en-IN" sz="14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endParaRPr>
        </a:p>
      </xdr:txBody>
    </xdr:sp>
    <xdr:clientData/>
  </xdr:twoCellAnchor>
  <xdr:twoCellAnchor>
    <xdr:from>
      <xdr:col>5</xdr:col>
      <xdr:colOff>182880</xdr:colOff>
      <xdr:row>4</xdr:row>
      <xdr:rowOff>60960</xdr:rowOff>
    </xdr:from>
    <xdr:to>
      <xdr:col>13</xdr:col>
      <xdr:colOff>198120</xdr:colOff>
      <xdr:row>8</xdr:row>
      <xdr:rowOff>175260</xdr:rowOff>
    </xdr:to>
    <xdr:sp macro="" textlink="P9">
      <xdr:nvSpPr>
        <xdr:cNvPr id="8" name="Rectangle: Rounded Corners 7">
          <a:extLst>
            <a:ext uri="{FF2B5EF4-FFF2-40B4-BE49-F238E27FC236}">
              <a16:creationId xmlns:a16="http://schemas.microsoft.com/office/drawing/2014/main" id="{E3EE6F4F-BB33-454F-BFA2-EDAA18965D37}"/>
            </a:ext>
          </a:extLst>
        </xdr:cNvPr>
        <xdr:cNvSpPr/>
      </xdr:nvSpPr>
      <xdr:spPr>
        <a:xfrm>
          <a:off x="3230880" y="792480"/>
          <a:ext cx="4892040" cy="845820"/>
        </a:xfrm>
        <a:prstGeom prst="roundRect">
          <a:avLst/>
        </a:prstGeom>
        <a:gradFill>
          <a:gsLst>
            <a:gs pos="0">
              <a:srgbClr val="92D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Calibri"/>
              <a:ea typeface="Calibri"/>
              <a:cs typeface="Calibri"/>
            </a:rPr>
            <a:t>Total Orders: </a:t>
          </a:r>
          <a:fld id="{33F3892E-CE99-4C8E-8D17-4E4578B129B5}" type="TxLink">
            <a:rPr lang="en-US" sz="14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Calibri"/>
              <a:ea typeface="Calibri"/>
              <a:cs typeface="Calibri"/>
            </a:rPr>
            <a:pPr algn="ctr"/>
            <a:t>12</a:t>
          </a:fld>
          <a:endParaRPr lang="en-IN" sz="14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endParaRPr>
        </a:p>
      </xdr:txBody>
    </xdr:sp>
    <xdr:clientData/>
  </xdr:twoCellAnchor>
  <xdr:twoCellAnchor>
    <xdr:from>
      <xdr:col>13</xdr:col>
      <xdr:colOff>259080</xdr:colOff>
      <xdr:row>4</xdr:row>
      <xdr:rowOff>99060</xdr:rowOff>
    </xdr:from>
    <xdr:to>
      <xdr:col>18</xdr:col>
      <xdr:colOff>510540</xdr:colOff>
      <xdr:row>9</xdr:row>
      <xdr:rowOff>15240</xdr:rowOff>
    </xdr:to>
    <xdr:sp macro="" textlink="P10">
      <xdr:nvSpPr>
        <xdr:cNvPr id="9" name="Rectangle: Rounded Corners 8">
          <a:extLst>
            <a:ext uri="{FF2B5EF4-FFF2-40B4-BE49-F238E27FC236}">
              <a16:creationId xmlns:a16="http://schemas.microsoft.com/office/drawing/2014/main" id="{8DE844AB-F520-4458-9481-FCC1200B8F4A}"/>
            </a:ext>
          </a:extLst>
        </xdr:cNvPr>
        <xdr:cNvSpPr/>
      </xdr:nvSpPr>
      <xdr:spPr>
        <a:xfrm>
          <a:off x="8183880" y="830580"/>
          <a:ext cx="3589020" cy="830580"/>
        </a:xfrm>
        <a:prstGeom prst="roundRect">
          <a:avLst/>
        </a:prstGeom>
        <a:gradFill>
          <a:gsLst>
            <a:gs pos="0">
              <a:schemeClr val="accent2">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Calibri"/>
              <a:ea typeface="Calibri"/>
              <a:cs typeface="Calibri"/>
            </a:rPr>
            <a:t>Total</a:t>
          </a:r>
          <a:r>
            <a:rPr lang="en-US" sz="1400" b="1" i="0" u="none" strike="noStrike"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Calibri"/>
              <a:ea typeface="Calibri"/>
              <a:cs typeface="Calibri"/>
            </a:rPr>
            <a:t> Avg: </a:t>
          </a:r>
          <a:fld id="{5EB3CA47-79CB-485E-8DAE-87580C72AC2C}" type="TxLink">
            <a:rPr lang="en-US" sz="1400" b="1" i="0" u="none" strike="noStrike"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Calibri"/>
              <a:ea typeface="Calibri"/>
              <a:cs typeface="Calibri"/>
            </a:rPr>
            <a:pPr algn="ctr"/>
            <a:t>24208.33333</a:t>
          </a:fld>
          <a:endParaRPr lang="en-IN" sz="18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endParaRPr>
        </a:p>
      </xdr:txBody>
    </xdr:sp>
    <xdr:clientData/>
  </xdr:twoCellAnchor>
  <xdr:twoCellAnchor>
    <xdr:from>
      <xdr:col>0</xdr:col>
      <xdr:colOff>45720</xdr:colOff>
      <xdr:row>0</xdr:row>
      <xdr:rowOff>38100</xdr:rowOff>
    </xdr:from>
    <xdr:to>
      <xdr:col>18</xdr:col>
      <xdr:colOff>525780</xdr:colOff>
      <xdr:row>4</xdr:row>
      <xdr:rowOff>45720</xdr:rowOff>
    </xdr:to>
    <xdr:sp macro="" textlink="">
      <xdr:nvSpPr>
        <xdr:cNvPr id="10" name="Rectangle: Rounded Corners 9">
          <a:extLst>
            <a:ext uri="{FF2B5EF4-FFF2-40B4-BE49-F238E27FC236}">
              <a16:creationId xmlns:a16="http://schemas.microsoft.com/office/drawing/2014/main" id="{643A6C3F-F6C7-9989-4F95-9280943D608E}"/>
            </a:ext>
          </a:extLst>
        </xdr:cNvPr>
        <xdr:cNvSpPr/>
      </xdr:nvSpPr>
      <xdr:spPr>
        <a:xfrm>
          <a:off x="45720" y="38100"/>
          <a:ext cx="11742420" cy="739140"/>
        </a:xfrm>
        <a:prstGeom prst="roundRect">
          <a:avLst/>
        </a:prstGeom>
        <a:blipFill>
          <a:blip xmlns:r="http://schemas.openxmlformats.org/officeDocument/2006/relationships" r:embed="rId4"/>
          <a:tile tx="0" ty="0" sx="100000" sy="100000" flip="none" algn="tl"/>
        </a:bli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cap="none" spc="0">
              <a:ln w="12700">
                <a:solidFill>
                  <a:schemeClr val="accent1"/>
                </a:solidFill>
                <a:prstDash val="solid"/>
              </a:ln>
              <a:pattFill prst="pct50">
                <a:fgClr>
                  <a:schemeClr val="accent1"/>
                </a:fgClr>
                <a:bgClr>
                  <a:schemeClr val="accent1">
                    <a:lumMod val="20000"/>
                    <a:lumOff val="80000"/>
                  </a:schemeClr>
                </a:bgClr>
              </a:pattFill>
              <a:effectLst>
                <a:outerShdw blurRad="50800" dist="38100" dir="5400000" algn="t" rotWithShape="0">
                  <a:prstClr val="black">
                    <a:alpha val="40000"/>
                  </a:prstClr>
                </a:outerShdw>
              </a:effectLst>
            </a:rPr>
            <a:t>Product Sales Dashboard</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3</xdr:col>
      <xdr:colOff>15240</xdr:colOff>
      <xdr:row>9</xdr:row>
      <xdr:rowOff>7620</xdr:rowOff>
    </xdr:from>
    <xdr:to>
      <xdr:col>9</xdr:col>
      <xdr:colOff>30480</xdr:colOff>
      <xdr:row>25</xdr:row>
      <xdr:rowOff>137160</xdr:rowOff>
    </xdr:to>
    <xdr:graphicFrame macro="">
      <xdr:nvGraphicFramePr>
        <xdr:cNvPr id="2" name="Chart 1">
          <a:extLst>
            <a:ext uri="{FF2B5EF4-FFF2-40B4-BE49-F238E27FC236}">
              <a16:creationId xmlns:a16="http://schemas.microsoft.com/office/drawing/2014/main" id="{9C03415B-57E8-4DDC-BB1C-9982C47BF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9</xdr:row>
      <xdr:rowOff>15240</xdr:rowOff>
    </xdr:from>
    <xdr:to>
      <xdr:col>16</xdr:col>
      <xdr:colOff>114300</xdr:colOff>
      <xdr:row>25</xdr:row>
      <xdr:rowOff>83820</xdr:rowOff>
    </xdr:to>
    <xdr:graphicFrame macro="">
      <xdr:nvGraphicFramePr>
        <xdr:cNvPr id="3" name="Chart 2">
          <a:extLst>
            <a:ext uri="{FF2B5EF4-FFF2-40B4-BE49-F238E27FC236}">
              <a16:creationId xmlns:a16="http://schemas.microsoft.com/office/drawing/2014/main" id="{4A78390B-88A2-403F-876B-C054471F0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121920</xdr:colOff>
      <xdr:row>9</xdr:row>
      <xdr:rowOff>15240</xdr:rowOff>
    </xdr:from>
    <xdr:to>
      <xdr:col>23</xdr:col>
      <xdr:colOff>83820</xdr:colOff>
      <xdr:row>25</xdr:row>
      <xdr:rowOff>106680</xdr:rowOff>
    </xdr:to>
    <xdr:graphicFrame macro="">
      <xdr:nvGraphicFramePr>
        <xdr:cNvPr id="4" name="Chart 3">
          <a:extLst>
            <a:ext uri="{FF2B5EF4-FFF2-40B4-BE49-F238E27FC236}">
              <a16:creationId xmlns:a16="http://schemas.microsoft.com/office/drawing/2014/main" id="{F04F748D-5C60-4606-ABC1-E1FC53E0E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11</xdr:row>
      <xdr:rowOff>99061</xdr:rowOff>
    </xdr:from>
    <xdr:to>
      <xdr:col>3</xdr:col>
      <xdr:colOff>0</xdr:colOff>
      <xdr:row>19</xdr:row>
      <xdr:rowOff>53341</xdr:rowOff>
    </xdr:to>
    <mc:AlternateContent xmlns:mc="http://schemas.openxmlformats.org/markup-compatibility/2006" xmlns:a14="http://schemas.microsoft.com/office/drawing/2010/main">
      <mc:Choice Requires="a14">
        <xdr:graphicFrame macro="">
          <xdr:nvGraphicFramePr>
            <xdr:cNvPr id="5" name="Property_Name">
              <a:extLst>
                <a:ext uri="{FF2B5EF4-FFF2-40B4-BE49-F238E27FC236}">
                  <a16:creationId xmlns:a16="http://schemas.microsoft.com/office/drawing/2014/main" id="{38CE649A-2749-C623-F411-8AA463C54386}"/>
                </a:ext>
              </a:extLst>
            </xdr:cNvPr>
            <xdr:cNvGraphicFramePr/>
          </xdr:nvGraphicFramePr>
          <xdr:xfrm>
            <a:off x="0" y="0"/>
            <a:ext cx="0" cy="0"/>
          </xdr:xfrm>
          <a:graphic>
            <a:graphicData uri="http://schemas.microsoft.com/office/drawing/2010/slicer">
              <sle:slicer xmlns:sle="http://schemas.microsoft.com/office/drawing/2010/slicer" name="Property_Name"/>
            </a:graphicData>
          </a:graphic>
        </xdr:graphicFrame>
      </mc:Choice>
      <mc:Fallback xmlns="">
        <xdr:sp macro="" textlink="">
          <xdr:nvSpPr>
            <xdr:cNvPr id="0" name=""/>
            <xdr:cNvSpPr>
              <a:spLocks noTextEdit="1"/>
            </xdr:cNvSpPr>
          </xdr:nvSpPr>
          <xdr:spPr>
            <a:xfrm>
              <a:off x="0" y="211074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160021</xdr:rowOff>
    </xdr:from>
    <xdr:to>
      <xdr:col>3</xdr:col>
      <xdr:colOff>0</xdr:colOff>
      <xdr:row>11</xdr:row>
      <xdr:rowOff>114300</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FF719FBA-B614-E003-9BEA-07DB26E3F3B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708661"/>
              <a:ext cx="1828800" cy="1417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19</xdr:row>
      <xdr:rowOff>38101</xdr:rowOff>
    </xdr:from>
    <xdr:to>
      <xdr:col>3</xdr:col>
      <xdr:colOff>7620</xdr:colOff>
      <xdr:row>25</xdr:row>
      <xdr:rowOff>114300</xdr:rowOff>
    </xdr:to>
    <mc:AlternateContent xmlns:mc="http://schemas.openxmlformats.org/markup-compatibility/2006" xmlns:a14="http://schemas.microsoft.com/office/drawing/2010/main">
      <mc:Choice Requires="a14">
        <xdr:graphicFrame macro="">
          <xdr:nvGraphicFramePr>
            <xdr:cNvPr id="7" name="Payment_Status">
              <a:extLst>
                <a:ext uri="{FF2B5EF4-FFF2-40B4-BE49-F238E27FC236}">
                  <a16:creationId xmlns:a16="http://schemas.microsoft.com/office/drawing/2014/main" id="{9334D250-0341-37CC-C0F7-702ECDECCD26}"/>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7620" y="3512821"/>
              <a:ext cx="18288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198120</xdr:colOff>
      <xdr:row>4</xdr:row>
      <xdr:rowOff>7620</xdr:rowOff>
    </xdr:from>
    <xdr:to>
      <xdr:col>7</xdr:col>
      <xdr:colOff>304800</xdr:colOff>
      <xdr:row>8</xdr:row>
      <xdr:rowOff>152400</xdr:rowOff>
    </xdr:to>
    <xdr:sp macro="" textlink="'PMS pivot'!C12">
      <xdr:nvSpPr>
        <xdr:cNvPr id="8" name="Rectangle: Rounded Corners 7">
          <a:extLst>
            <a:ext uri="{FF2B5EF4-FFF2-40B4-BE49-F238E27FC236}">
              <a16:creationId xmlns:a16="http://schemas.microsoft.com/office/drawing/2014/main" id="{72F667CD-7273-4962-C05F-32877FB2EEEC}"/>
            </a:ext>
          </a:extLst>
        </xdr:cNvPr>
        <xdr:cNvSpPr/>
      </xdr:nvSpPr>
      <xdr:spPr>
        <a:xfrm>
          <a:off x="1417320" y="739140"/>
          <a:ext cx="3154680" cy="876300"/>
        </a:xfrm>
        <a:prstGeom prst="roundRect">
          <a:avLst/>
        </a:prstGeom>
        <a:ln>
          <a:noFill/>
        </a:ln>
        <a:effectLst>
          <a:outerShdw blurRad="184150" dist="241300" dir="11520000" sx="110000" sy="110000" algn="ctr">
            <a:srgbClr val="000000">
              <a:alpha val="18000"/>
            </a:srgbClr>
          </a:outerShdw>
        </a:effectLst>
        <a:scene3d>
          <a:camera prst="perspectiveFront" fov="5100000">
            <a:rot lat="0" lon="2100000" rev="0"/>
          </a:camera>
          <a:lightRig rig="flood" dir="t">
            <a:rot lat="0" lon="0" rev="13800000"/>
          </a:lightRig>
        </a:scene3d>
        <a:sp3d extrusionH="107950" prstMaterial="plastic">
          <a:bevelT w="82550" h="63500" prst="divo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Calibri"/>
              <a:ea typeface="Calibri"/>
              <a:cs typeface="Calibri"/>
            </a:rPr>
            <a:t>Total Properties: </a:t>
          </a:r>
          <a:fld id="{B7438875-5274-4F1E-8E08-F0676A87661D}" type="TxLink">
            <a:rPr lang="en-US" sz="16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Calibri"/>
              <a:ea typeface="Calibri"/>
              <a:cs typeface="Calibri"/>
            </a:rPr>
            <a:pPr algn="ctr"/>
            <a:t>15</a:t>
          </a:fld>
          <a:endParaRPr lang="en-IN" sz="16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6</xdr:col>
      <xdr:colOff>495300</xdr:colOff>
      <xdr:row>4</xdr:row>
      <xdr:rowOff>30480</xdr:rowOff>
    </xdr:from>
    <xdr:to>
      <xdr:col>12</xdr:col>
      <xdr:colOff>441960</xdr:colOff>
      <xdr:row>9</xdr:row>
      <xdr:rowOff>22860</xdr:rowOff>
    </xdr:to>
    <xdr:sp macro="" textlink="'PMS pivot'!C13">
      <xdr:nvSpPr>
        <xdr:cNvPr id="11" name="Rectangle: Rounded Corners 10">
          <a:extLst>
            <a:ext uri="{FF2B5EF4-FFF2-40B4-BE49-F238E27FC236}">
              <a16:creationId xmlns:a16="http://schemas.microsoft.com/office/drawing/2014/main" id="{9F319248-48B8-8CE8-3FEA-E65ECE37EBDB}"/>
            </a:ext>
          </a:extLst>
        </xdr:cNvPr>
        <xdr:cNvSpPr/>
      </xdr:nvSpPr>
      <xdr:spPr>
        <a:xfrm>
          <a:off x="4152900" y="762000"/>
          <a:ext cx="3604260" cy="906780"/>
        </a:xfrm>
        <a:prstGeom prst="roundRect">
          <a:avLst/>
        </a:prstGeom>
        <a:ln>
          <a:noFill/>
        </a:ln>
        <a:effectLst>
          <a:outerShdw blurRad="184150" dist="241300" dir="11520000" sx="110000" sy="110000" algn="ctr">
            <a:srgbClr val="000000">
              <a:alpha val="18000"/>
            </a:srgbClr>
          </a:outerShdw>
        </a:effectLst>
        <a:scene3d>
          <a:camera prst="perspectiveFront" fov="5100000">
            <a:rot lat="0" lon="2100000" rev="0"/>
          </a:camera>
          <a:lightRig rig="flood" dir="t">
            <a:rot lat="0" lon="0" rev="13800000"/>
          </a:lightRig>
        </a:scene3d>
        <a:sp3d extrusionH="107950" prstMaterial="plastic">
          <a:bevelT w="82550" h="63500" prst="divo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Calibri"/>
              <a:cs typeface="Calibri"/>
            </a:rPr>
            <a:t>Total Rent Collection: </a:t>
          </a:r>
          <a:fld id="{7939D00F-F3C2-4C3C-A36E-6708B7F70D2C}" type="TxLink">
            <a:rPr lang="en-US" sz="16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Calibri"/>
              <a:cs typeface="Calibri"/>
            </a:rPr>
            <a:pPr algn="ctr"/>
            <a:t>412000</a:t>
          </a:fld>
          <a:endParaRPr lang="en-IN" sz="1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ndParaRPr>
        </a:p>
      </xdr:txBody>
    </xdr:sp>
    <xdr:clientData/>
  </xdr:twoCellAnchor>
  <xdr:twoCellAnchor>
    <xdr:from>
      <xdr:col>12</xdr:col>
      <xdr:colOff>60960</xdr:colOff>
      <xdr:row>4</xdr:row>
      <xdr:rowOff>0</xdr:rowOff>
    </xdr:from>
    <xdr:to>
      <xdr:col>18</xdr:col>
      <xdr:colOff>30480</xdr:colOff>
      <xdr:row>8</xdr:row>
      <xdr:rowOff>160020</xdr:rowOff>
    </xdr:to>
    <xdr:sp macro="" textlink="'PMS pivot'!C14">
      <xdr:nvSpPr>
        <xdr:cNvPr id="12" name="Rectangle: Rounded Corners 11">
          <a:extLst>
            <a:ext uri="{FF2B5EF4-FFF2-40B4-BE49-F238E27FC236}">
              <a16:creationId xmlns:a16="http://schemas.microsoft.com/office/drawing/2014/main" id="{56835B55-7ACB-7F7B-3E72-C0AC4A5E44C2}"/>
            </a:ext>
          </a:extLst>
        </xdr:cNvPr>
        <xdr:cNvSpPr/>
      </xdr:nvSpPr>
      <xdr:spPr>
        <a:xfrm>
          <a:off x="7376160" y="731520"/>
          <a:ext cx="3627120" cy="891540"/>
        </a:xfrm>
        <a:prstGeom prst="roundRect">
          <a:avLst/>
        </a:prstGeom>
        <a:ln>
          <a:noFill/>
        </a:ln>
        <a:effectLst>
          <a:outerShdw blurRad="184150" dist="241300" dir="11520000" sx="110000" sy="110000" algn="ctr">
            <a:srgbClr val="000000">
              <a:alpha val="18000"/>
            </a:srgbClr>
          </a:outerShdw>
        </a:effectLst>
        <a:scene3d>
          <a:camera prst="perspectiveFront" fov="5100000">
            <a:rot lat="0" lon="2100000" rev="0"/>
          </a:camera>
          <a:lightRig rig="flood" dir="t">
            <a:rot lat="0" lon="0" rev="13800000"/>
          </a:lightRig>
        </a:scene3d>
        <a:sp3d extrusionH="107950" prstMaterial="plastic">
          <a:bevelT w="82550" h="63500" prst="divo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Calibri"/>
              <a:cs typeface="Calibri"/>
            </a:rPr>
            <a:t>Pending Payments: </a:t>
          </a:r>
          <a:fld id="{0867F749-97B8-4252-B1A3-7B00E97E2EE9}" type="TxLink">
            <a:rPr lang="en-US" sz="16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Calibri"/>
              <a:cs typeface="Calibri"/>
            </a:rPr>
            <a:pPr algn="ctr"/>
            <a:t>4</a:t>
          </a:fld>
          <a:endParaRPr lang="en-IN" sz="1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ndParaRPr>
        </a:p>
      </xdr:txBody>
    </xdr:sp>
    <xdr:clientData/>
  </xdr:twoCellAnchor>
  <xdr:twoCellAnchor>
    <xdr:from>
      <xdr:col>17</xdr:col>
      <xdr:colOff>251460</xdr:colOff>
      <xdr:row>3</xdr:row>
      <xdr:rowOff>152400</xdr:rowOff>
    </xdr:from>
    <xdr:to>
      <xdr:col>23</xdr:col>
      <xdr:colOff>83820</xdr:colOff>
      <xdr:row>8</xdr:row>
      <xdr:rowOff>152400</xdr:rowOff>
    </xdr:to>
    <xdr:sp macro="" textlink="'PMS pivot'!C15">
      <xdr:nvSpPr>
        <xdr:cNvPr id="13" name="Rectangle: Rounded Corners 12">
          <a:extLst>
            <a:ext uri="{FF2B5EF4-FFF2-40B4-BE49-F238E27FC236}">
              <a16:creationId xmlns:a16="http://schemas.microsoft.com/office/drawing/2014/main" id="{9FA84DFB-B8A2-8E81-FB7D-033C1C814C76}"/>
            </a:ext>
          </a:extLst>
        </xdr:cNvPr>
        <xdr:cNvSpPr/>
      </xdr:nvSpPr>
      <xdr:spPr>
        <a:xfrm>
          <a:off x="10614660" y="701040"/>
          <a:ext cx="3489960" cy="914400"/>
        </a:xfrm>
        <a:prstGeom prst="roundRect">
          <a:avLst/>
        </a:prstGeom>
        <a:ln>
          <a:noFill/>
        </a:ln>
        <a:effectLst>
          <a:outerShdw blurRad="184150" dist="241300" dir="11520000" sx="110000" sy="110000" algn="ctr">
            <a:srgbClr val="000000">
              <a:alpha val="18000"/>
            </a:srgbClr>
          </a:outerShdw>
        </a:effectLst>
        <a:scene3d>
          <a:camera prst="perspectiveFront" fov="5100000">
            <a:rot lat="0" lon="2100000" rev="0"/>
          </a:camera>
          <a:lightRig rig="flood" dir="t">
            <a:rot lat="0" lon="0" rev="13800000"/>
          </a:lightRig>
        </a:scene3d>
        <a:sp3d extrusionH="107950" prstMaterial="plastic">
          <a:bevelT w="82550" h="63500" prst="divot"/>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Calibri"/>
              <a:cs typeface="Calibri"/>
            </a:rPr>
            <a:t>Vacant Units: </a:t>
          </a:r>
          <a:fld id="{D3862E50-161F-426F-BC12-E65ED813DF6A}" type="TxLink">
            <a:rPr lang="en-US" sz="16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Calibri"/>
              <a:cs typeface="Calibri"/>
            </a:rPr>
            <a:pPr algn="ctr"/>
            <a:t>1</a:t>
          </a:fld>
          <a:endParaRPr lang="en-IN" sz="1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ndParaRPr>
        </a:p>
      </xdr:txBody>
    </xdr:sp>
    <xdr:clientData/>
  </xdr:twoCellAnchor>
  <xdr:twoCellAnchor>
    <xdr:from>
      <xdr:col>0</xdr:col>
      <xdr:colOff>60960</xdr:colOff>
      <xdr:row>0</xdr:row>
      <xdr:rowOff>68580</xdr:rowOff>
    </xdr:from>
    <xdr:to>
      <xdr:col>23</xdr:col>
      <xdr:colOff>106680</xdr:colOff>
      <xdr:row>3</xdr:row>
      <xdr:rowOff>137160</xdr:rowOff>
    </xdr:to>
    <xdr:sp macro="" textlink="">
      <xdr:nvSpPr>
        <xdr:cNvPr id="15" name="Rectangle: Rounded Corners 14">
          <a:extLst>
            <a:ext uri="{FF2B5EF4-FFF2-40B4-BE49-F238E27FC236}">
              <a16:creationId xmlns:a16="http://schemas.microsoft.com/office/drawing/2014/main" id="{5B84D357-C001-801F-FEC0-EEF64155C0FC}"/>
            </a:ext>
          </a:extLst>
        </xdr:cNvPr>
        <xdr:cNvSpPr/>
      </xdr:nvSpPr>
      <xdr:spPr>
        <a:xfrm>
          <a:off x="60960" y="68580"/>
          <a:ext cx="14066520" cy="617220"/>
        </a:xfrm>
        <a:prstGeom prst="roundRect">
          <a:avLst/>
        </a:prstGeom>
        <a:blipFill>
          <a:blip xmlns:r="http://schemas.openxmlformats.org/officeDocument/2006/relationships" r:embed="rId4"/>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cap="none" spc="50">
              <a:ln w="9525" cmpd="sng">
                <a:solidFill>
                  <a:schemeClr val="accent1"/>
                </a:solidFill>
                <a:prstDash val="solid"/>
              </a:ln>
              <a:solidFill>
                <a:srgbClr val="70AD47">
                  <a:tint val="1000"/>
                </a:srgbClr>
              </a:solidFill>
              <a:effectLst>
                <a:glow rad="38100">
                  <a:schemeClr val="accent1">
                    <a:alpha val="40000"/>
                  </a:schemeClr>
                </a:glow>
              </a:effectLst>
            </a:rPr>
            <a:t>Property</a:t>
          </a:r>
          <a:r>
            <a:rPr lang="en-IN" sz="2400" b="1" cap="none" spc="50">
              <a:ln w="0"/>
              <a:solidFill>
                <a:schemeClr val="bg2"/>
              </a:solidFill>
              <a:effectLst>
                <a:innerShdw blurRad="63500" dist="50800" dir="13500000">
                  <a:srgbClr val="000000">
                    <a:alpha val="50000"/>
                  </a:srgbClr>
                </a:innerShdw>
              </a:effectLst>
            </a:rPr>
            <a:t> </a:t>
          </a:r>
          <a:r>
            <a:rPr lang="en-IN" sz="3200" b="1" cap="none" spc="50">
              <a:ln w="9525" cmpd="sng">
                <a:solidFill>
                  <a:schemeClr val="accent1"/>
                </a:solidFill>
                <a:prstDash val="solid"/>
              </a:ln>
              <a:solidFill>
                <a:srgbClr val="70AD47">
                  <a:tint val="1000"/>
                </a:srgbClr>
              </a:solidFill>
              <a:effectLst>
                <a:glow rad="38100">
                  <a:schemeClr val="accent1">
                    <a:alpha val="40000"/>
                  </a:schemeClr>
                </a:glow>
              </a:effectLst>
            </a:rPr>
            <a:t>Management</a:t>
          </a:r>
          <a:r>
            <a:rPr lang="en-IN" sz="2400" b="1" cap="none" spc="50">
              <a:ln w="0"/>
              <a:solidFill>
                <a:schemeClr val="bg2"/>
              </a:solidFill>
              <a:effectLst>
                <a:innerShdw blurRad="63500" dist="50800" dir="13500000">
                  <a:srgbClr val="000000">
                    <a:alpha val="50000"/>
                  </a:srgbClr>
                </a:innerShdw>
              </a:effectLst>
            </a:rPr>
            <a:t> </a:t>
          </a:r>
          <a:r>
            <a:rPr lang="en-IN" sz="3200" b="1" cap="none" spc="50">
              <a:ln w="9525" cmpd="sng">
                <a:solidFill>
                  <a:schemeClr val="accent1"/>
                </a:solidFill>
                <a:prstDash val="solid"/>
              </a:ln>
              <a:solidFill>
                <a:srgbClr val="70AD47">
                  <a:tint val="1000"/>
                </a:srgbClr>
              </a:solidFill>
              <a:effectLst>
                <a:glow rad="38100">
                  <a:schemeClr val="accent1">
                    <a:alpha val="40000"/>
                  </a:schemeClr>
                </a:glow>
              </a:effectLst>
            </a:rPr>
            <a:t>Dashboard</a:t>
          </a:r>
          <a:endParaRPr lang="en-IN" sz="2400" b="1" cap="none" spc="50">
            <a:ln w="0"/>
            <a:solidFill>
              <a:schemeClr val="bg2"/>
            </a:solidFill>
            <a:effectLst>
              <a:innerShdw blurRad="63500" dist="50800" dir="13500000">
                <a:srgbClr val="000000">
                  <a:alpha val="50000"/>
                </a:srgbClr>
              </a:innerShdw>
            </a:effectLst>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182880</xdr:colOff>
      <xdr:row>13</xdr:row>
      <xdr:rowOff>5143</xdr:rowOff>
    </xdr:from>
    <xdr:to>
      <xdr:col>16</xdr:col>
      <xdr:colOff>60960</xdr:colOff>
      <xdr:row>27</xdr:row>
      <xdr:rowOff>53340</xdr:rowOff>
    </xdr:to>
    <xdr:pic>
      <xdr:nvPicPr>
        <xdr:cNvPr id="2" name="Picture 1">
          <a:extLst>
            <a:ext uri="{FF2B5EF4-FFF2-40B4-BE49-F238E27FC236}">
              <a16:creationId xmlns:a16="http://schemas.microsoft.com/office/drawing/2014/main" id="{27B8C245-E975-786C-9533-DD850A7E2BBB}"/>
            </a:ext>
          </a:extLst>
        </xdr:cNvPr>
        <xdr:cNvPicPr>
          <a:picLocks noChangeAspect="1"/>
        </xdr:cNvPicPr>
      </xdr:nvPicPr>
      <xdr:blipFill>
        <a:blip xmlns:r="http://schemas.openxmlformats.org/officeDocument/2006/relationships" r:embed="rId1"/>
        <a:stretch>
          <a:fillRect/>
        </a:stretch>
      </xdr:blipFill>
      <xdr:spPr>
        <a:xfrm>
          <a:off x="182880" y="2382583"/>
          <a:ext cx="9845040" cy="2608517"/>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3</xdr:col>
      <xdr:colOff>15240</xdr:colOff>
      <xdr:row>5</xdr:row>
      <xdr:rowOff>106680</xdr:rowOff>
    </xdr:from>
    <xdr:to>
      <xdr:col>5</xdr:col>
      <xdr:colOff>571500</xdr:colOff>
      <xdr:row>8</xdr:row>
      <xdr:rowOff>68580</xdr:rowOff>
    </xdr:to>
    <xdr:sp macro="" textlink="'Practice-1'!A13">
      <xdr:nvSpPr>
        <xdr:cNvPr id="2" name="Rectangle 1">
          <a:extLst>
            <a:ext uri="{FF2B5EF4-FFF2-40B4-BE49-F238E27FC236}">
              <a16:creationId xmlns:a16="http://schemas.microsoft.com/office/drawing/2014/main" id="{3C4C540D-6531-A6F2-82E1-7539AE043CE4}"/>
            </a:ext>
          </a:extLst>
        </xdr:cNvPr>
        <xdr:cNvSpPr/>
      </xdr:nvSpPr>
      <xdr:spPr>
        <a:xfrm>
          <a:off x="1844040" y="1021080"/>
          <a:ext cx="1775460" cy="51054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Total: </a:t>
          </a:r>
          <a:fld id="{FBF8058B-9ABC-493F-97CA-B9AC9AFB54DF}" type="TxLink">
            <a:rPr lang="en-US" sz="1100" b="0" i="0" u="none" strike="noStrike">
              <a:solidFill>
                <a:srgbClr val="000000"/>
              </a:solidFill>
              <a:latin typeface="Calibri"/>
              <a:ea typeface="Calibri"/>
              <a:cs typeface="Calibri"/>
            </a:rPr>
            <a:pPr algn="l"/>
            <a:t>8</a:t>
          </a:fld>
          <a:endParaRPr lang="en-US" sz="1100"/>
        </a:p>
      </xdr:txBody>
    </xdr:sp>
    <xdr:clientData/>
  </xdr:twoCellAnchor>
  <xdr:twoCellAnchor>
    <xdr:from>
      <xdr:col>5</xdr:col>
      <xdr:colOff>601980</xdr:colOff>
      <xdr:row>2</xdr:row>
      <xdr:rowOff>167640</xdr:rowOff>
    </xdr:from>
    <xdr:to>
      <xdr:col>7</xdr:col>
      <xdr:colOff>601980</xdr:colOff>
      <xdr:row>4</xdr:row>
      <xdr:rowOff>175260</xdr:rowOff>
    </xdr:to>
    <xdr:sp macro="" textlink="'Practice-1'!B13">
      <xdr:nvSpPr>
        <xdr:cNvPr id="3" name="Rectangle 2">
          <a:extLst>
            <a:ext uri="{FF2B5EF4-FFF2-40B4-BE49-F238E27FC236}">
              <a16:creationId xmlns:a16="http://schemas.microsoft.com/office/drawing/2014/main" id="{DDA90158-BED5-BDB8-888B-2BC0DAA6E7EC}"/>
            </a:ext>
          </a:extLst>
        </xdr:cNvPr>
        <xdr:cNvSpPr/>
      </xdr:nvSpPr>
      <xdr:spPr>
        <a:xfrm>
          <a:off x="3649980" y="533400"/>
          <a:ext cx="1219200" cy="37338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Paid Fees: </a:t>
          </a:r>
          <a:fld id="{5BC88DC9-45E1-43A6-9C3E-866BB160C6D7}" type="TxLink">
            <a:rPr lang="en-US" sz="1100" b="0" i="0" u="none" strike="noStrike">
              <a:solidFill>
                <a:srgbClr val="000000"/>
              </a:solidFill>
              <a:latin typeface="Calibri"/>
              <a:ea typeface="Calibri"/>
              <a:cs typeface="Calibri"/>
            </a:rPr>
            <a:pPr algn="l"/>
            <a:t>80000</a:t>
          </a:fld>
          <a:endParaRPr lang="en-IN" sz="1100"/>
        </a:p>
      </xdr:txBody>
    </xdr:sp>
    <xdr:clientData/>
  </xdr:twoCellAnchor>
  <xdr:twoCellAnchor>
    <xdr:from>
      <xdr:col>10</xdr:col>
      <xdr:colOff>114300</xdr:colOff>
      <xdr:row>2</xdr:row>
      <xdr:rowOff>167640</xdr:rowOff>
    </xdr:from>
    <xdr:to>
      <xdr:col>12</xdr:col>
      <xdr:colOff>601980</xdr:colOff>
      <xdr:row>4</xdr:row>
      <xdr:rowOff>175260</xdr:rowOff>
    </xdr:to>
    <xdr:sp macro="" textlink="'Practice-1'!C13">
      <xdr:nvSpPr>
        <xdr:cNvPr id="4" name="Rectangle 3">
          <a:extLst>
            <a:ext uri="{FF2B5EF4-FFF2-40B4-BE49-F238E27FC236}">
              <a16:creationId xmlns:a16="http://schemas.microsoft.com/office/drawing/2014/main" id="{441E912E-A605-473B-FCE2-4DBDCB2A4412}"/>
            </a:ext>
          </a:extLst>
        </xdr:cNvPr>
        <xdr:cNvSpPr/>
      </xdr:nvSpPr>
      <xdr:spPr>
        <a:xfrm>
          <a:off x="6210300" y="533400"/>
          <a:ext cx="1706880" cy="37338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Total Revenue : </a:t>
          </a:r>
          <a:fld id="{6CD981B7-7939-4B0F-B326-913353711450}" type="TxLink">
            <a:rPr lang="en-US" sz="1100" b="0" i="0" u="none" strike="noStrike">
              <a:solidFill>
                <a:srgbClr val="000000"/>
              </a:solidFill>
              <a:latin typeface="Calibri"/>
              <a:ea typeface="Calibri"/>
              <a:cs typeface="Calibri"/>
            </a:rPr>
            <a:pPr algn="l"/>
            <a:t>150000</a:t>
          </a:fld>
          <a:endParaRPr lang="en-IN" sz="1100">
            <a:solidFill>
              <a:sysClr val="windowText" lastClr="000000"/>
            </a:solidFill>
          </a:endParaRPr>
        </a:p>
      </xdr:txBody>
    </xdr:sp>
    <xdr:clientData/>
  </xdr:twoCellAnchor>
  <xdr:twoCellAnchor>
    <xdr:from>
      <xdr:col>8</xdr:col>
      <xdr:colOff>7620</xdr:colOff>
      <xdr:row>2</xdr:row>
      <xdr:rowOff>160020</xdr:rowOff>
    </xdr:from>
    <xdr:to>
      <xdr:col>10</xdr:col>
      <xdr:colOff>114300</xdr:colOff>
      <xdr:row>5</xdr:row>
      <xdr:rowOff>0</xdr:rowOff>
    </xdr:to>
    <xdr:sp macro="" textlink="'Practice-1'!B14">
      <xdr:nvSpPr>
        <xdr:cNvPr id="5" name="Rectangle 4">
          <a:extLst>
            <a:ext uri="{FF2B5EF4-FFF2-40B4-BE49-F238E27FC236}">
              <a16:creationId xmlns:a16="http://schemas.microsoft.com/office/drawing/2014/main" id="{D2E923AA-2793-C195-AD71-9A00E5E7228F}"/>
            </a:ext>
          </a:extLst>
        </xdr:cNvPr>
        <xdr:cNvSpPr/>
      </xdr:nvSpPr>
      <xdr:spPr>
        <a:xfrm>
          <a:off x="4884420" y="525780"/>
          <a:ext cx="1325880" cy="3886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Pending Fees:</a:t>
          </a:r>
          <a:fld id="{C1F39EBA-0DCF-4DAC-B04A-6559C4F25F7B}" type="TxLink">
            <a:rPr lang="en-US" sz="1100" b="0" i="0" u="none" strike="noStrike">
              <a:solidFill>
                <a:srgbClr val="000000"/>
              </a:solidFill>
              <a:latin typeface="Calibri"/>
              <a:ea typeface="Calibri"/>
              <a:cs typeface="Calibri"/>
            </a:rPr>
            <a:pPr algn="l"/>
            <a:t>70000</a:t>
          </a:fld>
          <a:endParaRPr lang="en-IN" sz="1100">
            <a:solidFill>
              <a:sysClr val="windowText" lastClr="000000"/>
            </a:solidFill>
          </a:endParaRPr>
        </a:p>
      </xdr:txBody>
    </xdr:sp>
    <xdr:clientData/>
  </xdr:twoCellAnchor>
  <xdr:twoCellAnchor editAs="oneCell">
    <xdr:from>
      <xdr:col>0</xdr:col>
      <xdr:colOff>0</xdr:colOff>
      <xdr:row>4</xdr:row>
      <xdr:rowOff>129541</xdr:rowOff>
    </xdr:from>
    <xdr:to>
      <xdr:col>3</xdr:col>
      <xdr:colOff>0</xdr:colOff>
      <xdr:row>11</xdr:row>
      <xdr:rowOff>121921</xdr:rowOff>
    </xdr:to>
    <mc:AlternateContent xmlns:mc="http://schemas.openxmlformats.org/markup-compatibility/2006" xmlns:a14="http://schemas.microsoft.com/office/drawing/2010/main">
      <mc:Choice Requires="a14">
        <xdr:graphicFrame macro="">
          <xdr:nvGraphicFramePr>
            <xdr:cNvPr id="6" name="Course">
              <a:extLst>
                <a:ext uri="{FF2B5EF4-FFF2-40B4-BE49-F238E27FC236}">
                  <a16:creationId xmlns:a16="http://schemas.microsoft.com/office/drawing/2014/main" id="{61C32738-1D72-4484-88C0-722EB1E681F8}"/>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0" y="86106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114300</xdr:rowOff>
    </xdr:from>
    <xdr:to>
      <xdr:col>3</xdr:col>
      <xdr:colOff>0</xdr:colOff>
      <xdr:row>19</xdr:row>
      <xdr:rowOff>91439</xdr:rowOff>
    </xdr:to>
    <mc:AlternateContent xmlns:mc="http://schemas.openxmlformats.org/markup-compatibility/2006" xmlns:a14="http://schemas.microsoft.com/office/drawing/2010/main">
      <mc:Choice Requires="a14">
        <xdr:graphicFrame macro="">
          <xdr:nvGraphicFramePr>
            <xdr:cNvPr id="7" name="City 1">
              <a:extLst>
                <a:ext uri="{FF2B5EF4-FFF2-40B4-BE49-F238E27FC236}">
                  <a16:creationId xmlns:a16="http://schemas.microsoft.com/office/drawing/2014/main" id="{B2D74373-07C5-4E73-A452-30941716060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2125980"/>
              <a:ext cx="182880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83820</xdr:rowOff>
    </xdr:from>
    <xdr:to>
      <xdr:col>3</xdr:col>
      <xdr:colOff>0</xdr:colOff>
      <xdr:row>25</xdr:row>
      <xdr:rowOff>160019</xdr:rowOff>
    </xdr:to>
    <mc:AlternateContent xmlns:mc="http://schemas.openxmlformats.org/markup-compatibility/2006" xmlns:a14="http://schemas.microsoft.com/office/drawing/2010/main">
      <mc:Choice Requires="a14">
        <xdr:graphicFrame macro="">
          <xdr:nvGraphicFramePr>
            <xdr:cNvPr id="8" name="Payment_Status 1">
              <a:extLst>
                <a:ext uri="{FF2B5EF4-FFF2-40B4-BE49-F238E27FC236}">
                  <a16:creationId xmlns:a16="http://schemas.microsoft.com/office/drawing/2014/main" id="{92331894-A14B-4F9A-B0FC-0B33F5499773}"/>
                </a:ext>
              </a:extLst>
            </xdr:cNvPr>
            <xdr:cNvGraphicFramePr/>
          </xdr:nvGraphicFramePr>
          <xdr:xfrm>
            <a:off x="0" y="0"/>
            <a:ext cx="0" cy="0"/>
          </xdr:xfrm>
          <a:graphic>
            <a:graphicData uri="http://schemas.microsoft.com/office/drawing/2010/slicer">
              <sle:slicer xmlns:sle="http://schemas.microsoft.com/office/drawing/2010/slicer" name="Payment_Status 1"/>
            </a:graphicData>
          </a:graphic>
        </xdr:graphicFrame>
      </mc:Choice>
      <mc:Fallback xmlns="">
        <xdr:sp macro="" textlink="">
          <xdr:nvSpPr>
            <xdr:cNvPr id="0" name=""/>
            <xdr:cNvSpPr>
              <a:spLocks noTextEdit="1"/>
            </xdr:cNvSpPr>
          </xdr:nvSpPr>
          <xdr:spPr>
            <a:xfrm>
              <a:off x="0" y="3558540"/>
              <a:ext cx="18288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601980</xdr:colOff>
      <xdr:row>8</xdr:row>
      <xdr:rowOff>167640</xdr:rowOff>
    </xdr:from>
    <xdr:to>
      <xdr:col>9</xdr:col>
      <xdr:colOff>0</xdr:colOff>
      <xdr:row>25</xdr:row>
      <xdr:rowOff>144780</xdr:rowOff>
    </xdr:to>
    <xdr:graphicFrame macro="">
      <xdr:nvGraphicFramePr>
        <xdr:cNvPr id="9" name="Chart 8">
          <a:extLst>
            <a:ext uri="{FF2B5EF4-FFF2-40B4-BE49-F238E27FC236}">
              <a16:creationId xmlns:a16="http://schemas.microsoft.com/office/drawing/2014/main" id="{48F06247-772C-454C-9DD1-3502A3603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8</xdr:row>
      <xdr:rowOff>152400</xdr:rowOff>
    </xdr:from>
    <xdr:to>
      <xdr:col>15</xdr:col>
      <xdr:colOff>419100</xdr:colOff>
      <xdr:row>25</xdr:row>
      <xdr:rowOff>137160</xdr:rowOff>
    </xdr:to>
    <xdr:graphicFrame macro="">
      <xdr:nvGraphicFramePr>
        <xdr:cNvPr id="11" name="Chart 10">
          <a:extLst>
            <a:ext uri="{FF2B5EF4-FFF2-40B4-BE49-F238E27FC236}">
              <a16:creationId xmlns:a16="http://schemas.microsoft.com/office/drawing/2014/main" id="{39C0786D-801B-4639-B277-44505591A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426720</xdr:colOff>
      <xdr:row>9</xdr:row>
      <xdr:rowOff>7620</xdr:rowOff>
    </xdr:from>
    <xdr:to>
      <xdr:col>23</xdr:col>
      <xdr:colOff>121920</xdr:colOff>
      <xdr:row>25</xdr:row>
      <xdr:rowOff>144780</xdr:rowOff>
    </xdr:to>
    <xdr:graphicFrame macro="">
      <xdr:nvGraphicFramePr>
        <xdr:cNvPr id="12" name="Chart 11">
          <a:extLst>
            <a:ext uri="{FF2B5EF4-FFF2-40B4-BE49-F238E27FC236}">
              <a16:creationId xmlns:a16="http://schemas.microsoft.com/office/drawing/2014/main" id="{013A0417-8880-4ECA-94EA-94DA6DA80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4.476396064812" createdVersion="8" refreshedVersion="8" minRefreshableVersion="3" recordCount="30" xr:uid="{5CCA8CA7-B10B-47C5-AE0A-93A398AAEF2F}">
  <cacheSource type="worksheet">
    <worksheetSource name="Table9"/>
  </cacheSource>
  <cacheFields count="15">
    <cacheField name="Student ID" numFmtId="0">
      <sharedItems/>
    </cacheField>
    <cacheField name="Student Name" numFmtId="0">
      <sharedItems count="30">
        <s v="Rahul Patil"/>
        <s v="Sneha Joshi"/>
        <s v="Smita Amrutkar"/>
        <s v="Tushar Amrutkar"/>
        <s v="Anuja"/>
        <s v="Sohan"/>
        <s v="Zohan"/>
        <s v="Mahisha"/>
        <s v="Kayra"/>
        <s v="Tejas"/>
        <s v="Utkarsh"/>
        <s v="Neha"/>
        <s v="Tina"/>
        <s v="Jit"/>
        <s v="Hema"/>
        <s v="Chitra"/>
        <s v="Anita"/>
        <s v="Sneha OK"/>
        <s v="Utkarsha"/>
        <s v="Suchita"/>
        <s v="Ankita"/>
        <s v="Chitra Belan"/>
        <s v="Sonali"/>
        <s v="Pallavi"/>
        <s v="Vidya"/>
        <s v="Nilima"/>
        <s v="Prachi"/>
        <s v="Bhagyashree"/>
        <s v="Sneha"/>
        <s v="Avishka"/>
      </sharedItems>
    </cacheField>
    <cacheField name="Course Name" numFmtId="0">
      <sharedItems count="11">
        <s v="Cloud"/>
        <s v="Cyber Crime"/>
        <s v="Data Analytics"/>
        <s v="Full Stack Developer"/>
        <s v="Python"/>
        <s v="Advance Excel"/>
        <s v="C"/>
        <s v="C++"/>
        <s v="Digital Markjeting"/>
        <s v="Data Science"/>
        <s v="Big Data"/>
      </sharedItems>
    </cacheField>
    <cacheField name="Gender" numFmtId="0">
      <sharedItems count="2">
        <s v="Male"/>
        <s v="Female"/>
      </sharedItems>
    </cacheField>
    <cacheField name="Phone Number" numFmtId="0">
      <sharedItems containsString="0" containsBlank="1" containsNumber="1" containsInteger="1" minValue="2345678765" maxValue="9988776655"/>
    </cacheField>
    <cacheField name="Admission Date" numFmtId="14">
      <sharedItems containsSemiMixedTypes="0" containsNonDate="0" containsDate="1" containsString="0" minDate="2026-01-02T00:00:00" maxDate="2026-12-29T00:00:00" count="26">
        <d v="2026-01-12T00:00:00"/>
        <d v="2026-01-15T00:00:00"/>
        <d v="2026-02-27T00:00:00"/>
        <d v="2026-01-10T00:00:00"/>
        <d v="2026-01-02T00:00:00"/>
        <d v="2026-01-03T00:00:00"/>
        <d v="2026-01-04T00:00:00"/>
        <d v="2026-01-05T00:00:00"/>
        <d v="2026-01-06T00:00:00"/>
        <d v="2026-01-07T00:00:00"/>
        <d v="2026-01-08T00:00:00"/>
        <d v="2026-01-09T00:00:00"/>
        <d v="2026-01-11T00:00:00"/>
        <d v="2026-02-25T00:00:00"/>
        <d v="2026-03-08T00:00:00"/>
        <d v="2026-04-19T00:00:00"/>
        <d v="2026-05-30T00:00:00"/>
        <d v="2026-06-14T00:00:00"/>
        <d v="2026-07-27T00:00:00"/>
        <d v="2026-08-09T00:00:00"/>
        <d v="2026-09-21T00:00:00"/>
        <d v="2026-10-05T00:00:00"/>
        <d v="2026-11-16T00:00:00"/>
        <d v="2026-12-28T00:00:00"/>
        <d v="2026-02-17T00:00:00"/>
        <d v="2026-03-29T00:00:00"/>
      </sharedItems>
      <fieldGroup par="14"/>
    </cacheField>
    <cacheField name="Total Amount " numFmtId="2">
      <sharedItems containsSemiMixedTypes="0" containsString="0" containsNumber="1" containsInteger="1" minValue="20000" maxValue="40000"/>
    </cacheField>
    <cacheField name="Discount Amount" numFmtId="2">
      <sharedItems containsSemiMixedTypes="0" containsString="0" containsNumber="1" containsInteger="1" minValue="1000" maxValue="7000"/>
    </cacheField>
    <cacheField name="Final Total Amount" numFmtId="2">
      <sharedItems containsSemiMixedTypes="0" containsString="0" containsNumber="1" containsInteger="1" minValue="19000" maxValue="39000"/>
    </cacheField>
    <cacheField name="PAID Amount" numFmtId="2">
      <sharedItems containsSemiMixedTypes="0" containsString="0" containsNumber="1" containsInteger="1" minValue="12000" maxValue="33000"/>
    </cacheField>
    <cacheField name="Pending Amount" numFmtId="2">
      <sharedItems containsSemiMixedTypes="0" containsString="0" containsNumber="1" containsInteger="1" minValue="0" maxValue="27000"/>
    </cacheField>
    <cacheField name="PAYMENT DONE" numFmtId="2">
      <sharedItems count="2">
        <s v="NO"/>
        <s v="YES"/>
      </sharedItems>
    </cacheField>
    <cacheField name="BRANCH" numFmtId="0">
      <sharedItems count="3">
        <s v="SANGAMNER"/>
        <s v="NASHIK"/>
        <s v="SAMBHAJI NAGAER"/>
      </sharedItems>
    </cacheField>
    <cacheField name="Days (Admission Date)" numFmtId="0" databaseField="0">
      <fieldGroup base="5">
        <rangePr groupBy="days" startDate="2026-01-02T00:00:00" endDate="2026-12-29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6"/>
        </groupItems>
      </fieldGroup>
    </cacheField>
    <cacheField name="Months (Admission Date)" numFmtId="0" databaseField="0">
      <fieldGroup base="5">
        <rangePr groupBy="months" startDate="2026-01-02T00:00:00" endDate="2026-12-29T00:00:00"/>
        <groupItems count="14">
          <s v="&lt;02-01-2026"/>
          <s v="Jan"/>
          <s v="Feb"/>
          <s v="Mar"/>
          <s v="Apr"/>
          <s v="May"/>
          <s v="Jun"/>
          <s v="Jul"/>
          <s v="Aug"/>
          <s v="Sep"/>
          <s v="Oct"/>
          <s v="Nov"/>
          <s v="Dec"/>
          <s v="&gt;29-12-2026"/>
        </groupItems>
      </fieldGroup>
    </cacheField>
  </cacheFields>
  <extLst>
    <ext xmlns:x14="http://schemas.microsoft.com/office/spreadsheetml/2009/9/main" uri="{725AE2AE-9491-48be-B2B4-4EB974FC3084}">
      <x14:pivotCacheDefinition pivotCacheId="13584621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5.454418287038" createdVersion="8" refreshedVersion="8" minRefreshableVersion="3" recordCount="12" xr:uid="{2FA827B1-FED3-4984-9FB2-ED9C6467A058}">
  <cacheSource type="worksheet">
    <worksheetSource name="Table10"/>
  </cacheSource>
  <cacheFields count="7">
    <cacheField name="Sales_ID" numFmtId="0">
      <sharedItems/>
    </cacheField>
    <cacheField name="Region" numFmtId="0">
      <sharedItems count="4">
        <s v="North"/>
        <s v="South"/>
        <s v="East"/>
        <s v="West"/>
      </sharedItems>
    </cacheField>
    <cacheField name="Product" numFmtId="0">
      <sharedItems count="6">
        <s v="Laptop"/>
        <s v="Mobile"/>
        <s v="Chair"/>
        <s v="Table"/>
        <s v="Tablet"/>
        <s v="Sofa"/>
      </sharedItems>
    </cacheField>
    <cacheField name="Category" numFmtId="0">
      <sharedItems count="2">
        <s v="Electronics"/>
        <s v="Furniture"/>
      </sharedItems>
    </cacheField>
    <cacheField name="Sales_Amount" numFmtId="0">
      <sharedItems containsSemiMixedTypes="0" containsString="0" containsNumber="1" containsInteger="1" minValue="4500" maxValue="60000"/>
    </cacheField>
    <cacheField name="Order_Date" numFmtId="14">
      <sharedItems containsSemiMixedTypes="0" containsNonDate="0" containsDate="1" containsString="0" minDate="2026-01-01T00:00:00" maxDate="2026-01-13T00:00:00"/>
    </cacheField>
    <cacheField name="Customer_Name" numFmtId="0">
      <sharedItems/>
    </cacheField>
  </cacheFields>
  <extLst>
    <ext xmlns:x14="http://schemas.microsoft.com/office/spreadsheetml/2009/9/main" uri="{725AE2AE-9491-48be-B2B4-4EB974FC3084}">
      <x14:pivotCacheDefinition pivotCacheId="136984158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5.64515138889" createdVersion="8" refreshedVersion="8" minRefreshableVersion="3" recordCount="15" xr:uid="{4637516D-7723-4BCE-B6C9-5859DEE36715}">
  <cacheSource type="worksheet">
    <worksheetSource name="Table11"/>
  </cacheSource>
  <cacheFields count="11">
    <cacheField name="Property_ID" numFmtId="0">
      <sharedItems/>
    </cacheField>
    <cacheField name="Property_Name" numFmtId="0">
      <sharedItems count="4">
        <s v="Green Heights"/>
        <s v="Sunrise Towers"/>
        <s v="Lake View"/>
        <s v="Royal Residency"/>
      </sharedItems>
    </cacheField>
    <cacheField name="City" numFmtId="0">
      <sharedItems count="4">
        <s v="Mumbai"/>
        <s v="Pune"/>
        <s v="Bangalore"/>
        <s v="Delhi"/>
      </sharedItems>
    </cacheField>
    <cacheField name="Unit_No" numFmtId="0">
      <sharedItems/>
    </cacheField>
    <cacheField name="Tenant_Name" numFmtId="0">
      <sharedItems/>
    </cacheField>
    <cacheField name="Lease_Start" numFmtId="14">
      <sharedItems containsSemiMixedTypes="0" containsNonDate="0" containsDate="1" containsString="0" minDate="2025-01-01T00:00:00" maxDate="2026-02-11T00:00:00"/>
    </cacheField>
    <cacheField name="Lease_End" numFmtId="14">
      <sharedItems containsSemiMixedTypes="0" containsNonDate="0" containsDate="1" containsString="0" minDate="2025-12-31T00:00:00" maxDate="2027-02-10T00:00:00"/>
    </cacheField>
    <cacheField name="Rent_Amount" numFmtId="0">
      <sharedItems containsSemiMixedTypes="0" containsString="0" containsNumber="1" containsInteger="1" minValue="22000" maxValue="33000"/>
    </cacheField>
    <cacheField name="Payment_Status" numFmtId="0">
      <sharedItems count="3">
        <s v="Paid"/>
        <s v="Pending"/>
        <s v="Failed"/>
      </sharedItems>
    </cacheField>
    <cacheField name="Maintenance_Request" numFmtId="0">
      <sharedItems/>
    </cacheField>
    <cacheField name="Status" numFmtId="0">
      <sharedItems count="2">
        <s v="Occupied"/>
        <s v="Vacant"/>
      </sharedItems>
    </cacheField>
  </cacheFields>
  <extLst>
    <ext xmlns:x14="http://schemas.microsoft.com/office/spreadsheetml/2009/9/main" uri="{725AE2AE-9491-48be-B2B4-4EB974FC3084}">
      <x14:pivotCacheDefinition pivotCacheId="89387948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1.635587152778" createdVersion="8" refreshedVersion="8" minRefreshableVersion="3" recordCount="8" xr:uid="{B51FCB1F-D731-4D36-B256-DF1E4EB95350}">
  <cacheSource type="worksheet">
    <worksheetSource name="Table3"/>
  </cacheSource>
  <cacheFields count="7">
    <cacheField name="Student_ID" numFmtId="0">
      <sharedItems count="8">
        <s v="S101"/>
        <s v="S102"/>
        <s v="S103"/>
        <s v="S104"/>
        <s v="S105"/>
        <s v="S106"/>
        <s v="S107"/>
        <s v="S108"/>
      </sharedItems>
    </cacheField>
    <cacheField name="Student_Name" numFmtId="0">
      <sharedItems/>
    </cacheField>
    <cacheField name="Course" numFmtId="0">
      <sharedItems count="3">
        <s v="Python"/>
        <s v="Data Science"/>
        <s v="Cyber Security"/>
      </sharedItems>
    </cacheField>
    <cacheField name="City" numFmtId="0">
      <sharedItems count="3">
        <s v="Nashik"/>
        <s v="Pune"/>
        <s v="Mumbai"/>
      </sharedItems>
    </cacheField>
    <cacheField name="Fees" numFmtId="0">
      <sharedItems containsSemiMixedTypes="0" containsString="0" containsNumber="1" containsInteger="1" minValue="15000" maxValue="25000"/>
    </cacheField>
    <cacheField name="Payment_Status" numFmtId="0">
      <sharedItems count="2">
        <s v="Paid"/>
        <s v="Pending"/>
      </sharedItems>
    </cacheField>
    <cacheField name="Admission_Date" numFmtId="14">
      <sharedItems containsSemiMixedTypes="0" containsNonDate="0" containsDate="1" containsString="0" minDate="2026-01-01T00:00:00" maxDate="2026-01-23T00:00:00"/>
    </cacheField>
  </cacheFields>
  <extLst>
    <ext xmlns:x14="http://schemas.microsoft.com/office/spreadsheetml/2009/9/main" uri="{725AE2AE-9491-48be-B2B4-4EB974FC3084}">
      <x14:pivotCacheDefinition pivotCacheId="415309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S101"/>
    <x v="0"/>
    <x v="0"/>
    <x v="0"/>
    <n v="9876543210"/>
    <x v="0"/>
    <n v="30000"/>
    <n v="1000"/>
    <n v="29000"/>
    <n v="20000"/>
    <n v="9000"/>
    <x v="0"/>
    <x v="0"/>
  </r>
  <r>
    <s v="S102"/>
    <x v="1"/>
    <x v="1"/>
    <x v="1"/>
    <n v="9123456780"/>
    <x v="1"/>
    <n v="25000"/>
    <n v="2000"/>
    <n v="23000"/>
    <n v="12000"/>
    <n v="11000"/>
    <x v="0"/>
    <x v="1"/>
  </r>
  <r>
    <s v="S103"/>
    <x v="2"/>
    <x v="2"/>
    <x v="1"/>
    <n v="8978776565"/>
    <x v="2"/>
    <n v="40000"/>
    <n v="1000"/>
    <n v="39000"/>
    <n v="15000"/>
    <n v="24000"/>
    <x v="0"/>
    <x v="2"/>
  </r>
  <r>
    <s v="S104"/>
    <x v="3"/>
    <x v="3"/>
    <x v="0"/>
    <n v="7787788888"/>
    <x v="3"/>
    <n v="30000"/>
    <n v="2000"/>
    <n v="28000"/>
    <n v="14000"/>
    <n v="14000"/>
    <x v="0"/>
    <x v="0"/>
  </r>
  <r>
    <s v="S105"/>
    <x v="4"/>
    <x v="4"/>
    <x v="1"/>
    <n v="9876543210"/>
    <x v="4"/>
    <n v="20000"/>
    <n v="1000"/>
    <n v="19000"/>
    <n v="19000"/>
    <n v="0"/>
    <x v="1"/>
    <x v="1"/>
  </r>
  <r>
    <s v="S106"/>
    <x v="5"/>
    <x v="5"/>
    <x v="0"/>
    <m/>
    <x v="5"/>
    <n v="30000"/>
    <n v="5000"/>
    <n v="25000"/>
    <n v="25000"/>
    <n v="0"/>
    <x v="1"/>
    <x v="2"/>
  </r>
  <r>
    <s v="S107"/>
    <x v="6"/>
    <x v="6"/>
    <x v="0"/>
    <n v="9876543210"/>
    <x v="6"/>
    <n v="25000"/>
    <n v="2000"/>
    <n v="23000"/>
    <n v="23000"/>
    <n v="0"/>
    <x v="1"/>
    <x v="0"/>
  </r>
  <r>
    <s v="S108"/>
    <x v="7"/>
    <x v="7"/>
    <x v="1"/>
    <n v="6765654345"/>
    <x v="7"/>
    <n v="40000"/>
    <n v="7000"/>
    <n v="33000"/>
    <n v="33000"/>
    <n v="0"/>
    <x v="1"/>
    <x v="1"/>
  </r>
  <r>
    <s v="S109"/>
    <x v="8"/>
    <x v="8"/>
    <x v="1"/>
    <n v="9876543210"/>
    <x v="8"/>
    <n v="30000"/>
    <n v="2000"/>
    <n v="28000"/>
    <n v="28000"/>
    <n v="0"/>
    <x v="1"/>
    <x v="2"/>
  </r>
  <r>
    <s v="S110"/>
    <x v="9"/>
    <x v="2"/>
    <x v="0"/>
    <n v="8978776565"/>
    <x v="9"/>
    <n v="20000"/>
    <n v="1000"/>
    <n v="19000"/>
    <n v="19000"/>
    <n v="0"/>
    <x v="1"/>
    <x v="0"/>
  </r>
  <r>
    <s v="S111"/>
    <x v="10"/>
    <x v="9"/>
    <x v="0"/>
    <n v="9876543210"/>
    <x v="10"/>
    <n v="30000"/>
    <n v="1000"/>
    <n v="29000"/>
    <n v="15000"/>
    <n v="14000"/>
    <x v="0"/>
    <x v="1"/>
  </r>
  <r>
    <s v="S112"/>
    <x v="11"/>
    <x v="10"/>
    <x v="1"/>
    <m/>
    <x v="11"/>
    <n v="25000"/>
    <n v="2000"/>
    <n v="23000"/>
    <n v="14000"/>
    <n v="9000"/>
    <x v="0"/>
    <x v="2"/>
  </r>
  <r>
    <s v="S113"/>
    <x v="12"/>
    <x v="0"/>
    <x v="1"/>
    <n v="9876543210"/>
    <x v="3"/>
    <n v="40000"/>
    <n v="1000"/>
    <n v="39000"/>
    <n v="12000"/>
    <n v="27000"/>
    <x v="0"/>
    <x v="0"/>
  </r>
  <r>
    <s v="S114"/>
    <x v="13"/>
    <x v="0"/>
    <x v="0"/>
    <n v="2345678765"/>
    <x v="12"/>
    <n v="30000"/>
    <n v="2000"/>
    <n v="28000"/>
    <n v="28000"/>
    <n v="0"/>
    <x v="1"/>
    <x v="1"/>
  </r>
  <r>
    <s v="S115"/>
    <x v="14"/>
    <x v="5"/>
    <x v="1"/>
    <n v="8978776565"/>
    <x v="0"/>
    <n v="20000"/>
    <n v="1000"/>
    <n v="19000"/>
    <n v="14000"/>
    <n v="5000"/>
    <x v="0"/>
    <x v="2"/>
  </r>
  <r>
    <s v="S116"/>
    <x v="15"/>
    <x v="0"/>
    <x v="1"/>
    <n v="9876543210"/>
    <x v="0"/>
    <n v="30000"/>
    <n v="1000"/>
    <n v="29000"/>
    <n v="20000"/>
    <n v="9000"/>
    <x v="0"/>
    <x v="0"/>
  </r>
  <r>
    <s v="S117"/>
    <x v="16"/>
    <x v="1"/>
    <x v="1"/>
    <n v="9123456780"/>
    <x v="13"/>
    <n v="25000"/>
    <n v="2000"/>
    <n v="23000"/>
    <n v="12000"/>
    <n v="11000"/>
    <x v="0"/>
    <x v="1"/>
  </r>
  <r>
    <s v="S118"/>
    <x v="17"/>
    <x v="2"/>
    <x v="1"/>
    <n v="9988776655"/>
    <x v="14"/>
    <n v="40000"/>
    <n v="1000"/>
    <n v="39000"/>
    <n v="15000"/>
    <n v="24000"/>
    <x v="0"/>
    <x v="2"/>
  </r>
  <r>
    <s v="S119"/>
    <x v="18"/>
    <x v="3"/>
    <x v="1"/>
    <n v="9090909090"/>
    <x v="15"/>
    <n v="30000"/>
    <n v="2000"/>
    <n v="28000"/>
    <n v="14000"/>
    <n v="14000"/>
    <x v="0"/>
    <x v="0"/>
  </r>
  <r>
    <s v="S120"/>
    <x v="19"/>
    <x v="4"/>
    <x v="1"/>
    <n v="8765432109"/>
    <x v="16"/>
    <n v="20000"/>
    <n v="1000"/>
    <n v="19000"/>
    <n v="19000"/>
    <n v="0"/>
    <x v="1"/>
    <x v="1"/>
  </r>
  <r>
    <s v="S121"/>
    <x v="20"/>
    <x v="5"/>
    <x v="1"/>
    <n v="9012345678"/>
    <x v="17"/>
    <n v="30000"/>
    <n v="5000"/>
    <n v="25000"/>
    <n v="25000"/>
    <n v="0"/>
    <x v="1"/>
    <x v="2"/>
  </r>
  <r>
    <s v="S122"/>
    <x v="21"/>
    <x v="6"/>
    <x v="1"/>
    <n v="9898989898"/>
    <x v="18"/>
    <n v="25000"/>
    <n v="2000"/>
    <n v="23000"/>
    <n v="23000"/>
    <n v="0"/>
    <x v="1"/>
    <x v="0"/>
  </r>
  <r>
    <s v="S123"/>
    <x v="22"/>
    <x v="7"/>
    <x v="1"/>
    <n v="9121291212"/>
    <x v="19"/>
    <n v="40000"/>
    <n v="7000"/>
    <n v="33000"/>
    <n v="33000"/>
    <n v="0"/>
    <x v="1"/>
    <x v="1"/>
  </r>
  <r>
    <s v="S124"/>
    <x v="23"/>
    <x v="1"/>
    <x v="1"/>
    <n v="9345678901"/>
    <x v="20"/>
    <n v="30000"/>
    <n v="2000"/>
    <n v="28000"/>
    <n v="28000"/>
    <n v="0"/>
    <x v="1"/>
    <x v="2"/>
  </r>
  <r>
    <s v="S125"/>
    <x v="24"/>
    <x v="2"/>
    <x v="1"/>
    <n v="9876501234"/>
    <x v="21"/>
    <n v="20000"/>
    <n v="1000"/>
    <n v="19000"/>
    <n v="19000"/>
    <n v="0"/>
    <x v="1"/>
    <x v="0"/>
  </r>
  <r>
    <s v="S126"/>
    <x v="25"/>
    <x v="3"/>
    <x v="1"/>
    <n v="9988007766"/>
    <x v="22"/>
    <n v="30000"/>
    <n v="1000"/>
    <n v="29000"/>
    <n v="15000"/>
    <n v="14000"/>
    <x v="0"/>
    <x v="1"/>
  </r>
  <r>
    <s v="S127"/>
    <x v="26"/>
    <x v="4"/>
    <x v="1"/>
    <n v="9112233445"/>
    <x v="23"/>
    <n v="25000"/>
    <n v="2000"/>
    <n v="23000"/>
    <n v="14000"/>
    <n v="9000"/>
    <x v="0"/>
    <x v="2"/>
  </r>
  <r>
    <s v="S128"/>
    <x v="27"/>
    <x v="5"/>
    <x v="1"/>
    <n v="9001122334"/>
    <x v="5"/>
    <n v="40000"/>
    <n v="1000"/>
    <n v="39000"/>
    <n v="12000"/>
    <n v="27000"/>
    <x v="0"/>
    <x v="0"/>
  </r>
  <r>
    <s v="S129"/>
    <x v="28"/>
    <x v="6"/>
    <x v="1"/>
    <n v="9556677889"/>
    <x v="24"/>
    <n v="30000"/>
    <n v="2000"/>
    <n v="28000"/>
    <n v="28000"/>
    <n v="0"/>
    <x v="1"/>
    <x v="1"/>
  </r>
  <r>
    <s v="S130"/>
    <x v="29"/>
    <x v="7"/>
    <x v="1"/>
    <n v="9223344556"/>
    <x v="25"/>
    <n v="20000"/>
    <n v="1000"/>
    <n v="19000"/>
    <n v="14000"/>
    <n v="5000"/>
    <x v="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001"/>
    <x v="0"/>
    <x v="0"/>
    <x v="0"/>
    <n v="55000"/>
    <d v="2026-01-01T00:00:00"/>
    <s v="Rahul"/>
  </r>
  <r>
    <s v="S002"/>
    <x v="1"/>
    <x v="1"/>
    <x v="0"/>
    <n v="20000"/>
    <d v="2026-01-02T00:00:00"/>
    <s v="Sneha"/>
  </r>
  <r>
    <s v="S003"/>
    <x v="2"/>
    <x v="2"/>
    <x v="1"/>
    <n v="5000"/>
    <d v="2026-01-03T00:00:00"/>
    <s v="Amit"/>
  </r>
  <r>
    <s v="S004"/>
    <x v="3"/>
    <x v="3"/>
    <x v="1"/>
    <n v="7000"/>
    <d v="2026-01-04T00:00:00"/>
    <s v="Pooja"/>
  </r>
  <r>
    <s v="S005"/>
    <x v="0"/>
    <x v="4"/>
    <x v="0"/>
    <n v="30000"/>
    <d v="2026-01-05T00:00:00"/>
    <s v="Ravi"/>
  </r>
  <r>
    <s v="S006"/>
    <x v="1"/>
    <x v="5"/>
    <x v="1"/>
    <n v="25000"/>
    <d v="2026-01-06T00:00:00"/>
    <s v="Anita"/>
  </r>
  <r>
    <s v="S007"/>
    <x v="2"/>
    <x v="0"/>
    <x v="0"/>
    <n v="60000"/>
    <d v="2026-01-07T00:00:00"/>
    <s v="Kiran"/>
  </r>
  <r>
    <s v="S008"/>
    <x v="3"/>
    <x v="1"/>
    <x v="0"/>
    <n v="22000"/>
    <d v="2026-01-08T00:00:00"/>
    <s v="Neha"/>
  </r>
  <r>
    <s v="S009"/>
    <x v="0"/>
    <x v="2"/>
    <x v="1"/>
    <n v="4500"/>
    <d v="2026-01-09T00:00:00"/>
    <s v="Arjun"/>
  </r>
  <r>
    <s v="S010"/>
    <x v="1"/>
    <x v="3"/>
    <x v="1"/>
    <n v="8000"/>
    <d v="2026-01-10T00:00:00"/>
    <s v="Meena"/>
  </r>
  <r>
    <s v="S011"/>
    <x v="2"/>
    <x v="4"/>
    <x v="0"/>
    <n v="28000"/>
    <d v="2026-01-11T00:00:00"/>
    <s v="Rohit"/>
  </r>
  <r>
    <s v="S012"/>
    <x v="3"/>
    <x v="5"/>
    <x v="1"/>
    <n v="26000"/>
    <d v="2026-01-12T00:00:00"/>
    <s v="Simran"/>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P001"/>
    <x v="0"/>
    <x v="0"/>
    <s v="U101"/>
    <s v="Rahul Patil"/>
    <d v="2025-01-01T00:00:00"/>
    <d v="2025-12-31T00:00:00"/>
    <n v="25000"/>
    <x v="0"/>
    <s v="No"/>
    <x v="0"/>
  </r>
  <r>
    <s v="P002"/>
    <x v="0"/>
    <x v="0"/>
    <s v="U102"/>
    <s v="Sneha Joshi"/>
    <d v="2025-02-15T00:00:00"/>
    <d v="2026-02-14T00:00:00"/>
    <n v="27000"/>
    <x v="1"/>
    <s v="Yes"/>
    <x v="0"/>
  </r>
  <r>
    <s v="P003"/>
    <x v="1"/>
    <x v="1"/>
    <s v="U201"/>
    <s v="Amit Sharma"/>
    <d v="2025-03-01T00:00:00"/>
    <d v="2026-02-28T00:00:00"/>
    <n v="22000"/>
    <x v="0"/>
    <s v="No"/>
    <x v="0"/>
  </r>
  <r>
    <s v="P004"/>
    <x v="1"/>
    <x v="1"/>
    <s v="U202"/>
    <s v="Pooja Mehta"/>
    <d v="2025-01-10T00:00:00"/>
    <d v="2026-01-09T00:00:00"/>
    <n v="23000"/>
    <x v="0"/>
    <s v="Yes"/>
    <x v="0"/>
  </r>
  <r>
    <s v="P005"/>
    <x v="2"/>
    <x v="2"/>
    <s v="U301"/>
    <s v="Ravi Kumar"/>
    <d v="2025-04-01T00:00:00"/>
    <d v="2026-03-31T00:00:00"/>
    <n v="30000"/>
    <x v="2"/>
    <s v="Yes"/>
    <x v="0"/>
  </r>
  <r>
    <s v="P006"/>
    <x v="2"/>
    <x v="2"/>
    <s v="U302"/>
    <s v="Neha Singh"/>
    <d v="2025-05-05T00:00:00"/>
    <d v="2026-05-04T00:00:00"/>
    <n v="32000"/>
    <x v="0"/>
    <s v="No"/>
    <x v="0"/>
  </r>
  <r>
    <s v="P007"/>
    <x v="3"/>
    <x v="3"/>
    <s v="U401"/>
    <s v="Arjun Verma"/>
    <d v="2025-06-01T00:00:00"/>
    <d v="2026-05-31T00:00:00"/>
    <n v="28000"/>
    <x v="1"/>
    <s v="No"/>
    <x v="0"/>
  </r>
  <r>
    <s v="P008"/>
    <x v="3"/>
    <x v="3"/>
    <s v="U402"/>
    <s v="Meena Iyer"/>
    <d v="2025-07-12T00:00:00"/>
    <d v="2026-07-11T00:00:00"/>
    <n v="29000"/>
    <x v="0"/>
    <s v="Yes"/>
    <x v="0"/>
  </r>
  <r>
    <s v="P009"/>
    <x v="0"/>
    <x v="0"/>
    <s v="U103"/>
    <s v="Karan Shah"/>
    <d v="2025-08-01T00:00:00"/>
    <d v="2026-07-31T00:00:00"/>
    <n v="26000"/>
    <x v="0"/>
    <s v="No"/>
    <x v="1"/>
  </r>
  <r>
    <s v="P010"/>
    <x v="1"/>
    <x v="1"/>
    <s v="U203"/>
    <s v="Simran Kaur"/>
    <d v="2025-09-15T00:00:00"/>
    <d v="2026-09-14T00:00:00"/>
    <n v="24000"/>
    <x v="1"/>
    <s v="Yes"/>
    <x v="0"/>
  </r>
  <r>
    <s v="P011"/>
    <x v="2"/>
    <x v="2"/>
    <s v="U303"/>
    <s v="Rohit Das"/>
    <d v="2025-10-01T00:00:00"/>
    <d v="2026-09-30T00:00:00"/>
    <n v="31000"/>
    <x v="0"/>
    <s v="No"/>
    <x v="0"/>
  </r>
  <r>
    <s v="P012"/>
    <x v="3"/>
    <x v="3"/>
    <s v="U403"/>
    <s v="Anita Desai"/>
    <d v="2025-11-20T00:00:00"/>
    <d v="2026-11-19T00:00:00"/>
    <n v="30000"/>
    <x v="2"/>
    <s v="Yes"/>
    <x v="0"/>
  </r>
  <r>
    <s v="P013"/>
    <x v="0"/>
    <x v="0"/>
    <s v="U104"/>
    <s v="Vikram Rao"/>
    <d v="2025-12-01T00:00:00"/>
    <d v="2026-11-30T00:00:00"/>
    <n v="27000"/>
    <x v="0"/>
    <s v="No"/>
    <x v="0"/>
  </r>
  <r>
    <s v="P014"/>
    <x v="1"/>
    <x v="1"/>
    <s v="U204"/>
    <s v="Priya Nair"/>
    <d v="2026-01-05T00:00:00"/>
    <d v="2027-01-04T00:00:00"/>
    <n v="25000"/>
    <x v="1"/>
    <s v="Yes"/>
    <x v="0"/>
  </r>
  <r>
    <s v="P015"/>
    <x v="2"/>
    <x v="2"/>
    <s v="U304"/>
    <s v="Sanjay Gupta"/>
    <d v="2026-02-10T00:00:00"/>
    <d v="2027-02-09T00:00:00"/>
    <n v="33000"/>
    <x v="0"/>
    <s v="No"/>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s v="Rahul"/>
    <x v="0"/>
    <x v="0"/>
    <n v="15000"/>
    <x v="0"/>
    <d v="2026-01-01T00:00:00"/>
  </r>
  <r>
    <x v="1"/>
    <s v="Sneha"/>
    <x v="1"/>
    <x v="1"/>
    <n v="25000"/>
    <x v="1"/>
    <d v="2026-01-05T00:00:00"/>
  </r>
  <r>
    <x v="2"/>
    <s v="Amit"/>
    <x v="0"/>
    <x v="2"/>
    <n v="15000"/>
    <x v="0"/>
    <d v="2026-01-10T00:00:00"/>
  </r>
  <r>
    <x v="3"/>
    <s v="Neha"/>
    <x v="2"/>
    <x v="0"/>
    <n v="20000"/>
    <x v="0"/>
    <d v="2026-01-12T00:00:00"/>
  </r>
  <r>
    <x v="4"/>
    <s v="Tushar"/>
    <x v="1"/>
    <x v="1"/>
    <n v="25000"/>
    <x v="1"/>
    <d v="2026-01-15T00:00:00"/>
  </r>
  <r>
    <x v="5"/>
    <s v="Pooja"/>
    <x v="0"/>
    <x v="2"/>
    <n v="15000"/>
    <x v="0"/>
    <d v="2026-01-18T00:00:00"/>
  </r>
  <r>
    <x v="6"/>
    <s v="Rohan"/>
    <x v="2"/>
    <x v="0"/>
    <n v="20000"/>
    <x v="1"/>
    <d v="2026-01-20T00:00:00"/>
  </r>
  <r>
    <x v="7"/>
    <s v="Smita"/>
    <x v="0"/>
    <x v="1"/>
    <n v="15000"/>
    <x v="0"/>
    <d v="2026-01-2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61321C-550A-4377-8F28-447F8718053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1" firstHeaderRow="1" firstDataRow="1" firstDataCol="1"/>
  <pivotFields count="15">
    <pivotField showAll="0"/>
    <pivotField showAll="0"/>
    <pivotField axis="axisRow" showAll="0">
      <items count="12">
        <item x="5"/>
        <item x="10"/>
        <item x="6"/>
        <item x="7"/>
        <item x="0"/>
        <item x="1"/>
        <item x="2"/>
        <item x="9"/>
        <item x="8"/>
        <item x="3"/>
        <item x="4"/>
        <item t="default"/>
      </items>
    </pivotField>
    <pivotField showAll="0"/>
    <pivotField showAll="0"/>
    <pivotField numFmtId="14" showAll="0">
      <items count="27">
        <item x="4"/>
        <item x="5"/>
        <item x="6"/>
        <item x="7"/>
        <item x="8"/>
        <item x="9"/>
        <item x="10"/>
        <item x="11"/>
        <item x="3"/>
        <item x="12"/>
        <item x="0"/>
        <item x="1"/>
        <item x="24"/>
        <item x="13"/>
        <item x="2"/>
        <item x="14"/>
        <item x="25"/>
        <item x="15"/>
        <item x="16"/>
        <item x="17"/>
        <item x="18"/>
        <item x="19"/>
        <item x="20"/>
        <item x="21"/>
        <item x="22"/>
        <item x="23"/>
        <item t="default"/>
      </items>
    </pivotField>
    <pivotField numFmtId="2" showAll="0"/>
    <pivotField numFmtId="2" showAll="0"/>
    <pivotField numFmtId="2" showAll="0"/>
    <pivotField dataField="1" numFmtId="2" showAll="0"/>
    <pivotField numFmtId="2" showAll="0"/>
    <pivotField showAll="0">
      <items count="3">
        <item x="0"/>
        <item x="1"/>
        <item t="default"/>
      </items>
    </pivotField>
    <pivotField showAll="0">
      <items count="4">
        <item h="1" x="1"/>
        <item x="2"/>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3"/>
    </i>
    <i>
      <x v="5"/>
    </i>
    <i>
      <x v="6"/>
    </i>
    <i>
      <x v="8"/>
    </i>
    <i>
      <x v="10"/>
    </i>
    <i t="grand">
      <x/>
    </i>
  </rowItems>
  <colItems count="1">
    <i/>
  </colItems>
  <dataFields count="1">
    <dataField name="Sum of PAID Amount" fld="9" baseField="2" baseItem="4"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6B9BD9-54D0-4E21-8F2D-144C4E3DD15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H5:I13" firstHeaderRow="1" firstDataRow="1" firstDataCol="1" rowPageCount="2" colPageCount="1"/>
  <pivotFields count="15">
    <pivotField showAll="0"/>
    <pivotField showAll="0"/>
    <pivotField axis="axisRow" showAll="0">
      <items count="12">
        <item x="5"/>
        <item x="10"/>
        <item x="6"/>
        <item x="7"/>
        <item x="0"/>
        <item x="1"/>
        <item x="2"/>
        <item x="9"/>
        <item x="8"/>
        <item x="3"/>
        <item x="4"/>
        <item t="default"/>
      </items>
    </pivotField>
    <pivotField showAll="0"/>
    <pivotField showAll="0"/>
    <pivotField dataField="1" numFmtId="14" showAll="0">
      <items count="27">
        <item x="4"/>
        <item x="5"/>
        <item x="6"/>
        <item x="7"/>
        <item x="8"/>
        <item x="9"/>
        <item x="10"/>
        <item x="11"/>
        <item x="3"/>
        <item x="12"/>
        <item x="0"/>
        <item x="1"/>
        <item x="24"/>
        <item x="13"/>
        <item x="2"/>
        <item x="14"/>
        <item x="25"/>
        <item x="15"/>
        <item x="16"/>
        <item x="17"/>
        <item x="18"/>
        <item x="19"/>
        <item x="20"/>
        <item x="21"/>
        <item x="22"/>
        <item x="23"/>
        <item t="default"/>
      </items>
    </pivotField>
    <pivotField numFmtId="2" showAll="0"/>
    <pivotField numFmtId="2" showAll="0"/>
    <pivotField numFmtId="2" showAll="0"/>
    <pivotField numFmtId="2" showAll="0"/>
    <pivotField numFmtId="2" showAll="0"/>
    <pivotField showAll="0">
      <items count="3">
        <item x="0"/>
        <item x="1"/>
        <item t="default"/>
      </items>
    </pivotField>
    <pivotField showAll="0">
      <items count="4">
        <item h="1" x="1"/>
        <item x="2"/>
        <item h="1" x="0"/>
        <item t="default"/>
      </items>
    </pivotField>
    <pivotField axis="axisPage"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Page"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
    <i>
      <x/>
    </i>
    <i>
      <x v="1"/>
    </i>
    <i>
      <x v="3"/>
    </i>
    <i>
      <x v="5"/>
    </i>
    <i>
      <x v="6"/>
    </i>
    <i>
      <x v="8"/>
    </i>
    <i>
      <x v="10"/>
    </i>
    <i t="grand">
      <x/>
    </i>
  </rowItems>
  <colItems count="1">
    <i/>
  </colItems>
  <pageFields count="2">
    <pageField fld="14" hier="-1"/>
    <pageField fld="13" hier="-1"/>
  </pageFields>
  <dataFields count="1">
    <dataField name="Count of Admission Date" fld="5" subtotal="count" baseField="0" baseItem="0"/>
  </dataFields>
  <chartFormats count="12">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2" count="1" selected="0">
            <x v="0"/>
          </reference>
        </references>
      </pivotArea>
    </chartFormat>
    <chartFormat chart="3" format="15">
      <pivotArea type="data" outline="0" fieldPosition="0">
        <references count="2">
          <reference field="4294967294" count="1" selected="0">
            <x v="0"/>
          </reference>
          <reference field="2" count="1" selected="0">
            <x v="1"/>
          </reference>
        </references>
      </pivotArea>
    </chartFormat>
    <chartFormat chart="3" format="16">
      <pivotArea type="data" outline="0" fieldPosition="0">
        <references count="2">
          <reference field="4294967294" count="1" selected="0">
            <x v="0"/>
          </reference>
          <reference field="2" count="1" selected="0">
            <x v="2"/>
          </reference>
        </references>
      </pivotArea>
    </chartFormat>
    <chartFormat chart="3" format="17">
      <pivotArea type="data" outline="0" fieldPosition="0">
        <references count="2">
          <reference field="4294967294" count="1" selected="0">
            <x v="0"/>
          </reference>
          <reference field="2" count="1" selected="0">
            <x v="3"/>
          </reference>
        </references>
      </pivotArea>
    </chartFormat>
    <chartFormat chart="3" format="18">
      <pivotArea type="data" outline="0" fieldPosition="0">
        <references count="2">
          <reference field="4294967294" count="1" selected="0">
            <x v="0"/>
          </reference>
          <reference field="2" count="1" selected="0">
            <x v="4"/>
          </reference>
        </references>
      </pivotArea>
    </chartFormat>
    <chartFormat chart="3" format="19">
      <pivotArea type="data" outline="0" fieldPosition="0">
        <references count="2">
          <reference field="4294967294" count="1" selected="0">
            <x v="0"/>
          </reference>
          <reference field="2" count="1" selected="0">
            <x v="5"/>
          </reference>
        </references>
      </pivotArea>
    </chartFormat>
    <chartFormat chart="3" format="20">
      <pivotArea type="data" outline="0" fieldPosition="0">
        <references count="2">
          <reference field="4294967294" count="1" selected="0">
            <x v="0"/>
          </reference>
          <reference field="2" count="1" selected="0">
            <x v="6"/>
          </reference>
        </references>
      </pivotArea>
    </chartFormat>
    <chartFormat chart="3" format="21">
      <pivotArea type="data" outline="0" fieldPosition="0">
        <references count="2">
          <reference field="4294967294" count="1" selected="0">
            <x v="0"/>
          </reference>
          <reference field="2" count="1" selected="0">
            <x v="7"/>
          </reference>
        </references>
      </pivotArea>
    </chartFormat>
    <chartFormat chart="3" format="22">
      <pivotArea type="data" outline="0" fieldPosition="0">
        <references count="2">
          <reference field="4294967294" count="1" selected="0">
            <x v="0"/>
          </reference>
          <reference field="2" count="1" selected="0">
            <x v="8"/>
          </reference>
        </references>
      </pivotArea>
    </chartFormat>
    <chartFormat chart="3" format="23">
      <pivotArea type="data" outline="0" fieldPosition="0">
        <references count="2">
          <reference field="4294967294" count="1" selected="0">
            <x v="0"/>
          </reference>
          <reference field="2" count="1" selected="0">
            <x v="9"/>
          </reference>
        </references>
      </pivotArea>
    </chartFormat>
    <chartFormat chart="3" format="24">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04FB73-44C3-4077-8711-23753FA7A4E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3:E14" firstHeaderRow="1" firstDataRow="1" firstDataCol="1"/>
  <pivotFields count="15">
    <pivotField showAll="0"/>
    <pivotField axis="axisRow" showAll="0">
      <items count="31">
        <item x="16"/>
        <item x="20"/>
        <item x="4"/>
        <item x="29"/>
        <item x="27"/>
        <item x="15"/>
        <item x="21"/>
        <item x="14"/>
        <item x="13"/>
        <item x="8"/>
        <item x="7"/>
        <item x="11"/>
        <item x="25"/>
        <item x="23"/>
        <item x="26"/>
        <item x="0"/>
        <item x="2"/>
        <item x="28"/>
        <item x="1"/>
        <item x="17"/>
        <item x="5"/>
        <item x="22"/>
        <item x="19"/>
        <item x="9"/>
        <item x="12"/>
        <item x="3"/>
        <item x="10"/>
        <item x="18"/>
        <item x="24"/>
        <item x="6"/>
        <item t="default"/>
      </items>
    </pivotField>
    <pivotField showAll="0"/>
    <pivotField showAll="0"/>
    <pivotField showAll="0"/>
    <pivotField numFmtId="14" showAll="0">
      <items count="27">
        <item x="4"/>
        <item x="5"/>
        <item x="6"/>
        <item x="7"/>
        <item x="8"/>
        <item x="9"/>
        <item x="10"/>
        <item x="11"/>
        <item x="3"/>
        <item x="12"/>
        <item x="0"/>
        <item x="1"/>
        <item x="24"/>
        <item x="13"/>
        <item x="2"/>
        <item x="14"/>
        <item x="25"/>
        <item x="15"/>
        <item x="16"/>
        <item x="17"/>
        <item x="18"/>
        <item x="19"/>
        <item x="20"/>
        <item x="21"/>
        <item x="22"/>
        <item x="23"/>
        <item t="default"/>
      </items>
    </pivotField>
    <pivotField numFmtId="2" showAll="0"/>
    <pivotField numFmtId="2" showAll="0"/>
    <pivotField numFmtId="2" showAll="0"/>
    <pivotField numFmtId="2" showAll="0"/>
    <pivotField dataField="1" numFmtId="2" showAll="0"/>
    <pivotField showAll="0">
      <items count="3">
        <item x="0"/>
        <item x="1"/>
        <item t="default"/>
      </items>
    </pivotField>
    <pivotField showAll="0">
      <items count="4">
        <item h="1" x="1"/>
        <item x="2"/>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1"/>
    </i>
    <i>
      <x v="3"/>
    </i>
    <i>
      <x v="7"/>
    </i>
    <i>
      <x v="9"/>
    </i>
    <i>
      <x v="11"/>
    </i>
    <i>
      <x v="13"/>
    </i>
    <i>
      <x v="14"/>
    </i>
    <i>
      <x v="16"/>
    </i>
    <i>
      <x v="19"/>
    </i>
    <i>
      <x v="20"/>
    </i>
    <i t="grand">
      <x/>
    </i>
  </rowItems>
  <colItems count="1">
    <i/>
  </colItems>
  <dataFields count="1">
    <dataField name="Sum of Pending Amount" fld="10"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82B7D0-7FF8-431A-A0BA-64F7E1B9BF0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5">
    <pivotField showAll="0"/>
    <pivotField showAll="0">
      <items count="31">
        <item x="16"/>
        <item x="20"/>
        <item x="4"/>
        <item x="29"/>
        <item x="27"/>
        <item x="15"/>
        <item x="21"/>
        <item x="14"/>
        <item x="13"/>
        <item x="8"/>
        <item x="7"/>
        <item x="11"/>
        <item x="25"/>
        <item x="23"/>
        <item x="26"/>
        <item x="0"/>
        <item x="2"/>
        <item x="28"/>
        <item x="1"/>
        <item x="17"/>
        <item x="5"/>
        <item x="22"/>
        <item x="19"/>
        <item x="9"/>
        <item x="12"/>
        <item x="3"/>
        <item x="10"/>
        <item x="18"/>
        <item x="24"/>
        <item x="6"/>
        <item t="default"/>
      </items>
    </pivotField>
    <pivotField axis="axisRow" showAll="0">
      <items count="12">
        <item x="5"/>
        <item x="10"/>
        <item x="6"/>
        <item x="7"/>
        <item x="0"/>
        <item x="1"/>
        <item x="2"/>
        <item x="9"/>
        <item x="8"/>
        <item x="3"/>
        <item x="4"/>
        <item t="default"/>
      </items>
    </pivotField>
    <pivotField showAll="0">
      <items count="3">
        <item x="1"/>
        <item x="0"/>
        <item t="default"/>
      </items>
    </pivotField>
    <pivotField showAll="0"/>
    <pivotField numFmtId="14" showAll="0">
      <items count="27">
        <item x="4"/>
        <item x="5"/>
        <item x="6"/>
        <item x="7"/>
        <item x="8"/>
        <item x="9"/>
        <item x="10"/>
        <item x="11"/>
        <item x="3"/>
        <item x="12"/>
        <item x="0"/>
        <item x="1"/>
        <item x="24"/>
        <item x="13"/>
        <item x="2"/>
        <item x="14"/>
        <item x="25"/>
        <item x="15"/>
        <item x="16"/>
        <item x="17"/>
        <item x="18"/>
        <item x="19"/>
        <item x="20"/>
        <item x="21"/>
        <item x="22"/>
        <item x="23"/>
        <item t="default"/>
      </items>
    </pivotField>
    <pivotField numFmtId="2" showAll="0"/>
    <pivotField numFmtId="2" showAll="0"/>
    <pivotField numFmtId="2" showAll="0"/>
    <pivotField numFmtId="2" showAll="0"/>
    <pivotField dataField="1" numFmtId="2" showAll="0"/>
    <pivotField showAll="0"/>
    <pivotField showAll="0">
      <items count="4">
        <item h="1" x="1"/>
        <item h="1" x="2"/>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2"/>
    </i>
    <i>
      <x v="4"/>
    </i>
    <i>
      <x v="6"/>
    </i>
    <i>
      <x v="9"/>
    </i>
    <i t="grand">
      <x/>
    </i>
  </rowItems>
  <colItems count="1">
    <i/>
  </colItems>
  <dataFields count="1">
    <dataField name="Sum of Pending Amount" fld="10" baseField="0" baseItem="0" numFmtId="2"/>
  </dataFields>
  <chartFormats count="3">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968D2A-31A2-45BA-824C-02F5B0358D0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6" firstHeaderRow="1" firstDataRow="1" firstDataCol="1" rowPageCount="1" colPageCount="1"/>
  <pivotFields count="15">
    <pivotField showAll="0"/>
    <pivotField showAll="0"/>
    <pivotField showAll="0"/>
    <pivotField axis="axisRow" showAll="0">
      <items count="3">
        <item x="1"/>
        <item x="0"/>
        <item t="default"/>
      </items>
    </pivotField>
    <pivotField showAll="0"/>
    <pivotField numFmtId="14" showAll="0">
      <items count="27">
        <item x="4"/>
        <item x="5"/>
        <item x="6"/>
        <item x="7"/>
        <item x="8"/>
        <item x="9"/>
        <item x="10"/>
        <item x="11"/>
        <item x="3"/>
        <item x="12"/>
        <item x="0"/>
        <item x="1"/>
        <item x="24"/>
        <item x="13"/>
        <item x="2"/>
        <item x="14"/>
        <item x="25"/>
        <item x="15"/>
        <item x="16"/>
        <item x="17"/>
        <item x="18"/>
        <item x="19"/>
        <item x="20"/>
        <item x="21"/>
        <item x="22"/>
        <item x="23"/>
        <item t="default"/>
      </items>
    </pivotField>
    <pivotField numFmtId="2" showAll="0"/>
    <pivotField numFmtId="2" showAll="0"/>
    <pivotField numFmtId="2" showAll="0"/>
    <pivotField numFmtId="2" showAll="0"/>
    <pivotField numFmtId="2" showAll="0"/>
    <pivotField showAll="0"/>
    <pivotField axis="axisPage" showAll="0">
      <items count="4">
        <item x="1"/>
        <item x="2"/>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3">
    <i>
      <x/>
    </i>
    <i>
      <x v="1"/>
    </i>
    <i t="grand">
      <x/>
    </i>
  </rowItems>
  <colItems count="1">
    <i/>
  </colItems>
  <pageFields count="1">
    <pageField fld="12" item="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D23DF3-4573-4B34-ACF7-F817A6DB749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2" firstHeaderRow="1" firstDataRow="1" firstDataCol="1"/>
  <pivotFields count="15">
    <pivotField showAll="0"/>
    <pivotField showAll="0"/>
    <pivotField showAll="0"/>
    <pivotField axis="axisRow" showAll="0">
      <items count="3">
        <item x="1"/>
        <item x="0"/>
        <item t="default"/>
      </items>
    </pivotField>
    <pivotField showAll="0"/>
    <pivotField numFmtId="14" showAll="0">
      <items count="27">
        <item x="4"/>
        <item x="5"/>
        <item x="6"/>
        <item x="7"/>
        <item x="8"/>
        <item x="9"/>
        <item x="10"/>
        <item x="11"/>
        <item x="3"/>
        <item x="12"/>
        <item x="0"/>
        <item x="1"/>
        <item x="24"/>
        <item x="13"/>
        <item x="2"/>
        <item x="14"/>
        <item x="25"/>
        <item x="15"/>
        <item x="16"/>
        <item x="17"/>
        <item x="18"/>
        <item x="19"/>
        <item x="20"/>
        <item x="21"/>
        <item x="22"/>
        <item x="23"/>
        <item t="default"/>
      </items>
    </pivotField>
    <pivotField numFmtId="2" showAll="0"/>
    <pivotField numFmtId="2" showAll="0"/>
    <pivotField numFmtId="2" showAll="0"/>
    <pivotField numFmtId="2" showAll="0"/>
    <pivotField numFmtId="2" showAll="0"/>
    <pivotField showAll="0"/>
    <pivotField axis="axisRow" showAll="0">
      <items count="4">
        <item x="1"/>
        <item x="2"/>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2">
    <field x="3"/>
    <field x="12"/>
  </rowFields>
  <rowItems count="9">
    <i>
      <x/>
    </i>
    <i r="1">
      <x/>
    </i>
    <i r="1">
      <x v="1"/>
    </i>
    <i r="1">
      <x v="2"/>
    </i>
    <i>
      <x v="1"/>
    </i>
    <i r="1">
      <x/>
    </i>
    <i r="1">
      <x v="1"/>
    </i>
    <i r="1">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328B52-065B-499C-AD74-24A577E4F41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3:F16" firstHeaderRow="1" firstDataRow="1" firstDataCol="1"/>
  <pivotFields count="7">
    <pivotField showAll="0"/>
    <pivotField showAll="0">
      <items count="5">
        <item h="1" x="2"/>
        <item h="1" x="0"/>
        <item x="1"/>
        <item x="3"/>
        <item t="default"/>
      </items>
    </pivotField>
    <pivotField showAll="0"/>
    <pivotField axis="axisRow" showAll="0">
      <items count="3">
        <item x="0"/>
        <item x="1"/>
        <item t="default"/>
      </items>
    </pivotField>
    <pivotField dataField="1" showAll="0"/>
    <pivotField numFmtId="14" showAll="0"/>
    <pivotField showAll="0"/>
  </pivotFields>
  <rowFields count="1">
    <field x="3"/>
  </rowFields>
  <rowItems count="3">
    <i>
      <x/>
    </i>
    <i>
      <x v="1"/>
    </i>
    <i t="grand">
      <x/>
    </i>
  </rowItems>
  <colItems count="1">
    <i/>
  </colItems>
  <dataFields count="1">
    <dataField name="Sum of Sales_Amount" fld="4"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720EEA-DA1E-41B3-A41F-804D8F789F3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B16" firstHeaderRow="1" firstDataRow="1" firstDataCol="1"/>
  <pivotFields count="7">
    <pivotField showAll="0"/>
    <pivotField axis="axisRow" showAll="0">
      <items count="5">
        <item h="1" x="2"/>
        <item h="1" x="0"/>
        <item x="1"/>
        <item x="3"/>
        <item t="default"/>
      </items>
    </pivotField>
    <pivotField showAll="0"/>
    <pivotField showAll="0">
      <items count="3">
        <item x="0"/>
        <item x="1"/>
        <item t="default"/>
      </items>
    </pivotField>
    <pivotField dataField="1" showAll="0"/>
    <pivotField numFmtId="14" showAll="0"/>
    <pivotField showAll="0"/>
  </pivotFields>
  <rowFields count="1">
    <field x="1"/>
  </rowFields>
  <rowItems count="3">
    <i>
      <x v="2"/>
    </i>
    <i>
      <x v="3"/>
    </i>
    <i t="grand">
      <x/>
    </i>
  </rowItems>
  <colItems count="1">
    <i/>
  </colItems>
  <dataFields count="1">
    <dataField name="Sum of Sales_Amount"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93685C-1DF2-4126-A1F0-40BC5AC6082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13:J17" firstHeaderRow="1" firstDataRow="1" firstDataCol="1"/>
  <pivotFields count="7">
    <pivotField showAll="0"/>
    <pivotField showAll="0">
      <items count="5">
        <item h="1" x="2"/>
        <item h="1" x="0"/>
        <item x="1"/>
        <item x="3"/>
        <item t="default"/>
      </items>
    </pivotField>
    <pivotField axis="axisRow" showAll="0">
      <items count="7">
        <item x="2"/>
        <item x="0"/>
        <item x="1"/>
        <item x="5"/>
        <item x="3"/>
        <item x="4"/>
        <item t="default"/>
      </items>
    </pivotField>
    <pivotField showAll="0">
      <items count="3">
        <item x="0"/>
        <item x="1"/>
        <item t="default"/>
      </items>
    </pivotField>
    <pivotField dataField="1" showAll="0"/>
    <pivotField numFmtId="14" showAll="0"/>
    <pivotField showAll="0"/>
  </pivotFields>
  <rowFields count="1">
    <field x="2"/>
  </rowFields>
  <rowItems count="4">
    <i>
      <x v="2"/>
    </i>
    <i>
      <x v="3"/>
    </i>
    <i>
      <x v="4"/>
    </i>
    <i t="grand">
      <x/>
    </i>
  </rowItems>
  <colItems count="1">
    <i/>
  </colItems>
  <dataFields count="1">
    <dataField name="Sum of Sales_Amount"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C85249-2C2A-4D8E-90D5-3B581E355719}"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K8" firstHeaderRow="1" firstDataRow="1" firstDataCol="1" rowPageCount="1" colPageCount="1"/>
  <pivotFields count="11">
    <pivotField showAll="0"/>
    <pivotField axis="axisRow" showAll="0">
      <items count="5">
        <item x="0"/>
        <item x="2"/>
        <item x="3"/>
        <item x="1"/>
        <item t="default"/>
      </items>
    </pivotField>
    <pivotField showAll="0">
      <items count="5">
        <item x="2"/>
        <item x="3"/>
        <item x="0"/>
        <item x="1"/>
        <item t="default"/>
      </items>
    </pivotField>
    <pivotField showAll="0"/>
    <pivotField showAll="0"/>
    <pivotField numFmtId="14" showAll="0"/>
    <pivotField numFmtId="14" showAll="0"/>
    <pivotField showAll="0"/>
    <pivotField showAll="0">
      <items count="4">
        <item x="2"/>
        <item x="0"/>
        <item x="1"/>
        <item t="default"/>
      </items>
    </pivotField>
    <pivotField showAll="0"/>
    <pivotField axis="axisPage" dataField="1" showAll="0">
      <items count="3">
        <item x="0"/>
        <item x="1"/>
        <item t="default"/>
      </items>
    </pivotField>
  </pivotFields>
  <rowFields count="1">
    <field x="1"/>
  </rowFields>
  <rowItems count="5">
    <i>
      <x/>
    </i>
    <i>
      <x v="1"/>
    </i>
    <i>
      <x v="2"/>
    </i>
    <i>
      <x v="3"/>
    </i>
    <i t="grand">
      <x/>
    </i>
  </rowItems>
  <colItems count="1">
    <i/>
  </colItems>
  <pageFields count="1">
    <pageField fld="10" item="0" hier="-1"/>
  </pageFields>
  <dataFields count="1">
    <dataField name="Count of Status" fld="1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A792F7-808A-4E8A-80EE-528C73579A91}"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6" firstHeaderRow="1" firstDataRow="1" firstDataCol="1"/>
  <pivotFields count="11">
    <pivotField showAll="0"/>
    <pivotField showAll="0"/>
    <pivotField showAll="0"/>
    <pivotField showAll="0"/>
    <pivotField showAll="0"/>
    <pivotField numFmtId="14" showAll="0"/>
    <pivotField numFmtId="14" showAll="0"/>
    <pivotField showAll="0"/>
    <pivotField showAll="0"/>
    <pivotField showAll="0"/>
    <pivotField axis="axisRow" dataField="1" showAll="0">
      <items count="3">
        <item x="0"/>
        <item x="1"/>
        <item t="default"/>
      </items>
    </pivotField>
  </pivotFields>
  <rowFields count="1">
    <field x="10"/>
  </rowFields>
  <rowItems count="3">
    <i>
      <x/>
    </i>
    <i>
      <x v="1"/>
    </i>
    <i t="grand">
      <x/>
    </i>
  </rowItems>
  <colItems count="1">
    <i/>
  </colItems>
  <dataFields count="1">
    <dataField name="Count of Statu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02D4C0-64D2-4625-92B8-FDD8D2F6D598}"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7" firstHeaderRow="1" firstDataRow="1" firstDataCol="1"/>
  <pivotFields count="11">
    <pivotField showAll="0"/>
    <pivotField showAll="0">
      <items count="5">
        <item x="0"/>
        <item x="2"/>
        <item x="3"/>
        <item x="1"/>
        <item t="default"/>
      </items>
    </pivotField>
    <pivotField showAll="0">
      <items count="5">
        <item x="2"/>
        <item x="3"/>
        <item x="0"/>
        <item x="1"/>
        <item t="default"/>
      </items>
    </pivotField>
    <pivotField showAll="0"/>
    <pivotField showAll="0"/>
    <pivotField numFmtId="14" showAll="0"/>
    <pivotField numFmtId="14" showAll="0"/>
    <pivotField showAll="0"/>
    <pivotField axis="axisRow" dataField="1" showAll="0">
      <items count="4">
        <item x="2"/>
        <item x="0"/>
        <item x="1"/>
        <item t="default"/>
      </items>
    </pivotField>
    <pivotField showAll="0"/>
    <pivotField showAll="0"/>
  </pivotFields>
  <rowFields count="1">
    <field x="8"/>
  </rowFields>
  <rowItems count="4">
    <i>
      <x/>
    </i>
    <i>
      <x v="1"/>
    </i>
    <i>
      <x v="2"/>
    </i>
    <i t="grand">
      <x/>
    </i>
  </rowItems>
  <colItems count="1">
    <i/>
  </colItems>
  <dataFields count="1">
    <dataField name="Count of Payment_Status" fld="8"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86E081-D646-4D9C-AEE3-288D5910C9FE}"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1">
    <pivotField showAll="0"/>
    <pivotField showAll="0">
      <items count="5">
        <item x="0"/>
        <item x="2"/>
        <item x="3"/>
        <item x="1"/>
        <item t="default"/>
      </items>
    </pivotField>
    <pivotField axis="axisRow" showAll="0">
      <items count="5">
        <item x="2"/>
        <item x="3"/>
        <item x="0"/>
        <item x="1"/>
        <item t="default"/>
      </items>
    </pivotField>
    <pivotField showAll="0"/>
    <pivotField showAll="0"/>
    <pivotField numFmtId="14" showAll="0"/>
    <pivotField numFmtId="14" showAll="0"/>
    <pivotField dataField="1" showAll="0"/>
    <pivotField showAll="0">
      <items count="4">
        <item x="2"/>
        <item x="0"/>
        <item x="1"/>
        <item t="default"/>
      </items>
    </pivotField>
    <pivotField showAll="0"/>
    <pivotField showAll="0"/>
  </pivotFields>
  <rowFields count="1">
    <field x="2"/>
  </rowFields>
  <rowItems count="5">
    <i>
      <x/>
    </i>
    <i>
      <x v="1"/>
    </i>
    <i>
      <x v="2"/>
    </i>
    <i>
      <x v="3"/>
    </i>
    <i t="grand">
      <x/>
    </i>
  </rowItems>
  <colItems count="1">
    <i/>
  </colItems>
  <dataFields count="1">
    <dataField name="Sum of Rent_Amount"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71E7114-9E72-43C5-AF94-8715B947D6E7}"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6:H8" firstHeaderRow="1" firstDataRow="1" firstDataCol="1"/>
  <pivotFields count="7">
    <pivotField showAll="0"/>
    <pivotField showAll="0"/>
    <pivotField axis="axisRow" showAll="0">
      <items count="4">
        <item h="1" x="2"/>
        <item h="1" x="1"/>
        <item x="0"/>
        <item t="default"/>
      </items>
    </pivotField>
    <pivotField showAll="0">
      <items count="4">
        <item h="1" x="2"/>
        <item h="1" x="0"/>
        <item x="1"/>
        <item t="default"/>
      </items>
    </pivotField>
    <pivotField dataField="1" showAll="0"/>
    <pivotField showAll="0">
      <items count="3">
        <item x="0"/>
        <item h="1" x="1"/>
        <item t="default"/>
      </items>
    </pivotField>
    <pivotField numFmtId="14" showAll="0"/>
  </pivotFields>
  <rowFields count="1">
    <field x="2"/>
  </rowFields>
  <rowItems count="2">
    <i>
      <x v="2"/>
    </i>
    <i t="grand">
      <x/>
    </i>
  </rowItems>
  <colItems count="1">
    <i/>
  </colItems>
  <dataFields count="1">
    <dataField name="Sum of Fe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A99C1EC-4ECE-4630-92F8-F8AAAB31D4A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E9" firstHeaderRow="1" firstDataRow="1" firstDataCol="1"/>
  <pivotFields count="7">
    <pivotField axis="axisRow" showAll="0">
      <items count="9">
        <item x="0"/>
        <item x="1"/>
        <item x="2"/>
        <item x="3"/>
        <item x="4"/>
        <item x="5"/>
        <item x="6"/>
        <item x="7"/>
        <item t="default"/>
      </items>
    </pivotField>
    <pivotField showAll="0"/>
    <pivotField showAll="0">
      <items count="4">
        <item h="1" x="2"/>
        <item h="1" x="1"/>
        <item x="0"/>
        <item t="default"/>
      </items>
    </pivotField>
    <pivotField showAll="0">
      <items count="4">
        <item h="1" x="2"/>
        <item h="1" x="0"/>
        <item x="1"/>
        <item t="default"/>
      </items>
    </pivotField>
    <pivotField showAll="0"/>
    <pivotField axis="axisRow" showAll="0">
      <items count="3">
        <item x="0"/>
        <item h="1" x="1"/>
        <item t="default"/>
      </items>
    </pivotField>
    <pivotField numFmtId="14" showAll="0"/>
  </pivotFields>
  <rowFields count="2">
    <field x="5"/>
    <field x="0"/>
  </rowFields>
  <rowItems count="3">
    <i>
      <x/>
    </i>
    <i r="1">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88071CC-76E5-4AA2-A41C-EE1A49FE10C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6:D8" firstHeaderRow="1" firstDataRow="1" firstDataCol="1"/>
  <pivotFields count="7">
    <pivotField dataField="1" showAll="0">
      <items count="9">
        <item x="0"/>
        <item x="1"/>
        <item x="2"/>
        <item x="3"/>
        <item x="4"/>
        <item x="5"/>
        <item x="6"/>
        <item x="7"/>
        <item t="default"/>
      </items>
    </pivotField>
    <pivotField showAll="0"/>
    <pivotField showAll="0">
      <items count="4">
        <item h="1" x="2"/>
        <item h="1" x="1"/>
        <item x="0"/>
        <item t="default"/>
      </items>
    </pivotField>
    <pivotField axis="axisRow" showAll="0">
      <items count="4">
        <item h="1" x="2"/>
        <item h="1" x="0"/>
        <item x="1"/>
        <item t="default"/>
      </items>
    </pivotField>
    <pivotField showAll="0"/>
    <pivotField showAll="0">
      <items count="3">
        <item x="0"/>
        <item h="1" x="1"/>
        <item t="default"/>
      </items>
    </pivotField>
    <pivotField numFmtId="14" showAll="0"/>
  </pivotFields>
  <rowFields count="1">
    <field x="3"/>
  </rowFields>
  <rowItems count="2">
    <i>
      <x v="2"/>
    </i>
    <i t="grand">
      <x/>
    </i>
  </rowItems>
  <colItems count="1">
    <i/>
  </colItems>
  <dataFields count="1">
    <dataField name="Count of Student_ID" fld="0" subtotal="count"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8B3F306-4F42-4A5B-9950-375846C3E31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B8" firstHeaderRow="1" firstDataRow="1" firstDataCol="1"/>
  <pivotFields count="7">
    <pivotField dataField="1" showAll="0">
      <items count="9">
        <item x="0"/>
        <item x="1"/>
        <item x="2"/>
        <item x="3"/>
        <item x="4"/>
        <item x="5"/>
        <item x="6"/>
        <item x="7"/>
        <item t="default"/>
      </items>
    </pivotField>
    <pivotField showAll="0"/>
    <pivotField axis="axisRow" showAll="0">
      <items count="4">
        <item h="1" x="2"/>
        <item h="1" x="1"/>
        <item x="0"/>
        <item t="default"/>
      </items>
    </pivotField>
    <pivotField showAll="0">
      <items count="4">
        <item h="1" x="2"/>
        <item h="1" x="0"/>
        <item x="1"/>
        <item t="default"/>
      </items>
    </pivotField>
    <pivotField showAll="0"/>
    <pivotField showAll="0">
      <items count="3">
        <item x="0"/>
        <item h="1" x="1"/>
        <item t="default"/>
      </items>
    </pivotField>
    <pivotField numFmtId="14" showAll="0"/>
  </pivotFields>
  <rowFields count="1">
    <field x="2"/>
  </rowFields>
  <rowItems count="2">
    <i>
      <x v="2"/>
    </i>
    <i t="grand">
      <x/>
    </i>
  </rowItems>
  <colItems count="1">
    <i/>
  </colItems>
  <dataFields count="1">
    <dataField name="Count of Student_ID" fld="0" subtotal="count" baseField="0" baseItem="0"/>
  </dataFields>
  <chartFormats count="5">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7C1EE5C2-6B1A-4F12-A049-1A2594B03548}" sourceName="BRANCH">
  <pivotTables>
    <pivotTable tabId="54" name="PivotTable1"/>
    <pivotTable tabId="54" name="PivotTable2"/>
    <pivotTable tabId="54" name="PivotTable3"/>
  </pivotTables>
  <data>
    <tabular pivotCacheId="1358462122">
      <items count="3">
        <i x="1"/>
        <i x="2"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DONE" xr10:uid="{D6A49069-BFF6-4531-8FD7-DE2AF25441D8}" sourceName="PAYMENT DONE">
  <pivotTables>
    <pivotTable tabId="54" name="PivotTable1"/>
    <pivotTable tabId="54" name="PivotTable2"/>
    <pivotTable tabId="54" name="PivotTable3"/>
  </pivotTables>
  <data>
    <tabular pivotCacheId="135846212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BE17043E-0828-4DD5-82FE-822678C6DA1B}" sourceName="BRANCH">
  <pivotTables>
    <pivotTable tabId="58" name="PivotTable5"/>
  </pivotTables>
  <data>
    <tabular pivotCacheId="1358462122">
      <items count="3">
        <i x="1"/>
        <i x="2"/>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63BB07-CB09-4AE5-AA5C-1DB88DFF219D}" sourceName="Region">
  <pivotTables>
    <pivotTable tabId="65" name="PivotTable8"/>
    <pivotTable tabId="65" name="PivotTable10"/>
    <pivotTable tabId="65" name="PivotTable9"/>
  </pivotTables>
  <data>
    <tabular pivotCacheId="1369841588">
      <items count="4">
        <i x="2"/>
        <i x="0"/>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E99934B-4AB1-44A2-BBC2-C1F9B711348A}" sourceName="Category">
  <pivotTables>
    <pivotTable tabId="65" name="PivotTable8"/>
    <pivotTable tabId="65" name="PivotTable10"/>
    <pivotTable tabId="65" name="PivotTable9"/>
  </pivotTables>
  <data>
    <tabular pivotCacheId="1369841588">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A5A021BC-5060-4F06-8F5A-D20F7CFE21ED}" sourceName="Property_Name">
  <pivotTables>
    <pivotTable tabId="69" name="PivotTable11"/>
    <pivotTable tabId="69" name="PivotTable12"/>
    <pivotTable tabId="69" name="PivotTable14"/>
  </pivotTables>
  <data>
    <tabular pivotCacheId="893879489">
      <items count="4">
        <i x="0" s="1"/>
        <i x="2" s="1"/>
        <i x="3"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4558BA6-716F-4EAD-A299-7EFDEEC90675}" sourceName="City">
  <pivotTables>
    <pivotTable tabId="69" name="PivotTable11"/>
    <pivotTable tabId="69" name="PivotTable12"/>
    <pivotTable tabId="69" name="PivotTable14"/>
  </pivotTables>
  <data>
    <tabular pivotCacheId="893879489">
      <items count="4">
        <i x="2" s="1"/>
        <i x="3"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F49729B9-8EE1-404F-8946-B3205A5CA01B}" sourceName="Payment_Status">
  <pivotTables>
    <pivotTable tabId="69" name="PivotTable11"/>
    <pivotTable tabId="69" name="PivotTable12"/>
    <pivotTable tabId="69" name="PivotTable14"/>
  </pivotTables>
  <data>
    <tabular pivotCacheId="893879489">
      <items count="3">
        <i x="2" s="1"/>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D0ABDCE0-3F29-45B7-A412-C76D9C6FF62A}" sourceName="Course">
  <pivotTables>
    <pivotTable tabId="75" name="PivotTable1"/>
    <pivotTable tabId="75" name="PivotTable2"/>
    <pivotTable tabId="75" name="PivotTable3"/>
    <pivotTable tabId="75" name="PivotTable4"/>
  </pivotTables>
  <data>
    <tabular pivotCacheId="415309024">
      <items count="3">
        <i x="0" s="1"/>
        <i x="2" nd="1"/>
        <i x="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4C83E656-0B59-4993-BF3B-5F0E4037A205}" sourceName="City">
  <pivotTables>
    <pivotTable tabId="75" name="PivotTable1"/>
    <pivotTable tabId="75" name="PivotTable2"/>
    <pivotTable tabId="75" name="PivotTable3"/>
    <pivotTable tabId="75" name="PivotTable4"/>
  </pivotTables>
  <data>
    <tabular pivotCacheId="415309024">
      <items count="3">
        <i x="2"/>
        <i x="0"/>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1" xr10:uid="{FFB45736-13E3-4B18-8812-EDAFAD18181D}" sourceName="Payment_Status">
  <pivotTables>
    <pivotTable tabId="75" name="PivotTable1"/>
    <pivotTable tabId="75" name="PivotTable2"/>
    <pivotTable tabId="75" name="PivotTable3"/>
    <pivotTable tabId="75" name="PivotTable4"/>
  </pivotTables>
  <data>
    <tabular pivotCacheId="415309024">
      <items count="2">
        <i x="0" s="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4C1A96EE-0533-4AB8-9E9C-D052DB81278C}" cache="Slicer_BRANCH1" caption="BRANC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7AA6C74C-3BA4-41B9-B4BB-21748F8710C8}" cache="Slicer_BRANCH" caption="BRANCH" rowHeight="234950"/>
  <slicer name="PAYMENT DONE" xr10:uid="{9357D299-07A2-4426-A5A3-54CCB0497E39}" cache="Slicer_PAYMENT_DONE" caption="PAYMENT DON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58CC07F-6508-4475-91BB-A16C60174871}" cache="Slicer_Region" caption="Region" style="SlicerStyleLight4" rowHeight="234950"/>
  <slicer name="Category" xr10:uid="{492FE586-0605-44FB-BA48-B6730C784E70}" cache="Slicer_Category" caption="Category" style="SlicerStyleLight4"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_Name" xr10:uid="{FA4995C3-2BA8-4AFF-BA0A-0DD8DD7AEB5B}" cache="Slicer_Property_Name" caption="Property_Name" style="SlicerStyleLight2" rowHeight="234950"/>
  <slicer name="City" xr10:uid="{2767F721-CB5D-4D72-84E1-646B34B718D7}" cache="Slicer_City" caption="City" style="SlicerStyleLight6" rowHeight="234950"/>
  <slicer name="Payment_Status" xr10:uid="{F9D05657-683D-49A2-8150-FCD0DC882D6B}" cache="Slicer_Payment_Status" caption="Payment_Status" style="SlicerStyleLight6"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xr10:uid="{4255DFD4-0BCC-4CCC-99D7-5B889F608FC9}" cache="Slicer_Course" caption="Course" rowHeight="234950"/>
  <slicer name="City 1" xr10:uid="{0D53765B-E018-4872-BD8B-E8290F57A8FD}" cache="Slicer_City1" caption="City" rowHeight="234950"/>
  <slicer name="Payment_Status 1" xr10:uid="{4D7CF0A0-86D3-4C7F-9B73-4FB58F8027BD}" cache="Slicer_Payment_Status1" caption="Payment_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52662A0-0D74-4A97-A041-DBF8F67AFE12}" name="Table6" displayName="Table6" ref="A9:G16" totalsRowCount="1">
  <autoFilter ref="A9:G15" xr:uid="{652662A0-0D74-4A97-A041-DBF8F67AFE12}"/>
  <tableColumns count="7">
    <tableColumn id="1" xr3:uid="{73C705BA-4E1B-4FB8-B54D-60BFAF9043A8}" name="    Name" totalsRowLabel="Total"/>
    <tableColumn id="2" xr3:uid="{EC6972D8-8209-43C6-93DD-BADF3BA92C00}" name="Type 1"/>
    <tableColumn id="3" xr3:uid="{89B1FBCA-148E-420F-A324-49D41554E365}" name="Type 2"/>
    <tableColumn id="4" xr3:uid="{6C2349EB-CF6B-424C-945A-90C8223D29A8}" name="HP"/>
    <tableColumn id="5" xr3:uid="{0E2EED1B-E42F-48A5-BBE1-84991CA24028}" name="Attack"/>
    <tableColumn id="6" xr3:uid="{F9A8FD8D-5C66-482F-A6DB-69A999FC5E32}" name="Defense"/>
    <tableColumn id="7" xr3:uid="{16F9CD7B-17A6-46FC-B9A0-2C8999F26EAB}" name="Total" totalsRowFunction="sum" dataDxfId="63">
      <calculatedColumnFormula>SUM(Table6[[#This Row],[HP]],Table6[[#This Row],[Attack]],Table6[[#This Row],[Defense]])</calculatedColumnFormula>
    </tableColumn>
  </tableColumns>
  <tableStyleInfo name="TableStyleLight21"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135AA0A-CB0A-42E9-9474-A69FCD36426B}" name="Table7" displayName="Table7" ref="E8:K31" totalsRowShown="0">
  <autoFilter ref="E8:K31" xr:uid="{A135AA0A-CB0A-42E9-9474-A69FCD36426B}"/>
  <tableColumns count="7">
    <tableColumn id="1" xr3:uid="{E450DB1A-921B-4767-85ED-D77C71EBF6BB}" name="Order ID"/>
    <tableColumn id="2" xr3:uid="{5D77AFBB-64AC-4F23-B8BB-3A49DB964C04}" name="Date Time" dataDxfId="62"/>
    <tableColumn id="3" xr3:uid="{5EE2FE07-8D2E-4A85-9A8C-EC91C151F5A4}" name="Customer"/>
    <tableColumn id="4" xr3:uid="{780E91D7-B575-44B5-BB5B-43AAD24CB407}" name="Item"/>
    <tableColumn id="5" xr3:uid="{F4C0F2B0-C961-453D-93D5-6DC51F5B3B61}" name="Price" dataDxfId="61"/>
    <tableColumn id="9" xr3:uid="{70F5048A-8F12-4451-8EE7-39CB06CA5FBB}" name="Tax" dataDxfId="60">
      <calculatedColumnFormula>IF(Table7[[#This Row],[Price]]&gt;$N$25,Table7[[#This Row],[Price]]*1.1,Table7[[#This Row],[Price]])</calculatedColumnFormula>
    </tableColumn>
    <tableColumn id="6" xr3:uid="{D8A4C264-BEE4-4E30-8730-860013AEEEBB}" name="Status" dataDxfId="59">
      <calculatedColumnFormula>IF(Table7[[#This Row],[Price]]&gt;$N$25,"Including Tax","")</calculatedColumnFormula>
    </tableColumn>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849E8E9-6DD7-4C49-9512-5C9953651629}" name="Table9" displayName="Table9" ref="A3:M33" totalsRowShown="0" headerRowDxfId="58" dataDxfId="57" tableBorderDxfId="56">
  <autoFilter ref="A3:M33" xr:uid="{C849E8E9-6DD7-4C49-9512-5C9953651629}"/>
  <tableColumns count="13">
    <tableColumn id="1" xr3:uid="{8BE6270B-BAB2-42F8-B706-9BF5E3D24BF1}" name="Student ID" dataDxfId="55"/>
    <tableColumn id="2" xr3:uid="{BE9BBEA8-3859-42DB-9D92-D0AB7CB8117A}" name="Student Name" dataDxfId="54"/>
    <tableColumn id="3" xr3:uid="{E79A1EF9-ED77-4C9F-8CD8-D4EA6A1F9B3B}" name="Course Name" dataDxfId="53"/>
    <tableColumn id="4" xr3:uid="{5417283D-F92E-4C48-9C20-411F300C28DC}" name="Gender" dataDxfId="52"/>
    <tableColumn id="5" xr3:uid="{64A3F429-A113-43CA-B27E-0B30720DEB31}" name="Phone Number" dataDxfId="51"/>
    <tableColumn id="6" xr3:uid="{73FE6DC6-4940-4B60-BEE7-C943D66AA973}" name="Admission Date" dataDxfId="50"/>
    <tableColumn id="7" xr3:uid="{BBAD243B-970A-440D-9148-5FCE72F9343A}" name="Total Amount " dataDxfId="49"/>
    <tableColumn id="8" xr3:uid="{2A90A588-C065-486E-AC2A-8D2121443FBF}" name="Discount Amount" dataDxfId="48"/>
    <tableColumn id="9" xr3:uid="{9C1B2645-1B5C-4070-B3EA-B881EE24F9FE}" name="Final Total Amount" dataDxfId="47">
      <calculatedColumnFormula>G4-H4</calculatedColumnFormula>
    </tableColumn>
    <tableColumn id="10" xr3:uid="{06980537-9982-4A73-A249-B4F1C1575888}" name="PAID Amount" dataDxfId="46"/>
    <tableColumn id="11" xr3:uid="{6C7DBA25-9A32-44AD-8CFE-CBDD69C42049}" name="Pending Amount" dataDxfId="45">
      <calculatedColumnFormula>I4-J4</calculatedColumnFormula>
    </tableColumn>
    <tableColumn id="12" xr3:uid="{7EC1A3EA-237C-46DE-B711-C6ED39352236}" name="PAYMENT DONE" dataDxfId="44">
      <calculatedColumnFormula>IF(K4=0,"YES","NO")</calculatedColumnFormula>
    </tableColumn>
    <tableColumn id="13" xr3:uid="{9079272D-E156-4BCA-89E2-A5B1CF7DE182}" name="BRANCH" dataDxfId="4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D0C5017-0B99-4A16-A70A-625A027AE04C}" name="Table10" displayName="Table10" ref="A1:G13" totalsRowShown="0">
  <autoFilter ref="A1:G13" xr:uid="{DD0C5017-0B99-4A16-A70A-625A027AE04C}"/>
  <tableColumns count="7">
    <tableColumn id="1" xr3:uid="{81F3263F-4522-4D39-91DA-744FD414DE42}" name="Sales_ID"/>
    <tableColumn id="2" xr3:uid="{908434C6-1182-43E9-9EB5-79451922FB1E}" name="Region"/>
    <tableColumn id="3" xr3:uid="{1A2CBC3D-49EA-4D6F-AEE3-0C5320B54434}" name="Product"/>
    <tableColumn id="4" xr3:uid="{231714A2-5FC0-48D0-AD70-C509D46CEC22}" name="Category"/>
    <tableColumn id="5" xr3:uid="{183A8F9F-62F8-4D2B-B6E8-576925FDCFDF}" name="Sales_Amount"/>
    <tableColumn id="6" xr3:uid="{DF134753-846F-44D7-B018-16C94CC62DEC}" name="Order_Date" dataDxfId="42"/>
    <tableColumn id="7" xr3:uid="{464B5DED-1233-45D2-A51C-B41E5B983578}" name="Customer_Nam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7BD78D3-12FD-4162-9D37-407F83E6B3AD}" name="Table11" displayName="Table11" ref="A3:K18" totalsRowShown="0">
  <autoFilter ref="A3:K18" xr:uid="{67BD78D3-12FD-4162-9D37-407F83E6B3AD}"/>
  <tableColumns count="11">
    <tableColumn id="1" xr3:uid="{F91BE136-CBC5-4AD5-8252-236165BB5ADA}" name="Property_ID"/>
    <tableColumn id="2" xr3:uid="{199F794B-BDDB-47D5-A936-9C5DF7CE02A3}" name="Property_Name"/>
    <tableColumn id="3" xr3:uid="{85DFDC50-B0E4-4E69-9C52-4B775B3DC6BD}" name="City"/>
    <tableColumn id="4" xr3:uid="{DEA89557-ACEC-4B5F-8328-24D2D68E4007}" name="Unit_No"/>
    <tableColumn id="5" xr3:uid="{BDD259CF-0CE9-4516-A18D-C3C5667C1384}" name="Tenant_Name"/>
    <tableColumn id="6" xr3:uid="{2B7143D5-BBA0-4EE8-9C79-43E28C1D31EA}" name="Lease_Start" dataDxfId="41"/>
    <tableColumn id="7" xr3:uid="{D7803404-F08E-4035-9A13-A5DE91E83DF1}" name="Lease_End" dataDxfId="40"/>
    <tableColumn id="8" xr3:uid="{F8FB2139-BBB4-49CB-B576-BF615B24416F}" name="Rent_Amount"/>
    <tableColumn id="9" xr3:uid="{4A5451B5-D5EF-431F-A1AC-0391DCBEA296}" name="Payment_Status"/>
    <tableColumn id="10" xr3:uid="{328E3EF5-B734-4A46-940A-515081B64558}" name="Maintenance_Request"/>
    <tableColumn id="11" xr3:uid="{DBCC6455-100B-4D16-9611-7CA27ADE4FF3}" name="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7E08A4-F31A-4580-94FF-A132EE4753B1}" name="Table3" displayName="Table3" ref="A1:G9" totalsRowShown="0">
  <autoFilter ref="A1:G9" xr:uid="{147E08A4-F31A-4580-94FF-A132EE4753B1}"/>
  <tableColumns count="7">
    <tableColumn id="1" xr3:uid="{36F2C0FC-2C1E-4A50-ABC0-D185741E7923}" name="Student_ID"/>
    <tableColumn id="2" xr3:uid="{50C4BC4C-F2D2-4C82-AE5C-50A4F214B9F7}" name="Student_Name"/>
    <tableColumn id="3" xr3:uid="{E547EB48-F6AF-4005-A5F9-B934F0F6E569}" name="Course"/>
    <tableColumn id="4" xr3:uid="{830BC459-7EBA-4F06-AC48-16325BFFED34}" name="City"/>
    <tableColumn id="5" xr3:uid="{F3024197-81C9-4B20-BF48-245E09B17B14}" name="Fees"/>
    <tableColumn id="6" xr3:uid="{2AA1902A-1F6F-4E01-9FFB-60F37D4B93DC}" name="Payment_Status"/>
    <tableColumn id="7" xr3:uid="{D25C9C7F-12F4-4D93-8D93-73AD6F68D8CF}" name="Admission_Date" dataDxfId="3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dmission_Date" xr10:uid="{533DADF8-F251-43F6-9334-D237DB52E3C1}" sourceName="Admission Date">
  <pivotTables>
    <pivotTable tabId="54" name="PivotTable2"/>
    <pivotTable tabId="54" name="PivotTable1"/>
    <pivotTable tabId="54" name="PivotTable3"/>
  </pivotTables>
  <state minimalRefreshVersion="6" lastRefreshVersion="6" pivotCacheId="1358462122"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 Date" xr10:uid="{EEDE0881-63DB-4597-BFC1-2A2F48136DDB}" cache="NativeTimeline_Admission_Date" caption="Admission Date" level="2" selectionLevel="2" scrollPosition="2026-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ivotTable" Target="../pivotTables/pivotTable4.xml"/></Relationships>
</file>

<file path=xl/worksheets/_rels/sheet4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34.xml"/></Relationships>
</file>

<file path=xl/worksheets/_rels/sheet5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5.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36.xml"/><Relationship Id="rId1" Type="http://schemas.openxmlformats.org/officeDocument/2006/relationships/printerSettings" Target="../printerSettings/printerSettings4.bin"/></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60.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pivotTable" Target="../pivotTables/pivotTable17.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56A96-5A38-4367-90AC-B8747AFECF6D}">
  <dimension ref="B1:V24"/>
  <sheetViews>
    <sheetView topLeftCell="A3" workbookViewId="0">
      <selection activeCell="V1" sqref="V1"/>
    </sheetView>
  </sheetViews>
  <sheetFormatPr defaultRowHeight="14.4" x14ac:dyDescent="0.3"/>
  <cols>
    <col min="22" max="22" width="10.33203125" bestFit="1" customWidth="1"/>
  </cols>
  <sheetData>
    <row r="1" spans="2:22" x14ac:dyDescent="0.3">
      <c r="V1" s="1">
        <v>46080</v>
      </c>
    </row>
    <row r="3" spans="2:22" x14ac:dyDescent="0.3">
      <c r="H3" t="s">
        <v>3</v>
      </c>
    </row>
    <row r="5" spans="2:22" x14ac:dyDescent="0.3">
      <c r="B5" t="s">
        <v>2</v>
      </c>
    </row>
    <row r="7" spans="2:22" x14ac:dyDescent="0.3">
      <c r="B7" t="s">
        <v>1</v>
      </c>
    </row>
    <row r="8" spans="2:22" x14ac:dyDescent="0.3">
      <c r="B8" t="s">
        <v>0</v>
      </c>
    </row>
    <row r="9" spans="2:22" x14ac:dyDescent="0.3">
      <c r="Q9" t="s">
        <v>4</v>
      </c>
    </row>
    <row r="10" spans="2:22" x14ac:dyDescent="0.3">
      <c r="B10" t="s">
        <v>6</v>
      </c>
      <c r="Q10" t="s">
        <v>5</v>
      </c>
    </row>
    <row r="13" spans="2:22" x14ac:dyDescent="0.3">
      <c r="Q13" t="s">
        <v>8</v>
      </c>
    </row>
    <row r="14" spans="2:22" x14ac:dyDescent="0.3">
      <c r="Q14" t="s">
        <v>9</v>
      </c>
    </row>
    <row r="24" spans="2:2" x14ac:dyDescent="0.3">
      <c r="B24" t="s">
        <v>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0B940-256F-492F-B8A1-4CB83BA40BE2}">
  <dimension ref="A1:S20"/>
  <sheetViews>
    <sheetView workbookViewId="0">
      <selection activeCell="B18" sqref="B18"/>
    </sheetView>
  </sheetViews>
  <sheetFormatPr defaultRowHeight="14.4" x14ac:dyDescent="0.3"/>
  <cols>
    <col min="1" max="1" width="8.88671875" style="6" customWidth="1"/>
    <col min="2" max="2" width="33.88671875" customWidth="1"/>
    <col min="3" max="3" width="8.33203125" customWidth="1"/>
    <col min="4" max="4" width="7.33203125" customWidth="1"/>
    <col min="9" max="11" width="8.88671875" customWidth="1"/>
    <col min="19" max="19" width="10.33203125" bestFit="1" customWidth="1"/>
  </cols>
  <sheetData>
    <row r="1" spans="1:19" x14ac:dyDescent="0.3">
      <c r="A1" s="122"/>
      <c r="B1" s="122"/>
      <c r="C1" s="122"/>
      <c r="D1" s="122"/>
      <c r="E1" s="122"/>
      <c r="F1" s="122"/>
      <c r="G1" s="122"/>
      <c r="H1" s="122"/>
      <c r="I1" s="122"/>
      <c r="J1" s="122"/>
      <c r="K1" s="122"/>
      <c r="L1" s="122"/>
      <c r="M1" s="2"/>
      <c r="N1" s="2"/>
    </row>
    <row r="2" spans="1:19" x14ac:dyDescent="0.3">
      <c r="A2" s="122"/>
      <c r="B2" s="122"/>
      <c r="C2" s="122"/>
      <c r="D2" s="122"/>
      <c r="E2" s="122"/>
      <c r="F2" s="122"/>
      <c r="G2" s="122"/>
      <c r="H2" s="122"/>
      <c r="I2" s="122"/>
      <c r="J2" s="122"/>
      <c r="K2" s="122"/>
      <c r="L2" s="122"/>
      <c r="M2" s="2"/>
      <c r="N2" s="2"/>
      <c r="S2" s="1">
        <v>46080</v>
      </c>
    </row>
    <row r="3" spans="1:19" x14ac:dyDescent="0.3">
      <c r="A3" s="122"/>
      <c r="B3" s="122"/>
      <c r="C3" s="122"/>
      <c r="D3" s="122"/>
      <c r="E3" s="122"/>
      <c r="F3" s="122"/>
      <c r="G3" s="122"/>
      <c r="H3" s="122"/>
      <c r="I3" s="122"/>
      <c r="J3" s="122"/>
      <c r="K3" s="122"/>
      <c r="L3" s="122"/>
      <c r="M3" s="2"/>
      <c r="N3" s="2"/>
    </row>
    <row r="4" spans="1:19" x14ac:dyDescent="0.3">
      <c r="A4" s="123"/>
      <c r="B4" s="123"/>
      <c r="C4" s="123"/>
      <c r="D4" s="123"/>
      <c r="E4" s="123"/>
      <c r="F4" s="123"/>
      <c r="G4" s="123"/>
      <c r="H4" s="123"/>
      <c r="I4" s="123"/>
      <c r="J4" s="123"/>
      <c r="K4" s="123"/>
      <c r="L4" s="123"/>
      <c r="M4" s="2"/>
      <c r="N4" s="2"/>
    </row>
    <row r="5" spans="1:19" x14ac:dyDescent="0.3">
      <c r="A5" s="7"/>
      <c r="B5" s="9" t="s">
        <v>12</v>
      </c>
      <c r="C5" s="5"/>
      <c r="D5" s="5"/>
      <c r="E5" s="5"/>
      <c r="F5" s="5"/>
      <c r="G5" s="5"/>
      <c r="H5" s="5"/>
      <c r="I5" s="5"/>
      <c r="J5" s="5"/>
      <c r="K5" s="5"/>
      <c r="L5" s="5"/>
    </row>
    <row r="6" spans="1:19" s="6" customFormat="1" x14ac:dyDescent="0.3">
      <c r="A6" s="7" t="s">
        <v>10</v>
      </c>
      <c r="B6" s="9" t="s">
        <v>11</v>
      </c>
      <c r="C6" s="7">
        <v>1</v>
      </c>
      <c r="D6" s="7">
        <v>2</v>
      </c>
      <c r="E6" s="7">
        <v>3</v>
      </c>
      <c r="F6" s="7">
        <v>4</v>
      </c>
      <c r="G6" s="7">
        <v>5</v>
      </c>
      <c r="H6" s="7">
        <v>6</v>
      </c>
      <c r="I6" s="7">
        <v>7</v>
      </c>
      <c r="J6" s="7">
        <v>8</v>
      </c>
      <c r="K6" s="7">
        <v>9</v>
      </c>
      <c r="L6" s="7">
        <v>10</v>
      </c>
    </row>
    <row r="7" spans="1:19" x14ac:dyDescent="0.3">
      <c r="A7" s="7">
        <v>1</v>
      </c>
      <c r="B7" s="8" t="s">
        <v>13</v>
      </c>
      <c r="C7" s="5" t="s">
        <v>15</v>
      </c>
      <c r="D7" s="5"/>
      <c r="E7" s="5" t="s">
        <v>15</v>
      </c>
      <c r="F7" s="5"/>
      <c r="G7" s="5"/>
      <c r="H7" s="5" t="s">
        <v>15</v>
      </c>
      <c r="I7" s="5"/>
      <c r="J7" s="5"/>
      <c r="K7" s="5" t="s">
        <v>15</v>
      </c>
      <c r="L7" s="5"/>
    </row>
    <row r="8" spans="1:19" ht="28.8" x14ac:dyDescent="0.3">
      <c r="A8" s="7">
        <v>2</v>
      </c>
      <c r="B8" s="8" t="s">
        <v>14</v>
      </c>
      <c r="C8" s="5" t="s">
        <v>15</v>
      </c>
      <c r="D8" s="5"/>
      <c r="E8" s="5" t="s">
        <v>15</v>
      </c>
      <c r="F8" s="5"/>
      <c r="G8" s="5"/>
      <c r="H8" s="5" t="s">
        <v>15</v>
      </c>
      <c r="I8" s="5"/>
      <c r="J8" s="5"/>
      <c r="K8" s="5" t="s">
        <v>15</v>
      </c>
      <c r="L8" s="5"/>
    </row>
    <row r="9" spans="1:19" x14ac:dyDescent="0.3">
      <c r="A9" s="7">
        <v>3</v>
      </c>
      <c r="B9" s="8" t="s">
        <v>13</v>
      </c>
      <c r="C9" s="5" t="s">
        <v>15</v>
      </c>
      <c r="D9" s="5"/>
      <c r="E9" s="5" t="s">
        <v>15</v>
      </c>
      <c r="F9" s="5"/>
      <c r="G9" s="5"/>
      <c r="H9" s="5" t="s">
        <v>15</v>
      </c>
      <c r="I9" s="5"/>
      <c r="J9" s="5"/>
      <c r="K9" s="5" t="s">
        <v>15</v>
      </c>
      <c r="L9" s="5"/>
    </row>
    <row r="10" spans="1:19" ht="28.8" x14ac:dyDescent="0.3">
      <c r="A10" s="7">
        <v>4</v>
      </c>
      <c r="B10" s="8" t="s">
        <v>14</v>
      </c>
      <c r="C10" s="5" t="s">
        <v>15</v>
      </c>
      <c r="D10" s="5"/>
      <c r="E10" s="5" t="s">
        <v>15</v>
      </c>
      <c r="F10" s="5"/>
      <c r="G10" s="5"/>
      <c r="H10" s="5" t="s">
        <v>15</v>
      </c>
      <c r="I10" s="5"/>
      <c r="J10" s="5"/>
      <c r="K10" s="5" t="s">
        <v>15</v>
      </c>
      <c r="L10" s="5"/>
    </row>
    <row r="11" spans="1:19" x14ac:dyDescent="0.3">
      <c r="A11" s="7">
        <v>5</v>
      </c>
      <c r="B11" s="8" t="s">
        <v>13</v>
      </c>
      <c r="C11" s="5" t="s">
        <v>15</v>
      </c>
      <c r="D11" s="5"/>
      <c r="E11" s="5" t="s">
        <v>15</v>
      </c>
      <c r="F11" s="5"/>
      <c r="G11" s="5"/>
      <c r="H11" s="5" t="s">
        <v>15</v>
      </c>
      <c r="I11" s="5"/>
      <c r="J11" s="5"/>
      <c r="K11" s="5" t="s">
        <v>15</v>
      </c>
      <c r="L11" s="5"/>
    </row>
    <row r="12" spans="1:19" ht="28.8" x14ac:dyDescent="0.3">
      <c r="A12" s="7">
        <v>6</v>
      </c>
      <c r="B12" s="8" t="s">
        <v>14</v>
      </c>
      <c r="C12" s="5" t="s">
        <v>15</v>
      </c>
      <c r="D12" s="5"/>
      <c r="E12" s="5" t="s">
        <v>15</v>
      </c>
      <c r="F12" s="5"/>
      <c r="G12" s="5"/>
      <c r="H12" s="5" t="s">
        <v>15</v>
      </c>
      <c r="I12" s="5"/>
      <c r="J12" s="5"/>
      <c r="K12" s="5" t="s">
        <v>15</v>
      </c>
      <c r="L12" s="5"/>
    </row>
    <row r="13" spans="1:19" x14ac:dyDescent="0.3">
      <c r="A13" s="7">
        <v>7</v>
      </c>
      <c r="B13" s="8" t="s">
        <v>13</v>
      </c>
      <c r="C13" s="5" t="s">
        <v>15</v>
      </c>
      <c r="D13" s="5"/>
      <c r="E13" s="5" t="s">
        <v>15</v>
      </c>
      <c r="F13" s="5"/>
      <c r="G13" s="5"/>
      <c r="H13" s="5" t="s">
        <v>15</v>
      </c>
      <c r="I13" s="5"/>
      <c r="J13" s="5"/>
      <c r="K13" s="5" t="s">
        <v>15</v>
      </c>
      <c r="L13" s="5"/>
    </row>
    <row r="14" spans="1:19" x14ac:dyDescent="0.3">
      <c r="A14" s="7">
        <v>8</v>
      </c>
      <c r="B14" s="8" t="s">
        <v>13</v>
      </c>
      <c r="C14" s="5" t="s">
        <v>15</v>
      </c>
      <c r="D14" s="5"/>
      <c r="E14" s="5" t="s">
        <v>15</v>
      </c>
      <c r="F14" s="5"/>
      <c r="G14" s="5"/>
      <c r="H14" s="5" t="s">
        <v>15</v>
      </c>
      <c r="I14" s="5"/>
      <c r="J14" s="5"/>
      <c r="K14" s="5" t="s">
        <v>15</v>
      </c>
      <c r="L14" s="5"/>
    </row>
    <row r="15" spans="1:19" x14ac:dyDescent="0.3">
      <c r="A15" s="7">
        <v>9</v>
      </c>
      <c r="B15" s="8" t="s">
        <v>13</v>
      </c>
      <c r="C15" s="5" t="s">
        <v>15</v>
      </c>
      <c r="D15" s="5"/>
      <c r="E15" s="5" t="s">
        <v>15</v>
      </c>
      <c r="F15" s="5"/>
      <c r="G15" s="5"/>
      <c r="H15" s="5" t="s">
        <v>15</v>
      </c>
      <c r="I15" s="5"/>
      <c r="J15" s="5"/>
      <c r="K15" s="5" t="s">
        <v>15</v>
      </c>
      <c r="L15" s="5"/>
    </row>
    <row r="16" spans="1:19" ht="28.8" x14ac:dyDescent="0.3">
      <c r="A16" s="7">
        <v>10</v>
      </c>
      <c r="B16" s="8" t="s">
        <v>14</v>
      </c>
      <c r="C16" s="5" t="s">
        <v>15</v>
      </c>
      <c r="D16" s="5"/>
      <c r="E16" s="5" t="s">
        <v>15</v>
      </c>
      <c r="F16" s="5"/>
      <c r="G16" s="5"/>
      <c r="H16" s="5" t="s">
        <v>15</v>
      </c>
      <c r="I16" s="5"/>
      <c r="J16" s="5"/>
      <c r="K16" s="5" t="s">
        <v>15</v>
      </c>
      <c r="L16" s="5"/>
    </row>
    <row r="18" spans="2:14" x14ac:dyDescent="0.3">
      <c r="B18" s="2"/>
      <c r="N18" t="s">
        <v>16</v>
      </c>
    </row>
    <row r="19" spans="2:14" x14ac:dyDescent="0.3">
      <c r="N19" t="s">
        <v>17</v>
      </c>
    </row>
    <row r="20" spans="2:14" x14ac:dyDescent="0.3">
      <c r="N20" t="s">
        <v>18</v>
      </c>
    </row>
  </sheetData>
  <mergeCells count="1">
    <mergeCell ref="A1:L4"/>
  </mergeCell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94686-00AA-4E08-8DED-A4D359D93E0C}">
  <dimension ref="A1:S27"/>
  <sheetViews>
    <sheetView topLeftCell="A23" workbookViewId="0">
      <selection activeCell="F49" sqref="F49"/>
    </sheetView>
  </sheetViews>
  <sheetFormatPr defaultRowHeight="14.4" x14ac:dyDescent="0.3"/>
  <cols>
    <col min="19" max="19" width="10.33203125" bestFit="1" customWidth="1"/>
  </cols>
  <sheetData>
    <row r="1" spans="1:19" x14ac:dyDescent="0.3">
      <c r="A1">
        <v>52</v>
      </c>
      <c r="S1" s="1">
        <v>46081</v>
      </c>
    </row>
    <row r="3" spans="1:19" x14ac:dyDescent="0.3">
      <c r="B3">
        <v>60</v>
      </c>
      <c r="D3">
        <f>A1+B3+A4</f>
        <v>147</v>
      </c>
    </row>
    <row r="4" spans="1:19" x14ac:dyDescent="0.3">
      <c r="A4">
        <v>35</v>
      </c>
    </row>
    <row r="6" spans="1:19" x14ac:dyDescent="0.3">
      <c r="A6" t="s">
        <v>19</v>
      </c>
    </row>
    <row r="7" spans="1:19" x14ac:dyDescent="0.3">
      <c r="A7">
        <v>23</v>
      </c>
    </row>
    <row r="8" spans="1:19" x14ac:dyDescent="0.3">
      <c r="B8">
        <v>44</v>
      </c>
    </row>
    <row r="9" spans="1:19" x14ac:dyDescent="0.3">
      <c r="C9">
        <v>445</v>
      </c>
      <c r="F9" t="s">
        <v>16</v>
      </c>
    </row>
    <row r="10" spans="1:19" x14ac:dyDescent="0.3">
      <c r="D10">
        <f>A7+B8+C9</f>
        <v>512</v>
      </c>
      <c r="F10" t="s">
        <v>20</v>
      </c>
    </row>
    <row r="11" spans="1:19" x14ac:dyDescent="0.3">
      <c r="F11" t="s">
        <v>21</v>
      </c>
    </row>
    <row r="12" spans="1:19" x14ac:dyDescent="0.3">
      <c r="A12" t="s">
        <v>22</v>
      </c>
      <c r="F12" t="s">
        <v>25</v>
      </c>
      <c r="H12" t="s">
        <v>27</v>
      </c>
    </row>
    <row r="13" spans="1:19" x14ac:dyDescent="0.3">
      <c r="A13">
        <v>45</v>
      </c>
    </row>
    <row r="14" spans="1:19" x14ac:dyDescent="0.3">
      <c r="B14">
        <v>34</v>
      </c>
    </row>
    <row r="15" spans="1:19" x14ac:dyDescent="0.3">
      <c r="C15">
        <v>5</v>
      </c>
      <c r="D15">
        <f>A13-B14-C15</f>
        <v>6</v>
      </c>
    </row>
    <row r="17" spans="1:6" x14ac:dyDescent="0.3">
      <c r="A17" t="s">
        <v>23</v>
      </c>
    </row>
    <row r="18" spans="1:6" x14ac:dyDescent="0.3">
      <c r="A18">
        <v>6</v>
      </c>
    </row>
    <row r="19" spans="1:6" x14ac:dyDescent="0.3">
      <c r="B19">
        <v>7</v>
      </c>
      <c r="C19">
        <v>8</v>
      </c>
      <c r="D19">
        <f>A18*B19*C19</f>
        <v>336</v>
      </c>
    </row>
    <row r="21" spans="1:6" x14ac:dyDescent="0.3">
      <c r="A21" t="s">
        <v>24</v>
      </c>
    </row>
    <row r="22" spans="1:6" x14ac:dyDescent="0.3">
      <c r="A22">
        <v>90</v>
      </c>
      <c r="B22">
        <v>7</v>
      </c>
      <c r="C22">
        <v>3</v>
      </c>
      <c r="D22">
        <f>A22/B22/C22</f>
        <v>4.2857142857142856</v>
      </c>
    </row>
    <row r="24" spans="1:6" x14ac:dyDescent="0.3">
      <c r="A24" t="s">
        <v>26</v>
      </c>
      <c r="B24">
        <f>67+67+67</f>
        <v>201</v>
      </c>
    </row>
    <row r="26" spans="1:6" x14ac:dyDescent="0.3">
      <c r="A26" t="s">
        <v>40</v>
      </c>
      <c r="B26">
        <v>3</v>
      </c>
      <c r="C26">
        <v>3</v>
      </c>
      <c r="D26">
        <v>7</v>
      </c>
      <c r="E26">
        <f>B26+C26+D26</f>
        <v>13</v>
      </c>
    </row>
    <row r="27" spans="1:6" x14ac:dyDescent="0.3">
      <c r="F27">
        <f>8+8+7</f>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D5B01-3CE8-43E5-9EC4-A54EF33ED8D0}">
  <sheetPr>
    <pageSetUpPr fitToPage="1"/>
  </sheetPr>
  <dimension ref="A1:O89"/>
  <sheetViews>
    <sheetView topLeftCell="A77" workbookViewId="0">
      <selection activeCell="F103" sqref="F103"/>
    </sheetView>
  </sheetViews>
  <sheetFormatPr defaultRowHeight="14.4" x14ac:dyDescent="0.3"/>
  <cols>
    <col min="1" max="1" width="56.77734375" customWidth="1"/>
    <col min="15" max="15" width="10.33203125" bestFit="1" customWidth="1"/>
  </cols>
  <sheetData>
    <row r="1" spans="1:15" x14ac:dyDescent="0.3">
      <c r="O1" s="1">
        <v>46081</v>
      </c>
    </row>
    <row r="2" spans="1:15" ht="15" thickBot="1" x14ac:dyDescent="0.35"/>
    <row r="3" spans="1:15" ht="15.6" thickTop="1" thickBot="1" x14ac:dyDescent="0.35">
      <c r="A3" t="s">
        <v>28</v>
      </c>
      <c r="C3" s="10"/>
    </row>
    <row r="4" spans="1:15" ht="15" thickTop="1" x14ac:dyDescent="0.3"/>
    <row r="5" spans="1:15" x14ac:dyDescent="0.3">
      <c r="A5" t="s">
        <v>29</v>
      </c>
    </row>
    <row r="6" spans="1:15" x14ac:dyDescent="0.3">
      <c r="A6" t="s">
        <v>30</v>
      </c>
    </row>
    <row r="7" spans="1:15" x14ac:dyDescent="0.3">
      <c r="A7" t="s">
        <v>31</v>
      </c>
    </row>
    <row r="14" spans="1:15" x14ac:dyDescent="0.3">
      <c r="A14" t="s">
        <v>32</v>
      </c>
    </row>
    <row r="30" spans="1:1" x14ac:dyDescent="0.3">
      <c r="A30" t="s">
        <v>33</v>
      </c>
    </row>
    <row r="46" spans="1:1" x14ac:dyDescent="0.3">
      <c r="A46" t="s">
        <v>38</v>
      </c>
    </row>
    <row r="66" spans="1:1" x14ac:dyDescent="0.3">
      <c r="A66" t="s">
        <v>34</v>
      </c>
    </row>
    <row r="67" spans="1:1" x14ac:dyDescent="0.3">
      <c r="A67" t="s">
        <v>39</v>
      </c>
    </row>
    <row r="85" spans="1:6" x14ac:dyDescent="0.3">
      <c r="A85" t="s">
        <v>35</v>
      </c>
    </row>
    <row r="86" spans="1:6" x14ac:dyDescent="0.3">
      <c r="B86" t="s">
        <v>36</v>
      </c>
      <c r="C86">
        <v>3</v>
      </c>
      <c r="D86">
        <v>45</v>
      </c>
      <c r="E86">
        <v>6</v>
      </c>
    </row>
    <row r="87" spans="1:6" x14ac:dyDescent="0.3">
      <c r="B87" t="s">
        <v>37</v>
      </c>
      <c r="C87">
        <v>7</v>
      </c>
      <c r="D87">
        <v>7</v>
      </c>
      <c r="E87">
        <v>7</v>
      </c>
      <c r="F87">
        <f>SUM(range1,range2)</f>
        <v>75</v>
      </c>
    </row>
    <row r="89" spans="1:6" x14ac:dyDescent="0.3">
      <c r="C89">
        <v>2</v>
      </c>
      <c r="D89">
        <v>3</v>
      </c>
    </row>
  </sheetData>
  <pageMargins left="0.7" right="0.7" top="0.75" bottom="0.75" header="0.3" footer="0.3"/>
  <pageSetup scale="3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2FB50-CA56-4DBD-8F19-A9F9E3D261C5}">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1C4C9-B031-493D-B5B6-8C5307BE5919}">
  <dimension ref="A2:P41"/>
  <sheetViews>
    <sheetView topLeftCell="A20" workbookViewId="0">
      <selection activeCell="H40" sqref="H40"/>
    </sheetView>
  </sheetViews>
  <sheetFormatPr defaultRowHeight="14.4" x14ac:dyDescent="0.3"/>
  <cols>
    <col min="1" max="1" width="12.44140625" customWidth="1"/>
    <col min="2" max="2" width="17.88671875" customWidth="1"/>
    <col min="3" max="3" width="10.6640625" customWidth="1"/>
    <col min="8" max="8" width="10.33203125" bestFit="1" customWidth="1"/>
  </cols>
  <sheetData>
    <row r="2" spans="1:4" ht="15.6" x14ac:dyDescent="0.3">
      <c r="A2" s="11" t="s">
        <v>77</v>
      </c>
      <c r="B2">
        <v>1</v>
      </c>
      <c r="C2" t="s">
        <v>74</v>
      </c>
      <c r="D2">
        <v>2</v>
      </c>
    </row>
    <row r="3" spans="1:4" x14ac:dyDescent="0.3">
      <c r="B3">
        <v>1</v>
      </c>
      <c r="C3" t="s">
        <v>74</v>
      </c>
    </row>
    <row r="4" spans="1:4" x14ac:dyDescent="0.3">
      <c r="B4">
        <v>1</v>
      </c>
      <c r="C4" t="s">
        <v>74</v>
      </c>
    </row>
    <row r="5" spans="1:4" x14ac:dyDescent="0.3">
      <c r="B5">
        <v>1</v>
      </c>
      <c r="C5" t="s">
        <v>74</v>
      </c>
    </row>
    <row r="6" spans="1:4" x14ac:dyDescent="0.3">
      <c r="B6">
        <v>1</v>
      </c>
      <c r="C6" t="s">
        <v>74</v>
      </c>
    </row>
    <row r="7" spans="1:4" x14ac:dyDescent="0.3">
      <c r="B7">
        <v>1</v>
      </c>
      <c r="C7" t="s">
        <v>74</v>
      </c>
    </row>
    <row r="8" spans="1:4" x14ac:dyDescent="0.3">
      <c r="B8">
        <v>1</v>
      </c>
      <c r="C8" t="s">
        <v>74</v>
      </c>
    </row>
    <row r="9" spans="1:4" x14ac:dyDescent="0.3">
      <c r="B9" t="s">
        <v>75</v>
      </c>
    </row>
    <row r="12" spans="1:4" ht="15.6" x14ac:dyDescent="0.3">
      <c r="A12" s="11" t="s">
        <v>76</v>
      </c>
      <c r="B12">
        <v>11</v>
      </c>
      <c r="C12" t="s">
        <v>78</v>
      </c>
    </row>
    <row r="13" spans="1:4" x14ac:dyDescent="0.3">
      <c r="B13">
        <v>22</v>
      </c>
      <c r="C13" t="s">
        <v>79</v>
      </c>
    </row>
    <row r="14" spans="1:4" x14ac:dyDescent="0.3">
      <c r="B14">
        <v>33</v>
      </c>
      <c r="C14" t="s">
        <v>80</v>
      </c>
    </row>
    <row r="15" spans="1:4" x14ac:dyDescent="0.3">
      <c r="B15">
        <v>44</v>
      </c>
      <c r="C15" t="s">
        <v>81</v>
      </c>
    </row>
    <row r="16" spans="1:4" x14ac:dyDescent="0.3">
      <c r="B16">
        <v>55</v>
      </c>
      <c r="C16" t="s">
        <v>82</v>
      </c>
    </row>
    <row r="17" spans="1:16" x14ac:dyDescent="0.3">
      <c r="B17">
        <v>66</v>
      </c>
      <c r="C17" t="s">
        <v>83</v>
      </c>
    </row>
    <row r="18" spans="1:16" x14ac:dyDescent="0.3">
      <c r="B18">
        <v>77</v>
      </c>
      <c r="C18" t="s">
        <v>84</v>
      </c>
    </row>
    <row r="19" spans="1:16" x14ac:dyDescent="0.3">
      <c r="B19">
        <v>88</v>
      </c>
      <c r="C19" t="s">
        <v>85</v>
      </c>
    </row>
    <row r="20" spans="1:16" x14ac:dyDescent="0.3">
      <c r="B20">
        <v>99</v>
      </c>
      <c r="C20" t="s">
        <v>86</v>
      </c>
    </row>
    <row r="21" spans="1:16" x14ac:dyDescent="0.3">
      <c r="B21">
        <v>110</v>
      </c>
      <c r="C21" t="s">
        <v>87</v>
      </c>
    </row>
    <row r="22" spans="1:16" x14ac:dyDescent="0.3">
      <c r="B22">
        <v>121</v>
      </c>
      <c r="C22" t="s">
        <v>88</v>
      </c>
      <c r="L22" t="s">
        <v>97</v>
      </c>
      <c r="M22" t="s">
        <v>98</v>
      </c>
      <c r="N22" t="s">
        <v>99</v>
      </c>
      <c r="O22" t="s">
        <v>100</v>
      </c>
      <c r="P22" t="s">
        <v>73</v>
      </c>
    </row>
    <row r="23" spans="1:16" x14ac:dyDescent="0.3">
      <c r="L23">
        <v>4</v>
      </c>
      <c r="M23">
        <v>6</v>
      </c>
      <c r="P23">
        <f>L23+M23</f>
        <v>10</v>
      </c>
    </row>
    <row r="24" spans="1:16" ht="15.6" x14ac:dyDescent="0.3">
      <c r="A24" s="11" t="s">
        <v>89</v>
      </c>
      <c r="B24" t="s">
        <v>90</v>
      </c>
      <c r="C24" s="12">
        <v>0.48819444444444443</v>
      </c>
      <c r="L24">
        <v>5</v>
      </c>
      <c r="M24">
        <v>7</v>
      </c>
      <c r="P24">
        <f>L24+M24</f>
        <v>12</v>
      </c>
    </row>
    <row r="25" spans="1:16" x14ac:dyDescent="0.3">
      <c r="B25" t="s">
        <v>91</v>
      </c>
      <c r="C25" s="1">
        <v>46083</v>
      </c>
      <c r="H25" s="1" t="s">
        <v>42</v>
      </c>
      <c r="L25">
        <v>6</v>
      </c>
      <c r="M25">
        <v>8</v>
      </c>
      <c r="P25">
        <f>L25+M25</f>
        <v>14</v>
      </c>
    </row>
    <row r="26" spans="1:16" x14ac:dyDescent="0.3">
      <c r="C26" s="1">
        <v>46084</v>
      </c>
      <c r="H26" s="1" t="s">
        <v>43</v>
      </c>
      <c r="L26">
        <v>7</v>
      </c>
      <c r="M26">
        <v>9</v>
      </c>
      <c r="P26">
        <f>L26+M26</f>
        <v>16</v>
      </c>
    </row>
    <row r="27" spans="1:16" x14ac:dyDescent="0.3">
      <c r="C27" s="1">
        <v>46085</v>
      </c>
      <c r="H27" s="1" t="s">
        <v>44</v>
      </c>
      <c r="L27">
        <v>8</v>
      </c>
      <c r="M27">
        <v>10</v>
      </c>
      <c r="P27">
        <f>L27+M27</f>
        <v>18</v>
      </c>
    </row>
    <row r="28" spans="1:16" x14ac:dyDescent="0.3">
      <c r="C28" s="1">
        <v>46086</v>
      </c>
      <c r="H28" s="1" t="s">
        <v>45</v>
      </c>
    </row>
    <row r="29" spans="1:16" x14ac:dyDescent="0.3">
      <c r="C29" s="1">
        <v>46087</v>
      </c>
      <c r="H29" s="1" t="s">
        <v>46</v>
      </c>
      <c r="L29" t="s">
        <v>101</v>
      </c>
    </row>
    <row r="30" spans="1:16" x14ac:dyDescent="0.3">
      <c r="B30" t="s">
        <v>92</v>
      </c>
    </row>
    <row r="32" spans="1:16" ht="15.6" x14ac:dyDescent="0.3">
      <c r="A32" s="11" t="s">
        <v>93</v>
      </c>
      <c r="C32" s="1"/>
    </row>
    <row r="33" spans="2:8" x14ac:dyDescent="0.3">
      <c r="B33">
        <v>45</v>
      </c>
      <c r="C33">
        <v>34</v>
      </c>
      <c r="D33">
        <f>B33+C33</f>
        <v>79</v>
      </c>
    </row>
    <row r="34" spans="2:8" x14ac:dyDescent="0.3">
      <c r="B34">
        <v>54</v>
      </c>
      <c r="C34">
        <v>44</v>
      </c>
      <c r="D34">
        <f>B34+C34</f>
        <v>98</v>
      </c>
    </row>
    <row r="35" spans="2:8" x14ac:dyDescent="0.3">
      <c r="B35">
        <v>63</v>
      </c>
      <c r="C35">
        <v>54</v>
      </c>
      <c r="D35">
        <f>B35+C35</f>
        <v>117</v>
      </c>
    </row>
    <row r="36" spans="2:8" x14ac:dyDescent="0.3">
      <c r="B36">
        <v>72</v>
      </c>
      <c r="C36">
        <v>64</v>
      </c>
      <c r="D36">
        <f>B36+C36</f>
        <v>136</v>
      </c>
    </row>
    <row r="37" spans="2:8" x14ac:dyDescent="0.3">
      <c r="B37">
        <v>81</v>
      </c>
      <c r="C37">
        <v>74</v>
      </c>
      <c r="D37">
        <f>B37+C37</f>
        <v>155</v>
      </c>
    </row>
    <row r="38" spans="2:8" x14ac:dyDescent="0.3">
      <c r="B38" t="s">
        <v>94</v>
      </c>
    </row>
    <row r="40" spans="2:8" x14ac:dyDescent="0.3">
      <c r="B40" t="s">
        <v>95</v>
      </c>
      <c r="F40">
        <v>4</v>
      </c>
      <c r="G40">
        <f>E40+F40</f>
        <v>4</v>
      </c>
      <c r="H40">
        <f>F40+G40</f>
        <v>8</v>
      </c>
    </row>
    <row r="41" spans="2:8" x14ac:dyDescent="0.3">
      <c r="B41" t="s">
        <v>96</v>
      </c>
      <c r="D41">
        <v>5</v>
      </c>
      <c r="E41">
        <v>6</v>
      </c>
      <c r="H41">
        <f>F41+G41</f>
        <v>0</v>
      </c>
    </row>
  </sheetData>
  <phoneticPr fontId="4"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5C3A9-1C39-4D1F-BE92-7F581374B9B9}">
  <dimension ref="A3:Q32"/>
  <sheetViews>
    <sheetView workbookViewId="0">
      <selection activeCell="Q6" sqref="Q6"/>
    </sheetView>
  </sheetViews>
  <sheetFormatPr defaultRowHeight="14.4" x14ac:dyDescent="0.3"/>
  <cols>
    <col min="14" max="14" width="10.6640625" customWidth="1"/>
  </cols>
  <sheetData>
    <row r="3" spans="1:17" ht="15.6" x14ac:dyDescent="0.3">
      <c r="A3" t="s">
        <v>102</v>
      </c>
    </row>
    <row r="4" spans="1:17" x14ac:dyDescent="0.3">
      <c r="B4">
        <v>45</v>
      </c>
      <c r="C4">
        <v>34</v>
      </c>
      <c r="D4">
        <f>B4+C4</f>
        <v>79</v>
      </c>
      <c r="Q4">
        <v>2222</v>
      </c>
    </row>
    <row r="5" spans="1:17" x14ac:dyDescent="0.3">
      <c r="B5">
        <v>54</v>
      </c>
      <c r="C5">
        <v>44</v>
      </c>
      <c r="D5">
        <f>B5+C5</f>
        <v>98</v>
      </c>
    </row>
    <row r="6" spans="1:17" x14ac:dyDescent="0.3">
      <c r="B6">
        <v>63</v>
      </c>
      <c r="C6">
        <v>54</v>
      </c>
      <c r="D6">
        <f>B6+C6</f>
        <v>117</v>
      </c>
    </row>
    <row r="7" spans="1:17" x14ac:dyDescent="0.3">
      <c r="B7">
        <v>72</v>
      </c>
      <c r="C7">
        <v>64</v>
      </c>
      <c r="D7">
        <f>B7+C7</f>
        <v>136</v>
      </c>
    </row>
    <row r="8" spans="1:17" x14ac:dyDescent="0.3">
      <c r="B8">
        <v>81</v>
      </c>
      <c r="C8">
        <v>74</v>
      </c>
      <c r="D8">
        <f>B8+C8</f>
        <v>155</v>
      </c>
    </row>
    <row r="10" spans="1:17" ht="15.6" x14ac:dyDescent="0.3">
      <c r="A10" s="11" t="s">
        <v>108</v>
      </c>
    </row>
    <row r="11" spans="1:17" x14ac:dyDescent="0.3">
      <c r="D11" t="s">
        <v>104</v>
      </c>
    </row>
    <row r="12" spans="1:17" x14ac:dyDescent="0.3">
      <c r="C12" t="s">
        <v>103</v>
      </c>
      <c r="D12">
        <v>20</v>
      </c>
    </row>
    <row r="13" spans="1:17" x14ac:dyDescent="0.3">
      <c r="C13" t="s">
        <v>105</v>
      </c>
      <c r="D13" t="s">
        <v>72</v>
      </c>
    </row>
    <row r="14" spans="1:17" x14ac:dyDescent="0.3">
      <c r="C14" t="s">
        <v>106</v>
      </c>
      <c r="D14">
        <v>200</v>
      </c>
      <c r="E14">
        <f>D14*(100-$D$12)/100</f>
        <v>160</v>
      </c>
    </row>
    <row r="15" spans="1:17" x14ac:dyDescent="0.3">
      <c r="C15" t="s">
        <v>107</v>
      </c>
      <c r="D15">
        <v>400</v>
      </c>
      <c r="E15">
        <f>D15*(100-$D$12)/100</f>
        <v>320</v>
      </c>
    </row>
    <row r="17" spans="1:16" x14ac:dyDescent="0.3">
      <c r="C17" t="s">
        <v>109</v>
      </c>
    </row>
    <row r="20" spans="1:16" ht="15.6" x14ac:dyDescent="0.3">
      <c r="A20" t="s">
        <v>110</v>
      </c>
    </row>
    <row r="23" spans="1:16" x14ac:dyDescent="0.3">
      <c r="L23" s="2" t="s">
        <v>451</v>
      </c>
      <c r="M23" s="2" t="s">
        <v>452</v>
      </c>
      <c r="N23" s="2" t="s">
        <v>453</v>
      </c>
      <c r="O23" s="2" t="s">
        <v>454</v>
      </c>
      <c r="P23" s="2" t="s">
        <v>455</v>
      </c>
    </row>
    <row r="24" spans="1:16" x14ac:dyDescent="0.3">
      <c r="L24" s="2"/>
      <c r="M24" s="2">
        <v>1</v>
      </c>
      <c r="N24" s="2">
        <v>1.26</v>
      </c>
      <c r="O24" s="2">
        <v>1.61</v>
      </c>
      <c r="P24" s="2">
        <v>1.62</v>
      </c>
    </row>
    <row r="25" spans="1:16" x14ac:dyDescent="0.3">
      <c r="L25" s="2" t="s">
        <v>456</v>
      </c>
      <c r="M25" s="62">
        <v>56.5</v>
      </c>
      <c r="N25" s="2">
        <f>$M25*N$24</f>
        <v>71.19</v>
      </c>
      <c r="O25" s="2">
        <f>$M25*O$24</f>
        <v>90.965000000000003</v>
      </c>
      <c r="P25" s="2">
        <f>$M25*P$24</f>
        <v>91.53</v>
      </c>
    </row>
    <row r="26" spans="1:16" x14ac:dyDescent="0.3">
      <c r="L26" s="2" t="s">
        <v>457</v>
      </c>
      <c r="M26" s="62">
        <v>57.5</v>
      </c>
      <c r="N26" s="2">
        <f t="shared" ref="N26:P32" si="0">$M26*N$24</f>
        <v>72.45</v>
      </c>
      <c r="O26" s="2">
        <f t="shared" si="0"/>
        <v>92.575000000000003</v>
      </c>
      <c r="P26" s="2">
        <f t="shared" si="0"/>
        <v>93.15</v>
      </c>
    </row>
    <row r="27" spans="1:16" x14ac:dyDescent="0.3">
      <c r="L27" s="2" t="s">
        <v>458</v>
      </c>
      <c r="M27" s="62">
        <v>58.5</v>
      </c>
      <c r="N27" s="2">
        <f t="shared" si="0"/>
        <v>73.709999999999994</v>
      </c>
      <c r="O27" s="2">
        <f t="shared" si="0"/>
        <v>94.185000000000002</v>
      </c>
      <c r="P27" s="2">
        <f t="shared" si="0"/>
        <v>94.77000000000001</v>
      </c>
    </row>
    <row r="28" spans="1:16" x14ac:dyDescent="0.3">
      <c r="L28" s="2" t="s">
        <v>459</v>
      </c>
      <c r="M28" s="62">
        <v>59.5</v>
      </c>
      <c r="N28" s="2">
        <f t="shared" si="0"/>
        <v>74.97</v>
      </c>
      <c r="O28" s="2">
        <f t="shared" si="0"/>
        <v>95.795000000000002</v>
      </c>
      <c r="P28" s="2">
        <f t="shared" si="0"/>
        <v>96.39</v>
      </c>
    </row>
    <row r="29" spans="1:16" x14ac:dyDescent="0.3">
      <c r="L29" s="2" t="s">
        <v>460</v>
      </c>
      <c r="M29" s="62">
        <v>60.5</v>
      </c>
      <c r="N29" s="2">
        <f t="shared" si="0"/>
        <v>76.23</v>
      </c>
      <c r="O29" s="2">
        <f t="shared" si="0"/>
        <v>97.405000000000001</v>
      </c>
      <c r="P29" s="2">
        <f t="shared" si="0"/>
        <v>98.01</v>
      </c>
    </row>
    <row r="30" spans="1:16" x14ac:dyDescent="0.3">
      <c r="L30" s="2" t="s">
        <v>461</v>
      </c>
      <c r="M30" s="62">
        <v>61.5</v>
      </c>
      <c r="N30" s="2">
        <f t="shared" si="0"/>
        <v>77.489999999999995</v>
      </c>
      <c r="O30" s="2">
        <f t="shared" si="0"/>
        <v>99.015000000000001</v>
      </c>
      <c r="P30" s="2">
        <f t="shared" si="0"/>
        <v>99.63000000000001</v>
      </c>
    </row>
    <row r="31" spans="1:16" x14ac:dyDescent="0.3">
      <c r="L31" s="2" t="s">
        <v>462</v>
      </c>
      <c r="M31" s="62">
        <v>62.5</v>
      </c>
      <c r="N31" s="2">
        <f t="shared" si="0"/>
        <v>78.75</v>
      </c>
      <c r="O31" s="2">
        <f t="shared" si="0"/>
        <v>100.625</v>
      </c>
      <c r="P31" s="2">
        <f t="shared" si="0"/>
        <v>101.25</v>
      </c>
    </row>
    <row r="32" spans="1:16" x14ac:dyDescent="0.3">
      <c r="L32" s="2" t="s">
        <v>463</v>
      </c>
      <c r="M32" s="62">
        <v>63.5</v>
      </c>
      <c r="N32" s="2">
        <f t="shared" si="0"/>
        <v>80.010000000000005</v>
      </c>
      <c r="O32" s="2">
        <f t="shared" si="0"/>
        <v>102.235</v>
      </c>
      <c r="P32" s="2">
        <f t="shared" si="0"/>
        <v>102.87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0066C-91C8-48CA-82AC-F137E3130203}">
  <dimension ref="A1:A4"/>
  <sheetViews>
    <sheetView workbookViewId="0">
      <selection activeCell="C7" sqref="C7"/>
    </sheetView>
  </sheetViews>
  <sheetFormatPr defaultRowHeight="14.4" x14ac:dyDescent="0.3"/>
  <sheetData>
    <row r="1" spans="1:1" x14ac:dyDescent="0.3">
      <c r="A1" s="13">
        <f>(10+5)+(2*4)+(4/2)</f>
        <v>25</v>
      </c>
    </row>
    <row r="2" spans="1:1" x14ac:dyDescent="0.3">
      <c r="A2" t="s">
        <v>111</v>
      </c>
    </row>
    <row r="3" spans="1:1" x14ac:dyDescent="0.3">
      <c r="A3" t="s">
        <v>113</v>
      </c>
    </row>
    <row r="4" spans="1:1" x14ac:dyDescent="0.3">
      <c r="A4" t="s">
        <v>112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52C90-A509-4B97-B692-8C08B7045543}">
  <dimension ref="A2:M34"/>
  <sheetViews>
    <sheetView workbookViewId="0">
      <selection activeCell="E2" sqref="E2"/>
    </sheetView>
  </sheetViews>
  <sheetFormatPr defaultRowHeight="14.4" x14ac:dyDescent="0.3"/>
  <cols>
    <col min="1" max="1" width="13.88671875" customWidth="1"/>
    <col min="4" max="4" width="12.5546875" customWidth="1"/>
    <col min="5" max="5" width="13.44140625" customWidth="1"/>
    <col min="6" max="6" width="11.5546875" bestFit="1" customWidth="1"/>
    <col min="13" max="13" width="10.33203125" bestFit="1" customWidth="1"/>
  </cols>
  <sheetData>
    <row r="2" spans="1:6" ht="15.6" x14ac:dyDescent="0.3">
      <c r="A2" s="29" t="s">
        <v>114</v>
      </c>
      <c r="E2" t="s">
        <v>298</v>
      </c>
      <c r="F2" s="1">
        <v>19452</v>
      </c>
    </row>
    <row r="3" spans="1:6" x14ac:dyDescent="0.3">
      <c r="E3" t="s">
        <v>299</v>
      </c>
      <c r="F3" s="15">
        <v>19452</v>
      </c>
    </row>
    <row r="24" spans="1:13" x14ac:dyDescent="0.3">
      <c r="A24" s="124" t="s">
        <v>115</v>
      </c>
      <c r="B24" s="125"/>
      <c r="K24">
        <v>52</v>
      </c>
      <c r="M24" s="1">
        <v>46086</v>
      </c>
    </row>
    <row r="25" spans="1:13" x14ac:dyDescent="0.3">
      <c r="A25" s="18" t="s">
        <v>116</v>
      </c>
      <c r="B25" s="18" t="s">
        <v>117</v>
      </c>
      <c r="C25" s="18" t="s">
        <v>70</v>
      </c>
      <c r="D25" s="18" t="s">
        <v>73</v>
      </c>
      <c r="K25">
        <v>46</v>
      </c>
    </row>
    <row r="26" spans="1:13" x14ac:dyDescent="0.3">
      <c r="A26" s="23" t="s">
        <v>118</v>
      </c>
      <c r="B26" s="25">
        <v>10</v>
      </c>
      <c r="C26" s="24">
        <v>2</v>
      </c>
      <c r="D26" s="25">
        <f>B26+C26</f>
        <v>12</v>
      </c>
    </row>
    <row r="27" spans="1:13" x14ac:dyDescent="0.3">
      <c r="A27" s="23" t="s">
        <v>119</v>
      </c>
      <c r="B27" s="25">
        <v>20</v>
      </c>
      <c r="C27" s="24">
        <v>3</v>
      </c>
      <c r="D27" s="25">
        <f t="shared" ref="D27:D31" si="0">B27+C27</f>
        <v>23</v>
      </c>
    </row>
    <row r="28" spans="1:13" x14ac:dyDescent="0.3">
      <c r="A28" s="23" t="s">
        <v>120</v>
      </c>
      <c r="B28" s="25">
        <v>30</v>
      </c>
      <c r="C28" s="24">
        <v>4</v>
      </c>
      <c r="D28" s="25">
        <f t="shared" si="0"/>
        <v>34</v>
      </c>
    </row>
    <row r="29" spans="1:13" x14ac:dyDescent="0.3">
      <c r="A29" s="23" t="s">
        <v>121</v>
      </c>
      <c r="B29" s="25">
        <v>40</v>
      </c>
      <c r="C29" s="24">
        <v>5</v>
      </c>
      <c r="D29" s="25">
        <f t="shared" si="0"/>
        <v>45</v>
      </c>
    </row>
    <row r="30" spans="1:13" x14ac:dyDescent="0.3">
      <c r="A30" s="23" t="s">
        <v>122</v>
      </c>
      <c r="B30" s="25">
        <v>50</v>
      </c>
      <c r="C30" s="24">
        <v>6</v>
      </c>
      <c r="D30" s="25">
        <f t="shared" si="0"/>
        <v>56</v>
      </c>
    </row>
    <row r="31" spans="1:13" x14ac:dyDescent="0.3">
      <c r="A31" s="23" t="s">
        <v>123</v>
      </c>
      <c r="B31" s="25">
        <v>60</v>
      </c>
      <c r="C31" s="24">
        <v>7</v>
      </c>
      <c r="D31" s="25">
        <f t="shared" si="0"/>
        <v>67</v>
      </c>
    </row>
    <row r="32" spans="1:13" x14ac:dyDescent="0.3">
      <c r="A32" s="19" t="s">
        <v>73</v>
      </c>
      <c r="B32" s="26">
        <f>SUM(D26:D31)</f>
        <v>237</v>
      </c>
      <c r="C32" s="20" t="s">
        <v>124</v>
      </c>
      <c r="D32" s="21">
        <v>0.15</v>
      </c>
    </row>
    <row r="33" spans="1:4" x14ac:dyDescent="0.3">
      <c r="A33" s="19" t="s">
        <v>124</v>
      </c>
      <c r="B33" s="26">
        <f>B32*D32</f>
        <v>35.549999999999997</v>
      </c>
      <c r="C33" s="16"/>
      <c r="D33" s="16"/>
    </row>
    <row r="34" spans="1:4" x14ac:dyDescent="0.3">
      <c r="A34" s="22" t="s">
        <v>125</v>
      </c>
      <c r="B34" s="27">
        <f>B32-(B32*D32)</f>
        <v>201.45</v>
      </c>
      <c r="C34" s="16"/>
      <c r="D34" s="16"/>
    </row>
  </sheetData>
  <mergeCells count="1">
    <mergeCell ref="A24:B2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56896-B4B7-436D-AA6F-9A3C770E39F3}">
  <dimension ref="A1"/>
  <sheetViews>
    <sheetView topLeftCell="A42" workbookViewId="0">
      <selection activeCell="Q66" sqref="Q66"/>
    </sheetView>
  </sheetViews>
  <sheetFormatPr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00A64-362E-494D-B20E-CF819E1F5EA4}">
  <dimension ref="A2:F110"/>
  <sheetViews>
    <sheetView topLeftCell="A86" workbookViewId="0">
      <selection activeCell="N69" sqref="N69"/>
    </sheetView>
  </sheetViews>
  <sheetFormatPr defaultRowHeight="14.4" x14ac:dyDescent="0.3"/>
  <cols>
    <col min="1" max="1" width="11" bestFit="1" customWidth="1"/>
    <col min="6" max="6" width="42.44140625" customWidth="1"/>
  </cols>
  <sheetData>
    <row r="2" spans="1:1" ht="15.6" x14ac:dyDescent="0.3">
      <c r="A2" s="31" t="s">
        <v>147</v>
      </c>
    </row>
    <row r="24" spans="1:6" x14ac:dyDescent="0.3">
      <c r="A24" t="s">
        <v>126</v>
      </c>
      <c r="F24" t="s">
        <v>148</v>
      </c>
    </row>
    <row r="25" spans="1:6" x14ac:dyDescent="0.3">
      <c r="A25" t="s">
        <v>141</v>
      </c>
    </row>
    <row r="26" spans="1:6" x14ac:dyDescent="0.3">
      <c r="A26" t="s">
        <v>135</v>
      </c>
    </row>
    <row r="27" spans="1:6" x14ac:dyDescent="0.3">
      <c r="A27" t="s">
        <v>127</v>
      </c>
    </row>
    <row r="28" spans="1:6" x14ac:dyDescent="0.3">
      <c r="A28" t="s">
        <v>138</v>
      </c>
    </row>
    <row r="29" spans="1:6" x14ac:dyDescent="0.3">
      <c r="A29" t="s">
        <v>136</v>
      </c>
    </row>
    <row r="30" spans="1:6" x14ac:dyDescent="0.3">
      <c r="A30" t="s">
        <v>132</v>
      </c>
    </row>
    <row r="31" spans="1:6" x14ac:dyDescent="0.3">
      <c r="A31" t="s">
        <v>130</v>
      </c>
    </row>
    <row r="32" spans="1:6" x14ac:dyDescent="0.3">
      <c r="A32" t="s">
        <v>131</v>
      </c>
    </row>
    <row r="33" spans="1:6" x14ac:dyDescent="0.3">
      <c r="A33" t="s">
        <v>128</v>
      </c>
    </row>
    <row r="34" spans="1:6" x14ac:dyDescent="0.3">
      <c r="A34" t="s">
        <v>140</v>
      </c>
    </row>
    <row r="35" spans="1:6" x14ac:dyDescent="0.3">
      <c r="A35" t="s">
        <v>137</v>
      </c>
    </row>
    <row r="36" spans="1:6" x14ac:dyDescent="0.3">
      <c r="A36" t="s">
        <v>143</v>
      </c>
    </row>
    <row r="37" spans="1:6" x14ac:dyDescent="0.3">
      <c r="A37" t="s">
        <v>143</v>
      </c>
    </row>
    <row r="38" spans="1:6" x14ac:dyDescent="0.3">
      <c r="A38" t="s">
        <v>142</v>
      </c>
    </row>
    <row r="39" spans="1:6" x14ac:dyDescent="0.3">
      <c r="A39" t="s">
        <v>145</v>
      </c>
    </row>
    <row r="40" spans="1:6" x14ac:dyDescent="0.3">
      <c r="A40" t="s">
        <v>144</v>
      </c>
    </row>
    <row r="41" spans="1:6" x14ac:dyDescent="0.3">
      <c r="A41" t="s">
        <v>133</v>
      </c>
    </row>
    <row r="42" spans="1:6" x14ac:dyDescent="0.3">
      <c r="A42" t="s">
        <v>129</v>
      </c>
    </row>
    <row r="43" spans="1:6" x14ac:dyDescent="0.3">
      <c r="A43" t="s">
        <v>134</v>
      </c>
    </row>
    <row r="44" spans="1:6" x14ac:dyDescent="0.3">
      <c r="A44" t="s">
        <v>139</v>
      </c>
    </row>
    <row r="46" spans="1:6" x14ac:dyDescent="0.3">
      <c r="A46" t="s">
        <v>146</v>
      </c>
      <c r="F46" t="s">
        <v>149</v>
      </c>
    </row>
    <row r="47" spans="1:6" x14ac:dyDescent="0.3">
      <c r="A47">
        <v>195</v>
      </c>
    </row>
    <row r="48" spans="1:6" x14ac:dyDescent="0.3">
      <c r="A48">
        <v>195</v>
      </c>
    </row>
    <row r="49" spans="1:1" x14ac:dyDescent="0.3">
      <c r="A49">
        <v>205</v>
      </c>
    </row>
    <row r="50" spans="1:1" x14ac:dyDescent="0.3">
      <c r="A50">
        <v>205</v>
      </c>
    </row>
    <row r="51" spans="1:1" x14ac:dyDescent="0.3">
      <c r="A51">
        <v>251</v>
      </c>
    </row>
    <row r="52" spans="1:1" x14ac:dyDescent="0.3">
      <c r="A52">
        <v>253</v>
      </c>
    </row>
    <row r="53" spans="1:1" x14ac:dyDescent="0.3">
      <c r="A53">
        <v>309</v>
      </c>
    </row>
    <row r="54" spans="1:1" x14ac:dyDescent="0.3">
      <c r="A54">
        <v>314</v>
      </c>
    </row>
    <row r="55" spans="1:1" x14ac:dyDescent="0.3">
      <c r="A55">
        <v>318</v>
      </c>
    </row>
    <row r="56" spans="1:1" x14ac:dyDescent="0.3">
      <c r="A56">
        <v>349</v>
      </c>
    </row>
    <row r="57" spans="1:1" x14ac:dyDescent="0.3">
      <c r="A57">
        <v>395</v>
      </c>
    </row>
    <row r="58" spans="1:1" x14ac:dyDescent="0.3">
      <c r="A58">
        <v>395</v>
      </c>
    </row>
    <row r="59" spans="1:1" x14ac:dyDescent="0.3">
      <c r="A59">
        <v>405</v>
      </c>
    </row>
    <row r="60" spans="1:1" x14ac:dyDescent="0.3">
      <c r="A60">
        <v>405</v>
      </c>
    </row>
    <row r="61" spans="1:1" x14ac:dyDescent="0.3">
      <c r="A61">
        <v>405</v>
      </c>
    </row>
    <row r="62" spans="1:1" x14ac:dyDescent="0.3">
      <c r="A62">
        <v>413</v>
      </c>
    </row>
    <row r="63" spans="1:1" x14ac:dyDescent="0.3">
      <c r="A63">
        <v>479</v>
      </c>
    </row>
    <row r="64" spans="1:1" x14ac:dyDescent="0.3">
      <c r="A64">
        <v>525</v>
      </c>
    </row>
    <row r="65" spans="1:6" x14ac:dyDescent="0.3">
      <c r="A65">
        <v>530</v>
      </c>
    </row>
    <row r="66" spans="1:6" x14ac:dyDescent="0.3">
      <c r="A66">
        <v>534</v>
      </c>
    </row>
    <row r="67" spans="1:6" x14ac:dyDescent="0.3">
      <c r="F67" t="s">
        <v>150</v>
      </c>
    </row>
    <row r="68" spans="1:6" x14ac:dyDescent="0.3">
      <c r="A68" t="s">
        <v>126</v>
      </c>
      <c r="B68" t="s">
        <v>146</v>
      </c>
    </row>
    <row r="69" spans="1:6" x14ac:dyDescent="0.3">
      <c r="A69" t="s">
        <v>139</v>
      </c>
      <c r="B69">
        <v>195</v>
      </c>
    </row>
    <row r="70" spans="1:6" x14ac:dyDescent="0.3">
      <c r="A70" t="s">
        <v>134</v>
      </c>
      <c r="B70">
        <v>405</v>
      </c>
    </row>
    <row r="71" spans="1:6" x14ac:dyDescent="0.3">
      <c r="A71" t="s">
        <v>129</v>
      </c>
      <c r="B71">
        <v>525</v>
      </c>
    </row>
    <row r="72" spans="1:6" x14ac:dyDescent="0.3">
      <c r="A72" t="s">
        <v>133</v>
      </c>
      <c r="B72">
        <v>314</v>
      </c>
    </row>
    <row r="73" spans="1:6" x14ac:dyDescent="0.3">
      <c r="A73" t="s">
        <v>144</v>
      </c>
      <c r="B73">
        <v>253</v>
      </c>
    </row>
    <row r="74" spans="1:6" x14ac:dyDescent="0.3">
      <c r="A74" t="s">
        <v>145</v>
      </c>
      <c r="B74">
        <v>413</v>
      </c>
    </row>
    <row r="75" spans="1:6" x14ac:dyDescent="0.3">
      <c r="A75" t="s">
        <v>142</v>
      </c>
      <c r="B75">
        <v>251</v>
      </c>
    </row>
    <row r="76" spans="1:6" x14ac:dyDescent="0.3">
      <c r="A76" t="s">
        <v>143</v>
      </c>
      <c r="B76">
        <v>349</v>
      </c>
    </row>
    <row r="77" spans="1:6" x14ac:dyDescent="0.3">
      <c r="A77" t="s">
        <v>143</v>
      </c>
      <c r="B77">
        <v>479</v>
      </c>
    </row>
    <row r="78" spans="1:6" x14ac:dyDescent="0.3">
      <c r="A78" t="s">
        <v>137</v>
      </c>
      <c r="B78">
        <v>205</v>
      </c>
    </row>
    <row r="79" spans="1:6" x14ac:dyDescent="0.3">
      <c r="A79" t="s">
        <v>140</v>
      </c>
      <c r="B79">
        <v>205</v>
      </c>
    </row>
    <row r="80" spans="1:6" x14ac:dyDescent="0.3">
      <c r="A80" t="s">
        <v>128</v>
      </c>
      <c r="B80">
        <v>405</v>
      </c>
    </row>
    <row r="81" spans="1:6" x14ac:dyDescent="0.3">
      <c r="A81" t="s">
        <v>131</v>
      </c>
      <c r="B81">
        <v>405</v>
      </c>
    </row>
    <row r="82" spans="1:6" x14ac:dyDescent="0.3">
      <c r="A82" t="s">
        <v>130</v>
      </c>
      <c r="B82">
        <v>309</v>
      </c>
    </row>
    <row r="83" spans="1:6" x14ac:dyDescent="0.3">
      <c r="A83" t="s">
        <v>132</v>
      </c>
      <c r="B83">
        <v>534</v>
      </c>
    </row>
    <row r="84" spans="1:6" x14ac:dyDescent="0.3">
      <c r="A84" t="s">
        <v>136</v>
      </c>
      <c r="B84">
        <v>195</v>
      </c>
    </row>
    <row r="85" spans="1:6" x14ac:dyDescent="0.3">
      <c r="A85" t="s">
        <v>138</v>
      </c>
      <c r="B85">
        <v>395</v>
      </c>
    </row>
    <row r="86" spans="1:6" x14ac:dyDescent="0.3">
      <c r="A86" t="s">
        <v>127</v>
      </c>
      <c r="B86">
        <v>318</v>
      </c>
    </row>
    <row r="87" spans="1:6" x14ac:dyDescent="0.3">
      <c r="A87" t="s">
        <v>135</v>
      </c>
      <c r="B87">
        <v>530</v>
      </c>
    </row>
    <row r="88" spans="1:6" x14ac:dyDescent="0.3">
      <c r="A88" t="s">
        <v>141</v>
      </c>
      <c r="B88">
        <v>395</v>
      </c>
    </row>
    <row r="89" spans="1:6" x14ac:dyDescent="0.3">
      <c r="F89" t="s">
        <v>151</v>
      </c>
    </row>
    <row r="90" spans="1:6" x14ac:dyDescent="0.3">
      <c r="A90" t="s">
        <v>126</v>
      </c>
      <c r="B90" t="s">
        <v>146</v>
      </c>
    </row>
    <row r="91" spans="1:6" x14ac:dyDescent="0.3">
      <c r="A91" s="30" t="s">
        <v>140</v>
      </c>
      <c r="B91">
        <v>205</v>
      </c>
    </row>
    <row r="92" spans="1:6" x14ac:dyDescent="0.3">
      <c r="A92" s="30" t="s">
        <v>130</v>
      </c>
      <c r="B92" s="28">
        <v>309</v>
      </c>
    </row>
    <row r="93" spans="1:6" x14ac:dyDescent="0.3">
      <c r="A93" s="30" t="s">
        <v>138</v>
      </c>
      <c r="B93">
        <v>395</v>
      </c>
    </row>
    <row r="94" spans="1:6" x14ac:dyDescent="0.3">
      <c r="A94" t="s">
        <v>136</v>
      </c>
      <c r="B94">
        <v>195</v>
      </c>
    </row>
    <row r="95" spans="1:6" x14ac:dyDescent="0.3">
      <c r="A95" t="s">
        <v>139</v>
      </c>
      <c r="B95" s="28">
        <v>195</v>
      </c>
    </row>
    <row r="96" spans="1:6" x14ac:dyDescent="0.3">
      <c r="A96" t="s">
        <v>137</v>
      </c>
      <c r="B96">
        <v>205</v>
      </c>
    </row>
    <row r="97" spans="1:2" x14ac:dyDescent="0.3">
      <c r="A97" t="s">
        <v>142</v>
      </c>
      <c r="B97">
        <v>251</v>
      </c>
    </row>
    <row r="98" spans="1:2" x14ac:dyDescent="0.3">
      <c r="A98" t="s">
        <v>144</v>
      </c>
      <c r="B98">
        <v>253</v>
      </c>
    </row>
    <row r="99" spans="1:2" x14ac:dyDescent="0.3">
      <c r="A99" t="s">
        <v>133</v>
      </c>
      <c r="B99">
        <v>314</v>
      </c>
    </row>
    <row r="100" spans="1:2" x14ac:dyDescent="0.3">
      <c r="A100" t="s">
        <v>152</v>
      </c>
      <c r="B100">
        <v>318</v>
      </c>
    </row>
    <row r="101" spans="1:2" x14ac:dyDescent="0.3">
      <c r="A101" t="s">
        <v>143</v>
      </c>
      <c r="B101">
        <v>349</v>
      </c>
    </row>
    <row r="102" spans="1:2" x14ac:dyDescent="0.3">
      <c r="A102" t="s">
        <v>141</v>
      </c>
      <c r="B102">
        <v>395</v>
      </c>
    </row>
    <row r="103" spans="1:2" x14ac:dyDescent="0.3">
      <c r="A103" t="s">
        <v>128</v>
      </c>
      <c r="B103">
        <v>405</v>
      </c>
    </row>
    <row r="104" spans="1:2" x14ac:dyDescent="0.3">
      <c r="A104" t="s">
        <v>131</v>
      </c>
      <c r="B104">
        <v>405</v>
      </c>
    </row>
    <row r="105" spans="1:2" x14ac:dyDescent="0.3">
      <c r="A105" t="s">
        <v>134</v>
      </c>
      <c r="B105">
        <v>405</v>
      </c>
    </row>
    <row r="106" spans="1:2" x14ac:dyDescent="0.3">
      <c r="A106" t="s">
        <v>145</v>
      </c>
      <c r="B106">
        <v>413</v>
      </c>
    </row>
    <row r="107" spans="1:2" x14ac:dyDescent="0.3">
      <c r="A107" t="s">
        <v>143</v>
      </c>
      <c r="B107">
        <v>479</v>
      </c>
    </row>
    <row r="108" spans="1:2" x14ac:dyDescent="0.3">
      <c r="A108" t="s">
        <v>129</v>
      </c>
      <c r="B108">
        <v>525</v>
      </c>
    </row>
    <row r="109" spans="1:2" x14ac:dyDescent="0.3">
      <c r="A109" t="s">
        <v>135</v>
      </c>
      <c r="B109">
        <v>530</v>
      </c>
    </row>
    <row r="110" spans="1:2" x14ac:dyDescent="0.3">
      <c r="A110" t="s">
        <v>132</v>
      </c>
      <c r="B110">
        <v>534</v>
      </c>
    </row>
  </sheetData>
  <sortState xmlns:xlrd2="http://schemas.microsoft.com/office/spreadsheetml/2017/richdata2" ref="A91:B110">
    <sortCondition sortBy="fontColor" ref="A91:A110" dxfId="64"/>
    <sortCondition ref="B91:B110"/>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589FB-8086-4C2F-AF0C-B87658DC56EE}">
  <sheetPr filterMode="1"/>
  <dimension ref="A1:S74"/>
  <sheetViews>
    <sheetView workbookViewId="0">
      <selection activeCell="H37" sqref="H37"/>
    </sheetView>
  </sheetViews>
  <sheetFormatPr defaultRowHeight="14.4" x14ac:dyDescent="0.3"/>
  <sheetData>
    <row r="1" spans="1:15" x14ac:dyDescent="0.3">
      <c r="A1" t="s">
        <v>153</v>
      </c>
      <c r="B1" t="s">
        <v>126</v>
      </c>
      <c r="C1" t="s">
        <v>154</v>
      </c>
      <c r="D1" t="s">
        <v>155</v>
      </c>
      <c r="E1" t="s">
        <v>73</v>
      </c>
      <c r="I1">
        <v>1</v>
      </c>
    </row>
    <row r="2" spans="1:15" hidden="1" x14ac:dyDescent="0.3">
      <c r="A2">
        <v>1</v>
      </c>
      <c r="B2" t="s">
        <v>127</v>
      </c>
      <c r="C2" t="s">
        <v>156</v>
      </c>
      <c r="D2" t="s">
        <v>157</v>
      </c>
      <c r="E2">
        <v>318</v>
      </c>
      <c r="N2" t="s">
        <v>165</v>
      </c>
      <c r="O2" t="s">
        <v>166</v>
      </c>
    </row>
    <row r="3" spans="1:15" hidden="1" x14ac:dyDescent="0.3">
      <c r="A3">
        <v>2</v>
      </c>
      <c r="B3" t="s">
        <v>128</v>
      </c>
      <c r="C3" t="s">
        <v>156</v>
      </c>
      <c r="D3" t="s">
        <v>157</v>
      </c>
      <c r="E3">
        <v>405</v>
      </c>
    </row>
    <row r="4" spans="1:15" hidden="1" x14ac:dyDescent="0.3">
      <c r="A4">
        <v>3</v>
      </c>
      <c r="B4" t="s">
        <v>129</v>
      </c>
      <c r="C4" t="s">
        <v>156</v>
      </c>
      <c r="D4" t="s">
        <v>157</v>
      </c>
      <c r="E4">
        <v>525</v>
      </c>
    </row>
    <row r="5" spans="1:15" hidden="1" x14ac:dyDescent="0.3">
      <c r="A5">
        <v>4</v>
      </c>
      <c r="B5" t="s">
        <v>130</v>
      </c>
      <c r="C5" t="s">
        <v>158</v>
      </c>
      <c r="E5">
        <v>309</v>
      </c>
    </row>
    <row r="6" spans="1:15" hidden="1" x14ac:dyDescent="0.3">
      <c r="A6">
        <v>5</v>
      </c>
      <c r="B6" t="s">
        <v>131</v>
      </c>
      <c r="C6" t="s">
        <v>158</v>
      </c>
      <c r="E6">
        <v>405</v>
      </c>
    </row>
    <row r="7" spans="1:15" hidden="1" x14ac:dyDescent="0.3">
      <c r="A7">
        <v>6</v>
      </c>
      <c r="B7" t="s">
        <v>132</v>
      </c>
      <c r="C7" t="s">
        <v>158</v>
      </c>
      <c r="D7" t="s">
        <v>159</v>
      </c>
      <c r="E7">
        <v>534</v>
      </c>
    </row>
    <row r="8" spans="1:15" hidden="1" x14ac:dyDescent="0.3">
      <c r="A8">
        <v>7</v>
      </c>
      <c r="B8" t="s">
        <v>133</v>
      </c>
      <c r="C8" t="s">
        <v>160</v>
      </c>
      <c r="E8">
        <v>314</v>
      </c>
    </row>
    <row r="9" spans="1:15" hidden="1" x14ac:dyDescent="0.3">
      <c r="A9">
        <v>8</v>
      </c>
      <c r="B9" t="s">
        <v>134</v>
      </c>
      <c r="C9" t="s">
        <v>160</v>
      </c>
      <c r="E9">
        <v>405</v>
      </c>
    </row>
    <row r="10" spans="1:15" hidden="1" x14ac:dyDescent="0.3">
      <c r="A10">
        <v>9</v>
      </c>
      <c r="B10" t="s">
        <v>135</v>
      </c>
      <c r="C10" t="s">
        <v>160</v>
      </c>
      <c r="E10">
        <v>530</v>
      </c>
    </row>
    <row r="11" spans="1:15" x14ac:dyDescent="0.3">
      <c r="A11">
        <v>10</v>
      </c>
      <c r="B11" t="s">
        <v>136</v>
      </c>
      <c r="C11" t="s">
        <v>161</v>
      </c>
      <c r="E11">
        <v>195</v>
      </c>
    </row>
    <row r="12" spans="1:15" x14ac:dyDescent="0.3">
      <c r="A12">
        <v>11</v>
      </c>
      <c r="B12" t="s">
        <v>137</v>
      </c>
      <c r="C12" t="s">
        <v>161</v>
      </c>
      <c r="E12">
        <v>205</v>
      </c>
    </row>
    <row r="13" spans="1:15" hidden="1" x14ac:dyDescent="0.3">
      <c r="A13">
        <v>12</v>
      </c>
      <c r="B13" t="s">
        <v>138</v>
      </c>
      <c r="C13" t="s">
        <v>161</v>
      </c>
      <c r="D13" t="s">
        <v>159</v>
      </c>
      <c r="E13">
        <v>395</v>
      </c>
    </row>
    <row r="14" spans="1:15" x14ac:dyDescent="0.3">
      <c r="A14">
        <v>13</v>
      </c>
      <c r="B14" t="s">
        <v>139</v>
      </c>
      <c r="C14" t="s">
        <v>161</v>
      </c>
      <c r="D14" t="s">
        <v>162</v>
      </c>
      <c r="E14">
        <v>195</v>
      </c>
    </row>
    <row r="15" spans="1:15" x14ac:dyDescent="0.3">
      <c r="A15">
        <v>14</v>
      </c>
      <c r="B15" t="s">
        <v>140</v>
      </c>
      <c r="C15" t="s">
        <v>161</v>
      </c>
      <c r="D15" t="s">
        <v>157</v>
      </c>
      <c r="E15">
        <v>205</v>
      </c>
    </row>
    <row r="16" spans="1:15" hidden="1" x14ac:dyDescent="0.3">
      <c r="A16">
        <v>15</v>
      </c>
      <c r="B16" t="s">
        <v>141</v>
      </c>
      <c r="C16" t="s">
        <v>161</v>
      </c>
      <c r="D16" t="s">
        <v>157</v>
      </c>
      <c r="E16">
        <v>395</v>
      </c>
    </row>
    <row r="17" spans="1:17" hidden="1" x14ac:dyDescent="0.3">
      <c r="A17">
        <v>16</v>
      </c>
      <c r="B17" t="s">
        <v>142</v>
      </c>
      <c r="C17" t="s">
        <v>163</v>
      </c>
      <c r="D17" t="s">
        <v>159</v>
      </c>
      <c r="E17">
        <v>251</v>
      </c>
    </row>
    <row r="18" spans="1:17" hidden="1" x14ac:dyDescent="0.3">
      <c r="A18">
        <v>17</v>
      </c>
      <c r="B18" t="s">
        <v>143</v>
      </c>
      <c r="C18" t="s">
        <v>163</v>
      </c>
      <c r="D18" t="s">
        <v>159</v>
      </c>
      <c r="E18">
        <v>349</v>
      </c>
    </row>
    <row r="19" spans="1:17" hidden="1" x14ac:dyDescent="0.3">
      <c r="A19">
        <v>18</v>
      </c>
      <c r="B19" t="s">
        <v>164</v>
      </c>
      <c r="C19" t="s">
        <v>163</v>
      </c>
      <c r="D19" t="s">
        <v>159</v>
      </c>
      <c r="E19">
        <v>479</v>
      </c>
    </row>
    <row r="20" spans="1:17" hidden="1" x14ac:dyDescent="0.3">
      <c r="A20">
        <v>19</v>
      </c>
      <c r="B20" t="s">
        <v>144</v>
      </c>
      <c r="C20" t="s">
        <v>163</v>
      </c>
      <c r="E20">
        <v>253</v>
      </c>
    </row>
    <row r="21" spans="1:17" hidden="1" x14ac:dyDescent="0.3">
      <c r="A21">
        <v>20</v>
      </c>
      <c r="B21" t="s">
        <v>145</v>
      </c>
      <c r="C21" t="s">
        <v>163</v>
      </c>
      <c r="E21">
        <v>413</v>
      </c>
    </row>
    <row r="22" spans="1:17" x14ac:dyDescent="0.3">
      <c r="I22">
        <v>2</v>
      </c>
      <c r="Q22" t="s">
        <v>167</v>
      </c>
    </row>
    <row r="45" spans="9:19" x14ac:dyDescent="0.3">
      <c r="I45">
        <v>3</v>
      </c>
      <c r="S45" t="s">
        <v>168</v>
      </c>
    </row>
    <row r="74" spans="9:16" x14ac:dyDescent="0.3">
      <c r="I74">
        <v>4</v>
      </c>
      <c r="P74" t="s">
        <v>169</v>
      </c>
    </row>
  </sheetData>
  <autoFilter ref="A1:E21" xr:uid="{812589FB-8086-4C2F-AF0C-B87658DC56EE}">
    <filterColumn colId="2">
      <filters>
        <filter val="Bug"/>
      </filters>
    </filterColumn>
    <filterColumn colId="4">
      <filters>
        <filter val="195"/>
        <filter val="205"/>
        <filter val="251"/>
        <filter val="253"/>
      </filters>
    </filterColumn>
  </autoFilter>
  <sortState xmlns:xlrd2="http://schemas.microsoft.com/office/spreadsheetml/2017/richdata2" ref="A25:E29">
    <sortCondition descending="1" ref="A25:A29"/>
  </sortState>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272D8-A47B-4118-8387-CECAB40A1D55}">
  <sheetPr filterMode="1"/>
  <dimension ref="A3:H99"/>
  <sheetViews>
    <sheetView topLeftCell="A70" workbookViewId="0">
      <selection activeCell="G16" sqref="G16"/>
    </sheetView>
  </sheetViews>
  <sheetFormatPr defaultRowHeight="14.4" x14ac:dyDescent="0.3"/>
  <cols>
    <col min="1" max="1" width="18.88671875" customWidth="1"/>
    <col min="2" max="2" width="17.5546875" customWidth="1"/>
    <col min="3" max="3" width="12" customWidth="1"/>
    <col min="4" max="4" width="13.77734375" customWidth="1"/>
    <col min="6" max="6" width="10.109375" customWidth="1"/>
    <col min="7" max="7" width="19.6640625" customWidth="1"/>
    <col min="8" max="8" width="15" customWidth="1"/>
  </cols>
  <sheetData>
    <row r="3" spans="1:4" ht="18" x14ac:dyDescent="0.3">
      <c r="A3" s="32" t="s">
        <v>170</v>
      </c>
    </row>
    <row r="5" spans="1:4" x14ac:dyDescent="0.3">
      <c r="A5" s="6" t="s">
        <v>171</v>
      </c>
    </row>
    <row r="6" spans="1:4" x14ac:dyDescent="0.3">
      <c r="A6" s="33"/>
    </row>
    <row r="7" spans="1:4" x14ac:dyDescent="0.3">
      <c r="A7" s="33" t="s">
        <v>172</v>
      </c>
    </row>
    <row r="8" spans="1:4" x14ac:dyDescent="0.3">
      <c r="A8" s="33" t="s">
        <v>173</v>
      </c>
    </row>
    <row r="9" spans="1:4" x14ac:dyDescent="0.3">
      <c r="A9" s="33"/>
    </row>
    <row r="10" spans="1:4" ht="15.6" x14ac:dyDescent="0.3">
      <c r="A10" s="34" t="s">
        <v>193</v>
      </c>
    </row>
    <row r="11" spans="1:4" x14ac:dyDescent="0.3">
      <c r="A11" s="35" t="s">
        <v>189</v>
      </c>
      <c r="B11" s="22" t="s">
        <v>190</v>
      </c>
      <c r="C11" s="22" t="s">
        <v>191</v>
      </c>
      <c r="D11" s="22" t="s">
        <v>192</v>
      </c>
    </row>
    <row r="12" spans="1:4" x14ac:dyDescent="0.3">
      <c r="A12" s="36" t="s">
        <v>202</v>
      </c>
      <c r="B12" s="37" t="s">
        <v>208</v>
      </c>
      <c r="C12" s="36">
        <v>50000</v>
      </c>
      <c r="D12" s="38">
        <v>43207</v>
      </c>
    </row>
    <row r="13" spans="1:4" x14ac:dyDescent="0.3">
      <c r="A13" s="36" t="s">
        <v>200</v>
      </c>
      <c r="B13" s="37" t="s">
        <v>209</v>
      </c>
      <c r="C13" s="36">
        <v>45000</v>
      </c>
      <c r="D13" s="38">
        <v>44104</v>
      </c>
    </row>
    <row r="14" spans="1:4" x14ac:dyDescent="0.3">
      <c r="A14" s="36" t="s">
        <v>203</v>
      </c>
      <c r="B14" s="37" t="s">
        <v>209</v>
      </c>
      <c r="C14" s="36">
        <v>42000</v>
      </c>
      <c r="D14" s="38">
        <v>44430</v>
      </c>
    </row>
    <row r="15" spans="1:4" x14ac:dyDescent="0.3">
      <c r="A15" s="36" t="s">
        <v>198</v>
      </c>
      <c r="B15" s="37" t="s">
        <v>206</v>
      </c>
      <c r="C15" s="36">
        <v>40000</v>
      </c>
      <c r="D15" s="38">
        <v>44967</v>
      </c>
    </row>
    <row r="16" spans="1:4" ht="28.8" x14ac:dyDescent="0.3">
      <c r="A16" s="36" t="s">
        <v>201</v>
      </c>
      <c r="B16" s="37" t="s">
        <v>207</v>
      </c>
      <c r="C16" s="36">
        <v>38000</v>
      </c>
      <c r="D16" s="38">
        <v>44903</v>
      </c>
    </row>
    <row r="17" spans="1:6" ht="28.8" x14ac:dyDescent="0.3">
      <c r="A17" s="36" t="s">
        <v>196</v>
      </c>
      <c r="B17" s="37" t="s">
        <v>204</v>
      </c>
      <c r="C17" s="36">
        <v>35000</v>
      </c>
      <c r="D17" s="38">
        <v>44760</v>
      </c>
    </row>
    <row r="18" spans="1:6" x14ac:dyDescent="0.3">
      <c r="A18" s="36" t="s">
        <v>199</v>
      </c>
      <c r="B18" s="37" t="s">
        <v>209</v>
      </c>
      <c r="C18" s="36">
        <v>32000</v>
      </c>
      <c r="D18" s="38">
        <v>44361</v>
      </c>
    </row>
    <row r="19" spans="1:6" x14ac:dyDescent="0.3">
      <c r="A19" s="36" t="s">
        <v>195</v>
      </c>
      <c r="B19" s="37" t="s">
        <v>205</v>
      </c>
      <c r="C19" s="36">
        <v>30000</v>
      </c>
      <c r="D19" s="38">
        <v>43895</v>
      </c>
    </row>
    <row r="20" spans="1:6" ht="28.8" x14ac:dyDescent="0.3">
      <c r="A20" s="36" t="s">
        <v>197</v>
      </c>
      <c r="B20" s="37" t="s">
        <v>204</v>
      </c>
      <c r="C20" s="36">
        <v>28000</v>
      </c>
      <c r="D20" s="38">
        <v>43794</v>
      </c>
    </row>
    <row r="21" spans="1:6" ht="28.8" x14ac:dyDescent="0.3">
      <c r="A21" s="36" t="s">
        <v>194</v>
      </c>
      <c r="B21" s="37" t="s">
        <v>204</v>
      </c>
      <c r="C21" s="36">
        <v>25000</v>
      </c>
      <c r="D21" s="38">
        <v>44208</v>
      </c>
    </row>
    <row r="22" spans="1:6" x14ac:dyDescent="0.3">
      <c r="A22" s="33"/>
    </row>
    <row r="23" spans="1:6" ht="18" x14ac:dyDescent="0.3">
      <c r="A23" s="32" t="s">
        <v>174</v>
      </c>
    </row>
    <row r="25" spans="1:6" x14ac:dyDescent="0.3">
      <c r="A25" s="6" t="s">
        <v>175</v>
      </c>
    </row>
    <row r="26" spans="1:6" x14ac:dyDescent="0.3">
      <c r="A26" s="33"/>
    </row>
    <row r="27" spans="1:6" x14ac:dyDescent="0.3">
      <c r="A27" s="33" t="s">
        <v>176</v>
      </c>
    </row>
    <row r="28" spans="1:6" x14ac:dyDescent="0.3">
      <c r="A28" s="33" t="s">
        <v>177</v>
      </c>
    </row>
    <row r="29" spans="1:6" x14ac:dyDescent="0.3">
      <c r="A29" s="33"/>
      <c r="F29" s="42" t="s">
        <v>232</v>
      </c>
    </row>
    <row r="30" spans="1:6" x14ac:dyDescent="0.3">
      <c r="A30" s="41" t="s">
        <v>210</v>
      </c>
    </row>
    <row r="31" spans="1:6" x14ac:dyDescent="0.3">
      <c r="A31" s="39" t="s">
        <v>211</v>
      </c>
      <c r="B31" s="18" t="s">
        <v>231</v>
      </c>
      <c r="C31" s="18" t="s">
        <v>212</v>
      </c>
      <c r="D31" s="18" t="s">
        <v>213</v>
      </c>
    </row>
    <row r="32" spans="1:6" x14ac:dyDescent="0.3">
      <c r="A32" s="17" t="s">
        <v>214</v>
      </c>
      <c r="B32" s="40">
        <v>45296</v>
      </c>
      <c r="C32" s="17" t="s">
        <v>224</v>
      </c>
      <c r="D32" s="17">
        <v>15000</v>
      </c>
    </row>
    <row r="33" spans="1:7" x14ac:dyDescent="0.3">
      <c r="A33" s="17" t="s">
        <v>215</v>
      </c>
      <c r="B33" s="40">
        <v>45303</v>
      </c>
      <c r="C33" s="17" t="s">
        <v>225</v>
      </c>
      <c r="D33" s="17">
        <v>22000</v>
      </c>
    </row>
    <row r="34" spans="1:7" x14ac:dyDescent="0.3">
      <c r="A34" s="17" t="s">
        <v>216</v>
      </c>
      <c r="B34" s="40">
        <v>45309</v>
      </c>
      <c r="C34" s="17" t="s">
        <v>226</v>
      </c>
      <c r="D34" s="17">
        <v>18000</v>
      </c>
      <c r="G34" s="49" t="s">
        <v>296</v>
      </c>
    </row>
    <row r="35" spans="1:7" x14ac:dyDescent="0.3">
      <c r="A35" s="17" t="s">
        <v>217</v>
      </c>
      <c r="B35" s="40">
        <v>45316</v>
      </c>
      <c r="C35" s="17" t="s">
        <v>227</v>
      </c>
      <c r="D35" s="17">
        <v>25000</v>
      </c>
    </row>
    <row r="36" spans="1:7" x14ac:dyDescent="0.3">
      <c r="A36" s="17" t="s">
        <v>218</v>
      </c>
      <c r="B36" s="40">
        <v>45324</v>
      </c>
      <c r="C36" s="17" t="s">
        <v>228</v>
      </c>
      <c r="D36" s="17">
        <v>30000</v>
      </c>
    </row>
    <row r="37" spans="1:7" x14ac:dyDescent="0.3">
      <c r="A37" s="17" t="s">
        <v>219</v>
      </c>
      <c r="B37" s="40">
        <v>45332</v>
      </c>
      <c r="C37" s="17" t="s">
        <v>224</v>
      </c>
      <c r="D37" s="17">
        <v>27000</v>
      </c>
    </row>
    <row r="38" spans="1:7" x14ac:dyDescent="0.3">
      <c r="A38" s="17" t="s">
        <v>220</v>
      </c>
      <c r="B38" s="40">
        <v>45340</v>
      </c>
      <c r="C38" s="17" t="s">
        <v>224</v>
      </c>
      <c r="D38" s="17">
        <v>21000</v>
      </c>
    </row>
    <row r="39" spans="1:7" x14ac:dyDescent="0.3">
      <c r="A39" s="17" t="s">
        <v>221</v>
      </c>
      <c r="B39" s="40">
        <v>45348</v>
      </c>
      <c r="C39" s="17" t="s">
        <v>229</v>
      </c>
      <c r="D39" s="17">
        <v>35000</v>
      </c>
    </row>
    <row r="40" spans="1:7" x14ac:dyDescent="0.3">
      <c r="A40" s="17" t="s">
        <v>222</v>
      </c>
      <c r="B40" s="40">
        <v>45356</v>
      </c>
      <c r="C40" s="17" t="s">
        <v>227</v>
      </c>
      <c r="D40" s="17">
        <v>40000</v>
      </c>
    </row>
    <row r="41" spans="1:7" x14ac:dyDescent="0.3">
      <c r="A41" s="17" t="s">
        <v>223</v>
      </c>
      <c r="B41" s="40">
        <v>45363</v>
      </c>
      <c r="C41" s="17" t="s">
        <v>230</v>
      </c>
      <c r="D41" s="17">
        <v>32000</v>
      </c>
    </row>
    <row r="43" spans="1:7" x14ac:dyDescent="0.3">
      <c r="A43" s="6" t="s">
        <v>178</v>
      </c>
    </row>
    <row r="44" spans="1:7" x14ac:dyDescent="0.3">
      <c r="A44" s="33"/>
    </row>
    <row r="45" spans="1:7" x14ac:dyDescent="0.3">
      <c r="A45" s="33" t="s">
        <v>179</v>
      </c>
    </row>
    <row r="46" spans="1:7" x14ac:dyDescent="0.3">
      <c r="A46" s="33" t="s">
        <v>180</v>
      </c>
    </row>
    <row r="47" spans="1:7" x14ac:dyDescent="0.3">
      <c r="A47" s="33"/>
    </row>
    <row r="48" spans="1:7" x14ac:dyDescent="0.3">
      <c r="A48" s="44" t="s">
        <v>233</v>
      </c>
    </row>
    <row r="49" spans="1:5" x14ac:dyDescent="0.3">
      <c r="A49" s="45" t="s">
        <v>234</v>
      </c>
      <c r="B49" s="46" t="s">
        <v>235</v>
      </c>
      <c r="C49" s="46" t="s">
        <v>236</v>
      </c>
    </row>
    <row r="50" spans="1:5" x14ac:dyDescent="0.3">
      <c r="A50" s="36" t="s">
        <v>237</v>
      </c>
      <c r="B50" s="17" t="s">
        <v>247</v>
      </c>
      <c r="C50" s="17" t="s">
        <v>256</v>
      </c>
    </row>
    <row r="51" spans="1:5" x14ac:dyDescent="0.3">
      <c r="A51" s="36" t="s">
        <v>238</v>
      </c>
      <c r="B51" s="17" t="s">
        <v>250</v>
      </c>
      <c r="C51" s="17" t="s">
        <v>257</v>
      </c>
      <c r="E51" t="s">
        <v>297</v>
      </c>
    </row>
    <row r="52" spans="1:5" x14ac:dyDescent="0.3">
      <c r="A52" s="36" t="s">
        <v>239</v>
      </c>
      <c r="B52" s="17" t="s">
        <v>248</v>
      </c>
      <c r="C52" s="17" t="s">
        <v>258</v>
      </c>
    </row>
    <row r="53" spans="1:5" x14ac:dyDescent="0.3">
      <c r="A53" s="36" t="s">
        <v>240</v>
      </c>
      <c r="B53" s="17" t="s">
        <v>249</v>
      </c>
      <c r="C53" s="17" t="s">
        <v>259</v>
      </c>
    </row>
    <row r="54" spans="1:5" x14ac:dyDescent="0.3">
      <c r="A54" s="36" t="s">
        <v>241</v>
      </c>
      <c r="B54" s="17" t="s">
        <v>250</v>
      </c>
      <c r="C54" s="17" t="s">
        <v>260</v>
      </c>
    </row>
    <row r="55" spans="1:5" x14ac:dyDescent="0.3">
      <c r="A55" s="36" t="s">
        <v>242</v>
      </c>
      <c r="B55" s="17" t="s">
        <v>251</v>
      </c>
      <c r="C55" s="17" t="s">
        <v>261</v>
      </c>
    </row>
    <row r="56" spans="1:5" x14ac:dyDescent="0.3">
      <c r="A56" s="17" t="s">
        <v>243</v>
      </c>
      <c r="B56" s="17" t="s">
        <v>252</v>
      </c>
      <c r="C56" s="17" t="s">
        <v>262</v>
      </c>
    </row>
    <row r="57" spans="1:5" x14ac:dyDescent="0.3">
      <c r="A57" s="17" t="s">
        <v>244</v>
      </c>
      <c r="B57" s="17" t="s">
        <v>250</v>
      </c>
      <c r="C57" s="17" t="s">
        <v>263</v>
      </c>
    </row>
    <row r="58" spans="1:5" x14ac:dyDescent="0.3">
      <c r="A58" s="17" t="s">
        <v>245</v>
      </c>
      <c r="B58" s="17" t="s">
        <v>254</v>
      </c>
      <c r="C58" s="17" t="s">
        <v>264</v>
      </c>
    </row>
    <row r="59" spans="1:5" x14ac:dyDescent="0.3">
      <c r="A59" s="36" t="s">
        <v>246</v>
      </c>
      <c r="B59" s="17" t="s">
        <v>250</v>
      </c>
      <c r="C59" s="17" t="s">
        <v>265</v>
      </c>
    </row>
    <row r="61" spans="1:5" x14ac:dyDescent="0.3">
      <c r="A61" s="6" t="s">
        <v>181</v>
      </c>
    </row>
    <row r="62" spans="1:5" x14ac:dyDescent="0.3">
      <c r="A62" s="33"/>
    </row>
    <row r="63" spans="1:5" x14ac:dyDescent="0.3">
      <c r="A63" s="33" t="s">
        <v>182</v>
      </c>
    </row>
    <row r="64" spans="1:5" x14ac:dyDescent="0.3">
      <c r="A64" s="33" t="s">
        <v>183</v>
      </c>
    </row>
    <row r="65" spans="1:5" x14ac:dyDescent="0.3">
      <c r="A65" s="33"/>
    </row>
    <row r="66" spans="1:5" x14ac:dyDescent="0.3">
      <c r="A66" s="47" t="s">
        <v>266</v>
      </c>
    </row>
    <row r="67" spans="1:5" x14ac:dyDescent="0.3">
      <c r="A67" s="39" t="s">
        <v>267</v>
      </c>
      <c r="B67" s="18" t="s">
        <v>268</v>
      </c>
      <c r="C67" s="18" t="s">
        <v>269</v>
      </c>
      <c r="D67" s="18" t="s">
        <v>270</v>
      </c>
      <c r="E67" s="18" t="s">
        <v>271</v>
      </c>
    </row>
    <row r="68" spans="1:5" x14ac:dyDescent="0.3">
      <c r="A68" s="36" t="s">
        <v>272</v>
      </c>
      <c r="B68" s="17" t="s">
        <v>282</v>
      </c>
      <c r="C68" s="17" t="s">
        <v>247</v>
      </c>
      <c r="D68" s="40">
        <v>46082</v>
      </c>
      <c r="E68" s="17">
        <v>55000</v>
      </c>
    </row>
    <row r="69" spans="1:5" x14ac:dyDescent="0.3">
      <c r="A69" s="36" t="s">
        <v>273</v>
      </c>
      <c r="B69" s="17" t="s">
        <v>283</v>
      </c>
      <c r="C69" s="17" t="s">
        <v>292</v>
      </c>
      <c r="D69" s="40">
        <v>46082</v>
      </c>
      <c r="E69" s="17">
        <v>30000</v>
      </c>
    </row>
    <row r="70" spans="1:5" x14ac:dyDescent="0.3">
      <c r="A70" s="36" t="s">
        <v>274</v>
      </c>
      <c r="B70" s="17" t="s">
        <v>284</v>
      </c>
      <c r="C70" s="17" t="s">
        <v>248</v>
      </c>
      <c r="D70" s="40">
        <v>46083</v>
      </c>
      <c r="E70" s="17">
        <v>4500</v>
      </c>
    </row>
    <row r="71" spans="1:5" x14ac:dyDescent="0.3">
      <c r="A71" s="36" t="s">
        <v>275</v>
      </c>
      <c r="B71" s="17" t="s">
        <v>285</v>
      </c>
      <c r="C71" s="17" t="s">
        <v>249</v>
      </c>
      <c r="D71" s="40">
        <v>46083</v>
      </c>
      <c r="E71" s="17">
        <v>1200</v>
      </c>
    </row>
    <row r="72" spans="1:5" x14ac:dyDescent="0.3">
      <c r="A72" s="36" t="s">
        <v>276</v>
      </c>
      <c r="B72" s="17" t="s">
        <v>286</v>
      </c>
      <c r="C72" s="17" t="s">
        <v>250</v>
      </c>
      <c r="D72" s="40">
        <v>46084</v>
      </c>
      <c r="E72" s="17">
        <v>800</v>
      </c>
    </row>
    <row r="73" spans="1:5" x14ac:dyDescent="0.3">
      <c r="A73" s="36" t="s">
        <v>277</v>
      </c>
      <c r="B73" s="17" t="s">
        <v>287</v>
      </c>
      <c r="C73" s="17" t="s">
        <v>253</v>
      </c>
      <c r="D73" s="40">
        <v>46084</v>
      </c>
      <c r="E73" s="17">
        <v>25000</v>
      </c>
    </row>
    <row r="74" spans="1:5" x14ac:dyDescent="0.3">
      <c r="A74" s="36" t="s">
        <v>278</v>
      </c>
      <c r="B74" s="17" t="s">
        <v>288</v>
      </c>
      <c r="C74" s="17" t="s">
        <v>251</v>
      </c>
      <c r="D74" s="40">
        <v>46085</v>
      </c>
      <c r="E74" s="17">
        <v>22000</v>
      </c>
    </row>
    <row r="75" spans="1:5" x14ac:dyDescent="0.3">
      <c r="A75" s="36" t="s">
        <v>279</v>
      </c>
      <c r="B75" s="17" t="s">
        <v>289</v>
      </c>
      <c r="C75" s="17" t="s">
        <v>252</v>
      </c>
      <c r="D75" s="40">
        <v>46085</v>
      </c>
      <c r="E75" s="17">
        <v>9000</v>
      </c>
    </row>
    <row r="76" spans="1:5" x14ac:dyDescent="0.3">
      <c r="A76" s="36" t="s">
        <v>280</v>
      </c>
      <c r="B76" s="17" t="s">
        <v>290</v>
      </c>
      <c r="C76" s="17" t="s">
        <v>255</v>
      </c>
      <c r="D76" s="40">
        <v>46086</v>
      </c>
      <c r="E76" s="17">
        <v>3000</v>
      </c>
    </row>
    <row r="77" spans="1:5" x14ac:dyDescent="0.3">
      <c r="A77" s="17" t="s">
        <v>281</v>
      </c>
      <c r="B77" s="17" t="s">
        <v>291</v>
      </c>
      <c r="C77" s="17" t="s">
        <v>293</v>
      </c>
      <c r="D77" s="40">
        <v>46086</v>
      </c>
      <c r="E77" s="17">
        <v>6500</v>
      </c>
    </row>
    <row r="80" spans="1:5" ht="18" x14ac:dyDescent="0.3">
      <c r="A80" s="32" t="s">
        <v>184</v>
      </c>
    </row>
    <row r="82" spans="1:8" x14ac:dyDescent="0.3">
      <c r="A82" s="6" t="s">
        <v>185</v>
      </c>
    </row>
    <row r="83" spans="1:8" x14ac:dyDescent="0.3">
      <c r="A83" s="33"/>
    </row>
    <row r="84" spans="1:8" x14ac:dyDescent="0.3">
      <c r="A84" s="33" t="s">
        <v>186</v>
      </c>
    </row>
    <row r="85" spans="1:8" x14ac:dyDescent="0.3">
      <c r="A85" s="33" t="s">
        <v>187</v>
      </c>
      <c r="H85" s="48" t="s">
        <v>295</v>
      </c>
    </row>
    <row r="86" spans="1:8" x14ac:dyDescent="0.3">
      <c r="A86" s="33" t="s">
        <v>188</v>
      </c>
    </row>
    <row r="88" spans="1:8" x14ac:dyDescent="0.3">
      <c r="A88" s="47" t="s">
        <v>266</v>
      </c>
    </row>
    <row r="89" spans="1:8" x14ac:dyDescent="0.3">
      <c r="A89" s="39" t="s">
        <v>267</v>
      </c>
      <c r="B89" s="18" t="s">
        <v>294</v>
      </c>
      <c r="C89" s="18" t="s">
        <v>269</v>
      </c>
      <c r="D89" s="18" t="s">
        <v>270</v>
      </c>
      <c r="E89" s="18" t="s">
        <v>73</v>
      </c>
    </row>
    <row r="90" spans="1:8" x14ac:dyDescent="0.3">
      <c r="A90" s="36" t="s">
        <v>273</v>
      </c>
      <c r="B90" s="17" t="s">
        <v>283</v>
      </c>
      <c r="C90" s="17" t="s">
        <v>292</v>
      </c>
      <c r="D90" s="40">
        <v>46082</v>
      </c>
      <c r="E90" s="17">
        <v>30000</v>
      </c>
    </row>
    <row r="91" spans="1:8" x14ac:dyDescent="0.3">
      <c r="A91" s="36" t="s">
        <v>277</v>
      </c>
      <c r="B91" s="17" t="s">
        <v>287</v>
      </c>
      <c r="C91" s="17" t="s">
        <v>253</v>
      </c>
      <c r="D91" s="40">
        <v>46084</v>
      </c>
      <c r="E91" s="17">
        <v>25000</v>
      </c>
    </row>
    <row r="92" spans="1:8" x14ac:dyDescent="0.3">
      <c r="A92" s="36" t="s">
        <v>278</v>
      </c>
      <c r="B92" s="17" t="s">
        <v>288</v>
      </c>
      <c r="C92" s="17" t="s">
        <v>251</v>
      </c>
      <c r="D92" s="40">
        <v>46085</v>
      </c>
      <c r="E92" s="17">
        <v>22000</v>
      </c>
    </row>
    <row r="93" spans="1:8" x14ac:dyDescent="0.3">
      <c r="A93" s="17" t="s">
        <v>281</v>
      </c>
      <c r="B93" s="17" t="s">
        <v>291</v>
      </c>
      <c r="C93" s="17" t="s">
        <v>293</v>
      </c>
      <c r="D93" s="40">
        <v>46086</v>
      </c>
      <c r="E93" s="17">
        <v>6500</v>
      </c>
    </row>
    <row r="94" spans="1:8" x14ac:dyDescent="0.3">
      <c r="A94" s="36" t="s">
        <v>274</v>
      </c>
      <c r="B94" s="17" t="s">
        <v>284</v>
      </c>
      <c r="C94" s="17" t="s">
        <v>248</v>
      </c>
      <c r="D94" s="40">
        <v>46114</v>
      </c>
      <c r="E94" s="17">
        <v>4500</v>
      </c>
    </row>
    <row r="95" spans="1:8" x14ac:dyDescent="0.3">
      <c r="A95" s="36" t="s">
        <v>275</v>
      </c>
      <c r="B95" s="17" t="s">
        <v>285</v>
      </c>
      <c r="C95" s="17" t="s">
        <v>249</v>
      </c>
      <c r="D95" s="40">
        <v>46114</v>
      </c>
      <c r="E95" s="17">
        <v>1200</v>
      </c>
    </row>
    <row r="96" spans="1:8" x14ac:dyDescent="0.3">
      <c r="A96" s="36" t="s">
        <v>276</v>
      </c>
      <c r="B96" s="17" t="s">
        <v>286</v>
      </c>
      <c r="C96" s="17" t="s">
        <v>250</v>
      </c>
      <c r="D96" s="40">
        <v>46084</v>
      </c>
      <c r="E96" s="17">
        <v>800</v>
      </c>
    </row>
    <row r="97" spans="1:5" hidden="1" x14ac:dyDescent="0.3">
      <c r="A97" s="36" t="s">
        <v>279</v>
      </c>
      <c r="B97" s="17" t="s">
        <v>289</v>
      </c>
      <c r="C97" s="17" t="s">
        <v>252</v>
      </c>
      <c r="D97" s="40">
        <v>46146</v>
      </c>
      <c r="E97" s="17">
        <v>9000</v>
      </c>
    </row>
    <row r="98" spans="1:5" hidden="1" x14ac:dyDescent="0.3">
      <c r="A98" s="36" t="s">
        <v>280</v>
      </c>
      <c r="B98" s="17" t="s">
        <v>290</v>
      </c>
      <c r="C98" s="17" t="s">
        <v>255</v>
      </c>
      <c r="D98" s="40">
        <v>46147</v>
      </c>
      <c r="E98" s="17">
        <v>3000</v>
      </c>
    </row>
    <row r="99" spans="1:5" hidden="1" x14ac:dyDescent="0.3">
      <c r="A99" s="36" t="s">
        <v>272</v>
      </c>
      <c r="B99" s="17" t="s">
        <v>282</v>
      </c>
      <c r="C99" s="17" t="s">
        <v>247</v>
      </c>
      <c r="D99" s="40">
        <v>46148</v>
      </c>
      <c r="E99" s="17">
        <v>55000</v>
      </c>
    </row>
  </sheetData>
  <autoFilter ref="D89:D99" xr:uid="{828272D8-A47B-4118-8387-CECAB40A1D55}">
    <filterColumn colId="0">
      <customFilters and="1">
        <customFilter operator="greaterThanOrEqual" val="46082"/>
        <customFilter operator="lessThanOrEqual" val="46114"/>
      </customFilters>
    </filterColumn>
  </autoFilter>
  <sortState xmlns:xlrd2="http://schemas.microsoft.com/office/spreadsheetml/2017/richdata2" ref="A90:E96">
    <sortCondition descending="1" ref="E89:E99"/>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26D5F-E12C-46E4-9D63-85799D46CE32}">
  <sheetPr filterMode="1"/>
  <dimension ref="A1:D12"/>
  <sheetViews>
    <sheetView topLeftCell="A2" workbookViewId="0">
      <selection activeCell="C17" sqref="C17"/>
    </sheetView>
  </sheetViews>
  <sheetFormatPr defaultRowHeight="14.4" x14ac:dyDescent="0.3"/>
  <cols>
    <col min="2" max="2" width="13.109375" customWidth="1"/>
    <col min="3" max="3" width="14" customWidth="1"/>
    <col min="4" max="4" width="12" customWidth="1"/>
  </cols>
  <sheetData>
    <row r="1" spans="1:4" x14ac:dyDescent="0.3">
      <c r="A1" s="41" t="s">
        <v>210</v>
      </c>
    </row>
    <row r="2" spans="1:4" x14ac:dyDescent="0.3">
      <c r="A2" s="39" t="s">
        <v>211</v>
      </c>
      <c r="B2" s="18" t="s">
        <v>231</v>
      </c>
      <c r="C2" s="18" t="s">
        <v>212</v>
      </c>
      <c r="D2" s="18" t="s">
        <v>213</v>
      </c>
    </row>
    <row r="3" spans="1:4" hidden="1" x14ac:dyDescent="0.3">
      <c r="A3" s="17" t="s">
        <v>214</v>
      </c>
      <c r="B3" s="40">
        <v>45296</v>
      </c>
      <c r="C3" s="17" t="s">
        <v>224</v>
      </c>
      <c r="D3" s="17">
        <v>15000</v>
      </c>
    </row>
    <row r="4" spans="1:4" hidden="1" x14ac:dyDescent="0.3">
      <c r="A4" s="17" t="s">
        <v>215</v>
      </c>
      <c r="B4" s="40">
        <v>45303</v>
      </c>
      <c r="C4" s="17" t="s">
        <v>225</v>
      </c>
      <c r="D4" s="17">
        <v>22000</v>
      </c>
    </row>
    <row r="5" spans="1:4" hidden="1" x14ac:dyDescent="0.3">
      <c r="A5" s="17" t="s">
        <v>216</v>
      </c>
      <c r="B5" s="40">
        <v>45309</v>
      </c>
      <c r="C5" s="17" t="s">
        <v>226</v>
      </c>
      <c r="D5" s="17">
        <v>18000</v>
      </c>
    </row>
    <row r="6" spans="1:4" hidden="1" x14ac:dyDescent="0.3">
      <c r="A6" s="17" t="s">
        <v>217</v>
      </c>
      <c r="B6" s="40">
        <v>45316</v>
      </c>
      <c r="C6" s="17" t="s">
        <v>227</v>
      </c>
      <c r="D6" s="17">
        <v>25000</v>
      </c>
    </row>
    <row r="7" spans="1:4" hidden="1" x14ac:dyDescent="0.3">
      <c r="A7" s="17" t="s">
        <v>218</v>
      </c>
      <c r="B7" s="40">
        <v>45324</v>
      </c>
      <c r="C7" s="17" t="s">
        <v>228</v>
      </c>
      <c r="D7" s="17">
        <v>30000</v>
      </c>
    </row>
    <row r="8" spans="1:4" hidden="1" x14ac:dyDescent="0.3">
      <c r="A8" s="17" t="s">
        <v>219</v>
      </c>
      <c r="B8" s="40">
        <v>45332</v>
      </c>
      <c r="C8" s="17" t="s">
        <v>224</v>
      </c>
      <c r="D8" s="17">
        <v>27000</v>
      </c>
    </row>
    <row r="9" spans="1:4" hidden="1" x14ac:dyDescent="0.3">
      <c r="A9" s="17" t="s">
        <v>220</v>
      </c>
      <c r="B9" s="40">
        <v>45340</v>
      </c>
      <c r="C9" s="17" t="s">
        <v>224</v>
      </c>
      <c r="D9" s="17">
        <v>21000</v>
      </c>
    </row>
    <row r="10" spans="1:4" hidden="1" x14ac:dyDescent="0.3">
      <c r="A10" s="17" t="s">
        <v>221</v>
      </c>
      <c r="B10" s="40">
        <v>45348</v>
      </c>
      <c r="C10" s="17" t="s">
        <v>229</v>
      </c>
      <c r="D10" s="17">
        <v>35000</v>
      </c>
    </row>
    <row r="11" spans="1:4" x14ac:dyDescent="0.3">
      <c r="A11" s="17" t="s">
        <v>222</v>
      </c>
      <c r="B11" s="40">
        <v>45356</v>
      </c>
      <c r="C11" s="17" t="s">
        <v>227</v>
      </c>
      <c r="D11" s="17">
        <v>40000</v>
      </c>
    </row>
    <row r="12" spans="1:4" hidden="1" x14ac:dyDescent="0.3">
      <c r="A12" s="17" t="s">
        <v>223</v>
      </c>
      <c r="B12" s="40">
        <v>45363</v>
      </c>
      <c r="C12" s="17" t="s">
        <v>230</v>
      </c>
      <c r="D12" s="17">
        <v>32000</v>
      </c>
    </row>
  </sheetData>
  <autoFilter ref="C2:D12" xr:uid="{20B26D5F-E12C-46E4-9D63-85799D46CE32}">
    <filterColumn colId="0">
      <filters>
        <filter val="West"/>
      </filters>
    </filterColumn>
    <filterColumn colId="1">
      <customFilters>
        <customFilter operator="greaterThan" val="30000"/>
      </customFilters>
    </filterColumn>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F1C4B-2E00-48B4-B19F-91F3AF9EFCB0}">
  <dimension ref="A2:Q25"/>
  <sheetViews>
    <sheetView workbookViewId="0">
      <selection activeCell="I26" sqref="I26"/>
    </sheetView>
  </sheetViews>
  <sheetFormatPr defaultRowHeight="14.4" x14ac:dyDescent="0.3"/>
  <cols>
    <col min="1" max="1" width="9.6640625" customWidth="1"/>
    <col min="6" max="6" width="9.6640625" customWidth="1"/>
    <col min="11" max="11" width="56.21875" customWidth="1"/>
  </cols>
  <sheetData>
    <row r="2" spans="1:17" x14ac:dyDescent="0.3">
      <c r="A2" s="126" t="s">
        <v>314</v>
      </c>
      <c r="B2" s="127"/>
      <c r="C2" s="127"/>
      <c r="D2" s="127"/>
      <c r="E2" s="127"/>
      <c r="F2" s="127"/>
    </row>
    <row r="3" spans="1:17" x14ac:dyDescent="0.3">
      <c r="A3" s="127"/>
      <c r="B3" s="127"/>
      <c r="C3" s="127"/>
      <c r="D3" s="127"/>
      <c r="E3" s="127"/>
      <c r="F3" s="127"/>
    </row>
    <row r="4" spans="1:17" x14ac:dyDescent="0.3">
      <c r="A4" s="127"/>
      <c r="B4" s="127"/>
      <c r="C4" s="127"/>
      <c r="D4" s="127"/>
      <c r="E4" s="127"/>
      <c r="F4" s="127"/>
    </row>
    <row r="5" spans="1:17" x14ac:dyDescent="0.3">
      <c r="A5" s="127"/>
      <c r="B5" s="127"/>
      <c r="C5" s="127"/>
      <c r="D5" s="127"/>
      <c r="E5" s="127"/>
      <c r="F5" s="127"/>
    </row>
    <row r="6" spans="1:17" x14ac:dyDescent="0.3">
      <c r="A6" s="127"/>
      <c r="B6" s="127"/>
      <c r="C6" s="127"/>
      <c r="D6" s="127"/>
      <c r="E6" s="127"/>
      <c r="F6" s="127"/>
    </row>
    <row r="7" spans="1:17" x14ac:dyDescent="0.3">
      <c r="A7" s="127"/>
      <c r="B7" s="127"/>
      <c r="C7" s="127"/>
      <c r="D7" s="127"/>
      <c r="E7" s="127"/>
      <c r="F7" s="127"/>
    </row>
    <row r="9" spans="1:17" x14ac:dyDescent="0.3">
      <c r="A9" t="s">
        <v>300</v>
      </c>
      <c r="B9" t="s">
        <v>154</v>
      </c>
      <c r="C9" t="s">
        <v>155</v>
      </c>
      <c r="D9" t="s">
        <v>301</v>
      </c>
      <c r="E9" t="s">
        <v>48</v>
      </c>
      <c r="F9" t="s">
        <v>49</v>
      </c>
      <c r="G9" t="s">
        <v>73</v>
      </c>
      <c r="K9" s="4" t="s">
        <v>315</v>
      </c>
      <c r="L9" s="4"/>
      <c r="M9" s="4"/>
      <c r="N9" s="4"/>
      <c r="O9" s="4"/>
      <c r="P9" s="4"/>
      <c r="Q9" s="4"/>
    </row>
    <row r="10" spans="1:17" x14ac:dyDescent="0.3">
      <c r="A10" t="s">
        <v>302</v>
      </c>
      <c r="B10" t="s">
        <v>303</v>
      </c>
      <c r="D10">
        <v>25</v>
      </c>
      <c r="E10">
        <v>20</v>
      </c>
      <c r="F10">
        <v>15</v>
      </c>
      <c r="G10">
        <f>SUM(Table6[[#This Row],[HP]],Table6[[#This Row],[Attack]],Table6[[#This Row],[Defense]])</f>
        <v>60</v>
      </c>
      <c r="K10" s="4" t="s">
        <v>316</v>
      </c>
      <c r="L10" s="4"/>
      <c r="M10" s="4"/>
      <c r="N10" s="4"/>
      <c r="O10" s="4"/>
      <c r="P10" s="4"/>
      <c r="Q10" s="4"/>
    </row>
    <row r="11" spans="1:17" x14ac:dyDescent="0.3">
      <c r="A11" t="s">
        <v>304</v>
      </c>
      <c r="B11" t="s">
        <v>156</v>
      </c>
      <c r="C11" t="s">
        <v>157</v>
      </c>
      <c r="D11">
        <v>50</v>
      </c>
      <c r="E11">
        <v>75</v>
      </c>
      <c r="F11">
        <v>35</v>
      </c>
      <c r="G11">
        <f>SUM(Table6[[#This Row],[HP]],Table6[[#This Row],[Attack]],Table6[[#This Row],[Defense]])</f>
        <v>160</v>
      </c>
      <c r="K11" s="4" t="s">
        <v>317</v>
      </c>
      <c r="L11" s="4"/>
      <c r="M11" s="4"/>
      <c r="N11" s="4"/>
      <c r="O11" s="4"/>
      <c r="P11" s="4"/>
      <c r="Q11" s="4"/>
    </row>
    <row r="12" spans="1:17" x14ac:dyDescent="0.3">
      <c r="A12" t="s">
        <v>305</v>
      </c>
      <c r="B12" t="s">
        <v>306</v>
      </c>
      <c r="C12" t="s">
        <v>307</v>
      </c>
      <c r="D12">
        <v>40</v>
      </c>
      <c r="E12">
        <v>80</v>
      </c>
      <c r="F12">
        <v>100</v>
      </c>
      <c r="G12">
        <f>SUM(Table6[[#This Row],[HP]],Table6[[#This Row],[Attack]],Table6[[#This Row],[Defense]])</f>
        <v>220</v>
      </c>
      <c r="K12" s="4"/>
      <c r="L12" s="4"/>
      <c r="M12" s="4"/>
      <c r="N12" s="4"/>
      <c r="O12" s="4"/>
      <c r="P12" s="4"/>
      <c r="Q12" s="4"/>
    </row>
    <row r="13" spans="1:17" x14ac:dyDescent="0.3">
      <c r="A13" t="s">
        <v>308</v>
      </c>
      <c r="B13" t="s">
        <v>160</v>
      </c>
      <c r="C13" t="s">
        <v>303</v>
      </c>
      <c r="D13">
        <v>90</v>
      </c>
      <c r="E13">
        <v>65</v>
      </c>
      <c r="F13">
        <v>65</v>
      </c>
      <c r="G13">
        <f>SUM(Table6[[#This Row],[HP]],Table6[[#This Row],[Attack]],Table6[[#This Row],[Defense]])</f>
        <v>220</v>
      </c>
      <c r="K13" s="4" t="s">
        <v>318</v>
      </c>
      <c r="L13" s="4"/>
      <c r="M13" s="4"/>
      <c r="N13" s="4"/>
      <c r="O13" s="4"/>
      <c r="P13" s="4"/>
      <c r="Q13" s="4"/>
    </row>
    <row r="14" spans="1:17" x14ac:dyDescent="0.3">
      <c r="A14" t="s">
        <v>309</v>
      </c>
      <c r="B14" t="s">
        <v>310</v>
      </c>
      <c r="C14" t="s">
        <v>311</v>
      </c>
      <c r="D14">
        <v>25</v>
      </c>
      <c r="E14">
        <v>35</v>
      </c>
      <c r="F14">
        <v>70</v>
      </c>
      <c r="G14">
        <f>SUM(Table6[[#This Row],[HP]],Table6[[#This Row],[Attack]],Table6[[#This Row],[Defense]])</f>
        <v>130</v>
      </c>
      <c r="K14" s="4"/>
      <c r="L14" s="4"/>
      <c r="M14" s="4"/>
      <c r="N14" s="4"/>
      <c r="O14" s="4"/>
      <c r="P14" s="4"/>
      <c r="Q14" s="4"/>
    </row>
    <row r="15" spans="1:17" x14ac:dyDescent="0.3">
      <c r="A15" t="s">
        <v>312</v>
      </c>
      <c r="B15" t="s">
        <v>163</v>
      </c>
      <c r="C15" t="s">
        <v>159</v>
      </c>
      <c r="D15">
        <v>52</v>
      </c>
      <c r="E15">
        <v>65</v>
      </c>
      <c r="F15">
        <v>55</v>
      </c>
      <c r="G15">
        <f>SUM(Table6[[#This Row],[HP]],Table6[[#This Row],[Attack]],Table6[[#This Row],[Defense]])</f>
        <v>172</v>
      </c>
      <c r="K15" s="4"/>
      <c r="L15" s="4"/>
      <c r="M15" s="4"/>
      <c r="N15" s="4"/>
      <c r="O15" s="4"/>
      <c r="P15" s="4"/>
      <c r="Q15" s="4"/>
    </row>
    <row r="16" spans="1:17" x14ac:dyDescent="0.3">
      <c r="A16" t="s">
        <v>73</v>
      </c>
      <c r="G16">
        <f>SUBTOTAL(109,Table6[Total])</f>
        <v>962</v>
      </c>
      <c r="K16" s="4"/>
      <c r="L16" s="4"/>
      <c r="M16" s="4"/>
      <c r="N16" s="4"/>
      <c r="O16" s="4"/>
      <c r="P16" s="4"/>
      <c r="Q16" s="4"/>
    </row>
    <row r="17" spans="11:17" x14ac:dyDescent="0.3">
      <c r="K17" s="4"/>
      <c r="L17" s="4"/>
      <c r="M17" s="4"/>
      <c r="N17" s="4"/>
      <c r="O17" s="4"/>
      <c r="P17" s="4"/>
      <c r="Q17" s="4"/>
    </row>
    <row r="18" spans="11:17" x14ac:dyDescent="0.3">
      <c r="K18" s="4"/>
      <c r="L18" s="4"/>
      <c r="M18" s="4"/>
      <c r="N18" s="4"/>
      <c r="O18" s="4"/>
      <c r="P18" s="4"/>
      <c r="Q18" s="4"/>
    </row>
    <row r="19" spans="11:17" x14ac:dyDescent="0.3">
      <c r="K19" s="4" t="s">
        <v>319</v>
      </c>
      <c r="L19" s="4"/>
      <c r="M19" s="4"/>
      <c r="N19" s="4"/>
      <c r="O19" s="4"/>
      <c r="P19" s="4"/>
      <c r="Q19" s="4"/>
    </row>
    <row r="20" spans="11:17" x14ac:dyDescent="0.3">
      <c r="K20" s="4"/>
      <c r="L20" s="4"/>
      <c r="M20" s="4"/>
      <c r="N20" s="4"/>
      <c r="O20" s="4"/>
      <c r="P20" s="4"/>
      <c r="Q20" s="4"/>
    </row>
    <row r="21" spans="11:17" x14ac:dyDescent="0.3">
      <c r="K21" s="4"/>
      <c r="L21" s="4"/>
      <c r="M21" s="4"/>
      <c r="N21" s="4"/>
      <c r="O21" s="4"/>
      <c r="P21" s="4"/>
      <c r="Q21" s="4"/>
    </row>
    <row r="22" spans="11:17" x14ac:dyDescent="0.3">
      <c r="K22" s="4"/>
      <c r="L22" s="4"/>
      <c r="M22" s="4"/>
      <c r="N22" s="4"/>
      <c r="O22" s="4"/>
      <c r="P22" s="4"/>
      <c r="Q22" s="4"/>
    </row>
    <row r="23" spans="11:17" x14ac:dyDescent="0.3">
      <c r="K23" s="4"/>
      <c r="L23" s="4"/>
      <c r="M23" s="4"/>
      <c r="N23" s="4"/>
      <c r="O23" s="4"/>
      <c r="P23" s="4"/>
      <c r="Q23" s="4"/>
    </row>
    <row r="24" spans="11:17" x14ac:dyDescent="0.3">
      <c r="K24" s="4"/>
      <c r="L24" s="4"/>
      <c r="M24" s="4"/>
      <c r="N24" s="4"/>
      <c r="O24" s="4"/>
      <c r="P24" s="4"/>
      <c r="Q24" s="4"/>
    </row>
    <row r="25" spans="11:17" x14ac:dyDescent="0.3">
      <c r="K25" s="4"/>
      <c r="L25" s="4"/>
      <c r="M25" s="4"/>
      <c r="N25" s="4"/>
      <c r="O25" s="4"/>
      <c r="P25" s="4"/>
      <c r="Q25" s="4"/>
    </row>
  </sheetData>
  <mergeCells count="1">
    <mergeCell ref="A2:F7"/>
  </mergeCells>
  <pageMargins left="0.7" right="0.7" top="0.75" bottom="0.75" header="0.3" footer="0.3"/>
  <pageSetup orientation="portrait" r:id="rId1"/>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D2EED-D6AE-4A0E-BBEC-D2C5162E02B0}">
  <dimension ref="A1:M70"/>
  <sheetViews>
    <sheetView workbookViewId="0">
      <selection activeCell="I89" sqref="I89"/>
    </sheetView>
  </sheetViews>
  <sheetFormatPr defaultRowHeight="14.4" x14ac:dyDescent="0.3"/>
  <cols>
    <col min="1" max="1" width="14.6640625" bestFit="1" customWidth="1"/>
    <col min="13" max="13" width="56.77734375" customWidth="1"/>
    <col min="15" max="15" width="8.88671875" customWidth="1"/>
  </cols>
  <sheetData>
    <row r="1" spans="1:13" x14ac:dyDescent="0.3">
      <c r="A1" t="s">
        <v>47</v>
      </c>
      <c r="B1" t="s">
        <v>154</v>
      </c>
      <c r="C1" t="s">
        <v>320</v>
      </c>
    </row>
    <row r="2" spans="1:13" x14ac:dyDescent="0.3">
      <c r="A2" t="s">
        <v>321</v>
      </c>
      <c r="B2" t="s">
        <v>156</v>
      </c>
      <c r="C2">
        <v>45</v>
      </c>
    </row>
    <row r="3" spans="1:13" x14ac:dyDescent="0.3">
      <c r="A3" t="s">
        <v>322</v>
      </c>
      <c r="B3" t="s">
        <v>156</v>
      </c>
      <c r="C3">
        <v>60</v>
      </c>
    </row>
    <row r="4" spans="1:13" x14ac:dyDescent="0.3">
      <c r="A4" t="s">
        <v>323</v>
      </c>
      <c r="B4" t="s">
        <v>156</v>
      </c>
      <c r="C4">
        <v>80</v>
      </c>
    </row>
    <row r="5" spans="1:13" x14ac:dyDescent="0.3">
      <c r="A5" t="s">
        <v>324</v>
      </c>
      <c r="B5" t="s">
        <v>158</v>
      </c>
      <c r="C5">
        <v>50</v>
      </c>
    </row>
    <row r="6" spans="1:13" x14ac:dyDescent="0.3">
      <c r="A6" t="s">
        <v>325</v>
      </c>
      <c r="B6" t="s">
        <v>158</v>
      </c>
      <c r="C6">
        <v>80</v>
      </c>
    </row>
    <row r="7" spans="1:13" x14ac:dyDescent="0.3">
      <c r="A7" t="s">
        <v>326</v>
      </c>
      <c r="B7" t="s">
        <v>158</v>
      </c>
      <c r="C7">
        <v>100</v>
      </c>
    </row>
    <row r="8" spans="1:13" x14ac:dyDescent="0.3">
      <c r="A8" t="s">
        <v>327</v>
      </c>
      <c r="B8" t="s">
        <v>160</v>
      </c>
      <c r="C8">
        <v>43</v>
      </c>
    </row>
    <row r="9" spans="1:13" x14ac:dyDescent="0.3">
      <c r="A9" t="s">
        <v>328</v>
      </c>
      <c r="B9" t="s">
        <v>160</v>
      </c>
      <c r="C9">
        <v>58</v>
      </c>
    </row>
    <row r="10" spans="1:13" ht="30" x14ac:dyDescent="0.3">
      <c r="A10" t="s">
        <v>69</v>
      </c>
      <c r="M10" s="52" t="s">
        <v>338</v>
      </c>
    </row>
    <row r="11" spans="1:13" x14ac:dyDescent="0.3">
      <c r="M11" s="3"/>
    </row>
    <row r="12" spans="1:13" ht="30" x14ac:dyDescent="0.3">
      <c r="M12" s="51" t="s">
        <v>339</v>
      </c>
    </row>
    <row r="13" spans="1:13" x14ac:dyDescent="0.3">
      <c r="M13" s="3"/>
    </row>
    <row r="14" spans="1:13" ht="30" x14ac:dyDescent="0.3">
      <c r="M14" s="51" t="s">
        <v>340</v>
      </c>
    </row>
    <row r="15" spans="1:13" x14ac:dyDescent="0.3">
      <c r="A15" t="s">
        <v>344</v>
      </c>
    </row>
    <row r="16" spans="1:13" x14ac:dyDescent="0.3">
      <c r="A16" t="s">
        <v>47</v>
      </c>
      <c r="B16" t="s">
        <v>154</v>
      </c>
      <c r="C16" t="s">
        <v>320</v>
      </c>
      <c r="M16" t="s">
        <v>341</v>
      </c>
    </row>
    <row r="17" spans="1:3" x14ac:dyDescent="0.3">
      <c r="A17" t="s">
        <v>321</v>
      </c>
      <c r="B17" t="s">
        <v>156</v>
      </c>
      <c r="C17">
        <v>45</v>
      </c>
    </row>
    <row r="18" spans="1:3" x14ac:dyDescent="0.3">
      <c r="A18" t="s">
        <v>322</v>
      </c>
      <c r="B18" t="s">
        <v>156</v>
      </c>
      <c r="C18">
        <v>60</v>
      </c>
    </row>
    <row r="19" spans="1:3" x14ac:dyDescent="0.3">
      <c r="A19" t="s">
        <v>323</v>
      </c>
      <c r="B19" t="s">
        <v>156</v>
      </c>
      <c r="C19">
        <v>80</v>
      </c>
    </row>
    <row r="20" spans="1:3" x14ac:dyDescent="0.3">
      <c r="A20" t="s">
        <v>324</v>
      </c>
      <c r="B20" t="s">
        <v>158</v>
      </c>
      <c r="C20">
        <v>65</v>
      </c>
    </row>
    <row r="21" spans="1:3" x14ac:dyDescent="0.3">
      <c r="A21" t="s">
        <v>325</v>
      </c>
      <c r="B21" t="s">
        <v>158</v>
      </c>
      <c r="C21">
        <v>80</v>
      </c>
    </row>
    <row r="22" spans="1:3" x14ac:dyDescent="0.3">
      <c r="A22" t="s">
        <v>326</v>
      </c>
      <c r="B22" t="s">
        <v>158</v>
      </c>
      <c r="C22">
        <v>100</v>
      </c>
    </row>
    <row r="23" spans="1:3" x14ac:dyDescent="0.3">
      <c r="A23" t="s">
        <v>327</v>
      </c>
      <c r="B23" t="s">
        <v>160</v>
      </c>
      <c r="C23">
        <v>43</v>
      </c>
    </row>
    <row r="24" spans="1:3" x14ac:dyDescent="0.3">
      <c r="A24" t="s">
        <v>328</v>
      </c>
      <c r="B24" t="s">
        <v>160</v>
      </c>
      <c r="C24">
        <v>58</v>
      </c>
    </row>
    <row r="25" spans="1:3" x14ac:dyDescent="0.3">
      <c r="A25" t="s">
        <v>69</v>
      </c>
    </row>
    <row r="43" spans="1:13" x14ac:dyDescent="0.3">
      <c r="M43" t="s">
        <v>342</v>
      </c>
    </row>
    <row r="47" spans="1:13" x14ac:dyDescent="0.3">
      <c r="A47" t="s">
        <v>69</v>
      </c>
    </row>
    <row r="57" spans="1:1" x14ac:dyDescent="0.3">
      <c r="A57" t="s">
        <v>69</v>
      </c>
    </row>
    <row r="70" spans="13:13" x14ac:dyDescent="0.3">
      <c r="M70" t="s">
        <v>343</v>
      </c>
    </row>
  </sheetData>
  <conditionalFormatting sqref="A10:C10">
    <cfRule type="colorScale" priority="11">
      <colorScale>
        <cfvo type="min"/>
        <cfvo type="percentile" val="50"/>
        <cfvo type="max"/>
        <color rgb="FF63BE7B"/>
        <color rgb="FFFCFCFF"/>
        <color rgb="FFF8696B"/>
      </colorScale>
    </cfRule>
  </conditionalFormatting>
  <conditionalFormatting sqref="A16:C25 A26">
    <cfRule type="colorScale" priority="8">
      <colorScale>
        <cfvo type="min"/>
        <cfvo type="percentile" val="50"/>
        <cfvo type="max"/>
        <color rgb="FF63BE7B"/>
        <color rgb="FFFFEB84"/>
        <color rgb="FFF8696B"/>
      </colorScale>
    </cfRule>
  </conditionalFormatting>
  <conditionalFormatting sqref="C2:C9">
    <cfRule type="colorScale" priority="9">
      <colorScale>
        <cfvo type="min"/>
        <cfvo type="num" val="50"/>
        <cfvo type="max"/>
        <color rgb="FF63BE7B"/>
        <color rgb="FFFCFCFF"/>
        <color rgb="FFF8696B"/>
      </colorScale>
    </cfRule>
  </conditionalFormatting>
  <conditionalFormatting sqref="C28:C36">
    <cfRule type="cellIs" dxfId="38" priority="5" operator="greaterThan">
      <formula>50</formula>
    </cfRule>
  </conditionalFormatting>
  <conditionalFormatting sqref="C39:C46">
    <cfRule type="cellIs" dxfId="37" priority="4" operator="equal">
      <formula>80</formula>
    </cfRule>
  </conditionalFormatting>
  <conditionalFormatting sqref="C49:C56">
    <cfRule type="aboveAverage" dxfId="36" priority="3"/>
  </conditionalFormatting>
  <conditionalFormatting sqref="C64:C71">
    <cfRule type="duplicateValues" dxfId="35" priority="2"/>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4ADDF-DC53-4F15-9A59-C8DA62A86667}">
  <dimension ref="A2:AB71"/>
  <sheetViews>
    <sheetView topLeftCell="A28" workbookViewId="0">
      <selection activeCell="I7" sqref="I7"/>
    </sheetView>
  </sheetViews>
  <sheetFormatPr defaultRowHeight="14.4" x14ac:dyDescent="0.3"/>
  <cols>
    <col min="1" max="1" width="14.6640625" customWidth="1"/>
    <col min="11" max="11" width="13.88671875" customWidth="1"/>
    <col min="21" max="21" width="15.33203125" customWidth="1"/>
  </cols>
  <sheetData>
    <row r="2" spans="1:28" x14ac:dyDescent="0.3">
      <c r="I2" t="s">
        <v>374</v>
      </c>
    </row>
    <row r="3" spans="1:28" x14ac:dyDescent="0.3">
      <c r="I3" t="s">
        <v>375</v>
      </c>
    </row>
    <row r="11" spans="1:28" ht="15.6" x14ac:dyDescent="0.3">
      <c r="U11" s="11" t="s">
        <v>376</v>
      </c>
    </row>
    <row r="12" spans="1:28" ht="15.6" x14ac:dyDescent="0.3">
      <c r="A12" s="11" t="s">
        <v>345</v>
      </c>
      <c r="K12" s="11" t="s">
        <v>346</v>
      </c>
    </row>
    <row r="13" spans="1:28" x14ac:dyDescent="0.3">
      <c r="A13" t="s">
        <v>47</v>
      </c>
      <c r="B13" t="s">
        <v>154</v>
      </c>
      <c r="C13" t="s">
        <v>301</v>
      </c>
      <c r="D13" t="s">
        <v>48</v>
      </c>
      <c r="E13" t="s">
        <v>49</v>
      </c>
      <c r="F13" t="s">
        <v>329</v>
      </c>
      <c r="G13" t="s">
        <v>330</v>
      </c>
      <c r="H13" t="s">
        <v>320</v>
      </c>
      <c r="K13" t="s">
        <v>47</v>
      </c>
      <c r="L13" t="s">
        <v>154</v>
      </c>
      <c r="M13" t="s">
        <v>301</v>
      </c>
      <c r="N13" t="s">
        <v>48</v>
      </c>
      <c r="O13" t="s">
        <v>49</v>
      </c>
      <c r="P13" t="s">
        <v>329</v>
      </c>
      <c r="Q13" t="s">
        <v>330</v>
      </c>
      <c r="R13" t="s">
        <v>320</v>
      </c>
      <c r="U13" t="s">
        <v>47</v>
      </c>
      <c r="V13" t="s">
        <v>154</v>
      </c>
      <c r="W13" t="s">
        <v>301</v>
      </c>
      <c r="X13" t="s">
        <v>48</v>
      </c>
      <c r="Y13" t="s">
        <v>49</v>
      </c>
      <c r="Z13" t="s">
        <v>329</v>
      </c>
      <c r="AA13" t="s">
        <v>330</v>
      </c>
      <c r="AB13" t="s">
        <v>320</v>
      </c>
    </row>
    <row r="14" spans="1:28" x14ac:dyDescent="0.3">
      <c r="A14" t="s">
        <v>331</v>
      </c>
      <c r="B14" t="s">
        <v>160</v>
      </c>
      <c r="C14">
        <v>20</v>
      </c>
      <c r="D14">
        <v>10</v>
      </c>
      <c r="E14">
        <v>55</v>
      </c>
      <c r="F14">
        <v>15</v>
      </c>
      <c r="G14">
        <v>20</v>
      </c>
      <c r="H14">
        <v>80</v>
      </c>
      <c r="K14" t="s">
        <v>331</v>
      </c>
      <c r="L14" t="s">
        <v>160</v>
      </c>
      <c r="M14">
        <v>20</v>
      </c>
      <c r="N14">
        <v>10</v>
      </c>
      <c r="O14">
        <v>55</v>
      </c>
      <c r="P14">
        <v>15</v>
      </c>
      <c r="Q14">
        <v>20</v>
      </c>
      <c r="R14">
        <v>80</v>
      </c>
      <c r="U14" t="s">
        <v>331</v>
      </c>
      <c r="V14" t="s">
        <v>160</v>
      </c>
      <c r="W14">
        <v>20</v>
      </c>
      <c r="X14">
        <v>10</v>
      </c>
      <c r="Y14">
        <v>55</v>
      </c>
      <c r="Z14">
        <v>15</v>
      </c>
      <c r="AA14">
        <v>20</v>
      </c>
      <c r="AB14">
        <v>80</v>
      </c>
    </row>
    <row r="15" spans="1:28" x14ac:dyDescent="0.3">
      <c r="A15" t="s">
        <v>332</v>
      </c>
      <c r="B15" t="s">
        <v>160</v>
      </c>
      <c r="C15">
        <v>95</v>
      </c>
      <c r="D15">
        <v>125</v>
      </c>
      <c r="E15">
        <v>79</v>
      </c>
      <c r="F15">
        <v>60</v>
      </c>
      <c r="G15">
        <v>100</v>
      </c>
      <c r="H15">
        <v>81</v>
      </c>
      <c r="K15" t="s">
        <v>332</v>
      </c>
      <c r="L15" t="s">
        <v>160</v>
      </c>
      <c r="M15">
        <v>95</v>
      </c>
      <c r="N15">
        <v>125</v>
      </c>
      <c r="O15">
        <v>79</v>
      </c>
      <c r="P15">
        <v>60</v>
      </c>
      <c r="Q15">
        <v>100</v>
      </c>
      <c r="R15">
        <v>81</v>
      </c>
      <c r="U15" t="s">
        <v>332</v>
      </c>
      <c r="V15" t="s">
        <v>160</v>
      </c>
      <c r="W15">
        <v>95</v>
      </c>
      <c r="X15">
        <v>125</v>
      </c>
      <c r="Y15">
        <v>79</v>
      </c>
      <c r="Z15">
        <v>60</v>
      </c>
      <c r="AA15">
        <v>100</v>
      </c>
      <c r="AB15">
        <v>81</v>
      </c>
    </row>
    <row r="16" spans="1:28" x14ac:dyDescent="0.3">
      <c r="A16" t="s">
        <v>333</v>
      </c>
      <c r="B16" t="s">
        <v>160</v>
      </c>
      <c r="C16">
        <v>130</v>
      </c>
      <c r="D16">
        <v>85</v>
      </c>
      <c r="E16">
        <v>80</v>
      </c>
      <c r="F16">
        <v>85</v>
      </c>
      <c r="G16">
        <v>95</v>
      </c>
      <c r="H16">
        <v>60</v>
      </c>
      <c r="K16" t="s">
        <v>333</v>
      </c>
      <c r="L16" t="s">
        <v>160</v>
      </c>
      <c r="M16">
        <v>130</v>
      </c>
      <c r="N16">
        <v>85</v>
      </c>
      <c r="O16">
        <v>80</v>
      </c>
      <c r="P16">
        <v>85</v>
      </c>
      <c r="Q16">
        <v>95</v>
      </c>
      <c r="R16">
        <v>60</v>
      </c>
      <c r="U16" t="s">
        <v>333</v>
      </c>
      <c r="V16" t="s">
        <v>160</v>
      </c>
      <c r="W16">
        <v>130</v>
      </c>
      <c r="X16">
        <v>85</v>
      </c>
      <c r="Y16">
        <v>80</v>
      </c>
      <c r="Z16">
        <v>85</v>
      </c>
      <c r="AA16">
        <v>95</v>
      </c>
      <c r="AB16">
        <v>60</v>
      </c>
    </row>
    <row r="17" spans="1:28" x14ac:dyDescent="0.3">
      <c r="A17" t="s">
        <v>334</v>
      </c>
      <c r="B17" t="s">
        <v>163</v>
      </c>
      <c r="C17">
        <v>48</v>
      </c>
      <c r="D17">
        <v>48</v>
      </c>
      <c r="E17">
        <v>48</v>
      </c>
      <c r="F17">
        <v>48</v>
      </c>
      <c r="G17">
        <v>48</v>
      </c>
      <c r="H17">
        <v>48</v>
      </c>
      <c r="K17" t="s">
        <v>334</v>
      </c>
      <c r="L17" t="s">
        <v>163</v>
      </c>
      <c r="M17">
        <v>48</v>
      </c>
      <c r="N17">
        <v>48</v>
      </c>
      <c r="O17">
        <v>48</v>
      </c>
      <c r="P17">
        <v>48</v>
      </c>
      <c r="Q17">
        <v>48</v>
      </c>
      <c r="R17">
        <v>48</v>
      </c>
      <c r="U17" t="s">
        <v>334</v>
      </c>
      <c r="V17" t="s">
        <v>163</v>
      </c>
      <c r="W17">
        <v>48</v>
      </c>
      <c r="X17">
        <v>48</v>
      </c>
      <c r="Y17">
        <v>48</v>
      </c>
      <c r="Z17">
        <v>48</v>
      </c>
      <c r="AA17">
        <v>48</v>
      </c>
      <c r="AB17">
        <v>48</v>
      </c>
    </row>
    <row r="18" spans="1:28" x14ac:dyDescent="0.3">
      <c r="A18" t="s">
        <v>335</v>
      </c>
      <c r="B18" t="s">
        <v>163</v>
      </c>
      <c r="C18">
        <v>55</v>
      </c>
      <c r="D18">
        <v>55</v>
      </c>
      <c r="E18">
        <v>50</v>
      </c>
      <c r="F18">
        <v>45</v>
      </c>
      <c r="G18">
        <v>65</v>
      </c>
      <c r="H18">
        <v>55</v>
      </c>
      <c r="K18" t="s">
        <v>335</v>
      </c>
      <c r="L18" t="s">
        <v>163</v>
      </c>
      <c r="M18">
        <v>55</v>
      </c>
      <c r="N18">
        <v>55</v>
      </c>
      <c r="O18">
        <v>50</v>
      </c>
      <c r="P18">
        <v>45</v>
      </c>
      <c r="Q18">
        <v>65</v>
      </c>
      <c r="R18">
        <v>55</v>
      </c>
      <c r="U18" t="s">
        <v>335</v>
      </c>
      <c r="V18" t="s">
        <v>163</v>
      </c>
      <c r="W18">
        <v>55</v>
      </c>
      <c r="X18">
        <v>55</v>
      </c>
      <c r="Y18">
        <v>50</v>
      </c>
      <c r="Z18">
        <v>45</v>
      </c>
      <c r="AA18">
        <v>65</v>
      </c>
      <c r="AB18">
        <v>55</v>
      </c>
    </row>
    <row r="19" spans="1:28" x14ac:dyDescent="0.3">
      <c r="A19" t="s">
        <v>336</v>
      </c>
      <c r="B19" t="s">
        <v>160</v>
      </c>
      <c r="C19">
        <v>130</v>
      </c>
      <c r="D19">
        <v>65</v>
      </c>
      <c r="E19">
        <v>60</v>
      </c>
      <c r="F19">
        <v>110</v>
      </c>
      <c r="G19">
        <v>95</v>
      </c>
      <c r="H19">
        <v>65</v>
      </c>
      <c r="K19" t="s">
        <v>336</v>
      </c>
      <c r="L19" t="s">
        <v>160</v>
      </c>
      <c r="M19">
        <v>130</v>
      </c>
      <c r="N19">
        <v>65</v>
      </c>
      <c r="O19">
        <v>60</v>
      </c>
      <c r="P19">
        <v>110</v>
      </c>
      <c r="Q19">
        <v>95</v>
      </c>
      <c r="R19">
        <v>65</v>
      </c>
      <c r="U19" t="s">
        <v>336</v>
      </c>
      <c r="V19" t="s">
        <v>160</v>
      </c>
      <c r="W19">
        <v>130</v>
      </c>
      <c r="X19">
        <v>65</v>
      </c>
      <c r="Y19">
        <v>60</v>
      </c>
      <c r="Z19">
        <v>110</v>
      </c>
      <c r="AA19">
        <v>95</v>
      </c>
      <c r="AB19">
        <v>65</v>
      </c>
    </row>
    <row r="20" spans="1:28" x14ac:dyDescent="0.3">
      <c r="A20" t="s">
        <v>337</v>
      </c>
      <c r="B20" t="s">
        <v>310</v>
      </c>
      <c r="C20">
        <v>65</v>
      </c>
      <c r="D20">
        <v>65</v>
      </c>
      <c r="E20">
        <v>60</v>
      </c>
      <c r="F20">
        <v>110</v>
      </c>
      <c r="G20">
        <v>95</v>
      </c>
      <c r="H20">
        <v>130</v>
      </c>
      <c r="K20" t="s">
        <v>337</v>
      </c>
      <c r="L20" t="s">
        <v>310</v>
      </c>
      <c r="M20">
        <v>65</v>
      </c>
      <c r="N20">
        <v>65</v>
      </c>
      <c r="O20">
        <v>60</v>
      </c>
      <c r="P20">
        <v>110</v>
      </c>
      <c r="Q20">
        <v>95</v>
      </c>
      <c r="R20">
        <v>130</v>
      </c>
      <c r="U20" t="s">
        <v>337</v>
      </c>
      <c r="V20" t="s">
        <v>310</v>
      </c>
      <c r="W20">
        <v>65</v>
      </c>
      <c r="X20">
        <v>65</v>
      </c>
      <c r="Y20">
        <v>60</v>
      </c>
      <c r="Z20">
        <v>110</v>
      </c>
      <c r="AA20">
        <v>95</v>
      </c>
      <c r="AB20">
        <v>130</v>
      </c>
    </row>
    <row r="21" spans="1:28" x14ac:dyDescent="0.3">
      <c r="A21" t="s">
        <v>69</v>
      </c>
    </row>
    <row r="23" spans="1:28" ht="15.6" x14ac:dyDescent="0.3">
      <c r="A23" s="11" t="s">
        <v>347</v>
      </c>
      <c r="K23" s="11" t="s">
        <v>348</v>
      </c>
    </row>
    <row r="24" spans="1:28" x14ac:dyDescent="0.3">
      <c r="A24" t="s">
        <v>47</v>
      </c>
      <c r="B24" t="s">
        <v>154</v>
      </c>
      <c r="C24" t="s">
        <v>301</v>
      </c>
      <c r="D24" t="s">
        <v>48</v>
      </c>
      <c r="E24" t="s">
        <v>49</v>
      </c>
      <c r="F24" t="s">
        <v>329</v>
      </c>
      <c r="G24" t="s">
        <v>330</v>
      </c>
      <c r="H24" t="s">
        <v>320</v>
      </c>
      <c r="K24" t="s">
        <v>47</v>
      </c>
      <c r="L24" t="s">
        <v>154</v>
      </c>
      <c r="M24" t="s">
        <v>301</v>
      </c>
      <c r="N24" t="s">
        <v>48</v>
      </c>
      <c r="O24" t="s">
        <v>49</v>
      </c>
      <c r="P24" t="s">
        <v>329</v>
      </c>
      <c r="Q24" t="s">
        <v>330</v>
      </c>
      <c r="R24" t="s">
        <v>320</v>
      </c>
    </row>
    <row r="25" spans="1:28" x14ac:dyDescent="0.3">
      <c r="A25" t="s">
        <v>331</v>
      </c>
      <c r="B25" t="s">
        <v>160</v>
      </c>
      <c r="C25">
        <v>20</v>
      </c>
      <c r="D25">
        <v>10</v>
      </c>
      <c r="E25">
        <v>55</v>
      </c>
      <c r="F25">
        <v>15</v>
      </c>
      <c r="G25">
        <v>20</v>
      </c>
      <c r="H25">
        <v>80</v>
      </c>
      <c r="K25" t="s">
        <v>331</v>
      </c>
      <c r="L25" t="s">
        <v>160</v>
      </c>
      <c r="M25">
        <v>20</v>
      </c>
      <c r="N25">
        <v>10</v>
      </c>
      <c r="O25">
        <v>55</v>
      </c>
      <c r="P25">
        <v>15</v>
      </c>
      <c r="Q25">
        <v>20</v>
      </c>
      <c r="R25">
        <v>80</v>
      </c>
    </row>
    <row r="26" spans="1:28" x14ac:dyDescent="0.3">
      <c r="A26" t="s">
        <v>332</v>
      </c>
      <c r="B26" t="s">
        <v>160</v>
      </c>
      <c r="C26">
        <v>95</v>
      </c>
      <c r="D26">
        <v>125</v>
      </c>
      <c r="E26">
        <v>79</v>
      </c>
      <c r="F26">
        <v>60</v>
      </c>
      <c r="G26">
        <v>100</v>
      </c>
      <c r="H26">
        <v>81</v>
      </c>
      <c r="K26" t="s">
        <v>332</v>
      </c>
      <c r="L26" t="s">
        <v>160</v>
      </c>
      <c r="M26">
        <v>95</v>
      </c>
      <c r="N26">
        <v>125</v>
      </c>
      <c r="O26">
        <v>79</v>
      </c>
      <c r="P26">
        <v>60</v>
      </c>
      <c r="Q26">
        <v>100</v>
      </c>
      <c r="R26">
        <v>81</v>
      </c>
    </row>
    <row r="27" spans="1:28" x14ac:dyDescent="0.3">
      <c r="A27" t="s">
        <v>333</v>
      </c>
      <c r="B27" t="s">
        <v>160</v>
      </c>
      <c r="C27">
        <v>130</v>
      </c>
      <c r="D27">
        <v>85</v>
      </c>
      <c r="E27">
        <v>80</v>
      </c>
      <c r="F27">
        <v>85</v>
      </c>
      <c r="G27">
        <v>95</v>
      </c>
      <c r="H27">
        <v>60</v>
      </c>
      <c r="K27" t="s">
        <v>333</v>
      </c>
      <c r="L27" t="s">
        <v>160</v>
      </c>
      <c r="M27">
        <v>130</v>
      </c>
      <c r="N27">
        <v>85</v>
      </c>
      <c r="O27">
        <v>80</v>
      </c>
      <c r="P27">
        <v>85</v>
      </c>
      <c r="Q27">
        <v>95</v>
      </c>
      <c r="R27">
        <v>60</v>
      </c>
    </row>
    <row r="28" spans="1:28" x14ac:dyDescent="0.3">
      <c r="A28" t="s">
        <v>334</v>
      </c>
      <c r="B28" t="s">
        <v>163</v>
      </c>
      <c r="C28">
        <v>48</v>
      </c>
      <c r="D28">
        <v>48</v>
      </c>
      <c r="E28">
        <v>48</v>
      </c>
      <c r="F28">
        <v>48</v>
      </c>
      <c r="G28">
        <v>48</v>
      </c>
      <c r="H28">
        <v>48</v>
      </c>
      <c r="K28" t="s">
        <v>334</v>
      </c>
      <c r="L28" t="s">
        <v>163</v>
      </c>
      <c r="M28">
        <v>48</v>
      </c>
      <c r="N28">
        <v>48</v>
      </c>
      <c r="O28">
        <v>48</v>
      </c>
      <c r="P28">
        <v>48</v>
      </c>
      <c r="Q28">
        <v>48</v>
      </c>
      <c r="R28">
        <v>48</v>
      </c>
    </row>
    <row r="29" spans="1:28" x14ac:dyDescent="0.3">
      <c r="A29" t="s">
        <v>335</v>
      </c>
      <c r="B29" t="s">
        <v>163</v>
      </c>
      <c r="C29">
        <v>55</v>
      </c>
      <c r="D29">
        <v>55</v>
      </c>
      <c r="E29">
        <v>50</v>
      </c>
      <c r="F29">
        <v>45</v>
      </c>
      <c r="G29">
        <v>65</v>
      </c>
      <c r="H29">
        <v>55</v>
      </c>
      <c r="K29" t="s">
        <v>335</v>
      </c>
      <c r="L29" t="s">
        <v>163</v>
      </c>
      <c r="M29">
        <v>55</v>
      </c>
      <c r="N29">
        <v>55</v>
      </c>
      <c r="O29">
        <v>50</v>
      </c>
      <c r="P29">
        <v>45</v>
      </c>
      <c r="Q29">
        <v>65</v>
      </c>
      <c r="R29">
        <v>55</v>
      </c>
    </row>
    <row r="30" spans="1:28" x14ac:dyDescent="0.3">
      <c r="A30" t="s">
        <v>336</v>
      </c>
      <c r="B30" t="s">
        <v>160</v>
      </c>
      <c r="C30">
        <v>130</v>
      </c>
      <c r="D30">
        <v>65</v>
      </c>
      <c r="E30">
        <v>60</v>
      </c>
      <c r="F30">
        <v>110</v>
      </c>
      <c r="G30">
        <v>95</v>
      </c>
      <c r="H30">
        <v>65</v>
      </c>
      <c r="K30" t="s">
        <v>336</v>
      </c>
      <c r="L30" t="s">
        <v>160</v>
      </c>
      <c r="M30">
        <v>130</v>
      </c>
      <c r="N30">
        <v>65</v>
      </c>
      <c r="O30">
        <v>60</v>
      </c>
      <c r="P30">
        <v>110</v>
      </c>
      <c r="Q30">
        <v>95</v>
      </c>
      <c r="R30">
        <v>65</v>
      </c>
    </row>
    <row r="31" spans="1:28" x14ac:dyDescent="0.3">
      <c r="A31" t="s">
        <v>337</v>
      </c>
      <c r="B31" t="s">
        <v>310</v>
      </c>
      <c r="C31">
        <v>65</v>
      </c>
      <c r="D31">
        <v>65</v>
      </c>
      <c r="E31">
        <v>60</v>
      </c>
      <c r="F31">
        <v>110</v>
      </c>
      <c r="G31">
        <v>95</v>
      </c>
      <c r="H31">
        <v>130</v>
      </c>
      <c r="K31" t="s">
        <v>337</v>
      </c>
      <c r="L31" t="s">
        <v>310</v>
      </c>
      <c r="M31">
        <v>65</v>
      </c>
      <c r="N31">
        <v>65</v>
      </c>
      <c r="O31">
        <v>60</v>
      </c>
      <c r="P31">
        <v>110</v>
      </c>
      <c r="Q31">
        <v>95</v>
      </c>
      <c r="R31">
        <v>130</v>
      </c>
    </row>
    <row r="33" spans="1:8" ht="15.6" x14ac:dyDescent="0.3">
      <c r="A33" s="11" t="s">
        <v>377</v>
      </c>
    </row>
    <row r="34" spans="1:8" x14ac:dyDescent="0.3">
      <c r="A34" t="s">
        <v>47</v>
      </c>
      <c r="B34" t="s">
        <v>154</v>
      </c>
      <c r="C34" t="s">
        <v>301</v>
      </c>
      <c r="D34" t="s">
        <v>48</v>
      </c>
      <c r="E34" t="s">
        <v>49</v>
      </c>
      <c r="F34" t="s">
        <v>329</v>
      </c>
      <c r="G34" t="s">
        <v>330</v>
      </c>
      <c r="H34" t="s">
        <v>320</v>
      </c>
    </row>
    <row r="35" spans="1:8" x14ac:dyDescent="0.3">
      <c r="A35" t="s">
        <v>331</v>
      </c>
      <c r="B35" t="s">
        <v>160</v>
      </c>
      <c r="C35">
        <v>20</v>
      </c>
      <c r="D35">
        <v>10</v>
      </c>
      <c r="E35">
        <v>55</v>
      </c>
      <c r="F35">
        <v>15</v>
      </c>
      <c r="G35">
        <v>20</v>
      </c>
      <c r="H35">
        <v>80</v>
      </c>
    </row>
    <row r="36" spans="1:8" x14ac:dyDescent="0.3">
      <c r="A36" t="s">
        <v>332</v>
      </c>
      <c r="B36" t="s">
        <v>160</v>
      </c>
      <c r="C36">
        <v>95</v>
      </c>
      <c r="D36">
        <v>125</v>
      </c>
      <c r="E36">
        <v>79</v>
      </c>
      <c r="F36">
        <v>60</v>
      </c>
      <c r="G36">
        <v>100</v>
      </c>
      <c r="H36">
        <v>81</v>
      </c>
    </row>
    <row r="37" spans="1:8" x14ac:dyDescent="0.3">
      <c r="A37" t="s">
        <v>333</v>
      </c>
      <c r="B37" t="s">
        <v>160</v>
      </c>
      <c r="C37">
        <v>130</v>
      </c>
      <c r="D37">
        <v>85</v>
      </c>
      <c r="E37">
        <v>80</v>
      </c>
      <c r="F37">
        <v>85</v>
      </c>
      <c r="G37">
        <v>95</v>
      </c>
      <c r="H37">
        <v>60</v>
      </c>
    </row>
    <row r="38" spans="1:8" x14ac:dyDescent="0.3">
      <c r="A38" t="s">
        <v>334</v>
      </c>
      <c r="B38" t="s">
        <v>163</v>
      </c>
      <c r="C38">
        <v>48</v>
      </c>
      <c r="D38">
        <v>48</v>
      </c>
      <c r="E38">
        <v>48</v>
      </c>
      <c r="F38">
        <v>48</v>
      </c>
      <c r="G38">
        <v>48</v>
      </c>
      <c r="H38">
        <v>48</v>
      </c>
    </row>
    <row r="39" spans="1:8" x14ac:dyDescent="0.3">
      <c r="A39" t="s">
        <v>335</v>
      </c>
      <c r="B39" t="s">
        <v>163</v>
      </c>
      <c r="C39">
        <v>55</v>
      </c>
      <c r="D39">
        <v>55</v>
      </c>
      <c r="E39">
        <v>50</v>
      </c>
      <c r="F39">
        <v>45</v>
      </c>
      <c r="G39">
        <v>65</v>
      </c>
      <c r="H39">
        <v>55</v>
      </c>
    </row>
    <row r="40" spans="1:8" x14ac:dyDescent="0.3">
      <c r="A40" t="s">
        <v>336</v>
      </c>
      <c r="B40" t="s">
        <v>160</v>
      </c>
      <c r="C40">
        <v>130</v>
      </c>
      <c r="D40">
        <v>65</v>
      </c>
      <c r="E40">
        <v>60</v>
      </c>
      <c r="F40">
        <v>110</v>
      </c>
      <c r="G40">
        <v>95</v>
      </c>
      <c r="H40">
        <v>65</v>
      </c>
    </row>
    <row r="41" spans="1:8" x14ac:dyDescent="0.3">
      <c r="A41" t="s">
        <v>337</v>
      </c>
      <c r="B41" t="s">
        <v>310</v>
      </c>
      <c r="C41">
        <v>65</v>
      </c>
      <c r="D41">
        <v>65</v>
      </c>
      <c r="E41">
        <v>60</v>
      </c>
      <c r="F41">
        <v>110</v>
      </c>
      <c r="G41">
        <v>95</v>
      </c>
      <c r="H41">
        <v>130</v>
      </c>
    </row>
    <row r="43" spans="1:8" ht="15.6" x14ac:dyDescent="0.3">
      <c r="A43" s="11" t="s">
        <v>378</v>
      </c>
    </row>
    <row r="44" spans="1:8" x14ac:dyDescent="0.3">
      <c r="A44" t="s">
        <v>47</v>
      </c>
      <c r="B44" t="s">
        <v>154</v>
      </c>
      <c r="C44" t="s">
        <v>301</v>
      </c>
      <c r="D44" t="s">
        <v>48</v>
      </c>
      <c r="E44" t="s">
        <v>49</v>
      </c>
      <c r="F44" t="s">
        <v>329</v>
      </c>
      <c r="G44" t="s">
        <v>330</v>
      </c>
      <c r="H44" t="s">
        <v>320</v>
      </c>
    </row>
    <row r="45" spans="1:8" x14ac:dyDescent="0.3">
      <c r="A45" t="s">
        <v>331</v>
      </c>
      <c r="B45" t="s">
        <v>160</v>
      </c>
      <c r="C45">
        <v>20</v>
      </c>
      <c r="D45">
        <v>10</v>
      </c>
      <c r="E45">
        <v>55</v>
      </c>
      <c r="F45">
        <v>15</v>
      </c>
      <c r="G45">
        <v>20</v>
      </c>
      <c r="H45">
        <v>80</v>
      </c>
    </row>
    <row r="46" spans="1:8" x14ac:dyDescent="0.3">
      <c r="A46" t="s">
        <v>332</v>
      </c>
      <c r="B46" t="s">
        <v>160</v>
      </c>
      <c r="C46">
        <v>95</v>
      </c>
      <c r="D46">
        <v>125</v>
      </c>
      <c r="E46">
        <v>79</v>
      </c>
      <c r="F46">
        <v>60</v>
      </c>
      <c r="G46">
        <v>100</v>
      </c>
      <c r="H46">
        <v>81</v>
      </c>
    </row>
    <row r="47" spans="1:8" x14ac:dyDescent="0.3">
      <c r="A47" t="s">
        <v>333</v>
      </c>
      <c r="B47" t="s">
        <v>160</v>
      </c>
      <c r="C47">
        <v>130</v>
      </c>
      <c r="D47">
        <v>85</v>
      </c>
      <c r="E47">
        <v>80</v>
      </c>
      <c r="F47">
        <v>85</v>
      </c>
      <c r="G47">
        <v>95</v>
      </c>
      <c r="H47">
        <v>60</v>
      </c>
    </row>
    <row r="48" spans="1:8" x14ac:dyDescent="0.3">
      <c r="A48" t="s">
        <v>334</v>
      </c>
      <c r="B48" t="s">
        <v>163</v>
      </c>
      <c r="C48">
        <v>48</v>
      </c>
      <c r="D48">
        <v>48</v>
      </c>
      <c r="E48">
        <v>48</v>
      </c>
      <c r="F48">
        <v>48</v>
      </c>
      <c r="G48">
        <v>48</v>
      </c>
      <c r="H48">
        <v>48</v>
      </c>
    </row>
    <row r="49" spans="1:8" x14ac:dyDescent="0.3">
      <c r="A49" t="s">
        <v>335</v>
      </c>
      <c r="B49" t="s">
        <v>163</v>
      </c>
      <c r="C49">
        <v>55</v>
      </c>
      <c r="D49">
        <v>55</v>
      </c>
      <c r="E49">
        <v>50</v>
      </c>
      <c r="F49">
        <v>45</v>
      </c>
      <c r="G49">
        <v>65</v>
      </c>
      <c r="H49">
        <v>55</v>
      </c>
    </row>
    <row r="50" spans="1:8" x14ac:dyDescent="0.3">
      <c r="A50" t="s">
        <v>336</v>
      </c>
      <c r="B50" t="s">
        <v>160</v>
      </c>
      <c r="C50">
        <v>130</v>
      </c>
      <c r="D50">
        <v>65</v>
      </c>
      <c r="E50">
        <v>60</v>
      </c>
      <c r="F50">
        <v>110</v>
      </c>
      <c r="G50">
        <v>95</v>
      </c>
      <c r="H50">
        <v>65</v>
      </c>
    </row>
    <row r="51" spans="1:8" x14ac:dyDescent="0.3">
      <c r="A51" t="s">
        <v>337</v>
      </c>
      <c r="B51" t="s">
        <v>310</v>
      </c>
      <c r="C51">
        <v>65</v>
      </c>
      <c r="D51">
        <v>65</v>
      </c>
      <c r="E51">
        <v>60</v>
      </c>
      <c r="F51">
        <v>110</v>
      </c>
      <c r="G51">
        <v>95</v>
      </c>
      <c r="H51">
        <v>130</v>
      </c>
    </row>
    <row r="53" spans="1:8" ht="15.6" x14ac:dyDescent="0.3">
      <c r="A53" s="11" t="s">
        <v>379</v>
      </c>
    </row>
    <row r="54" spans="1:8" x14ac:dyDescent="0.3">
      <c r="A54" t="s">
        <v>47</v>
      </c>
      <c r="B54" t="s">
        <v>154</v>
      </c>
      <c r="C54" t="s">
        <v>301</v>
      </c>
      <c r="D54" t="s">
        <v>48</v>
      </c>
      <c r="E54" t="s">
        <v>49</v>
      </c>
      <c r="F54" t="s">
        <v>329</v>
      </c>
      <c r="G54" t="s">
        <v>330</v>
      </c>
      <c r="H54" t="s">
        <v>320</v>
      </c>
    </row>
    <row r="55" spans="1:8" x14ac:dyDescent="0.3">
      <c r="A55" t="s">
        <v>331</v>
      </c>
      <c r="B55" t="s">
        <v>160</v>
      </c>
      <c r="C55">
        <v>20</v>
      </c>
      <c r="D55">
        <v>10</v>
      </c>
      <c r="E55">
        <v>55</v>
      </c>
      <c r="F55">
        <v>15</v>
      </c>
      <c r="G55">
        <v>20</v>
      </c>
      <c r="H55">
        <v>80</v>
      </c>
    </row>
    <row r="56" spans="1:8" x14ac:dyDescent="0.3">
      <c r="A56" t="s">
        <v>332</v>
      </c>
      <c r="B56" t="s">
        <v>160</v>
      </c>
      <c r="C56">
        <v>95</v>
      </c>
      <c r="D56">
        <v>125</v>
      </c>
      <c r="E56">
        <v>79</v>
      </c>
      <c r="F56">
        <v>60</v>
      </c>
      <c r="G56">
        <v>100</v>
      </c>
      <c r="H56">
        <v>81</v>
      </c>
    </row>
    <row r="57" spans="1:8" x14ac:dyDescent="0.3">
      <c r="A57" t="s">
        <v>333</v>
      </c>
      <c r="B57" t="s">
        <v>160</v>
      </c>
      <c r="C57">
        <v>130</v>
      </c>
      <c r="D57">
        <v>85</v>
      </c>
      <c r="E57">
        <v>80</v>
      </c>
      <c r="F57">
        <v>85</v>
      </c>
      <c r="G57">
        <v>95</v>
      </c>
      <c r="H57">
        <v>60</v>
      </c>
    </row>
    <row r="58" spans="1:8" x14ac:dyDescent="0.3">
      <c r="A58" t="s">
        <v>334</v>
      </c>
      <c r="B58" t="s">
        <v>163</v>
      </c>
      <c r="C58">
        <v>48</v>
      </c>
      <c r="D58">
        <v>48</v>
      </c>
      <c r="E58">
        <v>48</v>
      </c>
      <c r="F58">
        <v>48</v>
      </c>
      <c r="G58">
        <v>48</v>
      </c>
      <c r="H58">
        <v>48</v>
      </c>
    </row>
    <row r="59" spans="1:8" x14ac:dyDescent="0.3">
      <c r="A59" t="s">
        <v>335</v>
      </c>
      <c r="B59" t="s">
        <v>163</v>
      </c>
      <c r="C59">
        <v>55</v>
      </c>
      <c r="D59">
        <v>55</v>
      </c>
      <c r="E59">
        <v>50</v>
      </c>
      <c r="F59">
        <v>45</v>
      </c>
      <c r="G59">
        <v>65</v>
      </c>
      <c r="H59">
        <v>55</v>
      </c>
    </row>
    <row r="60" spans="1:8" x14ac:dyDescent="0.3">
      <c r="A60" t="s">
        <v>336</v>
      </c>
      <c r="B60" t="s">
        <v>160</v>
      </c>
      <c r="C60">
        <v>130</v>
      </c>
      <c r="D60">
        <v>65</v>
      </c>
      <c r="E60">
        <v>60</v>
      </c>
      <c r="F60">
        <v>110</v>
      </c>
      <c r="G60">
        <v>95</v>
      </c>
      <c r="H60">
        <v>65</v>
      </c>
    </row>
    <row r="61" spans="1:8" x14ac:dyDescent="0.3">
      <c r="A61" t="s">
        <v>337</v>
      </c>
      <c r="B61" t="s">
        <v>310</v>
      </c>
      <c r="C61">
        <v>65</v>
      </c>
      <c r="D61">
        <v>65</v>
      </c>
      <c r="E61">
        <v>60</v>
      </c>
      <c r="F61">
        <v>110</v>
      </c>
      <c r="G61">
        <v>95</v>
      </c>
      <c r="H61">
        <v>130</v>
      </c>
    </row>
    <row r="63" spans="1:8" ht="15.6" x14ac:dyDescent="0.3">
      <c r="A63" s="11" t="s">
        <v>380</v>
      </c>
    </row>
    <row r="64" spans="1:8" x14ac:dyDescent="0.3">
      <c r="A64" t="s">
        <v>47</v>
      </c>
      <c r="B64" t="s">
        <v>154</v>
      </c>
      <c r="C64" t="s">
        <v>301</v>
      </c>
      <c r="D64" t="s">
        <v>48</v>
      </c>
      <c r="E64" t="s">
        <v>49</v>
      </c>
      <c r="F64" t="s">
        <v>329</v>
      </c>
      <c r="G64" t="s">
        <v>330</v>
      </c>
      <c r="H64" t="s">
        <v>320</v>
      </c>
    </row>
    <row r="65" spans="1:8" x14ac:dyDescent="0.3">
      <c r="A65" t="s">
        <v>331</v>
      </c>
      <c r="B65" t="s">
        <v>160</v>
      </c>
      <c r="C65">
        <v>20</v>
      </c>
      <c r="D65">
        <v>10</v>
      </c>
      <c r="E65">
        <v>55</v>
      </c>
      <c r="F65">
        <v>15</v>
      </c>
      <c r="G65">
        <v>20</v>
      </c>
      <c r="H65">
        <v>80</v>
      </c>
    </row>
    <row r="66" spans="1:8" x14ac:dyDescent="0.3">
      <c r="A66" t="s">
        <v>332</v>
      </c>
      <c r="B66" t="s">
        <v>160</v>
      </c>
      <c r="C66">
        <v>95</v>
      </c>
      <c r="D66">
        <v>125</v>
      </c>
      <c r="E66">
        <v>79</v>
      </c>
      <c r="F66">
        <v>60</v>
      </c>
      <c r="G66">
        <v>100</v>
      </c>
      <c r="H66">
        <v>81</v>
      </c>
    </row>
    <row r="67" spans="1:8" x14ac:dyDescent="0.3">
      <c r="A67" t="s">
        <v>333</v>
      </c>
      <c r="B67" t="s">
        <v>160</v>
      </c>
      <c r="C67">
        <v>130</v>
      </c>
      <c r="D67">
        <v>85</v>
      </c>
      <c r="E67">
        <v>80</v>
      </c>
      <c r="F67">
        <v>85</v>
      </c>
      <c r="G67">
        <v>95</v>
      </c>
      <c r="H67">
        <v>60</v>
      </c>
    </row>
    <row r="68" spans="1:8" x14ac:dyDescent="0.3">
      <c r="A68" t="s">
        <v>334</v>
      </c>
      <c r="B68" t="s">
        <v>163</v>
      </c>
      <c r="C68">
        <v>48</v>
      </c>
      <c r="D68">
        <v>48</v>
      </c>
      <c r="E68">
        <v>48</v>
      </c>
      <c r="F68">
        <v>48</v>
      </c>
      <c r="G68">
        <v>48</v>
      </c>
      <c r="H68">
        <v>48</v>
      </c>
    </row>
    <row r="69" spans="1:8" x14ac:dyDescent="0.3">
      <c r="A69" t="s">
        <v>335</v>
      </c>
      <c r="B69" t="s">
        <v>163</v>
      </c>
      <c r="C69">
        <v>55</v>
      </c>
      <c r="D69">
        <v>55</v>
      </c>
      <c r="E69">
        <v>50</v>
      </c>
      <c r="F69">
        <v>45</v>
      </c>
      <c r="G69">
        <v>65</v>
      </c>
      <c r="H69">
        <v>55</v>
      </c>
    </row>
    <row r="70" spans="1:8" x14ac:dyDescent="0.3">
      <c r="A70" t="s">
        <v>336</v>
      </c>
      <c r="B70" t="s">
        <v>160</v>
      </c>
      <c r="C70">
        <v>130</v>
      </c>
      <c r="D70">
        <v>65</v>
      </c>
      <c r="E70">
        <v>60</v>
      </c>
      <c r="F70">
        <v>110</v>
      </c>
      <c r="G70">
        <v>95</v>
      </c>
      <c r="H70">
        <v>65</v>
      </c>
    </row>
    <row r="71" spans="1:8" x14ac:dyDescent="0.3">
      <c r="A71" t="s">
        <v>337</v>
      </c>
      <c r="B71" t="s">
        <v>310</v>
      </c>
      <c r="C71">
        <v>65</v>
      </c>
      <c r="D71">
        <v>65</v>
      </c>
      <c r="E71">
        <v>60</v>
      </c>
      <c r="F71">
        <v>110</v>
      </c>
      <c r="G71">
        <v>95</v>
      </c>
      <c r="H71">
        <v>130</v>
      </c>
    </row>
  </sheetData>
  <conditionalFormatting sqref="C14:H20">
    <cfRule type="cellIs" dxfId="34" priority="14" operator="greaterThan">
      <formula>70</formula>
    </cfRule>
  </conditionalFormatting>
  <conditionalFormatting sqref="C25:H33 C42:H43">
    <cfRule type="cellIs" dxfId="33" priority="12" operator="between">
      <formula>80</formula>
      <formula>100</formula>
    </cfRule>
  </conditionalFormatting>
  <conditionalFormatting sqref="C35:H41">
    <cfRule type="cellIs" dxfId="32" priority="6" operator="between">
      <formula>10</formula>
      <formula>50</formula>
    </cfRule>
  </conditionalFormatting>
  <conditionalFormatting sqref="C45:H51">
    <cfRule type="cellIs" dxfId="31" priority="3" operator="notEqual">
      <formula>48</formula>
    </cfRule>
  </conditionalFormatting>
  <conditionalFormatting sqref="C55:H61">
    <cfRule type="cellIs" dxfId="30" priority="2" operator="greaterThanOrEqual">
      <formula>65</formula>
    </cfRule>
  </conditionalFormatting>
  <conditionalFormatting sqref="C65:H71">
    <cfRule type="cellIs" dxfId="29" priority="1" operator="lessThanOrEqual">
      <formula>60</formula>
    </cfRule>
  </conditionalFormatting>
  <conditionalFormatting sqref="M14:R20">
    <cfRule type="cellIs" dxfId="28" priority="10" operator="equal">
      <formula>110</formula>
    </cfRule>
    <cfRule type="cellIs" dxfId="27" priority="13" operator="lessThan">
      <formula>70</formula>
    </cfRule>
  </conditionalFormatting>
  <conditionalFormatting sqref="M25:R43">
    <cfRule type="cellIs" dxfId="26" priority="11" operator="equal">
      <formula>80</formula>
    </cfRule>
  </conditionalFormatting>
  <conditionalFormatting sqref="W14:AB20">
    <cfRule type="cellIs" dxfId="25" priority="7" operator="between">
      <formula>20</formula>
      <formula>50</formula>
    </cfRule>
    <cfRule type="cellIs" dxfId="24" priority="8" operator="greaterThan">
      <formula>100</formula>
    </cfRule>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12831-4C80-4183-A726-D3DAE48DC0C5}">
  <dimension ref="A1:O95"/>
  <sheetViews>
    <sheetView topLeftCell="A44" workbookViewId="0">
      <selection activeCell="R90" sqref="R90"/>
    </sheetView>
  </sheetViews>
  <sheetFormatPr defaultRowHeight="14.4" x14ac:dyDescent="0.3"/>
  <cols>
    <col min="1" max="1" width="14.88671875" bestFit="1" customWidth="1"/>
    <col min="2" max="2" width="11.109375" customWidth="1"/>
    <col min="3" max="3" width="6.109375" bestFit="1" customWidth="1"/>
    <col min="4" max="4" width="10.33203125" bestFit="1" customWidth="1"/>
    <col min="6" max="6" width="12.33203125" customWidth="1"/>
    <col min="7" max="7" width="11.44140625" customWidth="1"/>
    <col min="9" max="9" width="11.33203125" customWidth="1"/>
    <col min="12" max="12" width="15.21875" customWidth="1"/>
    <col min="13" max="13" width="10.88671875" customWidth="1"/>
    <col min="15" max="15" width="11.44140625" customWidth="1"/>
  </cols>
  <sheetData>
    <row r="1" spans="1:4" x14ac:dyDescent="0.3">
      <c r="A1" s="54" t="s">
        <v>189</v>
      </c>
      <c r="B1" s="55" t="s">
        <v>190</v>
      </c>
      <c r="C1" s="55" t="s">
        <v>191</v>
      </c>
      <c r="D1" s="55" t="s">
        <v>192</v>
      </c>
    </row>
    <row r="2" spans="1:4" x14ac:dyDescent="0.3">
      <c r="A2" s="37" t="s">
        <v>202</v>
      </c>
      <c r="B2" s="37" t="s">
        <v>208</v>
      </c>
      <c r="C2" s="37">
        <v>50000</v>
      </c>
      <c r="D2" s="56">
        <v>43207</v>
      </c>
    </row>
    <row r="3" spans="1:4" x14ac:dyDescent="0.3">
      <c r="A3" s="37" t="s">
        <v>200</v>
      </c>
      <c r="B3" s="37" t="s">
        <v>209</v>
      </c>
      <c r="C3" s="37">
        <v>45000</v>
      </c>
      <c r="D3" s="56">
        <v>44104</v>
      </c>
    </row>
    <row r="4" spans="1:4" x14ac:dyDescent="0.3">
      <c r="A4" s="37" t="s">
        <v>203</v>
      </c>
      <c r="B4" s="37" t="s">
        <v>209</v>
      </c>
      <c r="C4" s="37">
        <v>42000</v>
      </c>
      <c r="D4" s="56">
        <v>44430</v>
      </c>
    </row>
    <row r="5" spans="1:4" x14ac:dyDescent="0.3">
      <c r="A5" s="37" t="s">
        <v>198</v>
      </c>
      <c r="B5" s="37" t="s">
        <v>206</v>
      </c>
      <c r="C5" s="37">
        <v>40000</v>
      </c>
      <c r="D5" s="56">
        <v>44967</v>
      </c>
    </row>
    <row r="6" spans="1:4" ht="57.6" x14ac:dyDescent="0.3">
      <c r="A6" s="37" t="s">
        <v>201</v>
      </c>
      <c r="B6" s="37" t="s">
        <v>207</v>
      </c>
      <c r="C6" s="37">
        <v>38000</v>
      </c>
      <c r="D6" s="56">
        <v>44903</v>
      </c>
    </row>
    <row r="7" spans="1:4" ht="28.8" x14ac:dyDescent="0.3">
      <c r="A7" s="37" t="s">
        <v>196</v>
      </c>
      <c r="B7" s="37" t="s">
        <v>204</v>
      </c>
      <c r="C7" s="37">
        <v>35000</v>
      </c>
      <c r="D7" s="56">
        <v>44760</v>
      </c>
    </row>
    <row r="8" spans="1:4" x14ac:dyDescent="0.3">
      <c r="A8" s="37" t="s">
        <v>199</v>
      </c>
      <c r="B8" s="37" t="s">
        <v>209</v>
      </c>
      <c r="C8" s="37">
        <v>32000</v>
      </c>
      <c r="D8" s="56">
        <v>44361</v>
      </c>
    </row>
    <row r="9" spans="1:4" x14ac:dyDescent="0.3">
      <c r="A9" s="37" t="s">
        <v>195</v>
      </c>
      <c r="B9" s="37" t="s">
        <v>205</v>
      </c>
      <c r="C9" s="37">
        <v>30000</v>
      </c>
      <c r="D9" s="56">
        <v>43895</v>
      </c>
    </row>
    <row r="10" spans="1:4" ht="28.8" x14ac:dyDescent="0.3">
      <c r="A10" s="37" t="s">
        <v>197</v>
      </c>
      <c r="B10" s="37" t="s">
        <v>204</v>
      </c>
      <c r="C10" s="37">
        <v>28000</v>
      </c>
      <c r="D10" s="56">
        <v>43794</v>
      </c>
    </row>
    <row r="11" spans="1:4" ht="28.8" x14ac:dyDescent="0.3">
      <c r="A11" s="37" t="s">
        <v>194</v>
      </c>
      <c r="B11" s="37" t="s">
        <v>204</v>
      </c>
      <c r="C11" s="37">
        <v>25000</v>
      </c>
      <c r="D11" s="56">
        <v>44208</v>
      </c>
    </row>
    <row r="12" spans="1:4" x14ac:dyDescent="0.3">
      <c r="B12" s="57" t="s">
        <v>206</v>
      </c>
    </row>
    <row r="15" spans="1:4" x14ac:dyDescent="0.3">
      <c r="B15">
        <v>1</v>
      </c>
    </row>
    <row r="42" spans="1:6" x14ac:dyDescent="0.3">
      <c r="A42" t="s">
        <v>381</v>
      </c>
    </row>
    <row r="44" spans="1:6" x14ac:dyDescent="0.3">
      <c r="A44" s="54" t="s">
        <v>189</v>
      </c>
      <c r="B44" s="55" t="s">
        <v>190</v>
      </c>
      <c r="C44" s="55" t="s">
        <v>191</v>
      </c>
      <c r="D44" s="55" t="s">
        <v>192</v>
      </c>
    </row>
    <row r="45" spans="1:6" x14ac:dyDescent="0.3">
      <c r="A45" s="37" t="s">
        <v>202</v>
      </c>
      <c r="B45" s="37" t="s">
        <v>208</v>
      </c>
      <c r="C45" s="37">
        <v>50000</v>
      </c>
      <c r="D45" s="56">
        <v>43207</v>
      </c>
      <c r="F45" t="s">
        <v>382</v>
      </c>
    </row>
    <row r="46" spans="1:6" x14ac:dyDescent="0.3">
      <c r="A46" s="37" t="s">
        <v>200</v>
      </c>
      <c r="B46" s="37" t="s">
        <v>209</v>
      </c>
      <c r="C46" s="37">
        <v>45000</v>
      </c>
      <c r="D46" s="56">
        <v>44104</v>
      </c>
    </row>
    <row r="47" spans="1:6" x14ac:dyDescent="0.3">
      <c r="A47" s="37" t="s">
        <v>203</v>
      </c>
      <c r="B47" s="37" t="s">
        <v>209</v>
      </c>
      <c r="C47" s="37">
        <v>42000</v>
      </c>
      <c r="D47" s="56">
        <v>44430</v>
      </c>
    </row>
    <row r="48" spans="1:6" x14ac:dyDescent="0.3">
      <c r="A48" s="37" t="s">
        <v>198</v>
      </c>
      <c r="B48" s="37" t="s">
        <v>206</v>
      </c>
      <c r="C48" s="37">
        <v>40000</v>
      </c>
      <c r="D48" s="56">
        <v>44967</v>
      </c>
    </row>
    <row r="49" spans="1:4" ht="57.6" x14ac:dyDescent="0.3">
      <c r="A49" s="37" t="s">
        <v>201</v>
      </c>
      <c r="B49" s="37" t="s">
        <v>207</v>
      </c>
      <c r="C49" s="37">
        <v>38000</v>
      </c>
      <c r="D49" s="56">
        <v>44903</v>
      </c>
    </row>
    <row r="50" spans="1:4" ht="28.8" x14ac:dyDescent="0.3">
      <c r="A50" s="37" t="s">
        <v>196</v>
      </c>
      <c r="B50" s="37" t="s">
        <v>204</v>
      </c>
      <c r="C50" s="37">
        <v>35000</v>
      </c>
      <c r="D50" s="56">
        <v>44760</v>
      </c>
    </row>
    <row r="51" spans="1:4" x14ac:dyDescent="0.3">
      <c r="A51" s="37" t="s">
        <v>199</v>
      </c>
      <c r="B51" s="37" t="s">
        <v>209</v>
      </c>
      <c r="C51" s="37">
        <v>32000</v>
      </c>
      <c r="D51" s="56">
        <v>44361</v>
      </c>
    </row>
    <row r="52" spans="1:4" x14ac:dyDescent="0.3">
      <c r="A52" s="37" t="s">
        <v>195</v>
      </c>
      <c r="B52" s="37" t="s">
        <v>205</v>
      </c>
      <c r="C52" s="37">
        <v>30000</v>
      </c>
      <c r="D52" s="56">
        <v>43895</v>
      </c>
    </row>
    <row r="53" spans="1:4" ht="28.8" x14ac:dyDescent="0.3">
      <c r="A53" s="37" t="s">
        <v>197</v>
      </c>
      <c r="B53" s="37" t="s">
        <v>204</v>
      </c>
      <c r="C53" s="37">
        <v>28000</v>
      </c>
      <c r="D53" s="56">
        <v>43794</v>
      </c>
    </row>
    <row r="54" spans="1:4" ht="28.8" x14ac:dyDescent="0.3">
      <c r="A54" s="37" t="s">
        <v>194</v>
      </c>
      <c r="B54" s="37" t="s">
        <v>204</v>
      </c>
      <c r="C54" s="37">
        <v>25000</v>
      </c>
      <c r="D54" s="56">
        <v>44208</v>
      </c>
    </row>
    <row r="56" spans="1:4" ht="43.2" x14ac:dyDescent="0.3">
      <c r="A56" s="58" t="s">
        <v>383</v>
      </c>
    </row>
    <row r="84" spans="1:15" x14ac:dyDescent="0.3">
      <c r="A84" t="s">
        <v>384</v>
      </c>
      <c r="F84" t="s">
        <v>385</v>
      </c>
      <c r="L84" t="s">
        <v>386</v>
      </c>
    </row>
    <row r="85" spans="1:15" ht="28.8" x14ac:dyDescent="0.3">
      <c r="A85" s="54" t="s">
        <v>189</v>
      </c>
      <c r="B85" s="55" t="s">
        <v>190</v>
      </c>
      <c r="C85" s="55" t="s">
        <v>191</v>
      </c>
      <c r="D85" s="55" t="s">
        <v>192</v>
      </c>
      <c r="F85" s="54" t="s">
        <v>189</v>
      </c>
      <c r="G85" s="55" t="s">
        <v>190</v>
      </c>
      <c r="H85" s="55" t="s">
        <v>191</v>
      </c>
      <c r="I85" s="55" t="s">
        <v>192</v>
      </c>
      <c r="L85" s="54" t="s">
        <v>189</v>
      </c>
      <c r="M85" s="55" t="s">
        <v>190</v>
      </c>
      <c r="N85" s="55" t="s">
        <v>191</v>
      </c>
      <c r="O85" s="55" t="s">
        <v>192</v>
      </c>
    </row>
    <row r="86" spans="1:15" ht="28.8" x14ac:dyDescent="0.3">
      <c r="A86" s="37" t="s">
        <v>202</v>
      </c>
      <c r="B86" s="37" t="s">
        <v>208</v>
      </c>
      <c r="C86" s="37">
        <v>50000</v>
      </c>
      <c r="D86" s="56">
        <v>43207</v>
      </c>
      <c r="F86" s="37" t="s">
        <v>202</v>
      </c>
      <c r="G86" s="37" t="s">
        <v>208</v>
      </c>
      <c r="H86" s="37">
        <v>50000</v>
      </c>
      <c r="I86" s="56">
        <v>43207</v>
      </c>
      <c r="L86" s="37" t="s">
        <v>202</v>
      </c>
      <c r="M86" s="37" t="s">
        <v>208</v>
      </c>
      <c r="N86" s="37">
        <v>50000</v>
      </c>
      <c r="O86" s="56">
        <v>43207</v>
      </c>
    </row>
    <row r="87" spans="1:15" ht="28.8" x14ac:dyDescent="0.3">
      <c r="A87" s="37" t="s">
        <v>200</v>
      </c>
      <c r="B87" s="37" t="s">
        <v>209</v>
      </c>
      <c r="C87" s="37">
        <v>45000</v>
      </c>
      <c r="D87" s="56">
        <v>44104</v>
      </c>
      <c r="F87" s="37" t="s">
        <v>200</v>
      </c>
      <c r="G87" s="37" t="s">
        <v>209</v>
      </c>
      <c r="H87" s="37">
        <v>45000</v>
      </c>
      <c r="I87" s="56">
        <v>44104</v>
      </c>
      <c r="L87" s="37" t="s">
        <v>200</v>
      </c>
      <c r="M87" s="37" t="s">
        <v>209</v>
      </c>
      <c r="N87" s="37">
        <v>45000</v>
      </c>
      <c r="O87" s="56">
        <v>44104</v>
      </c>
    </row>
    <row r="88" spans="1:15" x14ac:dyDescent="0.3">
      <c r="A88" s="37" t="s">
        <v>203</v>
      </c>
      <c r="B88" s="37" t="s">
        <v>209</v>
      </c>
      <c r="C88" s="37">
        <v>42000</v>
      </c>
      <c r="D88" s="56">
        <v>44430</v>
      </c>
      <c r="F88" s="37" t="s">
        <v>203</v>
      </c>
      <c r="G88" s="37" t="s">
        <v>209</v>
      </c>
      <c r="H88" s="37">
        <v>42000</v>
      </c>
      <c r="I88" s="56">
        <v>44430</v>
      </c>
      <c r="L88" s="37" t="s">
        <v>203</v>
      </c>
      <c r="M88" s="37" t="s">
        <v>209</v>
      </c>
      <c r="N88" s="37">
        <v>42000</v>
      </c>
      <c r="O88" s="56">
        <v>44430</v>
      </c>
    </row>
    <row r="89" spans="1:15" x14ac:dyDescent="0.3">
      <c r="A89" s="37" t="s">
        <v>198</v>
      </c>
      <c r="B89" s="37" t="s">
        <v>206</v>
      </c>
      <c r="C89" s="37">
        <v>40000</v>
      </c>
      <c r="D89" s="56">
        <v>44967</v>
      </c>
      <c r="F89" s="37" t="s">
        <v>198</v>
      </c>
      <c r="G89" s="37" t="s">
        <v>206</v>
      </c>
      <c r="H89" s="37">
        <v>40000</v>
      </c>
      <c r="I89" s="56">
        <v>44967</v>
      </c>
      <c r="L89" s="37" t="s">
        <v>198</v>
      </c>
      <c r="M89" s="37" t="s">
        <v>206</v>
      </c>
      <c r="N89" s="37">
        <v>40000</v>
      </c>
      <c r="O89" s="56">
        <v>44967</v>
      </c>
    </row>
    <row r="90" spans="1:15" ht="57.6" x14ac:dyDescent="0.3">
      <c r="A90" s="37" t="s">
        <v>201</v>
      </c>
      <c r="B90" s="37" t="s">
        <v>207</v>
      </c>
      <c r="C90" s="37">
        <v>38000</v>
      </c>
      <c r="D90" s="56">
        <v>44903</v>
      </c>
      <c r="F90" s="37" t="s">
        <v>201</v>
      </c>
      <c r="G90" s="37" t="s">
        <v>207</v>
      </c>
      <c r="H90" s="37">
        <v>38000</v>
      </c>
      <c r="I90" s="56">
        <v>44903</v>
      </c>
      <c r="L90" s="37" t="s">
        <v>201</v>
      </c>
      <c r="M90" s="37" t="s">
        <v>207</v>
      </c>
      <c r="N90" s="37">
        <v>38000</v>
      </c>
      <c r="O90" s="56">
        <v>44903</v>
      </c>
    </row>
    <row r="91" spans="1:15" ht="28.8" x14ac:dyDescent="0.3">
      <c r="A91" s="37" t="s">
        <v>196</v>
      </c>
      <c r="B91" s="37" t="s">
        <v>204</v>
      </c>
      <c r="C91" s="37">
        <v>35000</v>
      </c>
      <c r="D91" s="56">
        <v>44760</v>
      </c>
      <c r="F91" s="37" t="s">
        <v>196</v>
      </c>
      <c r="G91" s="37" t="s">
        <v>204</v>
      </c>
      <c r="H91" s="37">
        <v>35000</v>
      </c>
      <c r="I91" s="56">
        <v>44760</v>
      </c>
      <c r="L91" s="37" t="s">
        <v>196</v>
      </c>
      <c r="M91" s="37" t="s">
        <v>204</v>
      </c>
      <c r="N91" s="37">
        <v>35000</v>
      </c>
      <c r="O91" s="56">
        <v>44760</v>
      </c>
    </row>
    <row r="92" spans="1:15" x14ac:dyDescent="0.3">
      <c r="A92" s="37" t="s">
        <v>199</v>
      </c>
      <c r="B92" s="37" t="s">
        <v>209</v>
      </c>
      <c r="C92" s="37">
        <v>32000</v>
      </c>
      <c r="D92" s="56">
        <v>44361</v>
      </c>
      <c r="F92" s="37" t="s">
        <v>199</v>
      </c>
      <c r="G92" s="37" t="s">
        <v>209</v>
      </c>
      <c r="H92" s="37">
        <v>32000</v>
      </c>
      <c r="I92" s="56">
        <v>44361</v>
      </c>
      <c r="L92" s="37" t="s">
        <v>199</v>
      </c>
      <c r="M92" s="37" t="s">
        <v>209</v>
      </c>
      <c r="N92" s="37">
        <v>32000</v>
      </c>
      <c r="O92" s="56">
        <v>44361</v>
      </c>
    </row>
    <row r="93" spans="1:15" ht="28.8" x14ac:dyDescent="0.3">
      <c r="A93" s="37" t="s">
        <v>195</v>
      </c>
      <c r="B93" s="37" t="s">
        <v>205</v>
      </c>
      <c r="C93" s="37">
        <v>30000</v>
      </c>
      <c r="D93" s="56">
        <v>43895</v>
      </c>
      <c r="F93" s="37" t="s">
        <v>195</v>
      </c>
      <c r="G93" s="37" t="s">
        <v>205</v>
      </c>
      <c r="H93" s="37">
        <v>30000</v>
      </c>
      <c r="I93" s="56">
        <v>43895</v>
      </c>
      <c r="L93" s="37" t="s">
        <v>195</v>
      </c>
      <c r="M93" s="37" t="s">
        <v>205</v>
      </c>
      <c r="N93" s="37">
        <v>30000</v>
      </c>
      <c r="O93" s="56">
        <v>43895</v>
      </c>
    </row>
    <row r="94" spans="1:15" ht="28.8" x14ac:dyDescent="0.3">
      <c r="A94" s="37" t="s">
        <v>197</v>
      </c>
      <c r="B94" s="37" t="s">
        <v>204</v>
      </c>
      <c r="C94" s="37">
        <v>28000</v>
      </c>
      <c r="D94" s="56">
        <v>43794</v>
      </c>
      <c r="F94" s="37" t="s">
        <v>197</v>
      </c>
      <c r="G94" s="37" t="s">
        <v>204</v>
      </c>
      <c r="H94" s="37">
        <v>28000</v>
      </c>
      <c r="I94" s="56">
        <v>43794</v>
      </c>
      <c r="L94" s="37" t="s">
        <v>197</v>
      </c>
      <c r="M94" s="37" t="s">
        <v>204</v>
      </c>
      <c r="N94" s="37">
        <v>28000</v>
      </c>
      <c r="O94" s="56">
        <v>43794</v>
      </c>
    </row>
    <row r="95" spans="1:15" ht="28.8" x14ac:dyDescent="0.3">
      <c r="A95" s="37" t="s">
        <v>194</v>
      </c>
      <c r="B95" s="37" t="s">
        <v>204</v>
      </c>
      <c r="C95" s="37">
        <v>25000</v>
      </c>
      <c r="D95" s="56">
        <v>44208</v>
      </c>
      <c r="F95" s="37" t="s">
        <v>194</v>
      </c>
      <c r="G95" s="37" t="s">
        <v>204</v>
      </c>
      <c r="H95" s="37">
        <v>25000</v>
      </c>
      <c r="I95" s="56">
        <v>44208</v>
      </c>
      <c r="L95" s="37" t="s">
        <v>194</v>
      </c>
      <c r="M95" s="37" t="s">
        <v>204</v>
      </c>
      <c r="N95" s="37">
        <v>25000</v>
      </c>
      <c r="O95" s="56">
        <v>44208</v>
      </c>
    </row>
  </sheetData>
  <conditionalFormatting sqref="B2:B12">
    <cfRule type="beginsWith" dxfId="23" priority="11" operator="beginsWith" text="S">
      <formula>LEFT(B2,LEN("S"))="S"</formula>
    </cfRule>
  </conditionalFormatting>
  <conditionalFormatting sqref="B45:B54">
    <cfRule type="containsText" dxfId="21" priority="8" operator="containsText" text="Operations">
      <formula>NOT(ISERROR(SEARCH("Operations",B45)))</formula>
    </cfRule>
  </conditionalFormatting>
  <conditionalFormatting sqref="G86:G95">
    <cfRule type="beginsWith" dxfId="19" priority="2" operator="beginsWith" text="Sal">
      <formula>LEFT(G86,LEN("Sal"))="Sal"</formula>
    </cfRule>
  </conditionalFormatting>
  <conditionalFormatting sqref="M86:M95">
    <cfRule type="endsWith" dxfId="18" priority="1" operator="endsWith" text="nce">
      <formula>RIGHT(M86,LEN("nce"))="nce"</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2" operator="containsText" id="{2F250088-4638-45C2-B76C-DD7EF49CC253}">
            <xm:f>NOT(ISERROR(SEARCH($B$8,B2)))</xm:f>
            <xm:f>$B$8</xm:f>
            <x14:dxf>
              <font>
                <color rgb="FF006100"/>
              </font>
              <fill>
                <patternFill>
                  <bgColor rgb="FFC6EFCE"/>
                </patternFill>
              </fill>
            </x14:dxf>
          </x14:cfRule>
          <xm:sqref>B2:B12</xm:sqref>
        </x14:conditionalFormatting>
        <x14:conditionalFormatting xmlns:xm="http://schemas.microsoft.com/office/excel/2006/main">
          <x14:cfRule type="notContainsText" priority="5" operator="notContains" id="{6440C593-6623-4B4F-9A54-19AD280941DB}">
            <xm:f>ISERROR(SEARCH($B$87,B86))</xm:f>
            <xm:f>$B$87</xm:f>
            <x14:dxf>
              <fill>
                <patternFill>
                  <bgColor rgb="FFFFFF00"/>
                </patternFill>
              </fill>
            </x14:dxf>
          </x14:cfRule>
          <xm:sqref>B86:B95</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E1537-9A75-48DE-9668-2E2AD6151CE3}">
  <dimension ref="A1:D34"/>
  <sheetViews>
    <sheetView topLeftCell="A33" workbookViewId="0">
      <selection activeCell="N7" sqref="N7"/>
    </sheetView>
  </sheetViews>
  <sheetFormatPr defaultRowHeight="14.4" x14ac:dyDescent="0.3"/>
  <cols>
    <col min="1" max="1" width="13.77734375" bestFit="1" customWidth="1"/>
    <col min="2" max="2" width="6.33203125" bestFit="1" customWidth="1"/>
    <col min="3" max="3" width="10.33203125" bestFit="1" customWidth="1"/>
    <col min="4" max="4" width="5" bestFit="1" customWidth="1"/>
  </cols>
  <sheetData>
    <row r="1" spans="1:4" x14ac:dyDescent="0.3">
      <c r="A1" t="s">
        <v>69</v>
      </c>
    </row>
    <row r="14" spans="1:4" x14ac:dyDescent="0.3">
      <c r="A14" t="s">
        <v>349</v>
      </c>
      <c r="B14" t="s">
        <v>154</v>
      </c>
      <c r="C14" t="s">
        <v>350</v>
      </c>
      <c r="D14" t="s">
        <v>351</v>
      </c>
    </row>
    <row r="15" spans="1:4" x14ac:dyDescent="0.3">
      <c r="A15" t="s">
        <v>352</v>
      </c>
      <c r="B15" t="s">
        <v>156</v>
      </c>
      <c r="C15" s="1">
        <v>46080</v>
      </c>
      <c r="D15">
        <v>1996</v>
      </c>
    </row>
    <row r="16" spans="1:4" x14ac:dyDescent="0.3">
      <c r="A16" t="s">
        <v>353</v>
      </c>
      <c r="B16" t="s">
        <v>158</v>
      </c>
      <c r="C16" s="1">
        <v>46080</v>
      </c>
      <c r="D16">
        <v>1996</v>
      </c>
    </row>
    <row r="17" spans="1:4" x14ac:dyDescent="0.3">
      <c r="A17" t="s">
        <v>354</v>
      </c>
      <c r="B17" t="s">
        <v>160</v>
      </c>
      <c r="C17" s="1">
        <v>46080</v>
      </c>
      <c r="D17">
        <v>1996</v>
      </c>
    </row>
    <row r="18" spans="1:4" x14ac:dyDescent="0.3">
      <c r="A18" t="s">
        <v>355</v>
      </c>
      <c r="B18" t="s">
        <v>156</v>
      </c>
      <c r="C18" s="1">
        <v>46090</v>
      </c>
      <c r="D18">
        <v>1999</v>
      </c>
    </row>
    <row r="19" spans="1:4" x14ac:dyDescent="0.3">
      <c r="A19" t="s">
        <v>356</v>
      </c>
      <c r="B19" t="s">
        <v>158</v>
      </c>
      <c r="C19" s="1">
        <v>46091</v>
      </c>
      <c r="D19">
        <v>1999</v>
      </c>
    </row>
    <row r="20" spans="1:4" x14ac:dyDescent="0.3">
      <c r="A20" t="s">
        <v>357</v>
      </c>
      <c r="B20" t="s">
        <v>160</v>
      </c>
      <c r="C20" s="1">
        <v>46092</v>
      </c>
      <c r="D20">
        <v>1999</v>
      </c>
    </row>
    <row r="21" spans="1:4" x14ac:dyDescent="0.3">
      <c r="A21" t="s">
        <v>358</v>
      </c>
      <c r="B21" t="s">
        <v>156</v>
      </c>
      <c r="C21" s="1">
        <v>46093</v>
      </c>
      <c r="D21">
        <v>2002</v>
      </c>
    </row>
    <row r="22" spans="1:4" x14ac:dyDescent="0.3">
      <c r="A22" t="s">
        <v>359</v>
      </c>
      <c r="B22" t="s">
        <v>370</v>
      </c>
      <c r="C22" s="1">
        <v>46094</v>
      </c>
      <c r="D22">
        <v>2002</v>
      </c>
    </row>
    <row r="23" spans="1:4" x14ac:dyDescent="0.3">
      <c r="A23" t="s">
        <v>360</v>
      </c>
      <c r="B23" t="s">
        <v>160</v>
      </c>
      <c r="C23" s="1">
        <v>46095</v>
      </c>
      <c r="D23">
        <v>2002</v>
      </c>
    </row>
    <row r="24" spans="1:4" x14ac:dyDescent="0.3">
      <c r="A24" t="s">
        <v>361</v>
      </c>
      <c r="B24" t="s">
        <v>156</v>
      </c>
      <c r="C24" s="1">
        <v>46096</v>
      </c>
      <c r="D24">
        <v>2006</v>
      </c>
    </row>
    <row r="25" spans="1:4" x14ac:dyDescent="0.3">
      <c r="A25" t="s">
        <v>362</v>
      </c>
      <c r="B25" t="s">
        <v>158</v>
      </c>
      <c r="C25" s="1">
        <v>46097</v>
      </c>
      <c r="D25">
        <v>2006</v>
      </c>
    </row>
    <row r="26" spans="1:4" x14ac:dyDescent="0.3">
      <c r="A26" t="s">
        <v>363</v>
      </c>
      <c r="B26" t="s">
        <v>160</v>
      </c>
      <c r="C26" s="1">
        <v>46098</v>
      </c>
      <c r="D26">
        <v>2006</v>
      </c>
    </row>
    <row r="27" spans="1:4" x14ac:dyDescent="0.3">
      <c r="A27" t="s">
        <v>364</v>
      </c>
      <c r="B27" t="s">
        <v>156</v>
      </c>
      <c r="C27" s="1">
        <v>46122</v>
      </c>
      <c r="D27">
        <v>2010</v>
      </c>
    </row>
    <row r="28" spans="1:4" x14ac:dyDescent="0.3">
      <c r="A28" t="s">
        <v>365</v>
      </c>
      <c r="B28" t="s">
        <v>158</v>
      </c>
      <c r="C28" s="1">
        <v>46123</v>
      </c>
      <c r="D28">
        <v>2010</v>
      </c>
    </row>
    <row r="29" spans="1:4" x14ac:dyDescent="0.3">
      <c r="A29" t="s">
        <v>366</v>
      </c>
      <c r="B29" t="s">
        <v>160</v>
      </c>
      <c r="C29" s="1">
        <v>46124</v>
      </c>
      <c r="D29">
        <v>2010</v>
      </c>
    </row>
    <row r="30" spans="1:4" x14ac:dyDescent="0.3">
      <c r="A30" t="s">
        <v>367</v>
      </c>
      <c r="B30" t="s">
        <v>156</v>
      </c>
      <c r="C30" s="1">
        <v>46125</v>
      </c>
      <c r="D30">
        <v>2013</v>
      </c>
    </row>
    <row r="31" spans="1:4" x14ac:dyDescent="0.3">
      <c r="A31" t="s">
        <v>368</v>
      </c>
      <c r="B31" t="s">
        <v>158</v>
      </c>
      <c r="C31" s="1">
        <v>46126</v>
      </c>
      <c r="D31">
        <v>2013</v>
      </c>
    </row>
    <row r="32" spans="1:4" x14ac:dyDescent="0.3">
      <c r="A32" t="s">
        <v>369</v>
      </c>
      <c r="B32" t="s">
        <v>160</v>
      </c>
      <c r="C32" s="1">
        <v>46127</v>
      </c>
      <c r="D32">
        <v>2013</v>
      </c>
    </row>
    <row r="34" spans="1:1" x14ac:dyDescent="0.3">
      <c r="A34" t="s">
        <v>387</v>
      </c>
    </row>
  </sheetData>
  <conditionalFormatting sqref="C15:C32">
    <cfRule type="timePeriod" dxfId="17" priority="1" timePeriod="nextWeek">
      <formula>AND(ROUNDDOWN(C15,0)-TODAY()&gt;(7-WEEKDAY(TODAY())),ROUNDDOWN(C15,0)-TODAY()&lt;(15-WEEKDAY(TODAY())))</formula>
    </cfRule>
    <cfRule type="timePeriod" dxfId="16" priority="2" timePeriod="nextMonth">
      <formula>AND(MONTH(C15)=MONTH(EDATE(TODAY(),0+1)),YEAR(C15)=YEAR(EDATE(TODAY(),0+1)))</formula>
    </cfRule>
    <cfRule type="timePeriod" dxfId="15" priority="3" timePeriod="lastMonth">
      <formula>AND(MONTH(C15)=MONTH(EDATE(TODAY(),0-1)),YEAR(C15)=YEAR(EDATE(TODAY(),0-1)))</formula>
    </cfRule>
    <cfRule type="timePeriod" dxfId="14" priority="4" timePeriod="lastWeek">
      <formula>AND(TODAY()-ROUNDDOWN(C15,0)&gt;=(WEEKDAY(TODAY())),TODAY()-ROUNDDOWN(C15,0)&lt;(WEEKDAY(TODAY())+7))</formula>
    </cfRule>
    <cfRule type="timePeriod" dxfId="13" priority="5" timePeriod="today">
      <formula>FLOOR(C15,1)=TODAY()</formula>
    </cfRule>
    <cfRule type="timePeriod" dxfId="12" priority="6" timePeriod="yesterday">
      <formula>FLOOR(C15,1)=TODAY()-1</formula>
    </cfRule>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C309D-1006-44F8-B0CA-8B4AD41DD589}">
  <dimension ref="A1:C71"/>
  <sheetViews>
    <sheetView topLeftCell="A66" workbookViewId="0">
      <selection activeCell="A73" sqref="A73:C86"/>
    </sheetView>
  </sheetViews>
  <sheetFormatPr defaultRowHeight="14.4" x14ac:dyDescent="0.3"/>
  <cols>
    <col min="1" max="1" width="14.6640625" bestFit="1" customWidth="1"/>
    <col min="7" max="7" width="13.5546875" customWidth="1"/>
  </cols>
  <sheetData>
    <row r="1" spans="1:3" x14ac:dyDescent="0.3">
      <c r="A1" t="s">
        <v>69</v>
      </c>
    </row>
    <row r="2" spans="1:3" x14ac:dyDescent="0.3">
      <c r="A2" t="s">
        <v>388</v>
      </c>
    </row>
    <row r="4" spans="1:3" x14ac:dyDescent="0.3">
      <c r="A4" t="s">
        <v>47</v>
      </c>
      <c r="B4" t="s">
        <v>154</v>
      </c>
      <c r="C4" t="s">
        <v>320</v>
      </c>
    </row>
    <row r="5" spans="1:3" x14ac:dyDescent="0.3">
      <c r="A5" t="s">
        <v>321</v>
      </c>
      <c r="B5" t="s">
        <v>156</v>
      </c>
      <c r="C5">
        <v>45</v>
      </c>
    </row>
    <row r="6" spans="1:3" x14ac:dyDescent="0.3">
      <c r="A6" t="s">
        <v>322</v>
      </c>
      <c r="B6" t="s">
        <v>156</v>
      </c>
      <c r="C6">
        <v>60</v>
      </c>
    </row>
    <row r="7" spans="1:3" x14ac:dyDescent="0.3">
      <c r="A7" t="s">
        <v>323</v>
      </c>
      <c r="B7" t="s">
        <v>156</v>
      </c>
      <c r="C7">
        <v>80</v>
      </c>
    </row>
    <row r="8" spans="1:3" x14ac:dyDescent="0.3">
      <c r="A8" t="s">
        <v>324</v>
      </c>
      <c r="B8" t="s">
        <v>158</v>
      </c>
      <c r="C8">
        <v>65</v>
      </c>
    </row>
    <row r="9" spans="1:3" x14ac:dyDescent="0.3">
      <c r="A9" t="s">
        <v>325</v>
      </c>
      <c r="B9" t="s">
        <v>158</v>
      </c>
      <c r="C9">
        <v>80</v>
      </c>
    </row>
    <row r="10" spans="1:3" x14ac:dyDescent="0.3">
      <c r="A10" t="s">
        <v>326</v>
      </c>
      <c r="B10" t="s">
        <v>158</v>
      </c>
      <c r="C10">
        <v>100</v>
      </c>
    </row>
    <row r="11" spans="1:3" x14ac:dyDescent="0.3">
      <c r="A11" t="s">
        <v>327</v>
      </c>
      <c r="B11" t="s">
        <v>160</v>
      </c>
      <c r="C11">
        <v>43</v>
      </c>
    </row>
    <row r="12" spans="1:3" x14ac:dyDescent="0.3">
      <c r="A12" t="s">
        <v>328</v>
      </c>
      <c r="B12" t="s">
        <v>160</v>
      </c>
      <c r="C12">
        <v>58</v>
      </c>
    </row>
    <row r="13" spans="1:3" x14ac:dyDescent="0.3">
      <c r="A13" t="s">
        <v>371</v>
      </c>
      <c r="B13" t="s">
        <v>160</v>
      </c>
      <c r="C13">
        <v>78</v>
      </c>
    </row>
    <row r="14" spans="1:3" x14ac:dyDescent="0.3">
      <c r="A14" t="s">
        <v>50</v>
      </c>
      <c r="B14" t="s">
        <v>161</v>
      </c>
      <c r="C14">
        <v>45</v>
      </c>
    </row>
    <row r="15" spans="1:3" x14ac:dyDescent="0.3">
      <c r="A15" t="s">
        <v>51</v>
      </c>
      <c r="B15" t="s">
        <v>161</v>
      </c>
      <c r="C15">
        <v>30</v>
      </c>
    </row>
    <row r="16" spans="1:3" x14ac:dyDescent="0.3">
      <c r="A16" t="s">
        <v>52</v>
      </c>
      <c r="B16" t="s">
        <v>161</v>
      </c>
      <c r="C16">
        <v>70</v>
      </c>
    </row>
    <row r="19" spans="1:1" x14ac:dyDescent="0.3">
      <c r="A19" t="s">
        <v>389</v>
      </c>
    </row>
    <row r="42" spans="1:3" x14ac:dyDescent="0.3">
      <c r="A42" t="s">
        <v>394</v>
      </c>
    </row>
    <row r="43" spans="1:3" x14ac:dyDescent="0.3">
      <c r="A43" t="s">
        <v>47</v>
      </c>
      <c r="B43" t="s">
        <v>154</v>
      </c>
      <c r="C43" t="s">
        <v>320</v>
      </c>
    </row>
    <row r="44" spans="1:3" x14ac:dyDescent="0.3">
      <c r="A44" t="s">
        <v>321</v>
      </c>
      <c r="B44" t="s">
        <v>156</v>
      </c>
      <c r="C44">
        <v>45</v>
      </c>
    </row>
    <row r="45" spans="1:3" x14ac:dyDescent="0.3">
      <c r="A45" t="s">
        <v>322</v>
      </c>
      <c r="B45" t="s">
        <v>156</v>
      </c>
      <c r="C45">
        <v>60</v>
      </c>
    </row>
    <row r="46" spans="1:3" x14ac:dyDescent="0.3">
      <c r="A46" t="s">
        <v>323</v>
      </c>
      <c r="B46" t="s">
        <v>156</v>
      </c>
      <c r="C46">
        <v>80</v>
      </c>
    </row>
    <row r="47" spans="1:3" x14ac:dyDescent="0.3">
      <c r="A47" t="s">
        <v>324</v>
      </c>
      <c r="B47" t="s">
        <v>158</v>
      </c>
      <c r="C47">
        <v>65</v>
      </c>
    </row>
    <row r="48" spans="1:3" x14ac:dyDescent="0.3">
      <c r="A48" t="s">
        <v>325</v>
      </c>
      <c r="B48" t="s">
        <v>158</v>
      </c>
      <c r="C48">
        <v>80</v>
      </c>
    </row>
    <row r="49" spans="1:3" x14ac:dyDescent="0.3">
      <c r="A49" t="s">
        <v>326</v>
      </c>
      <c r="B49" t="s">
        <v>158</v>
      </c>
      <c r="C49">
        <v>100</v>
      </c>
    </row>
    <row r="50" spans="1:3" x14ac:dyDescent="0.3">
      <c r="A50" t="s">
        <v>327</v>
      </c>
      <c r="B50" t="s">
        <v>160</v>
      </c>
      <c r="C50">
        <v>43</v>
      </c>
    </row>
    <row r="51" spans="1:3" x14ac:dyDescent="0.3">
      <c r="A51" t="s">
        <v>328</v>
      </c>
      <c r="B51" t="s">
        <v>160</v>
      </c>
      <c r="C51">
        <v>58</v>
      </c>
    </row>
    <row r="52" spans="1:3" x14ac:dyDescent="0.3">
      <c r="A52" t="s">
        <v>371</v>
      </c>
      <c r="B52" t="s">
        <v>160</v>
      </c>
      <c r="C52">
        <v>78</v>
      </c>
    </row>
    <row r="53" spans="1:3" x14ac:dyDescent="0.3">
      <c r="A53" t="s">
        <v>50</v>
      </c>
      <c r="B53" t="s">
        <v>161</v>
      </c>
      <c r="C53">
        <v>45</v>
      </c>
    </row>
    <row r="54" spans="1:3" x14ac:dyDescent="0.3">
      <c r="A54" t="s">
        <v>51</v>
      </c>
      <c r="B54" t="s">
        <v>161</v>
      </c>
      <c r="C54">
        <v>30</v>
      </c>
    </row>
    <row r="55" spans="1:3" x14ac:dyDescent="0.3">
      <c r="A55" t="s">
        <v>52</v>
      </c>
      <c r="B55" t="s">
        <v>161</v>
      </c>
      <c r="C55">
        <v>70</v>
      </c>
    </row>
    <row r="59" spans="1:3" x14ac:dyDescent="0.3">
      <c r="A59" t="s">
        <v>47</v>
      </c>
      <c r="B59" t="s">
        <v>154</v>
      </c>
      <c r="C59" t="s">
        <v>320</v>
      </c>
    </row>
    <row r="60" spans="1:3" x14ac:dyDescent="0.3">
      <c r="A60" t="s">
        <v>321</v>
      </c>
      <c r="B60" t="s">
        <v>156</v>
      </c>
      <c r="C60">
        <v>45</v>
      </c>
    </row>
    <row r="61" spans="1:3" x14ac:dyDescent="0.3">
      <c r="A61" t="s">
        <v>322</v>
      </c>
      <c r="B61" t="s">
        <v>156</v>
      </c>
      <c r="C61">
        <v>60</v>
      </c>
    </row>
    <row r="62" spans="1:3" x14ac:dyDescent="0.3">
      <c r="A62" t="s">
        <v>323</v>
      </c>
      <c r="B62" t="s">
        <v>156</v>
      </c>
      <c r="C62">
        <v>80</v>
      </c>
    </row>
    <row r="63" spans="1:3" x14ac:dyDescent="0.3">
      <c r="A63" t="s">
        <v>324</v>
      </c>
      <c r="B63" t="s">
        <v>158</v>
      </c>
      <c r="C63">
        <v>65</v>
      </c>
    </row>
    <row r="64" spans="1:3" x14ac:dyDescent="0.3">
      <c r="A64" t="s">
        <v>325</v>
      </c>
      <c r="B64" t="s">
        <v>158</v>
      </c>
      <c r="C64">
        <v>80</v>
      </c>
    </row>
    <row r="65" spans="1:3" x14ac:dyDescent="0.3">
      <c r="A65" t="s">
        <v>326</v>
      </c>
      <c r="B65" t="s">
        <v>158</v>
      </c>
      <c r="C65">
        <v>100</v>
      </c>
    </row>
    <row r="66" spans="1:3" x14ac:dyDescent="0.3">
      <c r="A66" t="s">
        <v>327</v>
      </c>
      <c r="B66" t="s">
        <v>160</v>
      </c>
      <c r="C66">
        <v>43</v>
      </c>
    </row>
    <row r="67" spans="1:3" x14ac:dyDescent="0.3">
      <c r="A67" t="s">
        <v>328</v>
      </c>
      <c r="B67" t="s">
        <v>160</v>
      </c>
      <c r="C67">
        <v>58</v>
      </c>
    </row>
    <row r="68" spans="1:3" x14ac:dyDescent="0.3">
      <c r="A68" t="s">
        <v>371</v>
      </c>
      <c r="B68" t="s">
        <v>160</v>
      </c>
      <c r="C68">
        <v>78</v>
      </c>
    </row>
    <row r="69" spans="1:3" x14ac:dyDescent="0.3">
      <c r="A69" t="s">
        <v>50</v>
      </c>
      <c r="B69" t="s">
        <v>161</v>
      </c>
      <c r="C69">
        <v>45</v>
      </c>
    </row>
    <row r="70" spans="1:3" x14ac:dyDescent="0.3">
      <c r="A70" t="s">
        <v>51</v>
      </c>
      <c r="B70" t="s">
        <v>161</v>
      </c>
      <c r="C70">
        <v>30</v>
      </c>
    </row>
    <row r="71" spans="1:3" x14ac:dyDescent="0.3">
      <c r="A71" t="s">
        <v>52</v>
      </c>
      <c r="B71" t="s">
        <v>161</v>
      </c>
      <c r="C71">
        <v>70</v>
      </c>
    </row>
  </sheetData>
  <conditionalFormatting sqref="A59:C71">
    <cfRule type="duplicateValues" dxfId="11" priority="2"/>
  </conditionalFormatting>
  <conditionalFormatting sqref="C5:C16">
    <cfRule type="duplicateValues" dxfId="10" priority="7"/>
  </conditionalFormatting>
  <conditionalFormatting sqref="C44:C55">
    <cfRule type="uniqueValues" dxfId="9" priority="4"/>
  </conditionalFormatting>
  <conditionalFormatting sqref="L22">
    <cfRule type="duplicateValues" priority="6"/>
  </conditionalFormatting>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CE4D6-C508-4421-A0C5-D1751B10C4F2}">
  <dimension ref="A2:M97"/>
  <sheetViews>
    <sheetView topLeftCell="A67" workbookViewId="0">
      <selection activeCell="G27" sqref="G27"/>
    </sheetView>
  </sheetViews>
  <sheetFormatPr defaultRowHeight="14.4" x14ac:dyDescent="0.3"/>
  <cols>
    <col min="1" max="1" width="13.88671875" customWidth="1"/>
  </cols>
  <sheetData>
    <row r="2" spans="1:5" x14ac:dyDescent="0.3">
      <c r="A2" t="s">
        <v>47</v>
      </c>
      <c r="B2" t="s">
        <v>154</v>
      </c>
      <c r="C2" t="s">
        <v>320</v>
      </c>
    </row>
    <row r="3" spans="1:5" x14ac:dyDescent="0.3">
      <c r="A3" t="s">
        <v>321</v>
      </c>
      <c r="B3" t="s">
        <v>156</v>
      </c>
      <c r="C3">
        <v>45</v>
      </c>
    </row>
    <row r="4" spans="1:5" x14ac:dyDescent="0.3">
      <c r="A4" t="s">
        <v>322</v>
      </c>
      <c r="B4" t="s">
        <v>156</v>
      </c>
      <c r="C4">
        <v>60</v>
      </c>
      <c r="E4" t="s">
        <v>390</v>
      </c>
    </row>
    <row r="5" spans="1:5" x14ac:dyDescent="0.3">
      <c r="A5" t="s">
        <v>323</v>
      </c>
      <c r="B5" t="s">
        <v>156</v>
      </c>
      <c r="C5">
        <v>80</v>
      </c>
    </row>
    <row r="6" spans="1:5" x14ac:dyDescent="0.3">
      <c r="A6" t="s">
        <v>324</v>
      </c>
      <c r="B6" t="s">
        <v>158</v>
      </c>
      <c r="C6">
        <v>65</v>
      </c>
    </row>
    <row r="7" spans="1:5" x14ac:dyDescent="0.3">
      <c r="A7" t="s">
        <v>325</v>
      </c>
      <c r="B7" t="s">
        <v>158</v>
      </c>
      <c r="C7">
        <v>80</v>
      </c>
    </row>
    <row r="8" spans="1:5" x14ac:dyDescent="0.3">
      <c r="A8" t="s">
        <v>326</v>
      </c>
      <c r="B8" t="s">
        <v>158</v>
      </c>
      <c r="C8">
        <v>100</v>
      </c>
    </row>
    <row r="9" spans="1:5" x14ac:dyDescent="0.3">
      <c r="A9" t="s">
        <v>327</v>
      </c>
      <c r="B9" t="s">
        <v>160</v>
      </c>
      <c r="C9">
        <v>43</v>
      </c>
    </row>
    <row r="10" spans="1:5" x14ac:dyDescent="0.3">
      <c r="A10" t="s">
        <v>328</v>
      </c>
      <c r="B10" t="s">
        <v>160</v>
      </c>
      <c r="C10">
        <v>58</v>
      </c>
    </row>
    <row r="11" spans="1:5" x14ac:dyDescent="0.3">
      <c r="A11" t="s">
        <v>371</v>
      </c>
      <c r="B11" t="s">
        <v>160</v>
      </c>
      <c r="C11">
        <v>78</v>
      </c>
    </row>
    <row r="12" spans="1:5" x14ac:dyDescent="0.3">
      <c r="A12" t="s">
        <v>50</v>
      </c>
      <c r="B12" t="s">
        <v>161</v>
      </c>
      <c r="C12">
        <v>45</v>
      </c>
    </row>
    <row r="13" spans="1:5" x14ac:dyDescent="0.3">
      <c r="A13" t="s">
        <v>51</v>
      </c>
      <c r="B13" t="s">
        <v>161</v>
      </c>
      <c r="C13">
        <v>30</v>
      </c>
    </row>
    <row r="14" spans="1:5" x14ac:dyDescent="0.3">
      <c r="A14" t="s">
        <v>52</v>
      </c>
      <c r="B14" t="s">
        <v>161</v>
      </c>
      <c r="C14">
        <v>70</v>
      </c>
    </row>
    <row r="15" spans="1:5" x14ac:dyDescent="0.3">
      <c r="A15" t="s">
        <v>53</v>
      </c>
      <c r="B15" t="s">
        <v>161</v>
      </c>
      <c r="C15">
        <v>50</v>
      </c>
    </row>
    <row r="16" spans="1:5" x14ac:dyDescent="0.3">
      <c r="A16" t="s">
        <v>54</v>
      </c>
      <c r="B16" t="s">
        <v>161</v>
      </c>
      <c r="C16">
        <v>35</v>
      </c>
    </row>
    <row r="17" spans="1:3" x14ac:dyDescent="0.3">
      <c r="A17" t="s">
        <v>55</v>
      </c>
      <c r="B17" t="s">
        <v>161</v>
      </c>
      <c r="C17">
        <v>75</v>
      </c>
    </row>
    <row r="18" spans="1:3" x14ac:dyDescent="0.3">
      <c r="A18" t="s">
        <v>56</v>
      </c>
      <c r="B18" t="s">
        <v>163</v>
      </c>
      <c r="C18">
        <v>45</v>
      </c>
    </row>
    <row r="19" spans="1:3" x14ac:dyDescent="0.3">
      <c r="A19" t="s">
        <v>57</v>
      </c>
      <c r="B19" t="s">
        <v>163</v>
      </c>
      <c r="C19">
        <v>71</v>
      </c>
    </row>
    <row r="20" spans="1:3" x14ac:dyDescent="0.3">
      <c r="A20" t="s">
        <v>58</v>
      </c>
      <c r="B20" t="s">
        <v>163</v>
      </c>
      <c r="C20">
        <v>101</v>
      </c>
    </row>
    <row r="21" spans="1:3" x14ac:dyDescent="0.3">
      <c r="A21" t="s">
        <v>59</v>
      </c>
      <c r="B21" t="s">
        <v>163</v>
      </c>
      <c r="C21">
        <v>72</v>
      </c>
    </row>
    <row r="22" spans="1:3" x14ac:dyDescent="0.3">
      <c r="A22" t="s">
        <v>60</v>
      </c>
      <c r="B22" t="s">
        <v>163</v>
      </c>
      <c r="C22">
        <v>97</v>
      </c>
    </row>
    <row r="23" spans="1:3" x14ac:dyDescent="0.3">
      <c r="A23" t="s">
        <v>61</v>
      </c>
      <c r="B23" t="s">
        <v>163</v>
      </c>
      <c r="C23">
        <v>70</v>
      </c>
    </row>
    <row r="24" spans="1:3" x14ac:dyDescent="0.3">
      <c r="A24" t="s">
        <v>62</v>
      </c>
      <c r="B24" t="s">
        <v>163</v>
      </c>
      <c r="C24">
        <v>100</v>
      </c>
    </row>
    <row r="25" spans="1:3" x14ac:dyDescent="0.3">
      <c r="A25" t="s">
        <v>63</v>
      </c>
      <c r="B25" t="s">
        <v>157</v>
      </c>
      <c r="C25">
        <v>55</v>
      </c>
    </row>
    <row r="26" spans="1:3" x14ac:dyDescent="0.3">
      <c r="A26" t="s">
        <v>64</v>
      </c>
      <c r="B26" t="s">
        <v>157</v>
      </c>
      <c r="C26">
        <v>80</v>
      </c>
    </row>
    <row r="27" spans="1:3" x14ac:dyDescent="0.3">
      <c r="A27" t="s">
        <v>65</v>
      </c>
      <c r="B27" t="s">
        <v>310</v>
      </c>
      <c r="C27">
        <v>90</v>
      </c>
    </row>
    <row r="28" spans="1:3" x14ac:dyDescent="0.3">
      <c r="A28" t="s">
        <v>66</v>
      </c>
      <c r="B28" t="s">
        <v>310</v>
      </c>
      <c r="C28">
        <v>110</v>
      </c>
    </row>
    <row r="29" spans="1:3" x14ac:dyDescent="0.3">
      <c r="A29" t="s">
        <v>67</v>
      </c>
      <c r="B29" t="s">
        <v>307</v>
      </c>
      <c r="C29">
        <v>40</v>
      </c>
    </row>
    <row r="30" spans="1:3" x14ac:dyDescent="0.3">
      <c r="A30" t="s">
        <v>68</v>
      </c>
      <c r="B30" t="s">
        <v>307</v>
      </c>
      <c r="C30">
        <v>65</v>
      </c>
    </row>
    <row r="31" spans="1:3" x14ac:dyDescent="0.3">
      <c r="A31" t="s">
        <v>372</v>
      </c>
      <c r="B31" t="s">
        <v>157</v>
      </c>
      <c r="C31">
        <v>41</v>
      </c>
    </row>
    <row r="32" spans="1:3" x14ac:dyDescent="0.3">
      <c r="A32" t="s">
        <v>373</v>
      </c>
      <c r="B32" t="s">
        <v>157</v>
      </c>
      <c r="C32">
        <v>56</v>
      </c>
    </row>
    <row r="35" spans="1:13" x14ac:dyDescent="0.3">
      <c r="A35" t="s">
        <v>47</v>
      </c>
      <c r="B35" t="s">
        <v>154</v>
      </c>
      <c r="C35" t="s">
        <v>320</v>
      </c>
    </row>
    <row r="36" spans="1:13" x14ac:dyDescent="0.3">
      <c r="A36" t="s">
        <v>321</v>
      </c>
      <c r="B36" t="s">
        <v>156</v>
      </c>
      <c r="C36">
        <v>45</v>
      </c>
      <c r="M36" t="s">
        <v>393</v>
      </c>
    </row>
    <row r="37" spans="1:13" x14ac:dyDescent="0.3">
      <c r="A37" t="s">
        <v>322</v>
      </c>
      <c r="B37" t="s">
        <v>156</v>
      </c>
      <c r="C37">
        <v>60</v>
      </c>
    </row>
    <row r="38" spans="1:13" x14ac:dyDescent="0.3">
      <c r="A38" t="s">
        <v>323</v>
      </c>
      <c r="B38" t="s">
        <v>156</v>
      </c>
      <c r="C38">
        <v>80</v>
      </c>
    </row>
    <row r="39" spans="1:13" x14ac:dyDescent="0.3">
      <c r="A39" t="s">
        <v>324</v>
      </c>
      <c r="B39" t="s">
        <v>158</v>
      </c>
      <c r="C39">
        <v>65</v>
      </c>
    </row>
    <row r="40" spans="1:13" x14ac:dyDescent="0.3">
      <c r="A40" t="s">
        <v>325</v>
      </c>
      <c r="B40" t="s">
        <v>158</v>
      </c>
      <c r="C40">
        <v>80</v>
      </c>
      <c r="F40" t="s">
        <v>391</v>
      </c>
    </row>
    <row r="41" spans="1:13" x14ac:dyDescent="0.3">
      <c r="A41" t="s">
        <v>326</v>
      </c>
      <c r="B41" t="s">
        <v>158</v>
      </c>
      <c r="C41">
        <v>100</v>
      </c>
    </row>
    <row r="42" spans="1:13" x14ac:dyDescent="0.3">
      <c r="A42" t="s">
        <v>327</v>
      </c>
      <c r="B42" t="s">
        <v>160</v>
      </c>
      <c r="C42">
        <v>43</v>
      </c>
    </row>
    <row r="43" spans="1:13" x14ac:dyDescent="0.3">
      <c r="A43" t="s">
        <v>328</v>
      </c>
      <c r="B43" t="s">
        <v>160</v>
      </c>
      <c r="C43">
        <v>58</v>
      </c>
    </row>
    <row r="44" spans="1:13" x14ac:dyDescent="0.3">
      <c r="A44" t="s">
        <v>371</v>
      </c>
      <c r="B44" t="s">
        <v>160</v>
      </c>
      <c r="C44">
        <v>78</v>
      </c>
    </row>
    <row r="45" spans="1:13" x14ac:dyDescent="0.3">
      <c r="A45" t="s">
        <v>50</v>
      </c>
      <c r="B45" t="s">
        <v>161</v>
      </c>
      <c r="C45">
        <v>45</v>
      </c>
    </row>
    <row r="46" spans="1:13" x14ac:dyDescent="0.3">
      <c r="A46" t="s">
        <v>51</v>
      </c>
      <c r="B46" t="s">
        <v>161</v>
      </c>
      <c r="C46">
        <v>30</v>
      </c>
    </row>
    <row r="47" spans="1:13" x14ac:dyDescent="0.3">
      <c r="A47" t="s">
        <v>52</v>
      </c>
      <c r="B47" t="s">
        <v>161</v>
      </c>
      <c r="C47">
        <v>70</v>
      </c>
    </row>
    <row r="48" spans="1:13" x14ac:dyDescent="0.3">
      <c r="A48" t="s">
        <v>53</v>
      </c>
      <c r="B48" t="s">
        <v>161</v>
      </c>
      <c r="C48">
        <v>50</v>
      </c>
    </row>
    <row r="49" spans="1:3" x14ac:dyDescent="0.3">
      <c r="A49" t="s">
        <v>54</v>
      </c>
      <c r="B49" t="s">
        <v>161</v>
      </c>
      <c r="C49">
        <v>35</v>
      </c>
    </row>
    <row r="50" spans="1:3" x14ac:dyDescent="0.3">
      <c r="A50" t="s">
        <v>55</v>
      </c>
      <c r="B50" t="s">
        <v>161</v>
      </c>
      <c r="C50">
        <v>75</v>
      </c>
    </row>
    <row r="51" spans="1:3" x14ac:dyDescent="0.3">
      <c r="A51" t="s">
        <v>56</v>
      </c>
      <c r="B51" t="s">
        <v>163</v>
      </c>
      <c r="C51">
        <v>45</v>
      </c>
    </row>
    <row r="52" spans="1:3" x14ac:dyDescent="0.3">
      <c r="A52" t="s">
        <v>57</v>
      </c>
      <c r="B52" t="s">
        <v>163</v>
      </c>
      <c r="C52">
        <v>71</v>
      </c>
    </row>
    <row r="53" spans="1:3" x14ac:dyDescent="0.3">
      <c r="A53" t="s">
        <v>58</v>
      </c>
      <c r="B53" t="s">
        <v>163</v>
      </c>
      <c r="C53">
        <v>101</v>
      </c>
    </row>
    <row r="54" spans="1:3" x14ac:dyDescent="0.3">
      <c r="A54" t="s">
        <v>59</v>
      </c>
      <c r="B54" t="s">
        <v>163</v>
      </c>
      <c r="C54">
        <v>72</v>
      </c>
    </row>
    <row r="55" spans="1:3" x14ac:dyDescent="0.3">
      <c r="A55" t="s">
        <v>60</v>
      </c>
      <c r="B55" t="s">
        <v>163</v>
      </c>
      <c r="C55">
        <v>97</v>
      </c>
    </row>
    <row r="56" spans="1:3" x14ac:dyDescent="0.3">
      <c r="A56" t="s">
        <v>61</v>
      </c>
      <c r="B56" t="s">
        <v>163</v>
      </c>
      <c r="C56">
        <v>70</v>
      </c>
    </row>
    <row r="57" spans="1:3" x14ac:dyDescent="0.3">
      <c r="A57" t="s">
        <v>62</v>
      </c>
      <c r="B57" t="s">
        <v>163</v>
      </c>
      <c r="C57">
        <v>100</v>
      </c>
    </row>
    <row r="58" spans="1:3" x14ac:dyDescent="0.3">
      <c r="A58" t="s">
        <v>63</v>
      </c>
      <c r="B58" t="s">
        <v>157</v>
      </c>
      <c r="C58">
        <v>55</v>
      </c>
    </row>
    <row r="59" spans="1:3" x14ac:dyDescent="0.3">
      <c r="A59" t="s">
        <v>64</v>
      </c>
      <c r="B59" t="s">
        <v>157</v>
      </c>
      <c r="C59">
        <v>80</v>
      </c>
    </row>
    <row r="60" spans="1:3" x14ac:dyDescent="0.3">
      <c r="A60" t="s">
        <v>65</v>
      </c>
      <c r="B60" t="s">
        <v>310</v>
      </c>
      <c r="C60">
        <v>90</v>
      </c>
    </row>
    <row r="61" spans="1:3" x14ac:dyDescent="0.3">
      <c r="A61" t="s">
        <v>66</v>
      </c>
      <c r="B61" t="s">
        <v>310</v>
      </c>
      <c r="C61">
        <v>110</v>
      </c>
    </row>
    <row r="62" spans="1:3" x14ac:dyDescent="0.3">
      <c r="A62" t="s">
        <v>67</v>
      </c>
      <c r="B62" t="s">
        <v>307</v>
      </c>
      <c r="C62">
        <v>40</v>
      </c>
    </row>
    <row r="63" spans="1:3" x14ac:dyDescent="0.3">
      <c r="A63" t="s">
        <v>68</v>
      </c>
      <c r="B63" t="s">
        <v>307</v>
      </c>
      <c r="C63">
        <v>65</v>
      </c>
    </row>
    <row r="64" spans="1:3" x14ac:dyDescent="0.3">
      <c r="A64" t="s">
        <v>372</v>
      </c>
      <c r="B64" t="s">
        <v>157</v>
      </c>
      <c r="C64">
        <v>41</v>
      </c>
    </row>
    <row r="65" spans="1:5" x14ac:dyDescent="0.3">
      <c r="A65" t="s">
        <v>373</v>
      </c>
      <c r="B65" t="s">
        <v>157</v>
      </c>
      <c r="C65">
        <v>56</v>
      </c>
    </row>
    <row r="67" spans="1:5" x14ac:dyDescent="0.3">
      <c r="A67" t="s">
        <v>47</v>
      </c>
      <c r="B67" t="s">
        <v>154</v>
      </c>
      <c r="C67" t="s">
        <v>320</v>
      </c>
    </row>
    <row r="68" spans="1:5" x14ac:dyDescent="0.3">
      <c r="A68" t="s">
        <v>321</v>
      </c>
      <c r="B68" t="s">
        <v>156</v>
      </c>
      <c r="C68">
        <v>45</v>
      </c>
      <c r="E68" t="s">
        <v>392</v>
      </c>
    </row>
    <row r="69" spans="1:5" x14ac:dyDescent="0.3">
      <c r="A69" t="s">
        <v>322</v>
      </c>
      <c r="B69" t="s">
        <v>156</v>
      </c>
      <c r="C69">
        <v>60</v>
      </c>
    </row>
    <row r="70" spans="1:5" x14ac:dyDescent="0.3">
      <c r="A70" t="s">
        <v>323</v>
      </c>
      <c r="B70" t="s">
        <v>156</v>
      </c>
      <c r="C70">
        <v>80</v>
      </c>
    </row>
    <row r="71" spans="1:5" x14ac:dyDescent="0.3">
      <c r="A71" t="s">
        <v>324</v>
      </c>
      <c r="B71" t="s">
        <v>158</v>
      </c>
      <c r="C71">
        <v>65</v>
      </c>
    </row>
    <row r="72" spans="1:5" x14ac:dyDescent="0.3">
      <c r="A72" t="s">
        <v>325</v>
      </c>
      <c r="B72" t="s">
        <v>158</v>
      </c>
      <c r="C72">
        <v>80</v>
      </c>
    </row>
    <row r="73" spans="1:5" x14ac:dyDescent="0.3">
      <c r="A73" t="s">
        <v>326</v>
      </c>
      <c r="B73" t="s">
        <v>158</v>
      </c>
      <c r="C73">
        <v>100</v>
      </c>
    </row>
    <row r="74" spans="1:5" x14ac:dyDescent="0.3">
      <c r="A74" t="s">
        <v>327</v>
      </c>
      <c r="B74" t="s">
        <v>160</v>
      </c>
      <c r="C74">
        <v>43</v>
      </c>
    </row>
    <row r="75" spans="1:5" x14ac:dyDescent="0.3">
      <c r="A75" t="s">
        <v>328</v>
      </c>
      <c r="B75" t="s">
        <v>160</v>
      </c>
      <c r="C75">
        <v>58</v>
      </c>
    </row>
    <row r="76" spans="1:5" x14ac:dyDescent="0.3">
      <c r="A76" t="s">
        <v>371</v>
      </c>
      <c r="B76" t="s">
        <v>160</v>
      </c>
      <c r="C76">
        <v>78</v>
      </c>
    </row>
    <row r="77" spans="1:5" x14ac:dyDescent="0.3">
      <c r="A77" t="s">
        <v>50</v>
      </c>
      <c r="B77" t="s">
        <v>161</v>
      </c>
      <c r="C77">
        <v>45</v>
      </c>
    </row>
    <row r="78" spans="1:5" x14ac:dyDescent="0.3">
      <c r="A78" t="s">
        <v>51</v>
      </c>
      <c r="B78" t="s">
        <v>161</v>
      </c>
      <c r="C78">
        <v>30</v>
      </c>
    </row>
    <row r="79" spans="1:5" x14ac:dyDescent="0.3">
      <c r="A79" t="s">
        <v>52</v>
      </c>
      <c r="B79" t="s">
        <v>161</v>
      </c>
      <c r="C79">
        <v>70</v>
      </c>
    </row>
    <row r="80" spans="1:5" x14ac:dyDescent="0.3">
      <c r="A80" t="s">
        <v>53</v>
      </c>
      <c r="B80" t="s">
        <v>161</v>
      </c>
      <c r="C80">
        <v>50</v>
      </c>
    </row>
    <row r="81" spans="1:3" x14ac:dyDescent="0.3">
      <c r="A81" t="s">
        <v>54</v>
      </c>
      <c r="B81" t="s">
        <v>161</v>
      </c>
      <c r="C81">
        <v>35</v>
      </c>
    </row>
    <row r="82" spans="1:3" x14ac:dyDescent="0.3">
      <c r="A82" t="s">
        <v>55</v>
      </c>
      <c r="B82" t="s">
        <v>161</v>
      </c>
      <c r="C82">
        <v>75</v>
      </c>
    </row>
    <row r="83" spans="1:3" x14ac:dyDescent="0.3">
      <c r="A83" t="s">
        <v>56</v>
      </c>
      <c r="B83" t="s">
        <v>163</v>
      </c>
      <c r="C83">
        <v>45</v>
      </c>
    </row>
    <row r="84" spans="1:3" x14ac:dyDescent="0.3">
      <c r="A84" t="s">
        <v>57</v>
      </c>
      <c r="B84" t="s">
        <v>163</v>
      </c>
      <c r="C84">
        <v>71</v>
      </c>
    </row>
    <row r="85" spans="1:3" x14ac:dyDescent="0.3">
      <c r="A85" t="s">
        <v>58</v>
      </c>
      <c r="B85" t="s">
        <v>163</v>
      </c>
      <c r="C85">
        <v>101</v>
      </c>
    </row>
    <row r="86" spans="1:3" x14ac:dyDescent="0.3">
      <c r="A86" t="s">
        <v>59</v>
      </c>
      <c r="B86" t="s">
        <v>163</v>
      </c>
      <c r="C86">
        <v>72</v>
      </c>
    </row>
    <row r="87" spans="1:3" x14ac:dyDescent="0.3">
      <c r="A87" t="s">
        <v>60</v>
      </c>
      <c r="B87" t="s">
        <v>163</v>
      </c>
      <c r="C87">
        <v>97</v>
      </c>
    </row>
    <row r="88" spans="1:3" x14ac:dyDescent="0.3">
      <c r="A88" t="s">
        <v>61</v>
      </c>
      <c r="B88" t="s">
        <v>163</v>
      </c>
      <c r="C88">
        <v>70</v>
      </c>
    </row>
    <row r="89" spans="1:3" x14ac:dyDescent="0.3">
      <c r="A89" t="s">
        <v>62</v>
      </c>
      <c r="B89" t="s">
        <v>163</v>
      </c>
      <c r="C89">
        <v>100</v>
      </c>
    </row>
    <row r="90" spans="1:3" x14ac:dyDescent="0.3">
      <c r="A90" t="s">
        <v>63</v>
      </c>
      <c r="B90" t="s">
        <v>157</v>
      </c>
      <c r="C90">
        <v>55</v>
      </c>
    </row>
    <row r="91" spans="1:3" x14ac:dyDescent="0.3">
      <c r="A91" t="s">
        <v>64</v>
      </c>
      <c r="B91" t="s">
        <v>157</v>
      </c>
      <c r="C91">
        <v>80</v>
      </c>
    </row>
    <row r="92" spans="1:3" x14ac:dyDescent="0.3">
      <c r="A92" t="s">
        <v>65</v>
      </c>
      <c r="B92" t="s">
        <v>310</v>
      </c>
      <c r="C92">
        <v>90</v>
      </c>
    </row>
    <row r="93" spans="1:3" x14ac:dyDescent="0.3">
      <c r="A93" t="s">
        <v>66</v>
      </c>
      <c r="B93" t="s">
        <v>310</v>
      </c>
      <c r="C93">
        <v>110</v>
      </c>
    </row>
    <row r="94" spans="1:3" x14ac:dyDescent="0.3">
      <c r="A94" t="s">
        <v>67</v>
      </c>
      <c r="B94" t="s">
        <v>307</v>
      </c>
      <c r="C94">
        <v>40</v>
      </c>
    </row>
    <row r="95" spans="1:3" x14ac:dyDescent="0.3">
      <c r="A95" t="s">
        <v>68</v>
      </c>
      <c r="B95" t="s">
        <v>307</v>
      </c>
      <c r="C95">
        <v>65</v>
      </c>
    </row>
    <row r="96" spans="1:3" x14ac:dyDescent="0.3">
      <c r="A96" t="s">
        <v>372</v>
      </c>
      <c r="B96" t="s">
        <v>157</v>
      </c>
      <c r="C96">
        <v>41</v>
      </c>
    </row>
    <row r="97" spans="1:3" x14ac:dyDescent="0.3">
      <c r="A97" t="s">
        <v>373</v>
      </c>
      <c r="B97" t="s">
        <v>157</v>
      </c>
      <c r="C97">
        <v>56</v>
      </c>
    </row>
  </sheetData>
  <conditionalFormatting sqref="C3:C32">
    <cfRule type="top10" dxfId="8" priority="9" bottom="1" rank="10"/>
    <cfRule type="top10" dxfId="7" priority="10" rank="10"/>
  </conditionalFormatting>
  <conditionalFormatting sqref="C36:C65">
    <cfRule type="top10" dxfId="6" priority="5" percent="1" bottom="1" rank="10"/>
    <cfRule type="top10" dxfId="5" priority="6" percent="1" rank="10"/>
  </conditionalFormatting>
  <conditionalFormatting sqref="C68:C97">
    <cfRule type="aboveAverage" dxfId="4" priority="1" aboveAverage="0"/>
    <cfRule type="aboveAverage" dxfId="3" priority="2"/>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4617C-C9CA-4A77-9DF4-1A9E6C09E227}">
  <dimension ref="A1"/>
  <sheetViews>
    <sheetView zoomScale="194" zoomScaleNormal="194" workbookViewId="0">
      <selection activeCell="G3" sqref="G3:I5"/>
    </sheetView>
  </sheetViews>
  <sheetFormatPr defaultRowHeight="14.4" x14ac:dyDescent="0.3"/>
  <cols>
    <col min="1" max="1" width="14.6640625" bestFit="1" customWidth="1"/>
    <col min="2" max="2" width="6.33203125" bestFit="1" customWidth="1"/>
    <col min="3" max="3" width="5.88671875" bestFit="1" customWidth="1"/>
  </cols>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F5964-0D44-43E5-8492-C869FD4F3ECA}">
  <dimension ref="A3:C42"/>
  <sheetViews>
    <sheetView topLeftCell="A16" workbookViewId="0">
      <selection activeCell="A30" sqref="A30:C42"/>
    </sheetView>
  </sheetViews>
  <sheetFormatPr defaultRowHeight="14.4" x14ac:dyDescent="0.3"/>
  <sheetData>
    <row r="3" spans="1:1" x14ac:dyDescent="0.3">
      <c r="A3" t="s">
        <v>395</v>
      </c>
    </row>
    <row r="30" spans="1:3" x14ac:dyDescent="0.3">
      <c r="A30" t="s">
        <v>47</v>
      </c>
      <c r="B30" t="s">
        <v>154</v>
      </c>
      <c r="C30" t="s">
        <v>320</v>
      </c>
    </row>
    <row r="31" spans="1:3" x14ac:dyDescent="0.3">
      <c r="A31" t="s">
        <v>321</v>
      </c>
      <c r="B31" t="s">
        <v>156</v>
      </c>
      <c r="C31">
        <v>45</v>
      </c>
    </row>
    <row r="32" spans="1:3" x14ac:dyDescent="0.3">
      <c r="A32" t="s">
        <v>322</v>
      </c>
      <c r="B32" t="s">
        <v>156</v>
      </c>
      <c r="C32">
        <v>60</v>
      </c>
    </row>
    <row r="33" spans="1:3" x14ac:dyDescent="0.3">
      <c r="A33" t="s">
        <v>323</v>
      </c>
      <c r="B33" t="s">
        <v>156</v>
      </c>
      <c r="C33">
        <v>80</v>
      </c>
    </row>
    <row r="34" spans="1:3" x14ac:dyDescent="0.3">
      <c r="A34" t="s">
        <v>324</v>
      </c>
      <c r="B34" t="s">
        <v>158</v>
      </c>
      <c r="C34">
        <v>65</v>
      </c>
    </row>
    <row r="35" spans="1:3" x14ac:dyDescent="0.3">
      <c r="A35" t="s">
        <v>325</v>
      </c>
      <c r="B35" t="s">
        <v>158</v>
      </c>
      <c r="C35">
        <v>80</v>
      </c>
    </row>
    <row r="36" spans="1:3" x14ac:dyDescent="0.3">
      <c r="A36" t="s">
        <v>326</v>
      </c>
      <c r="B36" t="s">
        <v>158</v>
      </c>
      <c r="C36">
        <v>100</v>
      </c>
    </row>
    <row r="37" spans="1:3" x14ac:dyDescent="0.3">
      <c r="A37" t="s">
        <v>327</v>
      </c>
      <c r="B37" t="s">
        <v>160</v>
      </c>
      <c r="C37">
        <v>10</v>
      </c>
    </row>
    <row r="38" spans="1:3" x14ac:dyDescent="0.3">
      <c r="A38" t="s">
        <v>328</v>
      </c>
      <c r="B38" t="s">
        <v>160</v>
      </c>
      <c r="C38">
        <v>58</v>
      </c>
    </row>
    <row r="39" spans="1:3" x14ac:dyDescent="0.3">
      <c r="A39" t="s">
        <v>371</v>
      </c>
      <c r="B39" t="s">
        <v>160</v>
      </c>
      <c r="C39">
        <v>78</v>
      </c>
    </row>
    <row r="40" spans="1:3" x14ac:dyDescent="0.3">
      <c r="A40" t="s">
        <v>50</v>
      </c>
      <c r="B40" t="s">
        <v>161</v>
      </c>
      <c r="C40">
        <v>45</v>
      </c>
    </row>
    <row r="41" spans="1:3" x14ac:dyDescent="0.3">
      <c r="A41" t="s">
        <v>51</v>
      </c>
      <c r="B41" t="s">
        <v>161</v>
      </c>
      <c r="C41">
        <v>-110</v>
      </c>
    </row>
    <row r="42" spans="1:3" x14ac:dyDescent="0.3">
      <c r="A42" t="s">
        <v>52</v>
      </c>
      <c r="B42" t="s">
        <v>161</v>
      </c>
      <c r="C42">
        <v>70</v>
      </c>
    </row>
  </sheetData>
  <conditionalFormatting sqref="C31:C42">
    <cfRule type="dataBar" priority="1">
      <dataBar>
        <cfvo type="min"/>
        <cfvo type="max"/>
        <color theme="5"/>
      </dataBar>
      <extLst>
        <ext xmlns:x14="http://schemas.microsoft.com/office/spreadsheetml/2009/9/main" uri="{B025F937-C7B1-47D3-B67F-A62EFF666E3E}">
          <x14:id>{70EAB016-8100-4B2B-AF7E-E28CB94C6E75}</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0EAB016-8100-4B2B-AF7E-E28CB94C6E75}">
            <x14:dataBar minLength="0" maxLength="100" border="1">
              <x14:cfvo type="autoMin"/>
              <x14:cfvo type="autoMax"/>
              <x14:borderColor rgb="FF000000"/>
              <x14:negativeFillColor theme="4"/>
              <x14:axisColor rgb="FF00B050"/>
            </x14:dataBar>
          </x14:cfRule>
          <xm:sqref>C31:C42</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DE406-A81C-46B8-91E4-4C3E8692EE79}">
  <dimension ref="A4:C34"/>
  <sheetViews>
    <sheetView topLeftCell="A41" workbookViewId="0">
      <selection activeCell="M64" sqref="M64"/>
    </sheetView>
  </sheetViews>
  <sheetFormatPr defaultRowHeight="14.4" x14ac:dyDescent="0.3"/>
  <sheetData>
    <row r="4" spans="1:3" x14ac:dyDescent="0.3">
      <c r="A4">
        <v>90</v>
      </c>
      <c r="C4">
        <v>5</v>
      </c>
    </row>
    <row r="5" spans="1:3" x14ac:dyDescent="0.3">
      <c r="A5">
        <v>60</v>
      </c>
      <c r="C5">
        <v>3</v>
      </c>
    </row>
    <row r="6" spans="1:3" x14ac:dyDescent="0.3">
      <c r="A6">
        <v>30</v>
      </c>
      <c r="C6">
        <v>1</v>
      </c>
    </row>
    <row r="9" spans="1:3" x14ac:dyDescent="0.3">
      <c r="A9">
        <v>1</v>
      </c>
    </row>
    <row r="34" spans="1:1" x14ac:dyDescent="0.3">
      <c r="A34">
        <v>2</v>
      </c>
    </row>
  </sheetData>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2" id="{FC568871-936C-4A12-B442-945CA62DE237}">
            <x14:iconSet iconSet="3TrafficLights2" custom="1">
              <x14:cfvo type="percent">
                <xm:f>0</xm:f>
              </x14:cfvo>
              <x14:cfvo type="num">
                <xm:f>60</xm:f>
              </x14:cfvo>
              <x14:cfvo type="num">
                <xm:f>90</xm:f>
              </x14:cfvo>
              <x14:cfIcon iconSet="3TrafficLights2" iconId="1"/>
              <x14:cfIcon iconSet="3TrafficLights2" iconId="2"/>
              <x14:cfIcon iconSet="3TrafficLights2" iconId="0"/>
            </x14:iconSet>
          </x14:cfRule>
          <xm:sqref>A4:A6 A9</xm:sqref>
        </x14:conditionalFormatting>
        <x14:conditionalFormatting xmlns:xm="http://schemas.microsoft.com/office/excel/2006/main">
          <x14:cfRule type="iconSet" priority="1" id="{7BACC848-9AEE-43C8-83D6-73C99683FAED}">
            <x14:iconSet iconSet="3Stars">
              <x14:cfvo type="percent">
                <xm:f>0</xm:f>
              </x14:cfvo>
              <x14:cfvo type="num">
                <xm:f>3</xm:f>
              </x14:cfvo>
              <x14:cfvo type="num">
                <xm:f>5</xm:f>
              </x14:cfvo>
            </x14:iconSet>
          </x14:cfRule>
          <xm:sqref>C4:C6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1D59E-7FDB-409D-B9AB-D192127AA246}">
  <dimension ref="A3:F21"/>
  <sheetViews>
    <sheetView topLeftCell="A2" workbookViewId="0">
      <selection activeCell="J24" sqref="J24"/>
    </sheetView>
  </sheetViews>
  <sheetFormatPr defaultRowHeight="14.4" x14ac:dyDescent="0.3"/>
  <cols>
    <col min="1" max="1" width="17.77734375" customWidth="1"/>
    <col min="4" max="4" width="22.44140625" bestFit="1" customWidth="1"/>
    <col min="5" max="5" width="17.6640625" customWidth="1"/>
  </cols>
  <sheetData>
    <row r="3" spans="1:6" ht="15.6" x14ac:dyDescent="0.3">
      <c r="A3" s="11" t="s">
        <v>409</v>
      </c>
    </row>
    <row r="11" spans="1:6" x14ac:dyDescent="0.3">
      <c r="A11" t="s">
        <v>313</v>
      </c>
    </row>
    <row r="12" spans="1:6" x14ac:dyDescent="0.3">
      <c r="A12" t="s">
        <v>396</v>
      </c>
      <c r="B12" t="s">
        <v>154</v>
      </c>
      <c r="C12" t="s">
        <v>73</v>
      </c>
      <c r="D12" t="s">
        <v>397</v>
      </c>
      <c r="E12" t="s">
        <v>407</v>
      </c>
      <c r="F12" t="s">
        <v>408</v>
      </c>
    </row>
    <row r="13" spans="1:6" x14ac:dyDescent="0.3">
      <c r="A13" t="s">
        <v>398</v>
      </c>
      <c r="B13" t="s">
        <v>156</v>
      </c>
      <c r="C13">
        <v>318</v>
      </c>
      <c r="D13" t="str">
        <f t="shared" ref="D13:D21" si="0">IF(C13&gt;500,"yes","no")</f>
        <v>no</v>
      </c>
      <c r="E13" t="str">
        <f>IF(B13="grass","true", "false")</f>
        <v>true</v>
      </c>
      <c r="F13" t="str">
        <f>IF(C13&lt;500,"True","False")</f>
        <v>True</v>
      </c>
    </row>
    <row r="14" spans="1:6" x14ac:dyDescent="0.3">
      <c r="A14" t="s">
        <v>399</v>
      </c>
      <c r="B14" t="s">
        <v>156</v>
      </c>
      <c r="C14">
        <v>405</v>
      </c>
      <c r="D14" t="str">
        <f t="shared" si="0"/>
        <v>no</v>
      </c>
      <c r="E14" t="str">
        <f t="shared" ref="E14:E21" si="1">IF(B14="grass","true", "false")</f>
        <v>true</v>
      </c>
      <c r="F14" t="str">
        <f t="shared" ref="F14:F21" si="2">IF(C14&lt;500,"True","False")</f>
        <v>True</v>
      </c>
    </row>
    <row r="15" spans="1:6" x14ac:dyDescent="0.3">
      <c r="A15" t="s">
        <v>400</v>
      </c>
      <c r="B15" t="s">
        <v>156</v>
      </c>
      <c r="C15">
        <v>525</v>
      </c>
      <c r="D15" t="str">
        <f t="shared" si="0"/>
        <v>yes</v>
      </c>
      <c r="E15" t="str">
        <f t="shared" si="1"/>
        <v>true</v>
      </c>
      <c r="F15" t="str">
        <f t="shared" si="2"/>
        <v>False</v>
      </c>
    </row>
    <row r="16" spans="1:6" x14ac:dyDescent="0.3">
      <c r="A16" t="s">
        <v>401</v>
      </c>
      <c r="B16" t="s">
        <v>158</v>
      </c>
      <c r="C16">
        <v>309</v>
      </c>
      <c r="D16" t="str">
        <f t="shared" si="0"/>
        <v>no</v>
      </c>
      <c r="E16" t="str">
        <f t="shared" si="1"/>
        <v>false</v>
      </c>
      <c r="F16" t="str">
        <f t="shared" si="2"/>
        <v>True</v>
      </c>
    </row>
    <row r="17" spans="1:6" x14ac:dyDescent="0.3">
      <c r="A17" t="s">
        <v>402</v>
      </c>
      <c r="B17" t="s">
        <v>158</v>
      </c>
      <c r="C17">
        <v>405</v>
      </c>
      <c r="D17" t="str">
        <f t="shared" si="0"/>
        <v>no</v>
      </c>
      <c r="E17" t="str">
        <f t="shared" si="1"/>
        <v>false</v>
      </c>
      <c r="F17" t="str">
        <f t="shared" si="2"/>
        <v>True</v>
      </c>
    </row>
    <row r="18" spans="1:6" x14ac:dyDescent="0.3">
      <c r="A18" t="s">
        <v>403</v>
      </c>
      <c r="B18" t="s">
        <v>158</v>
      </c>
      <c r="C18">
        <v>534</v>
      </c>
      <c r="D18" t="str">
        <f t="shared" si="0"/>
        <v>yes</v>
      </c>
      <c r="E18" t="str">
        <f t="shared" si="1"/>
        <v>false</v>
      </c>
      <c r="F18" t="str">
        <f t="shared" si="2"/>
        <v>False</v>
      </c>
    </row>
    <row r="19" spans="1:6" x14ac:dyDescent="0.3">
      <c r="A19" t="s">
        <v>404</v>
      </c>
      <c r="B19" t="s">
        <v>160</v>
      </c>
      <c r="C19">
        <v>314</v>
      </c>
      <c r="D19" t="str">
        <f t="shared" si="0"/>
        <v>no</v>
      </c>
      <c r="E19" t="str">
        <f t="shared" si="1"/>
        <v>false</v>
      </c>
      <c r="F19" t="str">
        <f t="shared" si="2"/>
        <v>True</v>
      </c>
    </row>
    <row r="20" spans="1:6" x14ac:dyDescent="0.3">
      <c r="A20" t="s">
        <v>405</v>
      </c>
      <c r="B20" t="s">
        <v>160</v>
      </c>
      <c r="C20">
        <v>405</v>
      </c>
      <c r="D20" t="str">
        <f t="shared" si="0"/>
        <v>no</v>
      </c>
      <c r="E20" t="str">
        <f t="shared" si="1"/>
        <v>false</v>
      </c>
      <c r="F20" t="str">
        <f t="shared" si="2"/>
        <v>True</v>
      </c>
    </row>
    <row r="21" spans="1:6" x14ac:dyDescent="0.3">
      <c r="A21" t="s">
        <v>406</v>
      </c>
      <c r="B21" t="s">
        <v>160</v>
      </c>
      <c r="C21">
        <v>530</v>
      </c>
      <c r="D21" t="str">
        <f t="shared" si="0"/>
        <v>yes</v>
      </c>
      <c r="E21" t="str">
        <f t="shared" si="1"/>
        <v>false</v>
      </c>
      <c r="F21" t="str">
        <f t="shared" si="2"/>
        <v>False</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CEEA9-3F78-4C88-BC19-F5B26FD581E7}">
  <dimension ref="A1:N31"/>
  <sheetViews>
    <sheetView topLeftCell="A2" workbookViewId="0">
      <selection activeCell="K9" sqref="K9"/>
    </sheetView>
  </sheetViews>
  <sheetFormatPr defaultRowHeight="14.4" x14ac:dyDescent="0.3"/>
  <cols>
    <col min="5" max="5" width="9.88671875" customWidth="1"/>
    <col min="6" max="6" width="18.6640625" customWidth="1"/>
    <col min="7" max="7" width="11" customWidth="1"/>
    <col min="8" max="8" width="18" customWidth="1"/>
    <col min="10" max="10" width="18.6640625" customWidth="1"/>
    <col min="11" max="11" width="18" customWidth="1"/>
  </cols>
  <sheetData>
    <row r="1" spans="1:13" x14ac:dyDescent="0.3">
      <c r="A1" t="s">
        <v>410</v>
      </c>
    </row>
    <row r="8" spans="1:13" x14ac:dyDescent="0.3">
      <c r="E8" t="s">
        <v>267</v>
      </c>
      <c r="F8" t="s">
        <v>411</v>
      </c>
      <c r="G8" t="s">
        <v>294</v>
      </c>
      <c r="H8" t="s">
        <v>412</v>
      </c>
      <c r="I8" t="s">
        <v>72</v>
      </c>
      <c r="J8" t="s">
        <v>450</v>
      </c>
      <c r="K8" t="s">
        <v>413</v>
      </c>
    </row>
    <row r="9" spans="1:13" x14ac:dyDescent="0.3">
      <c r="E9" t="s">
        <v>414</v>
      </c>
      <c r="F9" s="59">
        <v>44884.598611111112</v>
      </c>
      <c r="G9" t="s">
        <v>415</v>
      </c>
      <c r="H9" t="s">
        <v>416</v>
      </c>
      <c r="I9" s="61">
        <v>6.99</v>
      </c>
      <c r="J9" s="61">
        <f>IF(Table7[[#This Row],[Price]]&gt;$N$25,Table7[[#This Row],[Price]]*1.1,Table7[[#This Row],[Price]])</f>
        <v>7.6890000000000009</v>
      </c>
      <c r="K9" t="str">
        <f>IF(Table7[[#This Row],[Price]]&gt;$N$25,"Including Tax","")</f>
        <v>Including Tax</v>
      </c>
      <c r="M9" s="60"/>
    </row>
    <row r="10" spans="1:13" x14ac:dyDescent="0.3">
      <c r="E10" t="s">
        <v>417</v>
      </c>
      <c r="F10" s="59">
        <v>44884.598611111112</v>
      </c>
      <c r="G10" t="s">
        <v>415</v>
      </c>
      <c r="H10" t="s">
        <v>418</v>
      </c>
      <c r="I10" s="61">
        <v>2.5</v>
      </c>
      <c r="J10" s="61">
        <f>IF(Table7[[#This Row],[Price]]&gt;$N$25,Table7[[#This Row],[Price]]*1.1,Table7[[#This Row],[Price]])</f>
        <v>2.5</v>
      </c>
      <c r="K10" t="str">
        <f>IF(Table7[[#This Row],[Price]]&gt;$N$25,"Including Tax","")</f>
        <v/>
      </c>
    </row>
    <row r="11" spans="1:13" x14ac:dyDescent="0.3">
      <c r="E11" t="s">
        <v>419</v>
      </c>
      <c r="F11" s="59">
        <v>44884.598611111112</v>
      </c>
      <c r="G11" t="s">
        <v>415</v>
      </c>
      <c r="H11" t="s">
        <v>416</v>
      </c>
      <c r="I11" s="61">
        <v>8.99</v>
      </c>
      <c r="J11" s="61">
        <f>IF(Table7[[#This Row],[Price]]&gt;$N$25,Table7[[#This Row],[Price]]*1.1,Table7[[#This Row],[Price]])</f>
        <v>9.8890000000000011</v>
      </c>
      <c r="K11" t="str">
        <f>IF(Table7[[#This Row],[Price]]&gt;$N$25,"Including Tax","")</f>
        <v>Including Tax</v>
      </c>
    </row>
    <row r="12" spans="1:13" x14ac:dyDescent="0.3">
      <c r="E12" t="s">
        <v>420</v>
      </c>
      <c r="F12" s="59">
        <v>44884.619444444441</v>
      </c>
      <c r="G12" t="s">
        <v>421</v>
      </c>
      <c r="H12" t="s">
        <v>416</v>
      </c>
      <c r="I12" s="61">
        <v>12.99</v>
      </c>
      <c r="J12" s="61">
        <f>IF(Table7[[#This Row],[Price]]&gt;$N$25,Table7[[#This Row],[Price]]*1.1,Table7[[#This Row],[Price]])</f>
        <v>14.289000000000001</v>
      </c>
      <c r="K12" t="str">
        <f>IF(Table7[[#This Row],[Price]]&gt;$N$25,"Including Tax","")</f>
        <v>Including Tax</v>
      </c>
    </row>
    <row r="13" spans="1:13" x14ac:dyDescent="0.3">
      <c r="E13" t="s">
        <v>422</v>
      </c>
      <c r="F13" s="59">
        <v>44884.640277777777</v>
      </c>
      <c r="G13" t="s">
        <v>415</v>
      </c>
      <c r="H13" t="s">
        <v>423</v>
      </c>
      <c r="I13" s="61">
        <v>5.99</v>
      </c>
      <c r="J13" s="61">
        <f>IF(Table7[[#This Row],[Price]]&gt;$N$25,Table7[[#This Row],[Price]]*1.1,Table7[[#This Row],[Price]])</f>
        <v>6.5890000000000004</v>
      </c>
      <c r="K13" t="str">
        <f>IF(Table7[[#This Row],[Price]]&gt;$N$25,"Including Tax","")</f>
        <v>Including Tax</v>
      </c>
    </row>
    <row r="14" spans="1:13" x14ac:dyDescent="0.3">
      <c r="E14" t="s">
        <v>424</v>
      </c>
      <c r="F14" s="59">
        <v>44884.640277777777</v>
      </c>
      <c r="G14" t="s">
        <v>421</v>
      </c>
      <c r="H14" t="s">
        <v>425</v>
      </c>
      <c r="I14" s="61">
        <v>5.99</v>
      </c>
      <c r="J14" s="61">
        <f>IF(Table7[[#This Row],[Price]]&gt;$N$25,Table7[[#This Row],[Price]]*1.1,Table7[[#This Row],[Price]])</f>
        <v>6.5890000000000004</v>
      </c>
      <c r="K14" t="str">
        <f>IF(Table7[[#This Row],[Price]]&gt;$N$25,"Including Tax","")</f>
        <v>Including Tax</v>
      </c>
    </row>
    <row r="15" spans="1:13" x14ac:dyDescent="0.3">
      <c r="E15" t="s">
        <v>426</v>
      </c>
      <c r="F15" s="59">
        <v>44884.640277777777</v>
      </c>
      <c r="G15" t="s">
        <v>421</v>
      </c>
      <c r="H15" t="s">
        <v>425</v>
      </c>
      <c r="I15" s="61">
        <v>5.99</v>
      </c>
      <c r="J15" s="61">
        <f>IF(Table7[[#This Row],[Price]]&gt;$N$25,Table7[[#This Row],[Price]]*1.1,Table7[[#This Row],[Price]])</f>
        <v>6.5890000000000004</v>
      </c>
      <c r="K15" t="str">
        <f>IF(Table7[[#This Row],[Price]]&gt;$N$25,"Including Tax","")</f>
        <v>Including Tax</v>
      </c>
    </row>
    <row r="16" spans="1:13" x14ac:dyDescent="0.3">
      <c r="E16" t="s">
        <v>427</v>
      </c>
      <c r="F16" s="59">
        <v>44884.640972222223</v>
      </c>
      <c r="G16" t="s">
        <v>421</v>
      </c>
      <c r="H16" t="s">
        <v>425</v>
      </c>
      <c r="I16" s="61">
        <v>5.99</v>
      </c>
      <c r="J16" s="61">
        <f>IF(Table7[[#This Row],[Price]]&gt;$N$25,Table7[[#This Row],[Price]]*1.1,Table7[[#This Row],[Price]])</f>
        <v>6.5890000000000004</v>
      </c>
      <c r="K16" t="str">
        <f>IF(Table7[[#This Row],[Price]]&gt;$N$25,"Including Tax","")</f>
        <v>Including Tax</v>
      </c>
    </row>
    <row r="17" spans="5:14" x14ac:dyDescent="0.3">
      <c r="E17" t="s">
        <v>428</v>
      </c>
      <c r="F17" s="59">
        <v>44884.640972222223</v>
      </c>
      <c r="G17" t="s">
        <v>421</v>
      </c>
      <c r="H17" t="s">
        <v>425</v>
      </c>
      <c r="I17" s="61">
        <v>5.99</v>
      </c>
      <c r="J17" s="61">
        <f>IF(Table7[[#This Row],[Price]]&gt;$N$25,Table7[[#This Row],[Price]]*1.1,Table7[[#This Row],[Price]])</f>
        <v>6.5890000000000004</v>
      </c>
      <c r="K17" t="str">
        <f>IF(Table7[[#This Row],[Price]]&gt;$N$25,"Including Tax","")</f>
        <v>Including Tax</v>
      </c>
    </row>
    <row r="18" spans="5:14" x14ac:dyDescent="0.3">
      <c r="E18" t="s">
        <v>429</v>
      </c>
      <c r="F18" s="59">
        <v>44884.649305555555</v>
      </c>
      <c r="G18" t="s">
        <v>430</v>
      </c>
      <c r="H18" t="s">
        <v>431</v>
      </c>
      <c r="I18" s="61">
        <v>7.99</v>
      </c>
      <c r="J18" s="61">
        <f>IF(Table7[[#This Row],[Price]]&gt;$N$25,Table7[[#This Row],[Price]]*1.1,Table7[[#This Row],[Price]])</f>
        <v>8.7890000000000015</v>
      </c>
      <c r="K18" t="str">
        <f>IF(Table7[[#This Row],[Price]]&gt;$N$25,"Including Tax","")</f>
        <v>Including Tax</v>
      </c>
    </row>
    <row r="19" spans="5:14" x14ac:dyDescent="0.3">
      <c r="E19" t="s">
        <v>432</v>
      </c>
      <c r="F19" s="59">
        <v>44884.65</v>
      </c>
      <c r="G19" t="s">
        <v>430</v>
      </c>
      <c r="H19" t="s">
        <v>418</v>
      </c>
      <c r="I19" s="61">
        <v>2.99</v>
      </c>
      <c r="J19" s="61">
        <f>IF(Table7[[#This Row],[Price]]&gt;$N$25,Table7[[#This Row],[Price]]*1.1,Table7[[#This Row],[Price]])</f>
        <v>2.99</v>
      </c>
      <c r="K19" t="str">
        <f>IF(Table7[[#This Row],[Price]]&gt;$N$25,"Including Tax","")</f>
        <v/>
      </c>
    </row>
    <row r="20" spans="5:14" x14ac:dyDescent="0.3">
      <c r="E20" t="s">
        <v>433</v>
      </c>
      <c r="F20" s="59">
        <v>44884.65625</v>
      </c>
      <c r="G20" t="s">
        <v>434</v>
      </c>
      <c r="H20" t="s">
        <v>416</v>
      </c>
      <c r="I20" s="61">
        <v>12.99</v>
      </c>
      <c r="J20" s="61">
        <f>IF(Table7[[#This Row],[Price]]&gt;$N$25,Table7[[#This Row],[Price]]*1.1,Table7[[#This Row],[Price]])</f>
        <v>14.289000000000001</v>
      </c>
      <c r="K20" t="str">
        <f>IF(Table7[[#This Row],[Price]]&gt;$N$25,"Including Tax","")</f>
        <v>Including Tax</v>
      </c>
    </row>
    <row r="21" spans="5:14" x14ac:dyDescent="0.3">
      <c r="E21" t="s">
        <v>435</v>
      </c>
      <c r="F21" s="59">
        <v>44884.65625</v>
      </c>
      <c r="G21" t="s">
        <v>434</v>
      </c>
      <c r="H21" t="s">
        <v>418</v>
      </c>
      <c r="I21" s="61">
        <v>1.5</v>
      </c>
      <c r="J21" s="61">
        <f>IF(Table7[[#This Row],[Price]]&gt;$N$25,Table7[[#This Row],[Price]]*1.1,Table7[[#This Row],[Price]])</f>
        <v>1.5</v>
      </c>
      <c r="K21" t="str">
        <f>IF(Table7[[#This Row],[Price]]&gt;$N$25,"Including Tax","")</f>
        <v/>
      </c>
    </row>
    <row r="22" spans="5:14" x14ac:dyDescent="0.3">
      <c r="E22" t="s">
        <v>436</v>
      </c>
      <c r="F22" s="59">
        <v>44884.663194444445</v>
      </c>
      <c r="G22" t="s">
        <v>434</v>
      </c>
      <c r="H22" t="s">
        <v>425</v>
      </c>
      <c r="I22" s="61">
        <v>4.99</v>
      </c>
      <c r="J22" s="61">
        <f>IF(Table7[[#This Row],[Price]]&gt;$N$25,Table7[[#This Row],[Price]]*1.1,Table7[[#This Row],[Price]])</f>
        <v>4.99</v>
      </c>
      <c r="K22" t="str">
        <f>IF(Table7[[#This Row],[Price]]&gt;$N$25,"Including Tax","")</f>
        <v/>
      </c>
    </row>
    <row r="23" spans="5:14" x14ac:dyDescent="0.3">
      <c r="E23" t="s">
        <v>437</v>
      </c>
      <c r="F23" s="59">
        <v>44884.664583333331</v>
      </c>
      <c r="G23" t="s">
        <v>438</v>
      </c>
      <c r="H23" t="s">
        <v>425</v>
      </c>
      <c r="I23" s="61">
        <v>5.99</v>
      </c>
      <c r="J23" s="61">
        <f>IF(Table7[[#This Row],[Price]]&gt;$N$25,Table7[[#This Row],[Price]]*1.1,Table7[[#This Row],[Price]])</f>
        <v>6.5890000000000004</v>
      </c>
      <c r="K23" t="str">
        <f>IF(Table7[[#This Row],[Price]]&gt;$N$25,"Including Tax","")</f>
        <v>Including Tax</v>
      </c>
    </row>
    <row r="24" spans="5:14" x14ac:dyDescent="0.3">
      <c r="E24" t="s">
        <v>439</v>
      </c>
      <c r="F24" s="59">
        <v>44884.664583333331</v>
      </c>
      <c r="G24" t="s">
        <v>438</v>
      </c>
      <c r="H24" t="s">
        <v>416</v>
      </c>
      <c r="I24" s="61">
        <v>12.99</v>
      </c>
      <c r="J24" s="61">
        <f>IF(Table7[[#This Row],[Price]]&gt;$N$25,Table7[[#This Row],[Price]]*1.1,Table7[[#This Row],[Price]])</f>
        <v>14.289000000000001</v>
      </c>
      <c r="K24" t="str">
        <f>IF(Table7[[#This Row],[Price]]&gt;$N$25,"Including Tax","")</f>
        <v>Including Tax</v>
      </c>
    </row>
    <row r="25" spans="5:14" x14ac:dyDescent="0.3">
      <c r="E25" t="s">
        <v>440</v>
      </c>
      <c r="F25" s="59">
        <v>44884.664583333331</v>
      </c>
      <c r="G25" t="s">
        <v>438</v>
      </c>
      <c r="H25" t="s">
        <v>416</v>
      </c>
      <c r="I25" s="61">
        <v>9.99</v>
      </c>
      <c r="J25" s="61">
        <f>IF(Table7[[#This Row],[Price]]&gt;$N$25,Table7[[#This Row],[Price]]*1.1,Table7[[#This Row],[Price]])</f>
        <v>10.989000000000001</v>
      </c>
      <c r="K25" t="str">
        <f>IF(Table7[[#This Row],[Price]]&gt;$N$25,"Including Tax","")</f>
        <v>Including Tax</v>
      </c>
      <c r="N25" s="61">
        <v>5</v>
      </c>
    </row>
    <row r="26" spans="5:14" x14ac:dyDescent="0.3">
      <c r="E26" t="s">
        <v>441</v>
      </c>
      <c r="F26" s="59">
        <v>44884.664583333331</v>
      </c>
      <c r="G26" t="s">
        <v>438</v>
      </c>
      <c r="H26" t="s">
        <v>416</v>
      </c>
      <c r="I26" s="61">
        <v>9.99</v>
      </c>
      <c r="J26" s="61">
        <f>IF(Table7[[#This Row],[Price]]&gt;$N$25,Table7[[#This Row],[Price]]*1.1,Table7[[#This Row],[Price]])</f>
        <v>10.989000000000001</v>
      </c>
      <c r="K26" t="str">
        <f>IF(Table7[[#This Row],[Price]]&gt;$N$25,"Including Tax","")</f>
        <v>Including Tax</v>
      </c>
    </row>
    <row r="27" spans="5:14" x14ac:dyDescent="0.3">
      <c r="E27" t="s">
        <v>442</v>
      </c>
      <c r="F27" s="59">
        <v>44884.664583333331</v>
      </c>
      <c r="G27" t="s">
        <v>438</v>
      </c>
      <c r="H27" t="s">
        <v>418</v>
      </c>
      <c r="I27" s="61">
        <v>2.99</v>
      </c>
      <c r="J27" s="61">
        <f>IF(Table7[[#This Row],[Price]]&gt;$N$25,Table7[[#This Row],[Price]]*1.1,Table7[[#This Row],[Price]])</f>
        <v>2.99</v>
      </c>
      <c r="K27" t="str">
        <f>IF(Table7[[#This Row],[Price]]&gt;$N$25,"Including Tax","")</f>
        <v/>
      </c>
    </row>
    <row r="28" spans="5:14" x14ac:dyDescent="0.3">
      <c r="E28" t="s">
        <v>443</v>
      </c>
      <c r="F28" s="59">
        <v>44884.684027777781</v>
      </c>
      <c r="G28" t="s">
        <v>444</v>
      </c>
      <c r="H28" t="s">
        <v>445</v>
      </c>
      <c r="I28" s="61">
        <v>1.99</v>
      </c>
      <c r="J28" s="61">
        <f>IF(Table7[[#This Row],[Price]]&gt;$N$25,Table7[[#This Row],[Price]]*1.1,Table7[[#This Row],[Price]])</f>
        <v>1.99</v>
      </c>
      <c r="K28" t="str">
        <f>IF(Table7[[#This Row],[Price]]&gt;$N$25,"Including Tax","")</f>
        <v/>
      </c>
    </row>
    <row r="29" spans="5:14" x14ac:dyDescent="0.3">
      <c r="E29" t="s">
        <v>446</v>
      </c>
      <c r="F29" s="59">
        <v>44884.697916666664</v>
      </c>
      <c r="G29" t="s">
        <v>447</v>
      </c>
      <c r="H29" t="s">
        <v>416</v>
      </c>
      <c r="I29" s="61">
        <v>7.99</v>
      </c>
      <c r="J29" s="61">
        <f>IF(Table7[[#This Row],[Price]]&gt;$N$25,Table7[[#This Row],[Price]]*1.1,Table7[[#This Row],[Price]])</f>
        <v>8.7890000000000015</v>
      </c>
      <c r="K29" t="str">
        <f>IF(Table7[[#This Row],[Price]]&gt;$N$25,"Including Tax","")</f>
        <v>Including Tax</v>
      </c>
    </row>
    <row r="30" spans="5:14" x14ac:dyDescent="0.3">
      <c r="E30" t="s">
        <v>448</v>
      </c>
      <c r="F30" s="59">
        <v>44884.697916666664</v>
      </c>
      <c r="G30" t="s">
        <v>447</v>
      </c>
      <c r="H30" t="s">
        <v>423</v>
      </c>
      <c r="I30" s="61">
        <v>5.99</v>
      </c>
      <c r="J30" s="61">
        <f>IF(Table7[[#This Row],[Price]]&gt;$N$25,Table7[[#This Row],[Price]]*1.1,Table7[[#This Row],[Price]])</f>
        <v>6.5890000000000004</v>
      </c>
      <c r="K30" t="str">
        <f>IF(Table7[[#This Row],[Price]]&gt;$N$25,"Including Tax","")</f>
        <v>Including Tax</v>
      </c>
    </row>
    <row r="31" spans="5:14" x14ac:dyDescent="0.3">
      <c r="E31" t="s">
        <v>449</v>
      </c>
      <c r="F31" s="59">
        <v>44884.699305555558</v>
      </c>
      <c r="G31" t="s">
        <v>447</v>
      </c>
      <c r="H31" t="s">
        <v>418</v>
      </c>
      <c r="I31" s="61">
        <v>2.99</v>
      </c>
      <c r="J31" s="61">
        <f>IF(Table7[[#This Row],[Price]]&gt;$N$25,Table7[[#This Row],[Price]]*1.1,Table7[[#This Row],[Price]])</f>
        <v>2.99</v>
      </c>
      <c r="K31" t="str">
        <f>IF(Table7[[#This Row],[Price]]&gt;$N$25,"Including Tax","")</f>
        <v/>
      </c>
    </row>
  </sheetData>
  <pageMargins left="0.7" right="0.7" top="0.75" bottom="0.75" header="0.3" footer="0.3"/>
  <drawing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F1BA4-92FA-4612-B063-E94DB15D297B}">
  <dimension ref="A1:F19"/>
  <sheetViews>
    <sheetView workbookViewId="0">
      <selection activeCell="N2" sqref="N2"/>
    </sheetView>
  </sheetViews>
  <sheetFormatPr defaultRowHeight="14.4" x14ac:dyDescent="0.3"/>
  <cols>
    <col min="4" max="4" width="13.77734375" bestFit="1" customWidth="1"/>
    <col min="6" max="6" width="16.5546875" customWidth="1"/>
  </cols>
  <sheetData>
    <row r="1" spans="1:6" x14ac:dyDescent="0.3">
      <c r="A1" t="s">
        <v>300</v>
      </c>
      <c r="B1" t="s">
        <v>154</v>
      </c>
      <c r="C1" t="s">
        <v>320</v>
      </c>
      <c r="D1" t="s">
        <v>464</v>
      </c>
    </row>
    <row r="2" spans="1:6" x14ac:dyDescent="0.3">
      <c r="A2" t="s">
        <v>465</v>
      </c>
      <c r="B2" t="s">
        <v>156</v>
      </c>
      <c r="C2">
        <v>45</v>
      </c>
      <c r="D2" t="str" cm="1">
        <f t="array" ref="D2">_xlfn.IFS(C2&gt;90,"Fast",C2&gt;50,"normal",C2&lt;=50,"Slow")</f>
        <v>Slow</v>
      </c>
      <c r="F2" t="s">
        <v>491</v>
      </c>
    </row>
    <row r="3" spans="1:6" x14ac:dyDescent="0.3">
      <c r="A3" t="s">
        <v>466</v>
      </c>
      <c r="B3" t="s">
        <v>156</v>
      </c>
      <c r="C3">
        <v>60</v>
      </c>
      <c r="D3" t="str" cm="1">
        <f t="array" ref="D3">_xlfn.IFS(C3&gt;90,"Fast",C3&gt;50,"normal",C3&lt;=50,"Slow")</f>
        <v>normal</v>
      </c>
    </row>
    <row r="4" spans="1:6" x14ac:dyDescent="0.3">
      <c r="A4" t="s">
        <v>467</v>
      </c>
      <c r="B4" t="s">
        <v>156</v>
      </c>
      <c r="C4">
        <v>80</v>
      </c>
      <c r="D4" t="str" cm="1">
        <f t="array" ref="D4">_xlfn.IFS(C4&gt;90,"Fast",C4&gt;50,"normal",C4&lt;=50,"Slow")</f>
        <v>normal</v>
      </c>
    </row>
    <row r="5" spans="1:6" x14ac:dyDescent="0.3">
      <c r="A5" t="s">
        <v>468</v>
      </c>
      <c r="B5" t="s">
        <v>158</v>
      </c>
      <c r="C5">
        <v>50</v>
      </c>
      <c r="D5" t="str" cm="1">
        <f t="array" ref="D5">_xlfn.IFS(C5&gt;90,"Fast",C5&gt;50,"normal",C5&lt;=50,"Slow")</f>
        <v>Slow</v>
      </c>
    </row>
    <row r="6" spans="1:6" x14ac:dyDescent="0.3">
      <c r="A6" t="s">
        <v>469</v>
      </c>
      <c r="B6" t="s">
        <v>158</v>
      </c>
      <c r="C6">
        <v>80</v>
      </c>
      <c r="D6" t="str" cm="1">
        <f t="array" ref="D6">_xlfn.IFS(C6&gt;90,"Fast",C6&gt;50,"normal",C6&lt;=50,"Slow")</f>
        <v>normal</v>
      </c>
    </row>
    <row r="7" spans="1:6" x14ac:dyDescent="0.3">
      <c r="A7" t="s">
        <v>470</v>
      </c>
      <c r="B7" t="s">
        <v>158</v>
      </c>
      <c r="C7">
        <v>100</v>
      </c>
      <c r="D7" t="str" cm="1">
        <f t="array" ref="D7">_xlfn.IFS(C7&gt;90,"Fast",C7&gt;50,"normal",C7&lt;=50,"Slow")</f>
        <v>Fast</v>
      </c>
    </row>
    <row r="8" spans="1:6" x14ac:dyDescent="0.3">
      <c r="A8" t="s">
        <v>471</v>
      </c>
      <c r="B8" t="s">
        <v>160</v>
      </c>
      <c r="C8">
        <v>43</v>
      </c>
      <c r="D8" t="str" cm="1">
        <f t="array" ref="D8">_xlfn.IFS(C8&gt;90,"Fast",C8&gt;50,"normal",C8&lt;=50,"Slow")</f>
        <v>Slow</v>
      </c>
    </row>
    <row r="9" spans="1:6" x14ac:dyDescent="0.3">
      <c r="A9" t="s">
        <v>472</v>
      </c>
      <c r="B9" t="s">
        <v>160</v>
      </c>
      <c r="C9">
        <v>58</v>
      </c>
      <c r="D9" t="str" cm="1">
        <f t="array" ref="D9">_xlfn.IFS(C9&gt;90,"Fast",C9&gt;50,"normal",C9&lt;=50,"Slow")</f>
        <v>normal</v>
      </c>
    </row>
    <row r="10" spans="1:6" x14ac:dyDescent="0.3">
      <c r="A10" t="s">
        <v>473</v>
      </c>
      <c r="B10" t="s">
        <v>160</v>
      </c>
      <c r="C10">
        <v>78</v>
      </c>
      <c r="D10" t="str" cm="1">
        <f t="array" ref="D10">_xlfn.IFS(C10&gt;90,"Fast",C10&gt;50,"normal",C10&lt;=50,"Slow")</f>
        <v>normal</v>
      </c>
    </row>
    <row r="11" spans="1:6" x14ac:dyDescent="0.3">
      <c r="A11" t="s">
        <v>69</v>
      </c>
      <c r="D11" t="str" cm="1">
        <f t="array" ref="D11">_xlfn.IFS(C11&gt;90,"Fast",C11&gt;50,"normal",C11&lt;=50,"Slow")</f>
        <v>Slow</v>
      </c>
    </row>
    <row r="12" spans="1:6" ht="18" x14ac:dyDescent="0.35">
      <c r="A12" s="64" t="s">
        <v>489</v>
      </c>
    </row>
    <row r="13" spans="1:6" ht="28.8" x14ac:dyDescent="0.3">
      <c r="A13" s="63" t="s">
        <v>12</v>
      </c>
      <c r="B13" s="63" t="s">
        <v>479</v>
      </c>
      <c r="C13" s="63" t="s">
        <v>480</v>
      </c>
      <c r="D13" s="63"/>
      <c r="E13" s="63" t="s">
        <v>481</v>
      </c>
    </row>
    <row r="14" spans="1:6" x14ac:dyDescent="0.3">
      <c r="A14" s="50" t="s">
        <v>482</v>
      </c>
      <c r="B14" s="50" t="s">
        <v>483</v>
      </c>
      <c r="C14" s="50">
        <v>45</v>
      </c>
      <c r="D14" s="50"/>
      <c r="E14" s="50" t="str" cm="1">
        <f t="array" ref="E14">_xlfn.IFS(C14&gt;75,"Excellent",C14&gt;60,"Good",C14&gt;50,"AVG",C14&lt;=50,"Fail")</f>
        <v>Fail</v>
      </c>
      <c r="F14" t="s">
        <v>490</v>
      </c>
    </row>
    <row r="15" spans="1:6" x14ac:dyDescent="0.3">
      <c r="A15" s="50" t="s">
        <v>485</v>
      </c>
      <c r="B15" s="50" t="s">
        <v>478</v>
      </c>
      <c r="C15" s="50">
        <v>60</v>
      </c>
      <c r="D15" s="50"/>
      <c r="E15" s="50" t="str" cm="1">
        <f t="array" ref="E15">_xlfn.IFS(C15&gt;75,"Excellent",C15&gt;60,"Good",C15&gt;50,"AVG",C15&lt;=50,"Fail")</f>
        <v>AVG</v>
      </c>
    </row>
    <row r="16" spans="1:6" x14ac:dyDescent="0.3">
      <c r="A16" s="50" t="s">
        <v>486</v>
      </c>
      <c r="B16" s="50" t="s">
        <v>477</v>
      </c>
      <c r="C16" s="50">
        <v>80</v>
      </c>
      <c r="D16" s="50"/>
      <c r="E16" s="50" t="str" cm="1">
        <f t="array" ref="E16">_xlfn.IFS(C16&gt;75,"Excellent",C16&gt;60,"Good",C16&gt;50,"AVG",C16&lt;=50,"Fail")</f>
        <v>Excellent</v>
      </c>
    </row>
    <row r="17" spans="1:5" x14ac:dyDescent="0.3">
      <c r="A17" s="50" t="s">
        <v>487</v>
      </c>
      <c r="B17" s="50" t="s">
        <v>483</v>
      </c>
      <c r="C17" s="50">
        <v>50</v>
      </c>
      <c r="D17" s="50"/>
      <c r="E17" s="50" t="str" cm="1">
        <f t="array" ref="E17">_xlfn.IFS(C17&gt;75,"Excellent",C17&gt;60,"Good",C17&gt;50,"AVG",C17&lt;=50,"Fail")</f>
        <v>Fail</v>
      </c>
    </row>
    <row r="18" spans="1:5" x14ac:dyDescent="0.3">
      <c r="A18" s="50" t="s">
        <v>488</v>
      </c>
      <c r="B18" s="50" t="s">
        <v>478</v>
      </c>
      <c r="C18" s="50">
        <v>90</v>
      </c>
      <c r="D18" s="50"/>
      <c r="E18" s="50" t="str" cm="1">
        <f t="array" ref="E18">_xlfn.IFS(C18&gt;75,"Excellent",C18&gt;60,"Good",C18&gt;50,"AVG",C18&lt;=50,"Fail")</f>
        <v>Excellent</v>
      </c>
    </row>
    <row r="19" spans="1:5" x14ac:dyDescent="0.3">
      <c r="E19" s="50"/>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5C84-759D-4919-A34E-C8126D7BDA95}">
  <dimension ref="A2:H25"/>
  <sheetViews>
    <sheetView workbookViewId="0">
      <selection activeCell="M3" sqref="M3"/>
    </sheetView>
  </sheetViews>
  <sheetFormatPr defaultRowHeight="14.4" x14ac:dyDescent="0.3"/>
  <cols>
    <col min="8" max="8" width="22.21875" customWidth="1"/>
  </cols>
  <sheetData>
    <row r="2" spans="1:8" x14ac:dyDescent="0.3">
      <c r="A2" t="s">
        <v>300</v>
      </c>
      <c r="B2" t="s">
        <v>154</v>
      </c>
      <c r="C2" t="s">
        <v>73</v>
      </c>
    </row>
    <row r="3" spans="1:8" x14ac:dyDescent="0.3">
      <c r="A3" t="s">
        <v>465</v>
      </c>
      <c r="B3" t="s">
        <v>156</v>
      </c>
      <c r="C3">
        <v>318</v>
      </c>
      <c r="E3" t="s">
        <v>474</v>
      </c>
      <c r="F3" t="s">
        <v>475</v>
      </c>
    </row>
    <row r="4" spans="1:8" x14ac:dyDescent="0.3">
      <c r="A4" t="s">
        <v>466</v>
      </c>
      <c r="B4" t="s">
        <v>156</v>
      </c>
      <c r="C4">
        <v>405</v>
      </c>
      <c r="E4" t="s">
        <v>156</v>
      </c>
      <c r="F4">
        <f>SUMIF(B3:B11,E4,C3:C11)</f>
        <v>1248</v>
      </c>
      <c r="H4" t="s">
        <v>495</v>
      </c>
    </row>
    <row r="5" spans="1:8" x14ac:dyDescent="0.3">
      <c r="A5" t="s">
        <v>467</v>
      </c>
      <c r="B5" t="s">
        <v>156</v>
      </c>
      <c r="C5">
        <v>525</v>
      </c>
      <c r="E5" t="s">
        <v>158</v>
      </c>
      <c r="F5">
        <f>SUMIF(B4:B12,E5,C4:C12)</f>
        <v>1248</v>
      </c>
    </row>
    <row r="6" spans="1:8" x14ac:dyDescent="0.3">
      <c r="A6" t="s">
        <v>468</v>
      </c>
      <c r="B6" t="s">
        <v>158</v>
      </c>
      <c r="C6">
        <v>309</v>
      </c>
      <c r="E6" t="s">
        <v>160</v>
      </c>
      <c r="F6">
        <f>SUMIF(B5:B12,E6,C5:C12)</f>
        <v>1249</v>
      </c>
    </row>
    <row r="7" spans="1:8" x14ac:dyDescent="0.3">
      <c r="A7" t="s">
        <v>469</v>
      </c>
      <c r="B7" t="s">
        <v>158</v>
      </c>
      <c r="C7">
        <v>405</v>
      </c>
    </row>
    <row r="8" spans="1:8" x14ac:dyDescent="0.3">
      <c r="A8" t="s">
        <v>470</v>
      </c>
      <c r="B8" t="s">
        <v>158</v>
      </c>
      <c r="C8">
        <v>534</v>
      </c>
    </row>
    <row r="9" spans="1:8" x14ac:dyDescent="0.3">
      <c r="A9" t="s">
        <v>471</v>
      </c>
      <c r="B9" t="s">
        <v>160</v>
      </c>
      <c r="C9">
        <v>314</v>
      </c>
    </row>
    <row r="10" spans="1:8" x14ac:dyDescent="0.3">
      <c r="A10" t="s">
        <v>472</v>
      </c>
      <c r="B10" t="s">
        <v>160</v>
      </c>
      <c r="C10">
        <v>405</v>
      </c>
    </row>
    <row r="11" spans="1:8" x14ac:dyDescent="0.3">
      <c r="A11" t="s">
        <v>473</v>
      </c>
      <c r="B11" t="s">
        <v>160</v>
      </c>
      <c r="C11">
        <v>530</v>
      </c>
    </row>
    <row r="12" spans="1:8" x14ac:dyDescent="0.3">
      <c r="A12" t="s">
        <v>69</v>
      </c>
    </row>
    <row r="13" spans="1:8" ht="15.6" x14ac:dyDescent="0.3">
      <c r="A13" s="11" t="s">
        <v>492</v>
      </c>
    </row>
    <row r="15" spans="1:8" ht="28.8" x14ac:dyDescent="0.3">
      <c r="A15" s="63" t="s">
        <v>12</v>
      </c>
      <c r="B15" s="63" t="s">
        <v>479</v>
      </c>
      <c r="C15" s="63" t="s">
        <v>480</v>
      </c>
      <c r="E15" s="63" t="s">
        <v>476</v>
      </c>
      <c r="F15" s="63" t="s">
        <v>73</v>
      </c>
    </row>
    <row r="16" spans="1:8" x14ac:dyDescent="0.3">
      <c r="A16" s="50" t="s">
        <v>482</v>
      </c>
      <c r="B16" s="50" t="s">
        <v>483</v>
      </c>
      <c r="C16" s="50">
        <v>45</v>
      </c>
      <c r="E16" s="50" t="s">
        <v>483</v>
      </c>
      <c r="F16">
        <f>SUMIF(B16:B25,E16,C16:C25)</f>
        <v>95</v>
      </c>
      <c r="H16" t="s">
        <v>496</v>
      </c>
    </row>
    <row r="17" spans="1:6" x14ac:dyDescent="0.3">
      <c r="A17" s="50" t="s">
        <v>485</v>
      </c>
      <c r="B17" s="50" t="s">
        <v>478</v>
      </c>
      <c r="C17" s="50">
        <v>60</v>
      </c>
      <c r="E17" s="50" t="s">
        <v>478</v>
      </c>
      <c r="F17">
        <f t="shared" ref="F17:F20" si="0">SUMIF(B17:B26,E17,C17:C26)</f>
        <v>150</v>
      </c>
    </row>
    <row r="18" spans="1:6" x14ac:dyDescent="0.3">
      <c r="A18" s="50" t="s">
        <v>486</v>
      </c>
      <c r="B18" s="50" t="s">
        <v>477</v>
      </c>
      <c r="C18" s="50">
        <v>80</v>
      </c>
      <c r="E18" s="50" t="s">
        <v>477</v>
      </c>
      <c r="F18">
        <f t="shared" si="0"/>
        <v>80</v>
      </c>
    </row>
    <row r="19" spans="1:6" x14ac:dyDescent="0.3">
      <c r="A19" s="50" t="s">
        <v>487</v>
      </c>
      <c r="B19" s="50" t="s">
        <v>483</v>
      </c>
      <c r="C19" s="50">
        <v>50</v>
      </c>
      <c r="E19" s="50" t="s">
        <v>483</v>
      </c>
      <c r="F19">
        <f t="shared" si="0"/>
        <v>50</v>
      </c>
    </row>
    <row r="20" spans="1:6" x14ac:dyDescent="0.3">
      <c r="A20" s="50" t="s">
        <v>488</v>
      </c>
      <c r="B20" s="50" t="s">
        <v>478</v>
      </c>
      <c r="C20" s="50">
        <v>90</v>
      </c>
      <c r="E20" s="50" t="s">
        <v>478</v>
      </c>
      <c r="F20">
        <f t="shared" si="0"/>
        <v>90</v>
      </c>
    </row>
    <row r="21" spans="1:6" x14ac:dyDescent="0.3">
      <c r="A21" s="50"/>
      <c r="B21" s="50"/>
      <c r="C21" s="50"/>
    </row>
    <row r="22" spans="1:6" x14ac:dyDescent="0.3">
      <c r="A22" s="50"/>
      <c r="B22" s="50"/>
      <c r="C22" s="50"/>
    </row>
    <row r="23" spans="1:6" x14ac:dyDescent="0.3">
      <c r="A23" s="50"/>
      <c r="B23" s="50"/>
      <c r="C23" s="50"/>
    </row>
    <row r="24" spans="1:6" x14ac:dyDescent="0.3">
      <c r="A24" s="50"/>
      <c r="B24" s="50"/>
      <c r="C24" s="50"/>
    </row>
    <row r="25" spans="1:6" x14ac:dyDescent="0.3">
      <c r="A25" s="50"/>
      <c r="B25" s="50"/>
      <c r="C25" s="50"/>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09E34-75E9-4655-9CCF-CBAF0136157B}">
  <dimension ref="A1:P26"/>
  <sheetViews>
    <sheetView topLeftCell="A9" workbookViewId="0">
      <selection activeCell="J31" sqref="J31"/>
    </sheetView>
  </sheetViews>
  <sheetFormatPr defaultRowHeight="14.4" x14ac:dyDescent="0.3"/>
  <cols>
    <col min="1" max="1" width="15.109375" bestFit="1" customWidth="1"/>
    <col min="10" max="10" width="63" customWidth="1"/>
  </cols>
  <sheetData>
    <row r="1" spans="1:10" x14ac:dyDescent="0.3">
      <c r="A1" t="s">
        <v>300</v>
      </c>
      <c r="B1" t="s">
        <v>154</v>
      </c>
      <c r="C1" t="s">
        <v>73</v>
      </c>
    </row>
    <row r="2" spans="1:10" x14ac:dyDescent="0.3">
      <c r="A2" t="s">
        <v>465</v>
      </c>
      <c r="B2" t="s">
        <v>156</v>
      </c>
      <c r="C2">
        <v>318</v>
      </c>
    </row>
    <row r="3" spans="1:10" x14ac:dyDescent="0.3">
      <c r="A3" t="s">
        <v>466</v>
      </c>
      <c r="B3" t="s">
        <v>156</v>
      </c>
      <c r="C3">
        <v>405</v>
      </c>
      <c r="E3">
        <f>SUMIFS(C2:C10,B2:B10,"grass",C2:C10,"&gt;400")</f>
        <v>930</v>
      </c>
    </row>
    <row r="4" spans="1:10" x14ac:dyDescent="0.3">
      <c r="A4" t="s">
        <v>467</v>
      </c>
      <c r="B4" t="s">
        <v>156</v>
      </c>
      <c r="C4">
        <v>525</v>
      </c>
    </row>
    <row r="5" spans="1:10" x14ac:dyDescent="0.3">
      <c r="A5" t="s">
        <v>468</v>
      </c>
      <c r="B5" t="s">
        <v>158</v>
      </c>
      <c r="C5">
        <v>309</v>
      </c>
    </row>
    <row r="6" spans="1:10" x14ac:dyDescent="0.3">
      <c r="A6" t="s">
        <v>469</v>
      </c>
      <c r="B6" t="s">
        <v>158</v>
      </c>
      <c r="C6">
        <v>405</v>
      </c>
    </row>
    <row r="7" spans="1:10" x14ac:dyDescent="0.3">
      <c r="A7" t="s">
        <v>470</v>
      </c>
      <c r="B7" t="s">
        <v>158</v>
      </c>
      <c r="C7">
        <v>534</v>
      </c>
    </row>
    <row r="8" spans="1:10" x14ac:dyDescent="0.3">
      <c r="A8" t="s">
        <v>471</v>
      </c>
      <c r="B8" t="s">
        <v>160</v>
      </c>
      <c r="C8">
        <v>314</v>
      </c>
    </row>
    <row r="9" spans="1:10" x14ac:dyDescent="0.3">
      <c r="A9" t="s">
        <v>472</v>
      </c>
      <c r="B9" t="s">
        <v>160</v>
      </c>
      <c r="C9">
        <v>405</v>
      </c>
    </row>
    <row r="10" spans="1:10" x14ac:dyDescent="0.3">
      <c r="A10" t="s">
        <v>473</v>
      </c>
      <c r="B10" t="s">
        <v>160</v>
      </c>
      <c r="C10">
        <v>530</v>
      </c>
    </row>
    <row r="14" spans="1:10" ht="28.8" x14ac:dyDescent="0.3">
      <c r="A14" s="63" t="s">
        <v>231</v>
      </c>
      <c r="B14" s="63" t="s">
        <v>212</v>
      </c>
      <c r="C14" s="63" t="s">
        <v>269</v>
      </c>
      <c r="D14" s="63" t="s">
        <v>497</v>
      </c>
      <c r="E14" s="63" t="s">
        <v>498</v>
      </c>
      <c r="F14" s="63" t="s">
        <v>499</v>
      </c>
    </row>
    <row r="15" spans="1:10" x14ac:dyDescent="0.3">
      <c r="A15" s="67">
        <v>45660</v>
      </c>
      <c r="B15" s="50" t="s">
        <v>226</v>
      </c>
      <c r="C15" s="50" t="s">
        <v>247</v>
      </c>
      <c r="D15" s="50" t="s">
        <v>500</v>
      </c>
      <c r="E15" s="50">
        <v>5</v>
      </c>
      <c r="F15" s="50">
        <v>4000</v>
      </c>
      <c r="H15">
        <v>1</v>
      </c>
      <c r="I15">
        <f>SUMIF(C15:C23,"Laptop",F15:F23)</f>
        <v>12800</v>
      </c>
      <c r="J15" t="s">
        <v>503</v>
      </c>
    </row>
    <row r="16" spans="1:10" x14ac:dyDescent="0.3">
      <c r="A16" s="67">
        <v>45662</v>
      </c>
      <c r="B16" s="50" t="s">
        <v>227</v>
      </c>
      <c r="C16" s="50" t="s">
        <v>252</v>
      </c>
      <c r="D16" s="50" t="s">
        <v>501</v>
      </c>
      <c r="E16" s="50">
        <v>3</v>
      </c>
      <c r="F16" s="50">
        <v>900</v>
      </c>
      <c r="H16">
        <v>2</v>
      </c>
      <c r="I16">
        <f>SUMIFS(E15:E23,D15:D23,"Alice",B15:B23,"East")</f>
        <v>9</v>
      </c>
      <c r="J16" t="s">
        <v>504</v>
      </c>
    </row>
    <row r="17" spans="1:16" x14ac:dyDescent="0.3">
      <c r="A17" s="67">
        <v>45664</v>
      </c>
      <c r="B17" s="50" t="s">
        <v>226</v>
      </c>
      <c r="C17" s="50" t="s">
        <v>247</v>
      </c>
      <c r="D17" s="50" t="s">
        <v>500</v>
      </c>
      <c r="E17" s="50">
        <v>4</v>
      </c>
      <c r="F17" s="50">
        <v>3200</v>
      </c>
      <c r="H17">
        <v>3</v>
      </c>
      <c r="I17">
        <f>SUMIFS(F15:F23,C15:C23,"Printer",B15:B23,"East")</f>
        <v>1500</v>
      </c>
      <c r="J17" t="s">
        <v>505</v>
      </c>
    </row>
    <row r="18" spans="1:16" x14ac:dyDescent="0.3">
      <c r="A18" s="67">
        <v>45667</v>
      </c>
      <c r="B18" s="50" t="s">
        <v>226</v>
      </c>
      <c r="C18" s="50" t="s">
        <v>251</v>
      </c>
      <c r="D18" s="50" t="s">
        <v>502</v>
      </c>
      <c r="E18" s="50">
        <v>6</v>
      </c>
      <c r="F18" s="50">
        <v>1800</v>
      </c>
      <c r="H18">
        <v>4</v>
      </c>
      <c r="I18">
        <f>SUMIFS(F15:F23,A15:A23,"&gt;=03-01-2025",A15:A23,"&lt;=15-01-2025",D15:D23,"charlie")</f>
        <v>1800</v>
      </c>
      <c r="J18" s="66" t="s">
        <v>514</v>
      </c>
    </row>
    <row r="19" spans="1:16" x14ac:dyDescent="0.3">
      <c r="A19" s="67">
        <v>45672</v>
      </c>
      <c r="B19" s="50" t="s">
        <v>225</v>
      </c>
      <c r="C19" s="50" t="s">
        <v>247</v>
      </c>
      <c r="D19" s="50" t="s">
        <v>501</v>
      </c>
      <c r="E19" s="50">
        <v>2</v>
      </c>
      <c r="F19" s="50">
        <v>1600</v>
      </c>
      <c r="H19">
        <v>5</v>
      </c>
      <c r="I19">
        <f>SUMIF(C15:C23,"Monitor",E15:E23)</f>
        <v>9</v>
      </c>
      <c r="J19" t="s">
        <v>506</v>
      </c>
    </row>
    <row r="20" spans="1:16" x14ac:dyDescent="0.3">
      <c r="A20" s="67">
        <v>45708</v>
      </c>
      <c r="B20" s="50" t="s">
        <v>227</v>
      </c>
      <c r="C20" s="50" t="s">
        <v>251</v>
      </c>
      <c r="D20" s="50" t="s">
        <v>500</v>
      </c>
      <c r="E20" s="50">
        <v>3</v>
      </c>
      <c r="F20" s="50">
        <v>900</v>
      </c>
      <c r="H20">
        <v>6</v>
      </c>
      <c r="I20">
        <f>SUMIFS(F15:F23,D15:D23,"Bob",B15:B23,"West")</f>
        <v>4100</v>
      </c>
      <c r="J20" t="s">
        <v>507</v>
      </c>
    </row>
    <row r="21" spans="1:16" x14ac:dyDescent="0.3">
      <c r="A21" s="67">
        <v>45710</v>
      </c>
      <c r="B21" s="50" t="s">
        <v>226</v>
      </c>
      <c r="C21" s="50" t="s">
        <v>252</v>
      </c>
      <c r="D21" s="50" t="s">
        <v>502</v>
      </c>
      <c r="E21" s="50">
        <v>5</v>
      </c>
      <c r="F21" s="50">
        <v>1500</v>
      </c>
      <c r="H21">
        <v>7</v>
      </c>
      <c r="I21">
        <f>SUMIFS(F15:F23,C15:C23,"Laptop",B15:B23,"South",D15:D23,"Charlie")</f>
        <v>800</v>
      </c>
      <c r="J21" t="s">
        <v>511</v>
      </c>
      <c r="L21" t="s">
        <v>247</v>
      </c>
      <c r="M21" t="s">
        <v>508</v>
      </c>
      <c r="N21" t="s">
        <v>225</v>
      </c>
      <c r="O21" t="s">
        <v>509</v>
      </c>
      <c r="P21" t="s">
        <v>510</v>
      </c>
    </row>
    <row r="22" spans="1:16" x14ac:dyDescent="0.3">
      <c r="A22" s="67">
        <v>45713</v>
      </c>
      <c r="B22" s="50" t="s">
        <v>225</v>
      </c>
      <c r="C22" s="50" t="s">
        <v>247</v>
      </c>
      <c r="D22" s="50" t="s">
        <v>502</v>
      </c>
      <c r="E22" s="50">
        <v>1</v>
      </c>
      <c r="F22" s="50">
        <v>800</v>
      </c>
      <c r="H22">
        <v>8</v>
      </c>
      <c r="I22">
        <f>SUMIF(B15:B23,"East",E15:E23)</f>
        <v>20</v>
      </c>
      <c r="J22" t="s">
        <v>512</v>
      </c>
    </row>
    <row r="23" spans="1:16" x14ac:dyDescent="0.3">
      <c r="A23" s="67">
        <v>45716</v>
      </c>
      <c r="B23" s="50" t="s">
        <v>227</v>
      </c>
      <c r="C23" s="50" t="s">
        <v>247</v>
      </c>
      <c r="D23" s="50" t="s">
        <v>501</v>
      </c>
      <c r="E23" s="50">
        <v>4</v>
      </c>
      <c r="F23" s="50">
        <v>3200</v>
      </c>
      <c r="H23">
        <v>9</v>
      </c>
      <c r="I23">
        <f>SUMIFS(F15:F23,C15:C23,"Monitor",D15:D23,"Alice")</f>
        <v>900</v>
      </c>
      <c r="J23" t="s">
        <v>513</v>
      </c>
    </row>
    <row r="24" spans="1:16" x14ac:dyDescent="0.3">
      <c r="H24">
        <v>10</v>
      </c>
      <c r="I24">
        <f>SUMIF(A15:A23,"&gt;15-01-2025",F15:F23)</f>
        <v>6400</v>
      </c>
      <c r="J24" t="s">
        <v>515</v>
      </c>
    </row>
    <row r="26" spans="1:16" x14ac:dyDescent="0.3">
      <c r="A26" s="65"/>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81123-CA7D-4441-AC2D-4734DD393473}">
  <dimension ref="A1:E23"/>
  <sheetViews>
    <sheetView workbookViewId="0">
      <selection activeCell="G10" sqref="G10"/>
    </sheetView>
  </sheetViews>
  <sheetFormatPr defaultRowHeight="14.4" x14ac:dyDescent="0.3"/>
  <cols>
    <col min="4" max="4" width="29.6640625" bestFit="1" customWidth="1"/>
    <col min="5" max="5" width="34.5546875" customWidth="1"/>
  </cols>
  <sheetData>
    <row r="1" spans="1:5" x14ac:dyDescent="0.3">
      <c r="A1" t="s">
        <v>300</v>
      </c>
      <c r="B1" t="s">
        <v>154</v>
      </c>
      <c r="C1" t="s">
        <v>320</v>
      </c>
      <c r="D1" t="s">
        <v>516</v>
      </c>
    </row>
    <row r="2" spans="1:5" x14ac:dyDescent="0.3">
      <c r="A2" t="s">
        <v>352</v>
      </c>
      <c r="B2" t="s">
        <v>156</v>
      </c>
      <c r="C2">
        <v>45</v>
      </c>
      <c r="D2" t="b">
        <f>AND(B2="fire",C2&gt;70)</f>
        <v>0</v>
      </c>
    </row>
    <row r="3" spans="1:5" x14ac:dyDescent="0.3">
      <c r="A3" t="s">
        <v>517</v>
      </c>
      <c r="B3" t="s">
        <v>156</v>
      </c>
      <c r="C3">
        <v>60</v>
      </c>
      <c r="D3" t="b">
        <f t="shared" ref="D3:D10" si="0">AND(B3="fire",C3&gt;70)</f>
        <v>0</v>
      </c>
    </row>
    <row r="4" spans="1:5" x14ac:dyDescent="0.3">
      <c r="A4" t="s">
        <v>518</v>
      </c>
      <c r="B4" t="s">
        <v>156</v>
      </c>
      <c r="C4">
        <v>80</v>
      </c>
      <c r="D4" t="b">
        <f t="shared" si="0"/>
        <v>0</v>
      </c>
    </row>
    <row r="5" spans="1:5" x14ac:dyDescent="0.3">
      <c r="A5" t="s">
        <v>353</v>
      </c>
      <c r="B5" t="s">
        <v>158</v>
      </c>
      <c r="C5">
        <v>65</v>
      </c>
      <c r="D5" t="b">
        <f t="shared" si="0"/>
        <v>0</v>
      </c>
    </row>
    <row r="6" spans="1:5" x14ac:dyDescent="0.3">
      <c r="A6" t="s">
        <v>519</v>
      </c>
      <c r="B6" t="s">
        <v>158</v>
      </c>
      <c r="C6">
        <v>80</v>
      </c>
      <c r="D6" t="b">
        <f t="shared" si="0"/>
        <v>1</v>
      </c>
    </row>
    <row r="7" spans="1:5" x14ac:dyDescent="0.3">
      <c r="A7" t="s">
        <v>520</v>
      </c>
      <c r="B7" t="s">
        <v>158</v>
      </c>
      <c r="C7">
        <v>100</v>
      </c>
      <c r="D7" t="b">
        <f t="shared" si="0"/>
        <v>1</v>
      </c>
    </row>
    <row r="8" spans="1:5" x14ac:dyDescent="0.3">
      <c r="A8" t="s">
        <v>354</v>
      </c>
      <c r="B8" t="s">
        <v>160</v>
      </c>
      <c r="C8">
        <v>43</v>
      </c>
      <c r="D8" t="b">
        <f t="shared" si="0"/>
        <v>0</v>
      </c>
    </row>
    <row r="9" spans="1:5" x14ac:dyDescent="0.3">
      <c r="A9" t="s">
        <v>521</v>
      </c>
      <c r="B9" t="s">
        <v>160</v>
      </c>
      <c r="C9">
        <v>58</v>
      </c>
      <c r="D9" t="b">
        <f t="shared" si="0"/>
        <v>0</v>
      </c>
    </row>
    <row r="10" spans="1:5" x14ac:dyDescent="0.3">
      <c r="A10" t="s">
        <v>522</v>
      </c>
      <c r="B10" t="s">
        <v>160</v>
      </c>
      <c r="C10">
        <v>78</v>
      </c>
      <c r="D10" t="b">
        <f t="shared" si="0"/>
        <v>0</v>
      </c>
    </row>
    <row r="11" spans="1:5" x14ac:dyDescent="0.3">
      <c r="A11" t="s">
        <v>69</v>
      </c>
    </row>
    <row r="14" spans="1:5" x14ac:dyDescent="0.3">
      <c r="A14" t="s">
        <v>300</v>
      </c>
      <c r="B14" t="s">
        <v>154</v>
      </c>
      <c r="C14" t="s">
        <v>320</v>
      </c>
      <c r="D14" t="s">
        <v>516</v>
      </c>
    </row>
    <row r="15" spans="1:5" x14ac:dyDescent="0.3">
      <c r="A15" t="s">
        <v>352</v>
      </c>
      <c r="B15" t="s">
        <v>156</v>
      </c>
      <c r="C15">
        <v>45</v>
      </c>
      <c r="D15" t="b">
        <f>AND(B15="Fire",C15&gt;70)</f>
        <v>0</v>
      </c>
      <c r="E15" t="s">
        <v>534</v>
      </c>
    </row>
    <row r="16" spans="1:5" x14ac:dyDescent="0.3">
      <c r="A16" t="s">
        <v>517</v>
      </c>
      <c r="B16" t="s">
        <v>156</v>
      </c>
      <c r="C16">
        <v>60</v>
      </c>
      <c r="D16" t="b">
        <f t="shared" ref="D16:D23" si="1">AND(B16="Fire",C16&gt;70)</f>
        <v>0</v>
      </c>
    </row>
    <row r="17" spans="1:4" x14ac:dyDescent="0.3">
      <c r="A17" t="s">
        <v>518</v>
      </c>
      <c r="B17" t="s">
        <v>156</v>
      </c>
      <c r="C17">
        <v>80</v>
      </c>
      <c r="D17" t="b">
        <f t="shared" si="1"/>
        <v>0</v>
      </c>
    </row>
    <row r="18" spans="1:4" x14ac:dyDescent="0.3">
      <c r="A18" t="s">
        <v>353</v>
      </c>
      <c r="B18" t="s">
        <v>158</v>
      </c>
      <c r="C18">
        <v>65</v>
      </c>
      <c r="D18" t="b">
        <f t="shared" si="1"/>
        <v>0</v>
      </c>
    </row>
    <row r="19" spans="1:4" x14ac:dyDescent="0.3">
      <c r="A19" t="s">
        <v>519</v>
      </c>
      <c r="B19" t="s">
        <v>158</v>
      </c>
      <c r="C19">
        <v>80</v>
      </c>
      <c r="D19" t="b">
        <f t="shared" si="1"/>
        <v>1</v>
      </c>
    </row>
    <row r="20" spans="1:4" x14ac:dyDescent="0.3">
      <c r="A20" t="s">
        <v>520</v>
      </c>
      <c r="B20" t="s">
        <v>158</v>
      </c>
      <c r="C20">
        <v>100</v>
      </c>
      <c r="D20" t="b">
        <f t="shared" si="1"/>
        <v>1</v>
      </c>
    </row>
    <row r="21" spans="1:4" x14ac:dyDescent="0.3">
      <c r="A21" t="s">
        <v>354</v>
      </c>
      <c r="B21" t="s">
        <v>160</v>
      </c>
      <c r="C21">
        <v>43</v>
      </c>
      <c r="D21" t="b">
        <f t="shared" si="1"/>
        <v>0</v>
      </c>
    </row>
    <row r="22" spans="1:4" x14ac:dyDescent="0.3">
      <c r="A22" t="s">
        <v>521</v>
      </c>
      <c r="B22" t="s">
        <v>160</v>
      </c>
      <c r="C22">
        <v>58</v>
      </c>
      <c r="D22" t="b">
        <f t="shared" si="1"/>
        <v>0</v>
      </c>
    </row>
    <row r="23" spans="1:4" x14ac:dyDescent="0.3">
      <c r="A23" t="s">
        <v>522</v>
      </c>
      <c r="B23" t="s">
        <v>160</v>
      </c>
      <c r="C23">
        <v>78</v>
      </c>
      <c r="D23" t="b">
        <f t="shared" si="1"/>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E40D-264B-4D99-98D0-92BC4555BDC6}">
  <dimension ref="A1:H19"/>
  <sheetViews>
    <sheetView workbookViewId="0">
      <selection activeCell="H18" sqref="H18"/>
    </sheetView>
  </sheetViews>
  <sheetFormatPr defaultRowHeight="14.4" x14ac:dyDescent="0.3"/>
  <cols>
    <col min="8" max="8" width="25.21875" customWidth="1"/>
  </cols>
  <sheetData>
    <row r="1" spans="1:8" x14ac:dyDescent="0.3">
      <c r="A1" t="s">
        <v>523</v>
      </c>
      <c r="B1" t="s">
        <v>524</v>
      </c>
      <c r="C1" t="s">
        <v>525</v>
      </c>
      <c r="D1" t="s">
        <v>526</v>
      </c>
      <c r="E1" t="s">
        <v>527</v>
      </c>
      <c r="F1" t="s">
        <v>484</v>
      </c>
    </row>
    <row r="2" spans="1:8" x14ac:dyDescent="0.3">
      <c r="A2" t="s">
        <v>528</v>
      </c>
      <c r="B2">
        <v>10</v>
      </c>
      <c r="C2">
        <v>4</v>
      </c>
      <c r="D2">
        <v>1</v>
      </c>
      <c r="E2">
        <v>1</v>
      </c>
      <c r="F2">
        <f>AVERAGE(B2:E2)</f>
        <v>4</v>
      </c>
    </row>
    <row r="3" spans="1:8" x14ac:dyDescent="0.3">
      <c r="A3" t="s">
        <v>529</v>
      </c>
      <c r="B3">
        <v>12</v>
      </c>
      <c r="C3">
        <v>3</v>
      </c>
      <c r="D3">
        <v>0</v>
      </c>
      <c r="E3">
        <v>1</v>
      </c>
      <c r="F3">
        <f t="shared" ref="F3:F7" si="0">AVERAGE(B3:E3)</f>
        <v>4</v>
      </c>
    </row>
    <row r="4" spans="1:8" x14ac:dyDescent="0.3">
      <c r="A4" t="s">
        <v>530</v>
      </c>
      <c r="B4">
        <v>15</v>
      </c>
      <c r="C4">
        <v>1</v>
      </c>
      <c r="D4">
        <v>3</v>
      </c>
      <c r="E4">
        <v>1</v>
      </c>
      <c r="F4">
        <f t="shared" si="0"/>
        <v>5</v>
      </c>
    </row>
    <row r="5" spans="1:8" x14ac:dyDescent="0.3">
      <c r="A5" t="s">
        <v>531</v>
      </c>
      <c r="B5">
        <v>4</v>
      </c>
      <c r="C5">
        <v>2</v>
      </c>
      <c r="D5">
        <v>6</v>
      </c>
      <c r="E5">
        <v>0</v>
      </c>
      <c r="F5">
        <f t="shared" si="0"/>
        <v>3</v>
      </c>
    </row>
    <row r="6" spans="1:8" x14ac:dyDescent="0.3">
      <c r="A6" t="s">
        <v>532</v>
      </c>
      <c r="B6">
        <v>10</v>
      </c>
      <c r="C6">
        <v>4</v>
      </c>
      <c r="D6">
        <v>1</v>
      </c>
      <c r="E6">
        <v>1</v>
      </c>
      <c r="F6">
        <f t="shared" si="0"/>
        <v>4</v>
      </c>
    </row>
    <row r="7" spans="1:8" x14ac:dyDescent="0.3">
      <c r="A7" t="s">
        <v>533</v>
      </c>
      <c r="B7">
        <v>9</v>
      </c>
      <c r="C7">
        <v>2</v>
      </c>
      <c r="D7">
        <v>1</v>
      </c>
      <c r="E7">
        <v>0</v>
      </c>
      <c r="F7">
        <f t="shared" si="0"/>
        <v>3</v>
      </c>
    </row>
    <row r="8" spans="1:8" x14ac:dyDescent="0.3">
      <c r="A8" t="s">
        <v>69</v>
      </c>
    </row>
    <row r="13" spans="1:8" x14ac:dyDescent="0.3">
      <c r="A13" t="s">
        <v>523</v>
      </c>
      <c r="B13" t="s">
        <v>524</v>
      </c>
      <c r="C13" t="s">
        <v>525</v>
      </c>
      <c r="D13" t="s">
        <v>526</v>
      </c>
      <c r="E13" t="s">
        <v>527</v>
      </c>
      <c r="F13" t="s">
        <v>484</v>
      </c>
    </row>
    <row r="14" spans="1:8" x14ac:dyDescent="0.3">
      <c r="A14" t="s">
        <v>528</v>
      </c>
      <c r="B14">
        <v>10</v>
      </c>
      <c r="C14">
        <v>4</v>
      </c>
      <c r="D14">
        <v>1</v>
      </c>
      <c r="E14">
        <v>1</v>
      </c>
      <c r="F14">
        <f>AVERAGE(B14:E14)</f>
        <v>4</v>
      </c>
      <c r="H14" t="s">
        <v>535</v>
      </c>
    </row>
    <row r="15" spans="1:8" x14ac:dyDescent="0.3">
      <c r="A15" t="s">
        <v>529</v>
      </c>
      <c r="B15">
        <v>12</v>
      </c>
      <c r="C15">
        <v>3</v>
      </c>
      <c r="D15">
        <v>0</v>
      </c>
      <c r="E15">
        <v>1</v>
      </c>
      <c r="F15">
        <f t="shared" ref="F15:F19" si="1">AVERAGE(B15:E15)</f>
        <v>4</v>
      </c>
    </row>
    <row r="16" spans="1:8" x14ac:dyDescent="0.3">
      <c r="A16" t="s">
        <v>530</v>
      </c>
      <c r="B16">
        <v>15</v>
      </c>
      <c r="C16">
        <v>1</v>
      </c>
      <c r="D16">
        <v>3</v>
      </c>
      <c r="E16">
        <v>1</v>
      </c>
      <c r="F16">
        <f t="shared" si="1"/>
        <v>5</v>
      </c>
    </row>
    <row r="17" spans="1:6" x14ac:dyDescent="0.3">
      <c r="A17" t="s">
        <v>531</v>
      </c>
      <c r="B17">
        <v>4</v>
      </c>
      <c r="C17">
        <v>2</v>
      </c>
      <c r="D17">
        <v>6</v>
      </c>
      <c r="E17">
        <v>0</v>
      </c>
      <c r="F17">
        <f t="shared" si="1"/>
        <v>3</v>
      </c>
    </row>
    <row r="18" spans="1:6" x14ac:dyDescent="0.3">
      <c r="A18" t="s">
        <v>532</v>
      </c>
      <c r="B18">
        <v>10</v>
      </c>
      <c r="C18">
        <v>4</v>
      </c>
      <c r="D18">
        <v>1</v>
      </c>
      <c r="E18">
        <v>1</v>
      </c>
      <c r="F18">
        <f t="shared" si="1"/>
        <v>4</v>
      </c>
    </row>
    <row r="19" spans="1:6" x14ac:dyDescent="0.3">
      <c r="A19" t="s">
        <v>533</v>
      </c>
      <c r="B19">
        <v>9</v>
      </c>
      <c r="C19">
        <v>2</v>
      </c>
      <c r="D19">
        <v>1</v>
      </c>
      <c r="E19">
        <v>0</v>
      </c>
      <c r="F19">
        <f t="shared" si="1"/>
        <v>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96B65-70A0-42A2-95AC-506AB53BD539}">
  <dimension ref="A3:I13"/>
  <sheetViews>
    <sheetView workbookViewId="0">
      <selection activeCell="F24" sqref="F24"/>
    </sheetView>
  </sheetViews>
  <sheetFormatPr defaultRowHeight="14.4" x14ac:dyDescent="0.3"/>
  <cols>
    <col min="8" max="8" width="30.33203125" customWidth="1"/>
  </cols>
  <sheetData>
    <row r="3" spans="1:9" x14ac:dyDescent="0.3">
      <c r="A3" t="s">
        <v>300</v>
      </c>
      <c r="B3" t="s">
        <v>154</v>
      </c>
      <c r="C3" t="s">
        <v>320</v>
      </c>
    </row>
    <row r="4" spans="1:9" x14ac:dyDescent="0.3">
      <c r="A4" t="s">
        <v>465</v>
      </c>
      <c r="B4" t="s">
        <v>156</v>
      </c>
      <c r="C4">
        <v>45</v>
      </c>
      <c r="E4" t="s">
        <v>474</v>
      </c>
      <c r="F4" t="s">
        <v>536</v>
      </c>
    </row>
    <row r="5" spans="1:9" x14ac:dyDescent="0.3">
      <c r="A5" t="s">
        <v>466</v>
      </c>
      <c r="B5" t="s">
        <v>156</v>
      </c>
      <c r="C5">
        <v>60</v>
      </c>
      <c r="E5" t="s">
        <v>156</v>
      </c>
      <c r="F5">
        <f>AVERAGEIF(B4:B12,"Grass",C4:C12)</f>
        <v>61.666666666666664</v>
      </c>
    </row>
    <row r="6" spans="1:9" x14ac:dyDescent="0.3">
      <c r="A6" t="s">
        <v>467</v>
      </c>
      <c r="B6" t="s">
        <v>156</v>
      </c>
      <c r="C6">
        <v>80</v>
      </c>
      <c r="E6" t="s">
        <v>158</v>
      </c>
      <c r="F6">
        <f>AVERAGEIF(B4:B12,B7,C4:C12)</f>
        <v>81.666666666666671</v>
      </c>
    </row>
    <row r="7" spans="1:9" x14ac:dyDescent="0.3">
      <c r="A7" t="s">
        <v>468</v>
      </c>
      <c r="B7" t="s">
        <v>158</v>
      </c>
      <c r="C7">
        <v>65</v>
      </c>
      <c r="E7" t="s">
        <v>160</v>
      </c>
      <c r="F7">
        <f>AVERAGEIF(B4:B12,B10,C4:C12)</f>
        <v>59.666666666666664</v>
      </c>
    </row>
    <row r="8" spans="1:9" x14ac:dyDescent="0.3">
      <c r="A8" t="s">
        <v>469</v>
      </c>
      <c r="B8" t="s">
        <v>158</v>
      </c>
      <c r="C8">
        <v>80</v>
      </c>
      <c r="H8" t="s">
        <v>537</v>
      </c>
      <c r="I8" t="s">
        <v>538</v>
      </c>
    </row>
    <row r="9" spans="1:9" x14ac:dyDescent="0.3">
      <c r="A9" t="s">
        <v>470</v>
      </c>
      <c r="B9" t="s">
        <v>158</v>
      </c>
      <c r="C9">
        <v>100</v>
      </c>
    </row>
    <row r="10" spans="1:9" x14ac:dyDescent="0.3">
      <c r="A10" t="s">
        <v>471</v>
      </c>
      <c r="B10" t="s">
        <v>160</v>
      </c>
      <c r="C10">
        <v>43</v>
      </c>
    </row>
    <row r="11" spans="1:9" x14ac:dyDescent="0.3">
      <c r="A11" t="s">
        <v>472</v>
      </c>
      <c r="B11" t="s">
        <v>160</v>
      </c>
      <c r="C11">
        <v>58</v>
      </c>
    </row>
    <row r="12" spans="1:9" x14ac:dyDescent="0.3">
      <c r="A12" t="s">
        <v>473</v>
      </c>
      <c r="B12" t="s">
        <v>160</v>
      </c>
      <c r="C12">
        <v>78</v>
      </c>
    </row>
    <row r="13" spans="1:9" x14ac:dyDescent="0.3">
      <c r="A13" t="s">
        <v>69</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CB00-4EF0-4D68-85D3-40255DBFC7BD}">
  <dimension ref="A4:J17"/>
  <sheetViews>
    <sheetView workbookViewId="0">
      <selection activeCell="H14" sqref="H14"/>
    </sheetView>
  </sheetViews>
  <sheetFormatPr defaultRowHeight="14.4" x14ac:dyDescent="0.3"/>
  <cols>
    <col min="1" max="1" width="14" customWidth="1"/>
    <col min="8" max="8" width="20.33203125" customWidth="1"/>
    <col min="10" max="10" width="42" customWidth="1"/>
  </cols>
  <sheetData>
    <row r="4" spans="1:10" x14ac:dyDescent="0.3">
      <c r="A4" t="s">
        <v>300</v>
      </c>
      <c r="B4" t="s">
        <v>154</v>
      </c>
      <c r="C4" t="s">
        <v>49</v>
      </c>
      <c r="D4" t="s">
        <v>539</v>
      </c>
    </row>
    <row r="5" spans="1:10" x14ac:dyDescent="0.3">
      <c r="A5" t="s">
        <v>465</v>
      </c>
      <c r="B5" t="s">
        <v>156</v>
      </c>
      <c r="C5">
        <v>49</v>
      </c>
      <c r="D5">
        <v>1</v>
      </c>
      <c r="F5" t="s">
        <v>474</v>
      </c>
      <c r="G5" t="s">
        <v>540</v>
      </c>
      <c r="H5" t="s">
        <v>541</v>
      </c>
    </row>
    <row r="6" spans="1:10" x14ac:dyDescent="0.3">
      <c r="A6" t="s">
        <v>466</v>
      </c>
      <c r="B6" t="s">
        <v>156</v>
      </c>
      <c r="C6">
        <v>63</v>
      </c>
      <c r="D6">
        <v>1</v>
      </c>
      <c r="F6" t="s">
        <v>156</v>
      </c>
      <c r="G6">
        <v>1</v>
      </c>
      <c r="H6">
        <f>AVERAGEIFS(C5:C16,B5:B16,"Grass",D5:D16,"1")</f>
        <v>65</v>
      </c>
    </row>
    <row r="7" spans="1:10" x14ac:dyDescent="0.3">
      <c r="A7" t="s">
        <v>467</v>
      </c>
      <c r="B7" t="s">
        <v>156</v>
      </c>
      <c r="C7">
        <v>83</v>
      </c>
      <c r="D7">
        <v>1</v>
      </c>
      <c r="F7" t="s">
        <v>158</v>
      </c>
      <c r="G7">
        <v>1</v>
      </c>
      <c r="H7">
        <f>AVERAGEIFS(C5:C16,B5:B16,"Fire",D5:D16,"1")</f>
        <v>59.666666666666664</v>
      </c>
    </row>
    <row r="8" spans="1:10" x14ac:dyDescent="0.3">
      <c r="A8" t="s">
        <v>468</v>
      </c>
      <c r="B8" t="s">
        <v>158</v>
      </c>
      <c r="C8">
        <v>43</v>
      </c>
      <c r="D8">
        <v>1</v>
      </c>
      <c r="F8" t="s">
        <v>156</v>
      </c>
      <c r="G8">
        <v>2</v>
      </c>
      <c r="H8">
        <f>AVERAGEIFS(C5:C16,B5:B16,"Grass",D5:D16,"2")</f>
        <v>81.666666666666671</v>
      </c>
    </row>
    <row r="9" spans="1:10" x14ac:dyDescent="0.3">
      <c r="A9" t="s">
        <v>469</v>
      </c>
      <c r="B9" t="s">
        <v>158</v>
      </c>
      <c r="C9">
        <v>58</v>
      </c>
      <c r="D9">
        <v>1</v>
      </c>
      <c r="F9" t="s">
        <v>158</v>
      </c>
      <c r="G9">
        <v>2</v>
      </c>
      <c r="H9">
        <f>AVERAGEIFS(C5:C16,B5:B16,"Fire",D5:D16,"2")</f>
        <v>59.666666666666664</v>
      </c>
      <c r="J9" t="s">
        <v>548</v>
      </c>
    </row>
    <row r="10" spans="1:10" x14ac:dyDescent="0.3">
      <c r="A10" t="s">
        <v>470</v>
      </c>
      <c r="B10" t="s">
        <v>158</v>
      </c>
      <c r="C10">
        <v>78</v>
      </c>
      <c r="D10">
        <v>1</v>
      </c>
    </row>
    <row r="11" spans="1:10" x14ac:dyDescent="0.3">
      <c r="A11" t="s">
        <v>542</v>
      </c>
      <c r="B11" t="s">
        <v>156</v>
      </c>
      <c r="C11">
        <v>65</v>
      </c>
      <c r="D11">
        <v>2</v>
      </c>
    </row>
    <row r="12" spans="1:10" x14ac:dyDescent="0.3">
      <c r="A12" t="s">
        <v>543</v>
      </c>
      <c r="B12" t="s">
        <v>156</v>
      </c>
      <c r="C12">
        <v>80</v>
      </c>
      <c r="D12">
        <v>2</v>
      </c>
    </row>
    <row r="13" spans="1:10" x14ac:dyDescent="0.3">
      <c r="A13" t="s">
        <v>544</v>
      </c>
      <c r="B13" t="s">
        <v>156</v>
      </c>
      <c r="C13">
        <v>100</v>
      </c>
      <c r="D13">
        <v>2</v>
      </c>
    </row>
    <row r="14" spans="1:10" x14ac:dyDescent="0.3">
      <c r="A14" t="s">
        <v>545</v>
      </c>
      <c r="B14" t="s">
        <v>158</v>
      </c>
      <c r="C14">
        <v>43</v>
      </c>
      <c r="D14">
        <v>2</v>
      </c>
    </row>
    <row r="15" spans="1:10" x14ac:dyDescent="0.3">
      <c r="A15" t="s">
        <v>546</v>
      </c>
      <c r="B15" t="s">
        <v>158</v>
      </c>
      <c r="C15">
        <v>58</v>
      </c>
      <c r="D15">
        <v>2</v>
      </c>
    </row>
    <row r="16" spans="1:10" x14ac:dyDescent="0.3">
      <c r="A16" t="s">
        <v>547</v>
      </c>
      <c r="B16" t="s">
        <v>158</v>
      </c>
      <c r="C16">
        <v>78</v>
      </c>
      <c r="D16">
        <v>2</v>
      </c>
    </row>
    <row r="17" spans="1:1" x14ac:dyDescent="0.3">
      <c r="A17" t="s">
        <v>69</v>
      </c>
    </row>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01F3D-48F7-41CB-9EB1-B0CE1BF56337}">
  <dimension ref="A2:G25"/>
  <sheetViews>
    <sheetView workbookViewId="0">
      <selection activeCell="H24" sqref="H24"/>
    </sheetView>
  </sheetViews>
  <sheetFormatPr defaultRowHeight="14.4" x14ac:dyDescent="0.3"/>
  <cols>
    <col min="1" max="1" width="13.33203125" customWidth="1"/>
    <col min="2" max="2" width="20.44140625" customWidth="1"/>
    <col min="3" max="3" width="36.77734375" customWidth="1"/>
    <col min="4" max="4" width="14.33203125" customWidth="1"/>
    <col min="5" max="5" width="18.109375" customWidth="1"/>
    <col min="6" max="6" width="20.33203125" customWidth="1"/>
  </cols>
  <sheetData>
    <row r="2" spans="1:7" x14ac:dyDescent="0.3">
      <c r="A2">
        <v>1</v>
      </c>
      <c r="B2" t="s">
        <v>553</v>
      </c>
      <c r="C2" t="s">
        <v>554</v>
      </c>
      <c r="F2" t="s">
        <v>549</v>
      </c>
    </row>
    <row r="3" spans="1:7" x14ac:dyDescent="0.3">
      <c r="A3">
        <v>2</v>
      </c>
      <c r="B3" t="s">
        <v>555</v>
      </c>
      <c r="C3" t="s">
        <v>556</v>
      </c>
      <c r="F3" t="s">
        <v>550</v>
      </c>
    </row>
    <row r="4" spans="1:7" x14ac:dyDescent="0.3">
      <c r="A4">
        <v>3</v>
      </c>
      <c r="B4" t="s">
        <v>557</v>
      </c>
      <c r="C4" t="s">
        <v>558</v>
      </c>
      <c r="F4" t="s">
        <v>551</v>
      </c>
    </row>
    <row r="5" spans="1:7" x14ac:dyDescent="0.3">
      <c r="A5">
        <v>4</v>
      </c>
      <c r="B5" t="s">
        <v>559</v>
      </c>
      <c r="C5" t="s">
        <v>560</v>
      </c>
      <c r="F5" t="s">
        <v>552</v>
      </c>
    </row>
    <row r="6" spans="1:7" x14ac:dyDescent="0.3">
      <c r="A6">
        <v>5</v>
      </c>
      <c r="B6" t="s">
        <v>561</v>
      </c>
      <c r="C6" t="s">
        <v>562</v>
      </c>
    </row>
    <row r="9" spans="1:7" ht="15.6" x14ac:dyDescent="0.3">
      <c r="A9" s="68" t="s">
        <v>563</v>
      </c>
      <c r="B9" s="68"/>
      <c r="C9" s="68"/>
      <c r="D9" s="69"/>
    </row>
    <row r="10" spans="1:7" x14ac:dyDescent="0.3">
      <c r="A10" s="54" t="s">
        <v>571</v>
      </c>
      <c r="B10" s="54" t="s">
        <v>12</v>
      </c>
      <c r="C10" s="54" t="s">
        <v>570</v>
      </c>
      <c r="D10" s="54" t="s">
        <v>564</v>
      </c>
      <c r="E10" s="54" t="s">
        <v>572</v>
      </c>
      <c r="F10" s="54" t="s">
        <v>573</v>
      </c>
      <c r="G10" s="74" t="s">
        <v>607</v>
      </c>
    </row>
    <row r="11" spans="1:7" x14ac:dyDescent="0.3">
      <c r="A11" s="70" t="s">
        <v>565</v>
      </c>
      <c r="B11" s="70" t="s">
        <v>196</v>
      </c>
      <c r="C11" s="70" t="s">
        <v>615</v>
      </c>
      <c r="D11" s="70" t="s">
        <v>566</v>
      </c>
      <c r="E11" s="70">
        <v>9876543210</v>
      </c>
      <c r="F11" s="71">
        <v>46034</v>
      </c>
      <c r="G11" s="70" t="s">
        <v>616</v>
      </c>
    </row>
    <row r="12" spans="1:7" x14ac:dyDescent="0.3">
      <c r="A12" s="70" t="s">
        <v>567</v>
      </c>
      <c r="B12" s="70" t="s">
        <v>568</v>
      </c>
      <c r="C12" s="70" t="s">
        <v>575</v>
      </c>
      <c r="D12" s="70" t="s">
        <v>569</v>
      </c>
      <c r="E12" s="70">
        <v>9123456780</v>
      </c>
      <c r="F12" s="71">
        <v>46037</v>
      </c>
      <c r="G12" s="70" t="s">
        <v>608</v>
      </c>
    </row>
    <row r="13" spans="1:7" x14ac:dyDescent="0.3">
      <c r="A13" s="72" t="s">
        <v>576</v>
      </c>
      <c r="B13" s="72" t="s">
        <v>577</v>
      </c>
      <c r="C13" s="72" t="s">
        <v>574</v>
      </c>
      <c r="D13" s="72" t="s">
        <v>569</v>
      </c>
      <c r="E13" s="72">
        <v>8978776565</v>
      </c>
      <c r="F13" s="73">
        <v>46080</v>
      </c>
      <c r="G13" s="72" t="s">
        <v>609</v>
      </c>
    </row>
    <row r="14" spans="1:7" x14ac:dyDescent="0.3">
      <c r="A14" s="72" t="s">
        <v>578</v>
      </c>
      <c r="B14" s="72" t="s">
        <v>579</v>
      </c>
      <c r="C14" s="72" t="s">
        <v>580</v>
      </c>
      <c r="D14" s="72" t="s">
        <v>566</v>
      </c>
      <c r="E14" s="72">
        <v>7787788888</v>
      </c>
      <c r="F14" s="73">
        <v>46032</v>
      </c>
      <c r="G14" s="72" t="s">
        <v>609</v>
      </c>
    </row>
    <row r="15" spans="1:7" x14ac:dyDescent="0.3">
      <c r="A15" s="72" t="s">
        <v>581</v>
      </c>
      <c r="B15" s="72" t="s">
        <v>592</v>
      </c>
      <c r="C15" s="72" t="s">
        <v>600</v>
      </c>
      <c r="D15" s="72" t="s">
        <v>569</v>
      </c>
      <c r="E15" s="70">
        <v>9876543210</v>
      </c>
      <c r="F15" s="73">
        <v>46024</v>
      </c>
      <c r="G15" s="72" t="s">
        <v>608</v>
      </c>
    </row>
    <row r="16" spans="1:7" x14ac:dyDescent="0.3">
      <c r="A16" s="72" t="s">
        <v>582</v>
      </c>
      <c r="B16" s="72" t="s">
        <v>493</v>
      </c>
      <c r="C16" s="72" t="s">
        <v>601</v>
      </c>
      <c r="D16" s="72" t="s">
        <v>566</v>
      </c>
      <c r="E16" s="72"/>
      <c r="F16" s="73">
        <v>46025</v>
      </c>
      <c r="G16" s="72" t="s">
        <v>609</v>
      </c>
    </row>
    <row r="17" spans="1:7" x14ac:dyDescent="0.3">
      <c r="A17" s="72" t="s">
        <v>583</v>
      </c>
      <c r="B17" s="72" t="s">
        <v>494</v>
      </c>
      <c r="C17" s="72" t="s">
        <v>120</v>
      </c>
      <c r="D17" s="72" t="s">
        <v>566</v>
      </c>
      <c r="E17" s="70">
        <v>9876543210</v>
      </c>
      <c r="F17" s="73">
        <v>46026</v>
      </c>
      <c r="G17" s="72" t="s">
        <v>608</v>
      </c>
    </row>
    <row r="18" spans="1:7" x14ac:dyDescent="0.3">
      <c r="A18" s="72" t="s">
        <v>584</v>
      </c>
      <c r="B18" s="72" t="s">
        <v>593</v>
      </c>
      <c r="C18" s="72" t="s">
        <v>602</v>
      </c>
      <c r="D18" s="72" t="s">
        <v>569</v>
      </c>
      <c r="E18" s="72">
        <v>6765654345</v>
      </c>
      <c r="F18" s="73">
        <v>46027</v>
      </c>
      <c r="G18" s="72" t="s">
        <v>608</v>
      </c>
    </row>
    <row r="19" spans="1:7" x14ac:dyDescent="0.3">
      <c r="A19" s="72" t="s">
        <v>585</v>
      </c>
      <c r="B19" s="72" t="s">
        <v>594</v>
      </c>
      <c r="C19" s="72" t="s">
        <v>603</v>
      </c>
      <c r="D19" s="72" t="s">
        <v>569</v>
      </c>
      <c r="E19" s="70">
        <v>9876543210</v>
      </c>
      <c r="F19" s="73">
        <v>46028</v>
      </c>
      <c r="G19" s="72" t="s">
        <v>608</v>
      </c>
    </row>
    <row r="20" spans="1:7" x14ac:dyDescent="0.3">
      <c r="A20" s="72" t="s">
        <v>586</v>
      </c>
      <c r="B20" s="72" t="s">
        <v>595</v>
      </c>
      <c r="C20" s="72" t="s">
        <v>574</v>
      </c>
      <c r="D20" s="72" t="s">
        <v>566</v>
      </c>
      <c r="E20" s="72">
        <v>8978776565</v>
      </c>
      <c r="F20" s="73">
        <v>46029</v>
      </c>
      <c r="G20" s="72" t="s">
        <v>609</v>
      </c>
    </row>
    <row r="21" spans="1:7" x14ac:dyDescent="0.3">
      <c r="A21" s="72" t="s">
        <v>587</v>
      </c>
      <c r="B21" s="72" t="s">
        <v>596</v>
      </c>
      <c r="C21" s="72" t="s">
        <v>604</v>
      </c>
      <c r="D21" s="72" t="s">
        <v>566</v>
      </c>
      <c r="E21" s="70">
        <v>9876543210</v>
      </c>
      <c r="F21" s="73">
        <v>46030</v>
      </c>
      <c r="G21" s="72" t="s">
        <v>609</v>
      </c>
    </row>
    <row r="22" spans="1:7" x14ac:dyDescent="0.3">
      <c r="A22" s="72" t="s">
        <v>588</v>
      </c>
      <c r="B22" s="72" t="s">
        <v>487</v>
      </c>
      <c r="C22" s="72" t="s">
        <v>605</v>
      </c>
      <c r="D22" s="72" t="s">
        <v>569</v>
      </c>
      <c r="E22" s="72"/>
      <c r="F22" s="73">
        <v>46031</v>
      </c>
      <c r="G22" s="72" t="s">
        <v>608</v>
      </c>
    </row>
    <row r="23" spans="1:7" x14ac:dyDescent="0.3">
      <c r="A23" s="72" t="s">
        <v>589</v>
      </c>
      <c r="B23" s="72" t="s">
        <v>597</v>
      </c>
      <c r="C23" s="72" t="s">
        <v>606</v>
      </c>
      <c r="D23" s="72" t="s">
        <v>569</v>
      </c>
      <c r="E23" s="70">
        <v>9876543210</v>
      </c>
      <c r="F23" s="73">
        <v>46032</v>
      </c>
      <c r="G23" s="72" t="s">
        <v>609</v>
      </c>
    </row>
    <row r="24" spans="1:7" x14ac:dyDescent="0.3">
      <c r="A24" s="72" t="s">
        <v>590</v>
      </c>
      <c r="B24" s="72" t="s">
        <v>598</v>
      </c>
      <c r="C24" s="72" t="s">
        <v>606</v>
      </c>
      <c r="D24" s="72" t="s">
        <v>566</v>
      </c>
      <c r="E24" s="72">
        <v>2345678765</v>
      </c>
      <c r="F24" s="73">
        <v>46033</v>
      </c>
      <c r="G24" s="72" t="s">
        <v>609</v>
      </c>
    </row>
    <row r="25" spans="1:7" x14ac:dyDescent="0.3">
      <c r="A25" s="72" t="s">
        <v>591</v>
      </c>
      <c r="B25" s="72" t="s">
        <v>599</v>
      </c>
      <c r="C25" s="72" t="s">
        <v>601</v>
      </c>
      <c r="D25" s="72" t="s">
        <v>569</v>
      </c>
      <c r="E25" s="72">
        <v>8978776565</v>
      </c>
      <c r="F25" s="73">
        <v>46034</v>
      </c>
      <c r="G25" s="72" t="s">
        <v>608</v>
      </c>
    </row>
  </sheetData>
  <phoneticPr fontId="4"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5F284-ED45-4B07-8EB2-6F6D46A7E765}">
  <dimension ref="B5:E11"/>
  <sheetViews>
    <sheetView workbookViewId="0">
      <selection activeCell="D10" sqref="D10"/>
    </sheetView>
  </sheetViews>
  <sheetFormatPr defaultRowHeight="14.4" x14ac:dyDescent="0.3"/>
  <cols>
    <col min="3" max="3" width="19.88671875" customWidth="1"/>
    <col min="5" max="5" width="38.77734375" bestFit="1" customWidth="1"/>
  </cols>
  <sheetData>
    <row r="5" spans="2:5" x14ac:dyDescent="0.3">
      <c r="B5">
        <v>1</v>
      </c>
      <c r="C5" t="s">
        <v>553</v>
      </c>
      <c r="D5">
        <f>COUNT('Count All fuctions'!E11:E25)</f>
        <v>13</v>
      </c>
      <c r="E5" t="s">
        <v>610</v>
      </c>
    </row>
    <row r="6" spans="2:5" x14ac:dyDescent="0.3">
      <c r="B6">
        <v>2</v>
      </c>
      <c r="C6" t="s">
        <v>555</v>
      </c>
      <c r="D6">
        <f>COUNTA('Count All fuctions'!C11:C25)</f>
        <v>15</v>
      </c>
    </row>
    <row r="7" spans="2:5" x14ac:dyDescent="0.3">
      <c r="B7">
        <v>3</v>
      </c>
      <c r="C7" t="s">
        <v>557</v>
      </c>
      <c r="D7">
        <f>COUNTBLANK('Count All fuctions'!E11:E25)</f>
        <v>2</v>
      </c>
    </row>
    <row r="8" spans="2:5" x14ac:dyDescent="0.3">
      <c r="B8">
        <v>4</v>
      </c>
      <c r="C8" t="s">
        <v>559</v>
      </c>
      <c r="D8">
        <f>COUNTIF('Count All fuctions'!C11:C25,'Count All fuctions'!C11)</f>
        <v>3</v>
      </c>
      <c r="E8" t="s">
        <v>611</v>
      </c>
    </row>
    <row r="9" spans="2:5" x14ac:dyDescent="0.3">
      <c r="B9">
        <v>5</v>
      </c>
      <c r="C9" t="s">
        <v>561</v>
      </c>
      <c r="D9">
        <f>COUNTIFS('Count All fuctions'!C11:C25,'Count All fuctions'!C11,'Count All fuctions'!G11:G25,'Count All fuctions'!G11,'Count All fuctions'!D11:D25,'Count All fuctions'!D11)</f>
        <v>2</v>
      </c>
      <c r="E9" t="s">
        <v>612</v>
      </c>
    </row>
    <row r="10" spans="2:5" x14ac:dyDescent="0.3">
      <c r="D10">
        <f>COUNTIFS('Count All fuctions'!C11:C25,'Count All fuctions'!C24,'Count All fuctions'!G11:G25,'Count All fuctions'!G24)</f>
        <v>3</v>
      </c>
      <c r="E10" t="s">
        <v>613</v>
      </c>
    </row>
    <row r="11" spans="2:5" x14ac:dyDescent="0.3">
      <c r="D11">
        <f>COUNTIF('Count All fuctions'!G11:G25,'Count All fuctions'!G11)</f>
        <v>8</v>
      </c>
      <c r="E11" t="s">
        <v>614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FC0D4-00B7-4027-B734-7E3458BDE7ED}">
  <dimension ref="A1:S29"/>
  <sheetViews>
    <sheetView topLeftCell="A7" workbookViewId="0">
      <selection activeCell="O31" sqref="O31"/>
    </sheetView>
  </sheetViews>
  <sheetFormatPr defaultRowHeight="14.4" x14ac:dyDescent="0.3"/>
  <cols>
    <col min="13" max="13" width="8.88671875" customWidth="1"/>
    <col min="15" max="15" width="12.21875" customWidth="1"/>
  </cols>
  <sheetData>
    <row r="1" spans="1:18" x14ac:dyDescent="0.3">
      <c r="P1" t="s">
        <v>126</v>
      </c>
      <c r="Q1" t="s">
        <v>637</v>
      </c>
      <c r="R1" t="s">
        <v>638</v>
      </c>
    </row>
    <row r="2" spans="1:18" x14ac:dyDescent="0.3">
      <c r="P2" t="s">
        <v>71</v>
      </c>
      <c r="Q2" t="s">
        <v>639</v>
      </c>
      <c r="R2" t="s">
        <v>41</v>
      </c>
    </row>
    <row r="3" spans="1:18" x14ac:dyDescent="0.3">
      <c r="A3" t="s">
        <v>10</v>
      </c>
      <c r="B3" t="s">
        <v>628</v>
      </c>
      <c r="C3" t="s">
        <v>630</v>
      </c>
      <c r="N3" t="s">
        <v>636</v>
      </c>
      <c r="O3" t="str">
        <f>LEFT(P2,2)</f>
        <v>Sm</v>
      </c>
    </row>
    <row r="4" spans="1:18" x14ac:dyDescent="0.3">
      <c r="A4">
        <v>1</v>
      </c>
      <c r="B4" t="s">
        <v>629</v>
      </c>
    </row>
    <row r="8" spans="1:18" x14ac:dyDescent="0.3">
      <c r="A8">
        <v>2</v>
      </c>
      <c r="B8" t="s">
        <v>631</v>
      </c>
      <c r="O8" t="str">
        <f>RIGHT(Q2,4)</f>
        <v>tkar</v>
      </c>
    </row>
    <row r="12" spans="1:18" x14ac:dyDescent="0.3">
      <c r="A12">
        <v>3</v>
      </c>
      <c r="B12" t="s">
        <v>632</v>
      </c>
      <c r="O12" t="str">
        <f>UPPER(P2)</f>
        <v>SMITA</v>
      </c>
    </row>
    <row r="16" spans="1:18" x14ac:dyDescent="0.3">
      <c r="A16">
        <v>4</v>
      </c>
      <c r="B16" t="s">
        <v>633</v>
      </c>
      <c r="O16" t="str">
        <f>LOWER(Q2)</f>
        <v>amrutkar</v>
      </c>
    </row>
    <row r="20" spans="1:19" x14ac:dyDescent="0.3">
      <c r="A20">
        <v>5</v>
      </c>
      <c r="B20" t="s">
        <v>634</v>
      </c>
      <c r="O20" t="str">
        <f>_xlfn.CONCAT(P2," ",Q2)</f>
        <v>Smita Amrutkar</v>
      </c>
    </row>
    <row r="23" spans="1:19" x14ac:dyDescent="0.3">
      <c r="A23">
        <v>6</v>
      </c>
      <c r="B23" t="s">
        <v>635</v>
      </c>
    </row>
    <row r="24" spans="1:19" x14ac:dyDescent="0.3">
      <c r="S24" t="str">
        <f>PROPER(R2)</f>
        <v>Hello</v>
      </c>
    </row>
    <row r="28" spans="1:19" x14ac:dyDescent="0.3">
      <c r="A28">
        <v>7</v>
      </c>
      <c r="B28" t="s">
        <v>640</v>
      </c>
    </row>
    <row r="29" spans="1:19" x14ac:dyDescent="0.3">
      <c r="O29" t="s">
        <v>641</v>
      </c>
      <c r="P29" t="str">
        <f>TRIM(O29)</f>
        <v>Smita Hi</v>
      </c>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45B13-47FC-4BC1-9898-7924B1A573CB}">
  <dimension ref="A1:J17"/>
  <sheetViews>
    <sheetView workbookViewId="0">
      <selection activeCell="H22" sqref="H22"/>
    </sheetView>
  </sheetViews>
  <sheetFormatPr defaultRowHeight="14.4" x14ac:dyDescent="0.3"/>
  <cols>
    <col min="1" max="1" width="13.44140625" customWidth="1"/>
    <col min="4" max="4" width="32.33203125" bestFit="1" customWidth="1"/>
    <col min="5" max="5" width="31.33203125" customWidth="1"/>
    <col min="6" max="6" width="27.88671875" customWidth="1"/>
    <col min="7" max="7" width="22.44140625" bestFit="1" customWidth="1"/>
  </cols>
  <sheetData>
    <row r="1" spans="1:10" x14ac:dyDescent="0.3">
      <c r="A1" s="77" t="s">
        <v>300</v>
      </c>
      <c r="B1" s="77" t="s">
        <v>154</v>
      </c>
      <c r="C1" s="77" t="s">
        <v>49</v>
      </c>
      <c r="D1" s="77" t="s">
        <v>617</v>
      </c>
      <c r="E1" s="77" t="s">
        <v>620</v>
      </c>
      <c r="F1" s="77" t="s">
        <v>621</v>
      </c>
      <c r="G1" s="78" t="s">
        <v>623</v>
      </c>
      <c r="H1" s="81" t="s">
        <v>624</v>
      </c>
    </row>
    <row r="2" spans="1:10" x14ac:dyDescent="0.3">
      <c r="A2" s="76" t="s">
        <v>465</v>
      </c>
      <c r="B2" s="76" t="s">
        <v>156</v>
      </c>
      <c r="C2" s="76">
        <v>49</v>
      </c>
      <c r="D2" s="76" t="b">
        <f>OR(B2="water",C2&gt;60)</f>
        <v>0</v>
      </c>
      <c r="E2" s="76" t="b">
        <f>_xlfn.XOR(B2="fire",C2&gt;50)</f>
        <v>0</v>
      </c>
      <c r="F2" s="76" t="b">
        <f>AND(B2="Grass",C2&gt;60)</f>
        <v>0</v>
      </c>
      <c r="G2" s="79" t="s">
        <v>618</v>
      </c>
      <c r="H2" s="80" t="s">
        <v>625</v>
      </c>
      <c r="I2" s="80" t="s">
        <v>625</v>
      </c>
      <c r="J2" s="43" t="s">
        <v>625</v>
      </c>
    </row>
    <row r="3" spans="1:10" x14ac:dyDescent="0.3">
      <c r="A3" s="76" t="s">
        <v>466</v>
      </c>
      <c r="B3" s="76" t="s">
        <v>156</v>
      </c>
      <c r="C3" s="76">
        <v>63</v>
      </c>
      <c r="D3" s="76" t="b">
        <f t="shared" ref="D3:D10" si="0">OR(B3="water",C3&gt;60)</f>
        <v>1</v>
      </c>
      <c r="E3" s="76" t="b">
        <f t="shared" ref="E3:E10" si="1">_xlfn.XOR(B3="fire",C3&gt;50)</f>
        <v>1</v>
      </c>
      <c r="F3" s="76" t="b">
        <f t="shared" ref="F3:F9" si="2">AND(B3="Grass",C3&gt;60)</f>
        <v>1</v>
      </c>
      <c r="G3" s="79" t="s">
        <v>619</v>
      </c>
      <c r="H3" s="80" t="s">
        <v>123</v>
      </c>
      <c r="I3" s="80" t="s">
        <v>123</v>
      </c>
      <c r="J3" s="43" t="s">
        <v>123</v>
      </c>
    </row>
    <row r="4" spans="1:10" x14ac:dyDescent="0.3">
      <c r="A4" s="76" t="s">
        <v>467</v>
      </c>
      <c r="B4" s="76" t="s">
        <v>156</v>
      </c>
      <c r="C4" s="76">
        <v>83</v>
      </c>
      <c r="D4" s="76" t="b">
        <f t="shared" si="0"/>
        <v>1</v>
      </c>
      <c r="E4" s="76" t="b">
        <f t="shared" si="1"/>
        <v>1</v>
      </c>
      <c r="F4" s="76" t="b">
        <f t="shared" si="2"/>
        <v>1</v>
      </c>
      <c r="G4" s="79" t="s">
        <v>622</v>
      </c>
      <c r="H4" s="80" t="s">
        <v>625</v>
      </c>
      <c r="I4" s="80" t="s">
        <v>123</v>
      </c>
      <c r="J4" s="43" t="s">
        <v>123</v>
      </c>
    </row>
    <row r="5" spans="1:10" x14ac:dyDescent="0.3">
      <c r="A5" s="76" t="s">
        <v>468</v>
      </c>
      <c r="B5" s="76" t="s">
        <v>158</v>
      </c>
      <c r="C5" s="76">
        <v>43</v>
      </c>
      <c r="D5" s="76" t="b">
        <f t="shared" si="0"/>
        <v>0</v>
      </c>
      <c r="E5" s="76" t="b">
        <f t="shared" si="1"/>
        <v>1</v>
      </c>
      <c r="F5" s="76" t="b">
        <f t="shared" si="2"/>
        <v>0</v>
      </c>
      <c r="H5" s="80" t="s">
        <v>123</v>
      </c>
      <c r="I5" s="80" t="s">
        <v>625</v>
      </c>
      <c r="J5" s="43" t="s">
        <v>123</v>
      </c>
    </row>
    <row r="6" spans="1:10" x14ac:dyDescent="0.3">
      <c r="A6" s="76" t="s">
        <v>469</v>
      </c>
      <c r="B6" s="76" t="s">
        <v>158</v>
      </c>
      <c r="C6" s="76">
        <v>58</v>
      </c>
      <c r="D6" s="76" t="b">
        <f t="shared" si="0"/>
        <v>0</v>
      </c>
      <c r="E6" s="76" t="b">
        <f t="shared" si="1"/>
        <v>0</v>
      </c>
      <c r="F6" s="76" t="b">
        <f t="shared" si="2"/>
        <v>0</v>
      </c>
    </row>
    <row r="7" spans="1:10" x14ac:dyDescent="0.3">
      <c r="A7" s="76" t="s">
        <v>470</v>
      </c>
      <c r="B7" s="76" t="s">
        <v>158</v>
      </c>
      <c r="C7" s="76">
        <v>78</v>
      </c>
      <c r="D7" s="76" t="b">
        <f t="shared" si="0"/>
        <v>1</v>
      </c>
      <c r="E7" s="76" t="b">
        <f t="shared" si="1"/>
        <v>0</v>
      </c>
      <c r="F7" s="76" t="b">
        <f t="shared" si="2"/>
        <v>0</v>
      </c>
      <c r="H7" s="81" t="s">
        <v>626</v>
      </c>
    </row>
    <row r="8" spans="1:10" x14ac:dyDescent="0.3">
      <c r="A8" s="76" t="s">
        <v>471</v>
      </c>
      <c r="B8" s="76" t="s">
        <v>160</v>
      </c>
      <c r="C8" s="76">
        <v>65</v>
      </c>
      <c r="D8" s="76" t="b">
        <f t="shared" si="0"/>
        <v>1</v>
      </c>
      <c r="E8" s="76" t="b">
        <f t="shared" si="1"/>
        <v>1</v>
      </c>
      <c r="F8" s="76" t="b">
        <f t="shared" si="2"/>
        <v>0</v>
      </c>
      <c r="H8" s="80" t="s">
        <v>625</v>
      </c>
      <c r="I8" s="80" t="s">
        <v>625</v>
      </c>
      <c r="J8" s="43" t="s">
        <v>625</v>
      </c>
    </row>
    <row r="9" spans="1:10" x14ac:dyDescent="0.3">
      <c r="A9" s="76" t="s">
        <v>472</v>
      </c>
      <c r="B9" s="76" t="s">
        <v>160</v>
      </c>
      <c r="C9" s="76">
        <v>50</v>
      </c>
      <c r="D9" s="76" t="b">
        <f t="shared" si="0"/>
        <v>1</v>
      </c>
      <c r="E9" s="76" t="b">
        <f t="shared" si="1"/>
        <v>0</v>
      </c>
      <c r="F9" s="76" t="b">
        <f t="shared" si="2"/>
        <v>0</v>
      </c>
      <c r="H9" s="80" t="s">
        <v>123</v>
      </c>
      <c r="I9" s="80" t="s">
        <v>123</v>
      </c>
      <c r="J9" s="43" t="s">
        <v>123</v>
      </c>
    </row>
    <row r="10" spans="1:10" x14ac:dyDescent="0.3">
      <c r="A10" s="76" t="s">
        <v>473</v>
      </c>
      <c r="B10" s="76" t="s">
        <v>160</v>
      </c>
      <c r="C10" s="76">
        <v>100</v>
      </c>
      <c r="D10" s="76" t="b">
        <f t="shared" si="0"/>
        <v>1</v>
      </c>
      <c r="E10" s="76" t="b">
        <f t="shared" si="1"/>
        <v>1</v>
      </c>
      <c r="F10" s="76" t="b">
        <f>AND(B10="Grass",C10&gt;60)</f>
        <v>0</v>
      </c>
      <c r="H10" s="80" t="s">
        <v>625</v>
      </c>
      <c r="I10" s="80" t="s">
        <v>123</v>
      </c>
      <c r="J10" s="43" t="s">
        <v>625</v>
      </c>
    </row>
    <row r="11" spans="1:10" x14ac:dyDescent="0.3">
      <c r="A11" t="s">
        <v>69</v>
      </c>
      <c r="H11" s="80" t="s">
        <v>123</v>
      </c>
      <c r="I11" s="80" t="s">
        <v>625</v>
      </c>
      <c r="J11" s="43" t="s">
        <v>625</v>
      </c>
    </row>
    <row r="13" spans="1:10" x14ac:dyDescent="0.3">
      <c r="H13" s="81" t="s">
        <v>627</v>
      </c>
    </row>
    <row r="14" spans="1:10" x14ac:dyDescent="0.3">
      <c r="H14" s="80" t="s">
        <v>625</v>
      </c>
      <c r="I14" s="80" t="s">
        <v>625</v>
      </c>
      <c r="J14" s="43" t="s">
        <v>123</v>
      </c>
    </row>
    <row r="15" spans="1:10" x14ac:dyDescent="0.3">
      <c r="H15" s="80" t="s">
        <v>123</v>
      </c>
      <c r="I15" s="80" t="s">
        <v>123</v>
      </c>
      <c r="J15" s="43" t="s">
        <v>123</v>
      </c>
    </row>
    <row r="16" spans="1:10" x14ac:dyDescent="0.3">
      <c r="H16" s="80" t="s">
        <v>625</v>
      </c>
      <c r="I16" s="80" t="s">
        <v>123</v>
      </c>
      <c r="J16" s="43" t="s">
        <v>625</v>
      </c>
    </row>
    <row r="17" spans="8:10" x14ac:dyDescent="0.3">
      <c r="H17" s="80" t="s">
        <v>123</v>
      </c>
      <c r="I17" s="80" t="s">
        <v>625</v>
      </c>
      <c r="J17" s="43" t="s">
        <v>625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BF106-5C71-46AE-A429-02F868A0077C}">
  <dimension ref="D68"/>
  <sheetViews>
    <sheetView topLeftCell="A144" workbookViewId="0">
      <selection activeCell="B168" sqref="B168"/>
    </sheetView>
  </sheetViews>
  <sheetFormatPr defaultRowHeight="14.4" x14ac:dyDescent="0.3"/>
  <cols>
    <col min="3" max="3" width="12.21875" bestFit="1" customWidth="1"/>
    <col min="6" max="6" width="11.21875" bestFit="1" customWidth="1"/>
  </cols>
  <sheetData>
    <row r="68" spans="4:4" x14ac:dyDescent="0.3">
      <c r="D68" t="s">
        <v>850</v>
      </c>
    </row>
  </sheetData>
  <sortState xmlns:xlrd2="http://schemas.microsoft.com/office/spreadsheetml/2017/richdata2" ref="C4:E8">
    <sortCondition ref="E4:E8"/>
  </sortState>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FCFC7-C0E8-48AB-8183-47FC7755C348}">
  <dimension ref="A3:U23"/>
  <sheetViews>
    <sheetView workbookViewId="0">
      <selection activeCell="H25" sqref="H25"/>
    </sheetView>
  </sheetViews>
  <sheetFormatPr defaultRowHeight="14.4" x14ac:dyDescent="0.3"/>
  <sheetData>
    <row r="3" spans="1:21" x14ac:dyDescent="0.3">
      <c r="A3">
        <v>1</v>
      </c>
      <c r="B3" t="s">
        <v>642</v>
      </c>
      <c r="R3" t="s">
        <v>146</v>
      </c>
      <c r="T3">
        <f>MIN(R4:R23)</f>
        <v>200</v>
      </c>
    </row>
    <row r="4" spans="1:21" x14ac:dyDescent="0.3">
      <c r="R4">
        <v>305</v>
      </c>
    </row>
    <row r="5" spans="1:21" x14ac:dyDescent="0.3">
      <c r="R5">
        <v>510</v>
      </c>
    </row>
    <row r="6" spans="1:21" x14ac:dyDescent="0.3">
      <c r="R6">
        <v>490</v>
      </c>
    </row>
    <row r="7" spans="1:21" x14ac:dyDescent="0.3">
      <c r="A7">
        <v>2</v>
      </c>
      <c r="B7" t="s">
        <v>643</v>
      </c>
      <c r="R7">
        <v>335</v>
      </c>
      <c r="T7">
        <f>MAX(R4:R23)</f>
        <v>1000</v>
      </c>
    </row>
    <row r="8" spans="1:21" x14ac:dyDescent="0.3">
      <c r="R8">
        <v>465</v>
      </c>
    </row>
    <row r="9" spans="1:21" x14ac:dyDescent="0.3">
      <c r="R9">
        <v>475</v>
      </c>
    </row>
    <row r="10" spans="1:21" x14ac:dyDescent="0.3">
      <c r="R10">
        <v>525</v>
      </c>
      <c r="T10">
        <f ca="1">RAND()</f>
        <v>0.95943873100176313</v>
      </c>
      <c r="U10">
        <f ca="1">INT(RAND()*20)</f>
        <v>10</v>
      </c>
    </row>
    <row r="11" spans="1:21" x14ac:dyDescent="0.3">
      <c r="A11">
        <v>3</v>
      </c>
      <c r="B11" t="s">
        <v>644</v>
      </c>
      <c r="R11">
        <v>385</v>
      </c>
    </row>
    <row r="12" spans="1:21" x14ac:dyDescent="0.3">
      <c r="R12">
        <v>420</v>
      </c>
    </row>
    <row r="13" spans="1:21" x14ac:dyDescent="0.3">
      <c r="R13">
        <v>349</v>
      </c>
    </row>
    <row r="14" spans="1:21" x14ac:dyDescent="0.3">
      <c r="R14">
        <v>253</v>
      </c>
    </row>
    <row r="15" spans="1:21" x14ac:dyDescent="0.3">
      <c r="R15">
        <v>1000</v>
      </c>
      <c r="T15">
        <f>MEDIAN(R4:R23)</f>
        <v>429</v>
      </c>
    </row>
    <row r="16" spans="1:21" x14ac:dyDescent="0.3">
      <c r="A16">
        <v>4</v>
      </c>
      <c r="B16" t="s">
        <v>645</v>
      </c>
      <c r="R16">
        <v>310</v>
      </c>
    </row>
    <row r="17" spans="1:20" x14ac:dyDescent="0.3">
      <c r="R17">
        <v>475</v>
      </c>
    </row>
    <row r="18" spans="1:20" x14ac:dyDescent="0.3">
      <c r="R18">
        <v>505</v>
      </c>
    </row>
    <row r="19" spans="1:20" x14ac:dyDescent="0.3">
      <c r="R19">
        <v>455</v>
      </c>
    </row>
    <row r="20" spans="1:20" x14ac:dyDescent="0.3">
      <c r="A20">
        <v>5</v>
      </c>
      <c r="B20" t="s">
        <v>646</v>
      </c>
      <c r="R20">
        <v>405</v>
      </c>
      <c r="T20">
        <f>MODE(R4:R23)</f>
        <v>475</v>
      </c>
    </row>
    <row r="21" spans="1:20" x14ac:dyDescent="0.3">
      <c r="R21">
        <v>438</v>
      </c>
    </row>
    <row r="22" spans="1:20" x14ac:dyDescent="0.3">
      <c r="R22">
        <v>310</v>
      </c>
    </row>
    <row r="23" spans="1:20" x14ac:dyDescent="0.3">
      <c r="R23">
        <v>200</v>
      </c>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79397-861F-44AF-843D-3BF2372E6AAD}">
  <dimension ref="A1:Q16"/>
  <sheetViews>
    <sheetView workbookViewId="0">
      <selection activeCell="N22" sqref="N22"/>
    </sheetView>
  </sheetViews>
  <sheetFormatPr defaultRowHeight="14.4" x14ac:dyDescent="0.3"/>
  <cols>
    <col min="1" max="1" width="12.88671875" customWidth="1"/>
    <col min="2" max="2" width="14.5546875" bestFit="1" customWidth="1"/>
    <col min="3" max="3" width="17.5546875" bestFit="1" customWidth="1"/>
    <col min="4" max="4" width="7.109375" bestFit="1" customWidth="1"/>
    <col min="5" max="5" width="11" bestFit="1" customWidth="1"/>
    <col min="6" max="6" width="10.33203125" bestFit="1" customWidth="1"/>
    <col min="7" max="7" width="5.109375" bestFit="1" customWidth="1"/>
    <col min="9" max="9" width="11" bestFit="1" customWidth="1"/>
    <col min="11" max="11" width="10.88671875" bestFit="1" customWidth="1"/>
    <col min="13" max="13" width="11" bestFit="1" customWidth="1"/>
    <col min="14" max="14" width="10.33203125" bestFit="1" customWidth="1"/>
    <col min="15" max="15" width="3.88671875" bestFit="1" customWidth="1"/>
  </cols>
  <sheetData>
    <row r="1" spans="1:17" ht="28.8" x14ac:dyDescent="0.3">
      <c r="A1" s="54" t="s">
        <v>571</v>
      </c>
      <c r="B1" s="54" t="s">
        <v>12</v>
      </c>
      <c r="C1" s="54" t="s">
        <v>570</v>
      </c>
      <c r="D1" s="54" t="s">
        <v>564</v>
      </c>
      <c r="E1" s="54" t="s">
        <v>572</v>
      </c>
      <c r="F1" s="54" t="s">
        <v>573</v>
      </c>
      <c r="G1" s="74" t="s">
        <v>607</v>
      </c>
    </row>
    <row r="2" spans="1:17" ht="28.8" x14ac:dyDescent="0.3">
      <c r="A2" s="70" t="s">
        <v>565</v>
      </c>
      <c r="B2" s="70" t="s">
        <v>196</v>
      </c>
      <c r="C2" s="70" t="s">
        <v>615</v>
      </c>
      <c r="D2" s="70" t="s">
        <v>566</v>
      </c>
      <c r="E2" s="70">
        <v>9876543210</v>
      </c>
      <c r="F2" s="71">
        <v>46034</v>
      </c>
      <c r="G2" s="70" t="s">
        <v>616</v>
      </c>
    </row>
    <row r="3" spans="1:17" x14ac:dyDescent="0.3">
      <c r="A3" s="70" t="s">
        <v>567</v>
      </c>
      <c r="B3" s="70" t="s">
        <v>568</v>
      </c>
      <c r="C3" s="70" t="s">
        <v>575</v>
      </c>
      <c r="D3" s="70" t="s">
        <v>569</v>
      </c>
      <c r="E3" s="70">
        <v>9123456780</v>
      </c>
      <c r="F3" s="71">
        <v>46037</v>
      </c>
      <c r="G3" s="70" t="s">
        <v>608</v>
      </c>
      <c r="H3" s="75"/>
      <c r="J3" t="s">
        <v>647</v>
      </c>
      <c r="K3" t="str">
        <f>VLOOKUP($J$3,$B$2:$G$16,Q3,FALSE)</f>
        <v>Python</v>
      </c>
      <c r="L3" t="str">
        <f t="shared" ref="L3:O3" si="0">VLOOKUP(K3,C2:H16,2,FALSE)</f>
        <v>Female</v>
      </c>
      <c r="M3">
        <f t="shared" si="0"/>
        <v>9123456780</v>
      </c>
      <c r="N3" s="1">
        <f t="shared" si="0"/>
        <v>46037</v>
      </c>
      <c r="O3" t="str">
        <f t="shared" si="0"/>
        <v>YES</v>
      </c>
      <c r="Q3">
        <v>2</v>
      </c>
    </row>
    <row r="4" spans="1:17" x14ac:dyDescent="0.3">
      <c r="A4" s="72" t="s">
        <v>576</v>
      </c>
      <c r="B4" s="72" t="s">
        <v>577</v>
      </c>
      <c r="C4" s="72" t="s">
        <v>574</v>
      </c>
      <c r="D4" s="72" t="s">
        <v>569</v>
      </c>
      <c r="E4" s="72">
        <v>8978776565</v>
      </c>
      <c r="F4" s="73">
        <v>46080</v>
      </c>
      <c r="G4" s="72" t="s">
        <v>609</v>
      </c>
      <c r="K4" t="str">
        <f>VLOOKUP($J$3,$B$2:$G$16,Q4,FALSE)</f>
        <v>Female</v>
      </c>
      <c r="Q4">
        <v>3</v>
      </c>
    </row>
    <row r="5" spans="1:17" x14ac:dyDescent="0.3">
      <c r="A5" s="72" t="s">
        <v>578</v>
      </c>
      <c r="B5" s="72" t="s">
        <v>579</v>
      </c>
      <c r="C5" s="72" t="s">
        <v>580</v>
      </c>
      <c r="D5" s="72" t="s">
        <v>566</v>
      </c>
      <c r="E5" s="72">
        <v>7787788888</v>
      </c>
      <c r="F5" s="73">
        <v>46032</v>
      </c>
      <c r="G5" s="72" t="s">
        <v>609</v>
      </c>
      <c r="K5">
        <f t="shared" ref="K5:K7" si="1">VLOOKUP($J$3,$B$2:$G$16,Q5,FALSE)</f>
        <v>9876543210</v>
      </c>
      <c r="Q5">
        <v>4</v>
      </c>
    </row>
    <row r="6" spans="1:17" x14ac:dyDescent="0.3">
      <c r="A6" s="72" t="s">
        <v>581</v>
      </c>
      <c r="B6" s="72" t="s">
        <v>592</v>
      </c>
      <c r="C6" s="72" t="s">
        <v>600</v>
      </c>
      <c r="D6" s="72" t="s">
        <v>569</v>
      </c>
      <c r="E6" s="70">
        <v>9876543210</v>
      </c>
      <c r="F6" s="73">
        <v>46024</v>
      </c>
      <c r="G6" s="72" t="s">
        <v>608</v>
      </c>
      <c r="K6">
        <f t="shared" si="1"/>
        <v>46024</v>
      </c>
      <c r="Q6">
        <v>5</v>
      </c>
    </row>
    <row r="7" spans="1:17" x14ac:dyDescent="0.3">
      <c r="A7" s="72" t="s">
        <v>582</v>
      </c>
      <c r="B7" s="72" t="s">
        <v>493</v>
      </c>
      <c r="C7" s="72" t="s">
        <v>601</v>
      </c>
      <c r="D7" s="72" t="s">
        <v>566</v>
      </c>
      <c r="E7" s="72"/>
      <c r="F7" s="73">
        <v>46025</v>
      </c>
      <c r="G7" s="72" t="s">
        <v>609</v>
      </c>
      <c r="K7" t="str">
        <f t="shared" si="1"/>
        <v>YES</v>
      </c>
      <c r="Q7">
        <v>6</v>
      </c>
    </row>
    <row r="8" spans="1:17" x14ac:dyDescent="0.3">
      <c r="A8" s="72" t="s">
        <v>583</v>
      </c>
      <c r="B8" s="72" t="s">
        <v>494</v>
      </c>
      <c r="C8" s="72" t="s">
        <v>120</v>
      </c>
      <c r="D8" s="72" t="s">
        <v>566</v>
      </c>
      <c r="E8" s="70">
        <v>9876543210</v>
      </c>
      <c r="F8" s="73">
        <v>46026</v>
      </c>
      <c r="G8" s="72" t="s">
        <v>608</v>
      </c>
    </row>
    <row r="9" spans="1:17" x14ac:dyDescent="0.3">
      <c r="A9" s="72" t="s">
        <v>584</v>
      </c>
      <c r="B9" s="72" t="s">
        <v>593</v>
      </c>
      <c r="C9" s="72" t="s">
        <v>602</v>
      </c>
      <c r="D9" s="72" t="s">
        <v>569</v>
      </c>
      <c r="E9" s="72">
        <v>6765654345</v>
      </c>
      <c r="F9" s="73">
        <v>46027</v>
      </c>
      <c r="G9" s="72" t="s">
        <v>608</v>
      </c>
    </row>
    <row r="10" spans="1:17" x14ac:dyDescent="0.3">
      <c r="A10" s="72" t="s">
        <v>585</v>
      </c>
      <c r="B10" s="72" t="s">
        <v>594</v>
      </c>
      <c r="C10" s="72" t="s">
        <v>603</v>
      </c>
      <c r="D10" s="72" t="s">
        <v>569</v>
      </c>
      <c r="E10" s="70">
        <v>9876543210</v>
      </c>
      <c r="F10" s="73">
        <v>46028</v>
      </c>
      <c r="G10" s="72" t="s">
        <v>608</v>
      </c>
    </row>
    <row r="11" spans="1:17" x14ac:dyDescent="0.3">
      <c r="A11" s="72" t="s">
        <v>586</v>
      </c>
      <c r="B11" s="72" t="s">
        <v>595</v>
      </c>
      <c r="C11" s="72" t="s">
        <v>574</v>
      </c>
      <c r="D11" s="72" t="s">
        <v>566</v>
      </c>
      <c r="E11" s="72">
        <v>8978776565</v>
      </c>
      <c r="F11" s="73">
        <v>46029</v>
      </c>
      <c r="G11" s="72" t="s">
        <v>609</v>
      </c>
    </row>
    <row r="12" spans="1:17" x14ac:dyDescent="0.3">
      <c r="A12" s="72" t="s">
        <v>587</v>
      </c>
      <c r="B12" s="72" t="s">
        <v>596</v>
      </c>
      <c r="C12" s="72" t="s">
        <v>604</v>
      </c>
      <c r="D12" s="72" t="s">
        <v>566</v>
      </c>
      <c r="E12" s="70">
        <v>9876543210</v>
      </c>
      <c r="F12" s="73">
        <v>46030</v>
      </c>
      <c r="G12" s="72" t="s">
        <v>609</v>
      </c>
    </row>
    <row r="13" spans="1:17" x14ac:dyDescent="0.3">
      <c r="A13" s="72" t="s">
        <v>588</v>
      </c>
      <c r="B13" s="72" t="s">
        <v>487</v>
      </c>
      <c r="C13" s="72" t="s">
        <v>605</v>
      </c>
      <c r="D13" s="72" t="s">
        <v>569</v>
      </c>
      <c r="E13" s="72"/>
      <c r="F13" s="73">
        <v>46031</v>
      </c>
      <c r="G13" s="72" t="s">
        <v>608</v>
      </c>
    </row>
    <row r="14" spans="1:17" x14ac:dyDescent="0.3">
      <c r="A14" s="72" t="s">
        <v>589</v>
      </c>
      <c r="B14" s="72" t="s">
        <v>597</v>
      </c>
      <c r="C14" s="72" t="s">
        <v>606</v>
      </c>
      <c r="D14" s="72" t="s">
        <v>569</v>
      </c>
      <c r="E14" s="70">
        <v>9876543210</v>
      </c>
      <c r="F14" s="73">
        <v>46032</v>
      </c>
      <c r="G14" s="72" t="s">
        <v>609</v>
      </c>
    </row>
    <row r="15" spans="1:17" x14ac:dyDescent="0.3">
      <c r="A15" s="72" t="s">
        <v>590</v>
      </c>
      <c r="B15" s="72" t="s">
        <v>598</v>
      </c>
      <c r="C15" s="72" t="s">
        <v>606</v>
      </c>
      <c r="D15" s="72" t="s">
        <v>566</v>
      </c>
      <c r="E15" s="72">
        <v>2345678765</v>
      </c>
      <c r="F15" s="73">
        <v>46033</v>
      </c>
      <c r="G15" s="72" t="s">
        <v>609</v>
      </c>
    </row>
    <row r="16" spans="1:17" x14ac:dyDescent="0.3">
      <c r="A16" s="72" t="s">
        <v>591</v>
      </c>
      <c r="B16" s="72" t="s">
        <v>599</v>
      </c>
      <c r="C16" s="72" t="s">
        <v>601</v>
      </c>
      <c r="D16" s="72" t="s">
        <v>569</v>
      </c>
      <c r="E16" s="72">
        <v>8978776565</v>
      </c>
      <c r="F16" s="73">
        <v>46034</v>
      </c>
      <c r="G16" s="72" t="s">
        <v>608</v>
      </c>
      <c r="J16" t="s">
        <v>656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E1510-D9D5-491A-A1CE-99B0D5C456B6}">
  <dimension ref="A2:J30"/>
  <sheetViews>
    <sheetView workbookViewId="0">
      <selection activeCell="J20" sqref="J20"/>
    </sheetView>
  </sheetViews>
  <sheetFormatPr defaultRowHeight="14.4" x14ac:dyDescent="0.3"/>
  <cols>
    <col min="2" max="2" width="15.77734375" customWidth="1"/>
    <col min="3" max="3" width="17.109375" customWidth="1"/>
    <col min="5" max="5" width="12.5546875" customWidth="1"/>
    <col min="6" max="6" width="13.21875" customWidth="1"/>
    <col min="9" max="9" width="14.21875" bestFit="1" customWidth="1"/>
  </cols>
  <sheetData>
    <row r="2" spans="1:10" ht="28.8" x14ac:dyDescent="0.3">
      <c r="A2" s="90" t="s">
        <v>571</v>
      </c>
      <c r="B2" s="90" t="s">
        <v>12</v>
      </c>
      <c r="C2" s="90" t="s">
        <v>570</v>
      </c>
      <c r="D2" s="90" t="s">
        <v>564</v>
      </c>
      <c r="E2" s="90" t="s">
        <v>572</v>
      </c>
      <c r="F2" s="90" t="s">
        <v>573</v>
      </c>
      <c r="G2" s="91" t="s">
        <v>607</v>
      </c>
    </row>
    <row r="3" spans="1:10" ht="28.8" x14ac:dyDescent="0.3">
      <c r="A3" s="92" t="s">
        <v>565</v>
      </c>
      <c r="B3" s="92" t="s">
        <v>196</v>
      </c>
      <c r="C3" s="92" t="s">
        <v>615</v>
      </c>
      <c r="D3" s="92" t="s">
        <v>566</v>
      </c>
      <c r="E3" s="92">
        <v>9876543210</v>
      </c>
      <c r="F3" s="93">
        <v>46034</v>
      </c>
      <c r="G3" s="92" t="s">
        <v>616</v>
      </c>
      <c r="H3" s="89" t="s">
        <v>598</v>
      </c>
      <c r="I3" s="15">
        <f>VLOOKUP(H3,B3:G17,5,FALSE)</f>
        <v>46033</v>
      </c>
      <c r="J3" t="s">
        <v>648</v>
      </c>
    </row>
    <row r="4" spans="1:10" ht="28.8" x14ac:dyDescent="0.3">
      <c r="A4" s="92" t="s">
        <v>567</v>
      </c>
      <c r="B4" s="92" t="s">
        <v>568</v>
      </c>
      <c r="C4" s="92" t="s">
        <v>575</v>
      </c>
      <c r="D4" s="92" t="s">
        <v>569</v>
      </c>
      <c r="E4" s="92">
        <v>9123456780</v>
      </c>
      <c r="F4" s="93">
        <v>46037</v>
      </c>
      <c r="G4" s="92" t="s">
        <v>608</v>
      </c>
    </row>
    <row r="5" spans="1:10" x14ac:dyDescent="0.3">
      <c r="A5" s="94" t="s">
        <v>576</v>
      </c>
      <c r="B5" s="94" t="s">
        <v>577</v>
      </c>
      <c r="C5" s="94" t="s">
        <v>574</v>
      </c>
      <c r="D5" s="94" t="s">
        <v>569</v>
      </c>
      <c r="E5" s="94">
        <v>8978776565</v>
      </c>
      <c r="F5" s="95">
        <v>46080</v>
      </c>
      <c r="G5" s="94" t="s">
        <v>609</v>
      </c>
    </row>
    <row r="6" spans="1:10" x14ac:dyDescent="0.3">
      <c r="A6" s="94" t="s">
        <v>578</v>
      </c>
      <c r="B6" s="94" t="s">
        <v>579</v>
      </c>
      <c r="C6" s="94" t="s">
        <v>580</v>
      </c>
      <c r="D6" s="94" t="s">
        <v>566</v>
      </c>
      <c r="E6" s="94">
        <v>7787788888</v>
      </c>
      <c r="F6" s="95">
        <v>46032</v>
      </c>
      <c r="G6" s="94" t="s">
        <v>609</v>
      </c>
    </row>
    <row r="7" spans="1:10" x14ac:dyDescent="0.3">
      <c r="A7" s="94" t="s">
        <v>581</v>
      </c>
      <c r="B7" s="94" t="s">
        <v>592</v>
      </c>
      <c r="C7" s="94" t="s">
        <v>600</v>
      </c>
      <c r="D7" s="94" t="s">
        <v>569</v>
      </c>
      <c r="E7" s="92">
        <v>9876543210</v>
      </c>
      <c r="F7" s="95">
        <v>46024</v>
      </c>
      <c r="G7" s="94" t="s">
        <v>608</v>
      </c>
      <c r="H7" s="88" t="s">
        <v>565</v>
      </c>
      <c r="I7" t="str">
        <f>VLOOKUP(H7,A3:G17,4,FALSE)</f>
        <v>Male</v>
      </c>
    </row>
    <row r="8" spans="1:10" x14ac:dyDescent="0.3">
      <c r="A8" s="94" t="s">
        <v>582</v>
      </c>
      <c r="B8" s="94" t="s">
        <v>493</v>
      </c>
      <c r="C8" s="94" t="s">
        <v>601</v>
      </c>
      <c r="D8" s="94" t="s">
        <v>566</v>
      </c>
      <c r="E8" s="94"/>
      <c r="F8" s="95">
        <v>46025</v>
      </c>
      <c r="G8" s="94" t="s">
        <v>609</v>
      </c>
      <c r="H8" s="88" t="s">
        <v>567</v>
      </c>
      <c r="I8" t="str">
        <f t="shared" ref="I8:I17" si="0">VLOOKUP(H8,A4:G18,4,FALSE)</f>
        <v>Female</v>
      </c>
    </row>
    <row r="9" spans="1:10" x14ac:dyDescent="0.3">
      <c r="A9" s="94" t="s">
        <v>583</v>
      </c>
      <c r="B9" s="94" t="s">
        <v>494</v>
      </c>
      <c r="C9" s="94" t="s">
        <v>120</v>
      </c>
      <c r="D9" s="94" t="s">
        <v>566</v>
      </c>
      <c r="E9" s="92">
        <v>9876543210</v>
      </c>
      <c r="F9" s="95">
        <v>46026</v>
      </c>
      <c r="G9" s="94" t="s">
        <v>608</v>
      </c>
      <c r="H9" s="88" t="s">
        <v>576</v>
      </c>
      <c r="I9" t="str">
        <f t="shared" si="0"/>
        <v>Female</v>
      </c>
    </row>
    <row r="10" spans="1:10" x14ac:dyDescent="0.3">
      <c r="A10" s="94" t="s">
        <v>584</v>
      </c>
      <c r="B10" s="94" t="s">
        <v>593</v>
      </c>
      <c r="C10" s="94" t="s">
        <v>602</v>
      </c>
      <c r="D10" s="94" t="s">
        <v>569</v>
      </c>
      <c r="E10" s="94">
        <v>6765654345</v>
      </c>
      <c r="F10" s="95">
        <v>46027</v>
      </c>
      <c r="G10" s="94" t="s">
        <v>608</v>
      </c>
      <c r="H10" s="88" t="s">
        <v>578</v>
      </c>
      <c r="I10" t="str">
        <f t="shared" si="0"/>
        <v>Male</v>
      </c>
    </row>
    <row r="11" spans="1:10" x14ac:dyDescent="0.3">
      <c r="A11" s="94" t="s">
        <v>585</v>
      </c>
      <c r="B11" s="94" t="s">
        <v>594</v>
      </c>
      <c r="C11" s="94" t="s">
        <v>603</v>
      </c>
      <c r="D11" s="94" t="s">
        <v>569</v>
      </c>
      <c r="E11" s="92">
        <v>9876543210</v>
      </c>
      <c r="F11" s="95">
        <v>46028</v>
      </c>
      <c r="G11" s="94" t="s">
        <v>608</v>
      </c>
      <c r="H11" s="88" t="s">
        <v>581</v>
      </c>
      <c r="I11" t="str">
        <f t="shared" si="0"/>
        <v>Female</v>
      </c>
    </row>
    <row r="12" spans="1:10" x14ac:dyDescent="0.3">
      <c r="A12" s="94" t="s">
        <v>586</v>
      </c>
      <c r="B12" s="94" t="s">
        <v>595</v>
      </c>
      <c r="C12" s="94" t="s">
        <v>574</v>
      </c>
      <c r="D12" s="94" t="s">
        <v>566</v>
      </c>
      <c r="E12" s="94">
        <v>8978776565</v>
      </c>
      <c r="F12" s="95">
        <v>46029</v>
      </c>
      <c r="G12" s="94" t="s">
        <v>609</v>
      </c>
      <c r="H12" s="88" t="s">
        <v>582</v>
      </c>
      <c r="I12" t="str">
        <f t="shared" si="0"/>
        <v>Male</v>
      </c>
    </row>
    <row r="13" spans="1:10" x14ac:dyDescent="0.3">
      <c r="A13" s="94" t="s">
        <v>587</v>
      </c>
      <c r="B13" s="94" t="s">
        <v>596</v>
      </c>
      <c r="C13" s="94" t="s">
        <v>604</v>
      </c>
      <c r="D13" s="94" t="s">
        <v>566</v>
      </c>
      <c r="E13" s="92">
        <v>9876543210</v>
      </c>
      <c r="F13" s="95">
        <v>46030</v>
      </c>
      <c r="G13" s="94" t="s">
        <v>609</v>
      </c>
      <c r="H13" s="88" t="s">
        <v>583</v>
      </c>
      <c r="I13" t="str">
        <f t="shared" si="0"/>
        <v>Male</v>
      </c>
    </row>
    <row r="14" spans="1:10" x14ac:dyDescent="0.3">
      <c r="A14" s="94" t="s">
        <v>588</v>
      </c>
      <c r="B14" s="94" t="s">
        <v>487</v>
      </c>
      <c r="C14" s="94" t="s">
        <v>605</v>
      </c>
      <c r="D14" s="94" t="s">
        <v>569</v>
      </c>
      <c r="E14" s="94"/>
      <c r="F14" s="95">
        <v>46031</v>
      </c>
      <c r="G14" s="94" t="s">
        <v>608</v>
      </c>
      <c r="H14" s="88" t="s">
        <v>584</v>
      </c>
      <c r="I14" t="str">
        <f t="shared" si="0"/>
        <v>Female</v>
      </c>
    </row>
    <row r="15" spans="1:10" x14ac:dyDescent="0.3">
      <c r="A15" s="94" t="s">
        <v>589</v>
      </c>
      <c r="B15" s="94" t="s">
        <v>597</v>
      </c>
      <c r="C15" s="94" t="s">
        <v>606</v>
      </c>
      <c r="D15" s="94" t="s">
        <v>569</v>
      </c>
      <c r="E15" s="92">
        <v>9876543210</v>
      </c>
      <c r="F15" s="95">
        <v>46032</v>
      </c>
      <c r="G15" s="94" t="s">
        <v>609</v>
      </c>
      <c r="H15" s="88" t="s">
        <v>585</v>
      </c>
      <c r="I15" t="str">
        <f t="shared" si="0"/>
        <v>Female</v>
      </c>
    </row>
    <row r="16" spans="1:10" x14ac:dyDescent="0.3">
      <c r="A16" s="94" t="s">
        <v>590</v>
      </c>
      <c r="B16" s="94" t="s">
        <v>598</v>
      </c>
      <c r="C16" s="94" t="s">
        <v>606</v>
      </c>
      <c r="D16" s="94" t="s">
        <v>566</v>
      </c>
      <c r="E16" s="94">
        <v>2345678765</v>
      </c>
      <c r="F16" s="95">
        <v>46033</v>
      </c>
      <c r="G16" s="94" t="s">
        <v>609</v>
      </c>
      <c r="H16" s="88" t="s">
        <v>586</v>
      </c>
      <c r="I16" t="str">
        <f t="shared" si="0"/>
        <v>Male</v>
      </c>
    </row>
    <row r="17" spans="1:9" x14ac:dyDescent="0.3">
      <c r="A17" s="94" t="s">
        <v>591</v>
      </c>
      <c r="B17" s="94" t="s">
        <v>599</v>
      </c>
      <c r="C17" s="94" t="s">
        <v>601</v>
      </c>
      <c r="D17" s="94" t="s">
        <v>569</v>
      </c>
      <c r="E17" s="94">
        <v>8978776565</v>
      </c>
      <c r="F17" s="95">
        <v>46034</v>
      </c>
      <c r="G17" s="94" t="s">
        <v>608</v>
      </c>
      <c r="H17" s="88" t="s">
        <v>587</v>
      </c>
      <c r="I17" t="str">
        <f t="shared" si="0"/>
        <v>Male</v>
      </c>
    </row>
    <row r="18" spans="1:9" x14ac:dyDescent="0.3">
      <c r="A18" s="86"/>
      <c r="B18" s="86"/>
      <c r="C18" s="86"/>
      <c r="D18" s="86"/>
      <c r="E18" s="86"/>
      <c r="F18" s="87"/>
      <c r="G18" s="86"/>
    </row>
    <row r="19" spans="1:9" x14ac:dyDescent="0.3">
      <c r="A19" s="86"/>
      <c r="B19" s="86"/>
      <c r="C19" s="86"/>
      <c r="D19" s="86"/>
      <c r="E19" s="86"/>
      <c r="F19" s="87"/>
      <c r="G19" s="86"/>
    </row>
    <row r="20" spans="1:9" ht="15" x14ac:dyDescent="0.35">
      <c r="A20" s="86"/>
      <c r="B20" s="53" t="s">
        <v>667</v>
      </c>
      <c r="C20" s="86"/>
      <c r="D20" s="86"/>
      <c r="E20" s="86"/>
      <c r="F20" s="87"/>
      <c r="G20" s="86"/>
    </row>
    <row r="24" spans="1:9" x14ac:dyDescent="0.3">
      <c r="A24" s="82" t="s">
        <v>630</v>
      </c>
    </row>
    <row r="27" spans="1:9" x14ac:dyDescent="0.3">
      <c r="B27" t="s">
        <v>649</v>
      </c>
      <c r="C27" t="s">
        <v>650</v>
      </c>
    </row>
    <row r="28" spans="1:9" x14ac:dyDescent="0.3">
      <c r="B28" t="s">
        <v>651</v>
      </c>
      <c r="C28" t="s">
        <v>688</v>
      </c>
    </row>
    <row r="29" spans="1:9" x14ac:dyDescent="0.3">
      <c r="B29" t="s">
        <v>652</v>
      </c>
      <c r="C29" t="s">
        <v>653</v>
      </c>
    </row>
    <row r="30" spans="1:9" x14ac:dyDescent="0.3">
      <c r="B30" t="s">
        <v>654</v>
      </c>
      <c r="C30" t="s">
        <v>655</v>
      </c>
    </row>
  </sheetData>
  <phoneticPr fontId="4" type="noConversion"/>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9E63A65F-B787-4756-AFA8-7C5735CA7F1D}">
            <xm:f>Sheet48!$F$5=B3</xm:f>
            <x14:dxf>
              <fill>
                <patternFill>
                  <bgColor rgb="FF92D050"/>
                </patternFill>
              </fill>
            </x14:dxf>
          </x14:cfRule>
          <xm:sqref>B3:G17</xm:sqref>
        </x14:conditionalFormatting>
      </x14:conditionalFormatting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0769D-8380-43E4-9ED9-3712CB09B03D}">
  <dimension ref="A2:I27"/>
  <sheetViews>
    <sheetView topLeftCell="A12" workbookViewId="0">
      <selection activeCell="R10" sqref="R10"/>
    </sheetView>
  </sheetViews>
  <sheetFormatPr defaultRowHeight="14.4" x14ac:dyDescent="0.3"/>
  <cols>
    <col min="2" max="2" width="14" customWidth="1"/>
    <col min="3" max="3" width="18" customWidth="1"/>
    <col min="5" max="5" width="13.88671875" customWidth="1"/>
    <col min="6" max="6" width="13.21875" customWidth="1"/>
  </cols>
  <sheetData>
    <row r="2" spans="1:9" ht="28.8" x14ac:dyDescent="0.3">
      <c r="A2" s="90" t="s">
        <v>571</v>
      </c>
      <c r="B2" s="90" t="s">
        <v>12</v>
      </c>
      <c r="C2" s="90" t="s">
        <v>570</v>
      </c>
      <c r="D2" s="90" t="s">
        <v>564</v>
      </c>
      <c r="E2" s="90" t="s">
        <v>572</v>
      </c>
      <c r="F2" s="90" t="s">
        <v>573</v>
      </c>
      <c r="G2" s="91" t="s">
        <v>607</v>
      </c>
    </row>
    <row r="3" spans="1:9" ht="28.8" x14ac:dyDescent="0.3">
      <c r="A3" s="92" t="s">
        <v>565</v>
      </c>
      <c r="B3" s="92" t="s">
        <v>196</v>
      </c>
      <c r="C3" s="92" t="s">
        <v>615</v>
      </c>
      <c r="D3" s="92" t="s">
        <v>566</v>
      </c>
      <c r="E3" s="92">
        <v>9876543210</v>
      </c>
      <c r="F3" s="93">
        <v>46034</v>
      </c>
      <c r="G3" s="92" t="s">
        <v>616</v>
      </c>
      <c r="I3" t="s">
        <v>689</v>
      </c>
    </row>
    <row r="4" spans="1:9" ht="28.8" x14ac:dyDescent="0.3">
      <c r="A4" s="92" t="s">
        <v>567</v>
      </c>
      <c r="B4" s="92" t="s">
        <v>568</v>
      </c>
      <c r="C4" s="92" t="s">
        <v>575</v>
      </c>
      <c r="D4" s="92" t="s">
        <v>569</v>
      </c>
      <c r="E4" s="92">
        <v>9123456780</v>
      </c>
      <c r="F4" s="93">
        <v>46037</v>
      </c>
      <c r="G4" s="92" t="s">
        <v>608</v>
      </c>
    </row>
    <row r="5" spans="1:9" x14ac:dyDescent="0.3">
      <c r="A5" s="94" t="s">
        <v>576</v>
      </c>
      <c r="B5" s="94" t="s">
        <v>577</v>
      </c>
      <c r="C5" s="94" t="s">
        <v>574</v>
      </c>
      <c r="D5" s="94" t="s">
        <v>569</v>
      </c>
      <c r="E5" s="94">
        <v>8978776565</v>
      </c>
      <c r="F5" s="95">
        <v>46080</v>
      </c>
      <c r="G5" s="94" t="s">
        <v>609</v>
      </c>
    </row>
    <row r="6" spans="1:9" x14ac:dyDescent="0.3">
      <c r="A6" s="94" t="s">
        <v>578</v>
      </c>
      <c r="B6" s="94" t="s">
        <v>579</v>
      </c>
      <c r="C6" s="94" t="s">
        <v>580</v>
      </c>
      <c r="D6" s="94" t="s">
        <v>566</v>
      </c>
      <c r="E6" s="94">
        <v>7787788888</v>
      </c>
      <c r="F6" s="95">
        <v>46032</v>
      </c>
      <c r="G6" s="94" t="s">
        <v>609</v>
      </c>
    </row>
    <row r="7" spans="1:9" x14ac:dyDescent="0.3">
      <c r="A7" s="94" t="s">
        <v>581</v>
      </c>
      <c r="B7" s="94" t="s">
        <v>592</v>
      </c>
      <c r="C7" s="94" t="s">
        <v>600</v>
      </c>
      <c r="D7" s="94" t="s">
        <v>569</v>
      </c>
      <c r="E7" s="92">
        <v>9876543210</v>
      </c>
      <c r="F7" s="95">
        <v>46024</v>
      </c>
      <c r="G7" s="94" t="s">
        <v>608</v>
      </c>
    </row>
    <row r="8" spans="1:9" x14ac:dyDescent="0.3">
      <c r="A8" s="94" t="s">
        <v>582</v>
      </c>
      <c r="B8" s="94" t="s">
        <v>493</v>
      </c>
      <c r="C8" s="94" t="s">
        <v>601</v>
      </c>
      <c r="D8" s="94" t="s">
        <v>566</v>
      </c>
      <c r="E8" s="94"/>
      <c r="F8" s="95">
        <v>46025</v>
      </c>
      <c r="G8" s="94" t="s">
        <v>609</v>
      </c>
    </row>
    <row r="9" spans="1:9" x14ac:dyDescent="0.3">
      <c r="A9" s="94" t="s">
        <v>583</v>
      </c>
      <c r="B9" s="94" t="s">
        <v>494</v>
      </c>
      <c r="C9" s="94" t="s">
        <v>120</v>
      </c>
      <c r="D9" s="94" t="s">
        <v>566</v>
      </c>
      <c r="E9" s="92">
        <v>9876543210</v>
      </c>
      <c r="F9" s="95">
        <v>46026</v>
      </c>
      <c r="G9" s="94" t="s">
        <v>608</v>
      </c>
    </row>
    <row r="10" spans="1:9" x14ac:dyDescent="0.3">
      <c r="A10" s="94" t="s">
        <v>584</v>
      </c>
      <c r="B10" s="94" t="s">
        <v>593</v>
      </c>
      <c r="C10" s="94" t="s">
        <v>602</v>
      </c>
      <c r="D10" s="94" t="s">
        <v>569</v>
      </c>
      <c r="E10" s="94">
        <v>6765654345</v>
      </c>
      <c r="F10" s="95">
        <v>46027</v>
      </c>
      <c r="G10" s="94" t="s">
        <v>608</v>
      </c>
    </row>
    <row r="11" spans="1:9" x14ac:dyDescent="0.3">
      <c r="A11" s="94" t="s">
        <v>585</v>
      </c>
      <c r="B11" s="94" t="s">
        <v>594</v>
      </c>
      <c r="C11" s="94" t="s">
        <v>603</v>
      </c>
      <c r="D11" s="94" t="s">
        <v>569</v>
      </c>
      <c r="E11" s="92">
        <v>9876543210</v>
      </c>
      <c r="F11" s="95">
        <v>46028</v>
      </c>
      <c r="G11" s="94" t="s">
        <v>608</v>
      </c>
    </row>
    <row r="12" spans="1:9" x14ac:dyDescent="0.3">
      <c r="A12" s="94" t="s">
        <v>586</v>
      </c>
      <c r="B12" s="94" t="s">
        <v>595</v>
      </c>
      <c r="C12" s="94" t="s">
        <v>574</v>
      </c>
      <c r="D12" s="94" t="s">
        <v>566</v>
      </c>
      <c r="E12" s="94">
        <v>8978776565</v>
      </c>
      <c r="F12" s="95">
        <v>46029</v>
      </c>
      <c r="G12" s="94" t="s">
        <v>609</v>
      </c>
    </row>
    <row r="13" spans="1:9" x14ac:dyDescent="0.3">
      <c r="A13" s="94" t="s">
        <v>587</v>
      </c>
      <c r="B13" s="94" t="s">
        <v>596</v>
      </c>
      <c r="C13" s="94" t="s">
        <v>604</v>
      </c>
      <c r="D13" s="94" t="s">
        <v>566</v>
      </c>
      <c r="E13" s="92">
        <v>9876543210</v>
      </c>
      <c r="F13" s="95">
        <v>46030</v>
      </c>
      <c r="G13" s="94" t="s">
        <v>609</v>
      </c>
    </row>
    <row r="14" spans="1:9" x14ac:dyDescent="0.3">
      <c r="A14" s="94" t="s">
        <v>588</v>
      </c>
      <c r="B14" s="94" t="s">
        <v>487</v>
      </c>
      <c r="C14" s="94" t="s">
        <v>605</v>
      </c>
      <c r="D14" s="94" t="s">
        <v>569</v>
      </c>
      <c r="E14" s="94"/>
      <c r="F14" s="95">
        <v>46031</v>
      </c>
      <c r="G14" s="94" t="s">
        <v>608</v>
      </c>
    </row>
    <row r="15" spans="1:9" x14ac:dyDescent="0.3">
      <c r="A15" s="94" t="s">
        <v>589</v>
      </c>
      <c r="B15" s="94" t="s">
        <v>597</v>
      </c>
      <c r="C15" s="94" t="s">
        <v>606</v>
      </c>
      <c r="D15" s="94" t="s">
        <v>569</v>
      </c>
      <c r="E15" s="92">
        <v>9876543210</v>
      </c>
      <c r="F15" s="95">
        <v>46032</v>
      </c>
      <c r="G15" s="94" t="s">
        <v>609</v>
      </c>
    </row>
    <row r="16" spans="1:9" x14ac:dyDescent="0.3">
      <c r="A16" s="94" t="s">
        <v>590</v>
      </c>
      <c r="B16" s="94" t="s">
        <v>598</v>
      </c>
      <c r="C16" s="94" t="s">
        <v>606</v>
      </c>
      <c r="D16" s="94" t="s">
        <v>566</v>
      </c>
      <c r="E16" s="94">
        <v>2345678765</v>
      </c>
      <c r="F16" s="95">
        <v>46033</v>
      </c>
      <c r="G16" s="94" t="s">
        <v>609</v>
      </c>
    </row>
    <row r="17" spans="1:7" x14ac:dyDescent="0.3">
      <c r="A17" s="94" t="s">
        <v>591</v>
      </c>
      <c r="B17" s="94" t="s">
        <v>599</v>
      </c>
      <c r="C17" s="94" t="s">
        <v>601</v>
      </c>
      <c r="D17" s="94" t="s">
        <v>569</v>
      </c>
      <c r="E17" s="94">
        <v>8978776565</v>
      </c>
      <c r="F17" s="95">
        <v>46034</v>
      </c>
      <c r="G17" s="94" t="s">
        <v>608</v>
      </c>
    </row>
    <row r="22" spans="1:7" x14ac:dyDescent="0.3">
      <c r="C22" t="s">
        <v>590</v>
      </c>
    </row>
    <row r="23" spans="1:7" x14ac:dyDescent="0.3">
      <c r="C23" t="str">
        <f>VLOOKUP(C22,A3:G17,7,FALSE)</f>
        <v>NO</v>
      </c>
    </row>
    <row r="25" spans="1:7" x14ac:dyDescent="0.3">
      <c r="B25" t="s">
        <v>690</v>
      </c>
    </row>
    <row r="26" spans="1:7" x14ac:dyDescent="0.3">
      <c r="B26" t="s">
        <v>691</v>
      </c>
    </row>
    <row r="27" spans="1:7" x14ac:dyDescent="0.3">
      <c r="B27" t="s">
        <v>692</v>
      </c>
    </row>
  </sheetData>
  <conditionalFormatting sqref="A3:G17">
    <cfRule type="expression" dxfId="1" priority="1">
      <formula>A3=$C$22</formula>
    </cfRule>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12928-5C0D-4885-AB73-04B0EEB7C717}">
  <dimension ref="A2:I14"/>
  <sheetViews>
    <sheetView topLeftCell="B1" workbookViewId="0">
      <selection activeCell="B10" sqref="B10"/>
    </sheetView>
  </sheetViews>
  <sheetFormatPr defaultRowHeight="14.4" x14ac:dyDescent="0.3"/>
  <cols>
    <col min="1" max="1" width="15.33203125" bestFit="1" customWidth="1"/>
    <col min="2" max="2" width="19.109375" bestFit="1" customWidth="1"/>
    <col min="4" max="4" width="13.6640625" bestFit="1" customWidth="1"/>
    <col min="5" max="5" width="22" bestFit="1" customWidth="1"/>
    <col min="8" max="8" width="21.6640625" bestFit="1" customWidth="1"/>
    <col min="9" max="9" width="22.109375" bestFit="1" customWidth="1"/>
    <col min="10" max="34" width="10.33203125" bestFit="1" customWidth="1"/>
    <col min="35" max="35" width="10.77734375" bestFit="1" customWidth="1"/>
  </cols>
  <sheetData>
    <row r="2" spans="1:9" x14ac:dyDescent="0.3">
      <c r="H2" s="111" t="s">
        <v>708</v>
      </c>
      <c r="I2" t="s">
        <v>705</v>
      </c>
    </row>
    <row r="3" spans="1:9" x14ac:dyDescent="0.3">
      <c r="A3" s="111" t="s">
        <v>703</v>
      </c>
      <c r="B3" t="s">
        <v>706</v>
      </c>
      <c r="D3" s="111" t="s">
        <v>703</v>
      </c>
      <c r="E3" t="s">
        <v>707</v>
      </c>
      <c r="H3" s="111" t="s">
        <v>709</v>
      </c>
      <c r="I3" t="s">
        <v>705</v>
      </c>
    </row>
    <row r="4" spans="1:9" x14ac:dyDescent="0.3">
      <c r="A4" s="66" t="s">
        <v>601</v>
      </c>
      <c r="B4" s="14">
        <v>64000</v>
      </c>
      <c r="D4" s="66" t="s">
        <v>693</v>
      </c>
      <c r="E4" s="14">
        <v>0</v>
      </c>
    </row>
    <row r="5" spans="1:9" x14ac:dyDescent="0.3">
      <c r="A5" s="66" t="s">
        <v>605</v>
      </c>
      <c r="B5" s="14">
        <v>14000</v>
      </c>
      <c r="D5" s="66" t="s">
        <v>702</v>
      </c>
      <c r="E5" s="14">
        <v>5000</v>
      </c>
      <c r="H5" s="111" t="s">
        <v>703</v>
      </c>
      <c r="I5" t="s">
        <v>710</v>
      </c>
    </row>
    <row r="6" spans="1:9" x14ac:dyDescent="0.3">
      <c r="A6" s="66" t="s">
        <v>602</v>
      </c>
      <c r="B6" s="14">
        <v>14000</v>
      </c>
      <c r="D6" s="66" t="s">
        <v>599</v>
      </c>
      <c r="E6" s="14">
        <v>5000</v>
      </c>
      <c r="H6" s="66" t="s">
        <v>601</v>
      </c>
      <c r="I6">
        <v>3</v>
      </c>
    </row>
    <row r="7" spans="1:9" x14ac:dyDescent="0.3">
      <c r="A7" s="66" t="s">
        <v>575</v>
      </c>
      <c r="B7" s="14">
        <v>28000</v>
      </c>
      <c r="D7" s="66" t="s">
        <v>594</v>
      </c>
      <c r="E7" s="14">
        <v>0</v>
      </c>
      <c r="H7" s="66" t="s">
        <v>605</v>
      </c>
      <c r="I7">
        <v>1</v>
      </c>
    </row>
    <row r="8" spans="1:9" x14ac:dyDescent="0.3">
      <c r="A8" s="66" t="s">
        <v>574</v>
      </c>
      <c r="B8" s="14">
        <v>30000</v>
      </c>
      <c r="D8" s="66" t="s">
        <v>487</v>
      </c>
      <c r="E8" s="14">
        <v>9000</v>
      </c>
      <c r="H8" s="66" t="s">
        <v>602</v>
      </c>
      <c r="I8">
        <v>1</v>
      </c>
    </row>
    <row r="9" spans="1:9" x14ac:dyDescent="0.3">
      <c r="A9" s="66" t="s">
        <v>603</v>
      </c>
      <c r="B9" s="14">
        <v>28000</v>
      </c>
      <c r="D9" s="66" t="s">
        <v>696</v>
      </c>
      <c r="E9" s="14">
        <v>0</v>
      </c>
      <c r="H9" s="66" t="s">
        <v>575</v>
      </c>
      <c r="I9">
        <v>1</v>
      </c>
    </row>
    <row r="10" spans="1:9" x14ac:dyDescent="0.3">
      <c r="A10" s="66" t="s">
        <v>600</v>
      </c>
      <c r="B10" s="14">
        <v>14000</v>
      </c>
      <c r="D10" s="66" t="s">
        <v>699</v>
      </c>
      <c r="E10" s="14">
        <v>9000</v>
      </c>
      <c r="H10" s="66" t="s">
        <v>574</v>
      </c>
      <c r="I10">
        <v>2</v>
      </c>
    </row>
    <row r="11" spans="1:9" x14ac:dyDescent="0.3">
      <c r="A11" s="66" t="s">
        <v>704</v>
      </c>
      <c r="B11" s="14">
        <v>192000</v>
      </c>
      <c r="D11" s="66" t="s">
        <v>577</v>
      </c>
      <c r="E11" s="14">
        <v>24000</v>
      </c>
      <c r="H11" s="66" t="s">
        <v>603</v>
      </c>
      <c r="I11">
        <v>1</v>
      </c>
    </row>
    <row r="12" spans="1:9" x14ac:dyDescent="0.3">
      <c r="D12" s="66" t="s">
        <v>685</v>
      </c>
      <c r="E12" s="14">
        <v>24000</v>
      </c>
      <c r="H12" s="66" t="s">
        <v>600</v>
      </c>
      <c r="I12">
        <v>1</v>
      </c>
    </row>
    <row r="13" spans="1:9" x14ac:dyDescent="0.3">
      <c r="D13" s="66" t="s">
        <v>493</v>
      </c>
      <c r="E13" s="14">
        <v>0</v>
      </c>
      <c r="H13" s="66" t="s">
        <v>704</v>
      </c>
      <c r="I13">
        <v>10</v>
      </c>
    </row>
    <row r="14" spans="1:9" x14ac:dyDescent="0.3">
      <c r="D14" s="66" t="s">
        <v>704</v>
      </c>
      <c r="E14" s="14">
        <v>76000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42477-4C07-4FE6-B8AD-C3C1A794D052}">
  <dimension ref="A3:B125"/>
  <sheetViews>
    <sheetView workbookViewId="0">
      <selection activeCell="L23" sqref="L23"/>
    </sheetView>
  </sheetViews>
  <sheetFormatPr defaultRowHeight="14.4" x14ac:dyDescent="0.3"/>
  <cols>
    <col min="1" max="1" width="17.5546875" bestFit="1" customWidth="1"/>
    <col min="2" max="2" width="22" bestFit="1" customWidth="1"/>
  </cols>
  <sheetData>
    <row r="3" spans="1:2" x14ac:dyDescent="0.3">
      <c r="A3" s="111" t="s">
        <v>703</v>
      </c>
      <c r="B3" t="s">
        <v>707</v>
      </c>
    </row>
    <row r="4" spans="1:2" x14ac:dyDescent="0.3">
      <c r="A4" s="66" t="s">
        <v>601</v>
      </c>
      <c r="B4" s="14">
        <v>27000</v>
      </c>
    </row>
    <row r="5" spans="1:2" x14ac:dyDescent="0.3">
      <c r="A5" s="66" t="s">
        <v>120</v>
      </c>
      <c r="B5" s="14">
        <v>0</v>
      </c>
    </row>
    <row r="6" spans="1:2" x14ac:dyDescent="0.3">
      <c r="A6" s="66" t="s">
        <v>606</v>
      </c>
      <c r="B6" s="14">
        <v>45000</v>
      </c>
    </row>
    <row r="7" spans="1:2" x14ac:dyDescent="0.3">
      <c r="A7" s="66" t="s">
        <v>574</v>
      </c>
      <c r="B7" s="14">
        <v>0</v>
      </c>
    </row>
    <row r="8" spans="1:2" x14ac:dyDescent="0.3">
      <c r="A8" s="66" t="s">
        <v>580</v>
      </c>
      <c r="B8" s="14">
        <v>28000</v>
      </c>
    </row>
    <row r="9" spans="1:2" x14ac:dyDescent="0.3">
      <c r="A9" s="66" t="s">
        <v>704</v>
      </c>
      <c r="B9" s="14">
        <v>100000</v>
      </c>
    </row>
    <row r="18" spans="1:2" x14ac:dyDescent="0.3">
      <c r="A18" s="66" t="s">
        <v>16</v>
      </c>
    </row>
    <row r="19" spans="1:2" x14ac:dyDescent="0.3">
      <c r="A19">
        <v>1</v>
      </c>
      <c r="B19" t="s">
        <v>717</v>
      </c>
    </row>
    <row r="20" spans="1:2" x14ac:dyDescent="0.3">
      <c r="A20">
        <v>2</v>
      </c>
      <c r="B20" t="s">
        <v>718</v>
      </c>
    </row>
    <row r="21" spans="1:2" x14ac:dyDescent="0.3">
      <c r="A21">
        <v>3</v>
      </c>
      <c r="B21" t="s">
        <v>719</v>
      </c>
    </row>
    <row r="22" spans="1:2" x14ac:dyDescent="0.3">
      <c r="A22">
        <v>4</v>
      </c>
      <c r="B22" t="s">
        <v>720</v>
      </c>
    </row>
    <row r="23" spans="1:2" x14ac:dyDescent="0.3">
      <c r="A23">
        <v>5</v>
      </c>
    </row>
    <row r="36" spans="1:2" x14ac:dyDescent="0.3">
      <c r="B36" t="s">
        <v>721</v>
      </c>
    </row>
    <row r="37" spans="1:2" x14ac:dyDescent="0.3">
      <c r="A37">
        <v>6</v>
      </c>
    </row>
    <row r="55" spans="1:2" x14ac:dyDescent="0.3">
      <c r="A55">
        <v>7</v>
      </c>
      <c r="B55" t="s">
        <v>722</v>
      </c>
    </row>
    <row r="84" spans="1:2" x14ac:dyDescent="0.3">
      <c r="A84">
        <v>8</v>
      </c>
      <c r="B84" t="s">
        <v>723</v>
      </c>
    </row>
    <row r="94" spans="1:2" x14ac:dyDescent="0.3">
      <c r="A94">
        <v>9</v>
      </c>
      <c r="B94" t="s">
        <v>724</v>
      </c>
    </row>
    <row r="106" spans="1:2" x14ac:dyDescent="0.3">
      <c r="A106">
        <v>10</v>
      </c>
    </row>
    <row r="107" spans="1:2" x14ac:dyDescent="0.3">
      <c r="B107" t="s">
        <v>725</v>
      </c>
    </row>
    <row r="124" spans="1:2" x14ac:dyDescent="0.3">
      <c r="A124">
        <v>11</v>
      </c>
      <c r="B124" t="s">
        <v>730</v>
      </c>
    </row>
    <row r="125" spans="1:2" x14ac:dyDescent="0.3">
      <c r="A125">
        <v>12</v>
      </c>
      <c r="B125" t="s">
        <v>731</v>
      </c>
    </row>
  </sheetData>
  <pageMargins left="0.7" right="0.7" top="0.75" bottom="0.75" header="0.3" footer="0.3"/>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F7D9E-AC0B-4F81-BE93-327F32891676}">
  <dimension ref="J3:K30"/>
  <sheetViews>
    <sheetView workbookViewId="0">
      <selection activeCell="H11" sqref="H11"/>
    </sheetView>
  </sheetViews>
  <sheetFormatPr defaultRowHeight="14.4" x14ac:dyDescent="0.3"/>
  <sheetData>
    <row r="3" spans="10:11" x14ac:dyDescent="0.3">
      <c r="J3" t="s">
        <v>726</v>
      </c>
    </row>
    <row r="4" spans="10:11" x14ac:dyDescent="0.3">
      <c r="J4">
        <v>1</v>
      </c>
      <c r="K4" t="s">
        <v>727</v>
      </c>
    </row>
    <row r="15" spans="10:11" x14ac:dyDescent="0.3">
      <c r="J15">
        <v>2</v>
      </c>
      <c r="K15" t="s">
        <v>728</v>
      </c>
    </row>
    <row r="30" spans="10:11" x14ac:dyDescent="0.3">
      <c r="J30">
        <v>3</v>
      </c>
      <c r="K30" t="s">
        <v>729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8507F-74DC-4986-9A65-96623E6923DA}">
  <dimension ref="A3:L55"/>
  <sheetViews>
    <sheetView topLeftCell="A42" workbookViewId="0">
      <selection activeCell="L56" sqref="L56"/>
    </sheetView>
  </sheetViews>
  <sheetFormatPr defaultRowHeight="14.4" x14ac:dyDescent="0.3"/>
  <cols>
    <col min="1" max="1" width="20.44140625" customWidth="1"/>
    <col min="6" max="6" width="18.21875" customWidth="1"/>
  </cols>
  <sheetData>
    <row r="3" spans="1:11" x14ac:dyDescent="0.3">
      <c r="A3" t="s">
        <v>666</v>
      </c>
      <c r="B3">
        <f ca="1">SUMIF(Table9[Course Name],Validation!A4,'MAIN DATA'!J9:J33)</f>
        <v>38000</v>
      </c>
      <c r="F3" s="76" t="s">
        <v>665</v>
      </c>
    </row>
    <row r="4" spans="1:11" x14ac:dyDescent="0.3">
      <c r="A4" t="s">
        <v>600</v>
      </c>
      <c r="F4" s="76" t="s">
        <v>664</v>
      </c>
    </row>
    <row r="5" spans="1:11" x14ac:dyDescent="0.3">
      <c r="F5" s="76" t="s">
        <v>666</v>
      </c>
      <c r="K5" t="s">
        <v>16</v>
      </c>
    </row>
    <row r="6" spans="1:11" x14ac:dyDescent="0.3">
      <c r="K6">
        <v>1</v>
      </c>
    </row>
    <row r="20" spans="11:12" x14ac:dyDescent="0.3">
      <c r="K20">
        <v>2</v>
      </c>
      <c r="L20" t="s">
        <v>732</v>
      </c>
    </row>
    <row r="43" spans="11:11" x14ac:dyDescent="0.3">
      <c r="K43">
        <v>3</v>
      </c>
    </row>
    <row r="55" spans="12:12" x14ac:dyDescent="0.3">
      <c r="L55" t="s">
        <v>733</v>
      </c>
    </row>
  </sheetData>
  <dataValidations count="1">
    <dataValidation type="list" allowBlank="1" showInputMessage="1" showErrorMessage="1" sqref="A3" xr:uid="{891AEF2C-5E5E-4104-B053-74C8D52CEB2F}">
      <formula1>$F$3:$F$5</formula1>
    </dataValidation>
  </dataValidation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BFB42-F7F6-49A3-A86C-DB6FCA8807B3}">
  <dimension ref="A1:B6"/>
  <sheetViews>
    <sheetView workbookViewId="0">
      <selection activeCell="D15" sqref="D15"/>
    </sheetView>
  </sheetViews>
  <sheetFormatPr defaultRowHeight="14.4" x14ac:dyDescent="0.3"/>
  <cols>
    <col min="1" max="1" width="12.5546875" bestFit="1" customWidth="1"/>
    <col min="2" max="2" width="9.33203125" bestFit="1" customWidth="1"/>
    <col min="3" max="4" width="10.77734375" bestFit="1" customWidth="1"/>
  </cols>
  <sheetData>
    <row r="1" spans="1:2" x14ac:dyDescent="0.3">
      <c r="A1" s="111" t="s">
        <v>662</v>
      </c>
      <c r="B1" t="s">
        <v>664</v>
      </c>
    </row>
    <row r="3" spans="1:2" x14ac:dyDescent="0.3">
      <c r="A3" s="111" t="s">
        <v>703</v>
      </c>
    </row>
    <row r="4" spans="1:2" x14ac:dyDescent="0.3">
      <c r="A4" s="66" t="s">
        <v>569</v>
      </c>
      <c r="B4">
        <f>COUNTIFS(Table9[BRANCH],'Male Female'!B1,Table9[Gender],'Male Female'!A4)</f>
        <v>8</v>
      </c>
    </row>
    <row r="5" spans="1:2" x14ac:dyDescent="0.3">
      <c r="A5" s="66" t="s">
        <v>566</v>
      </c>
      <c r="B5">
        <f>COUNTIFS(Table9[BRANCH],'Male Female'!B1,Table9[Gender],'Male Female'!A5)</f>
        <v>2</v>
      </c>
    </row>
    <row r="6" spans="1:2" x14ac:dyDescent="0.3">
      <c r="A6" s="66" t="s">
        <v>704</v>
      </c>
      <c r="B6">
        <f>SUM(B4:B5)</f>
        <v>10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BB144-79C5-4141-8C33-48CD89F7977D}">
  <dimension ref="A3:A12"/>
  <sheetViews>
    <sheetView workbookViewId="0">
      <selection activeCell="A3" sqref="A3"/>
    </sheetView>
  </sheetViews>
  <sheetFormatPr defaultRowHeight="14.4" x14ac:dyDescent="0.3"/>
  <cols>
    <col min="1" max="1" width="20.88671875" bestFit="1" customWidth="1"/>
  </cols>
  <sheetData>
    <row r="3" spans="1:1" x14ac:dyDescent="0.3">
      <c r="A3" s="111" t="s">
        <v>703</v>
      </c>
    </row>
    <row r="4" spans="1:1" x14ac:dyDescent="0.3">
      <c r="A4" s="66" t="s">
        <v>569</v>
      </c>
    </row>
    <row r="5" spans="1:1" x14ac:dyDescent="0.3">
      <c r="A5" s="112" t="s">
        <v>664</v>
      </c>
    </row>
    <row r="6" spans="1:1" x14ac:dyDescent="0.3">
      <c r="A6" s="112" t="s">
        <v>666</v>
      </c>
    </row>
    <row r="7" spans="1:1" x14ac:dyDescent="0.3">
      <c r="A7" s="112" t="s">
        <v>665</v>
      </c>
    </row>
    <row r="8" spans="1:1" x14ac:dyDescent="0.3">
      <c r="A8" s="66" t="s">
        <v>566</v>
      </c>
    </row>
    <row r="9" spans="1:1" x14ac:dyDescent="0.3">
      <c r="A9" s="112" t="s">
        <v>664</v>
      </c>
    </row>
    <row r="10" spans="1:1" x14ac:dyDescent="0.3">
      <c r="A10" s="112" t="s">
        <v>666</v>
      </c>
    </row>
    <row r="11" spans="1:1" x14ac:dyDescent="0.3">
      <c r="A11" s="112" t="s">
        <v>665</v>
      </c>
    </row>
    <row r="12" spans="1:1" x14ac:dyDescent="0.3">
      <c r="A12" s="66" t="s">
        <v>704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58727-6A02-449A-97F5-92F0B7CF3E90}">
  <dimension ref="A2:M38"/>
  <sheetViews>
    <sheetView topLeftCell="A4" workbookViewId="0">
      <selection activeCell="E17" sqref="A4:M33"/>
    </sheetView>
  </sheetViews>
  <sheetFormatPr defaultRowHeight="14.4" x14ac:dyDescent="0.3"/>
  <cols>
    <col min="1" max="1" width="11.77734375" customWidth="1"/>
    <col min="2" max="2" width="15" customWidth="1"/>
    <col min="3" max="3" width="20.88671875" customWidth="1"/>
    <col min="4" max="4" width="9" customWidth="1"/>
    <col min="5" max="5" width="15.6640625" customWidth="1"/>
    <col min="6" max="6" width="15.88671875" customWidth="1"/>
    <col min="7" max="7" width="15.44140625" customWidth="1"/>
    <col min="8" max="8" width="17.5546875" customWidth="1"/>
    <col min="9" max="9" width="18.77734375" customWidth="1"/>
    <col min="10" max="10" width="15.44140625" customWidth="1"/>
    <col min="11" max="11" width="17.109375" customWidth="1"/>
    <col min="12" max="12" width="16.6640625" customWidth="1"/>
    <col min="13" max="13" width="19.44140625" customWidth="1"/>
  </cols>
  <sheetData>
    <row r="2" spans="1:13" ht="15.6" x14ac:dyDescent="0.3">
      <c r="A2" s="68" t="s">
        <v>563</v>
      </c>
      <c r="B2" s="68"/>
      <c r="C2" s="68"/>
      <c r="D2" s="69"/>
    </row>
    <row r="3" spans="1:13" ht="28.8" x14ac:dyDescent="0.3">
      <c r="A3" s="98" t="s">
        <v>571</v>
      </c>
      <c r="B3" s="54" t="s">
        <v>12</v>
      </c>
      <c r="C3" s="54" t="s">
        <v>570</v>
      </c>
      <c r="D3" s="54" t="s">
        <v>564</v>
      </c>
      <c r="E3" s="54" t="s">
        <v>572</v>
      </c>
      <c r="F3" s="54" t="s">
        <v>573</v>
      </c>
      <c r="G3" s="74" t="s">
        <v>657</v>
      </c>
      <c r="H3" s="74" t="s">
        <v>658</v>
      </c>
      <c r="I3" s="74" t="s">
        <v>663</v>
      </c>
      <c r="J3" s="74" t="s">
        <v>660</v>
      </c>
      <c r="K3" s="74" t="s">
        <v>659</v>
      </c>
      <c r="L3" s="74" t="s">
        <v>661</v>
      </c>
      <c r="M3" s="101" t="s">
        <v>662</v>
      </c>
    </row>
    <row r="4" spans="1:13" x14ac:dyDescent="0.3">
      <c r="A4" s="99" t="s">
        <v>565</v>
      </c>
      <c r="B4" s="70" t="s">
        <v>196</v>
      </c>
      <c r="C4" s="70" t="s">
        <v>606</v>
      </c>
      <c r="D4" s="70" t="s">
        <v>566</v>
      </c>
      <c r="E4" s="70">
        <v>9876543210</v>
      </c>
      <c r="F4" s="71">
        <v>46034</v>
      </c>
      <c r="G4" s="84">
        <v>30000</v>
      </c>
      <c r="H4" s="83">
        <v>1000</v>
      </c>
      <c r="I4" s="83">
        <f>G4-H4</f>
        <v>29000</v>
      </c>
      <c r="J4" s="83">
        <v>20000</v>
      </c>
      <c r="K4" s="83">
        <f>I4-J4</f>
        <v>9000</v>
      </c>
      <c r="L4" s="83" t="str">
        <f>IF(K4=0,"YES","NO")</f>
        <v>NO</v>
      </c>
      <c r="M4" s="102" t="s">
        <v>665</v>
      </c>
    </row>
    <row r="5" spans="1:13" x14ac:dyDescent="0.3">
      <c r="A5" s="99" t="s">
        <v>567</v>
      </c>
      <c r="B5" s="70" t="s">
        <v>568</v>
      </c>
      <c r="C5" s="70" t="s">
        <v>575</v>
      </c>
      <c r="D5" s="70" t="s">
        <v>569</v>
      </c>
      <c r="E5" s="70">
        <v>9123456780</v>
      </c>
      <c r="F5" s="71">
        <v>46037</v>
      </c>
      <c r="G5" s="83">
        <v>25000</v>
      </c>
      <c r="H5" s="83">
        <v>2000</v>
      </c>
      <c r="I5" s="83">
        <f t="shared" ref="I5:I33" si="0">G5-H5</f>
        <v>23000</v>
      </c>
      <c r="J5" s="83">
        <v>12000</v>
      </c>
      <c r="K5" s="83">
        <f t="shared" ref="K5:K33" si="1">I5-J5</f>
        <v>11000</v>
      </c>
      <c r="L5" s="83" t="str">
        <f t="shared" ref="L5:L33" si="2">IF(K5=0,"YES","NO")</f>
        <v>NO</v>
      </c>
      <c r="M5" s="102" t="s">
        <v>664</v>
      </c>
    </row>
    <row r="6" spans="1:13" x14ac:dyDescent="0.3">
      <c r="A6" s="100" t="s">
        <v>576</v>
      </c>
      <c r="B6" s="72" t="s">
        <v>577</v>
      </c>
      <c r="C6" s="72" t="s">
        <v>574</v>
      </c>
      <c r="D6" s="72" t="s">
        <v>569</v>
      </c>
      <c r="E6" s="72">
        <v>8978776565</v>
      </c>
      <c r="F6" s="73">
        <v>46080</v>
      </c>
      <c r="G6" s="85">
        <v>40000</v>
      </c>
      <c r="H6" s="85">
        <v>1000</v>
      </c>
      <c r="I6" s="83">
        <f t="shared" si="0"/>
        <v>39000</v>
      </c>
      <c r="J6" s="85">
        <v>15000</v>
      </c>
      <c r="K6" s="83">
        <f t="shared" si="1"/>
        <v>24000</v>
      </c>
      <c r="L6" s="83" t="str">
        <f t="shared" si="2"/>
        <v>NO</v>
      </c>
      <c r="M6" s="102" t="s">
        <v>666</v>
      </c>
    </row>
    <row r="7" spans="1:13" x14ac:dyDescent="0.3">
      <c r="A7" s="100" t="s">
        <v>578</v>
      </c>
      <c r="B7" s="72" t="s">
        <v>579</v>
      </c>
      <c r="C7" s="72" t="s">
        <v>580</v>
      </c>
      <c r="D7" s="72" t="s">
        <v>566</v>
      </c>
      <c r="E7" s="72">
        <v>7787788888</v>
      </c>
      <c r="F7" s="73">
        <v>46032</v>
      </c>
      <c r="G7" s="85">
        <v>30000</v>
      </c>
      <c r="H7" s="85">
        <v>2000</v>
      </c>
      <c r="I7" s="83">
        <f t="shared" si="0"/>
        <v>28000</v>
      </c>
      <c r="J7" s="85">
        <v>14000</v>
      </c>
      <c r="K7" s="83">
        <f t="shared" si="1"/>
        <v>14000</v>
      </c>
      <c r="L7" s="83" t="str">
        <f t="shared" si="2"/>
        <v>NO</v>
      </c>
      <c r="M7" s="102" t="s">
        <v>665</v>
      </c>
    </row>
    <row r="8" spans="1:13" x14ac:dyDescent="0.3">
      <c r="A8" s="100" t="s">
        <v>581</v>
      </c>
      <c r="B8" s="72" t="s">
        <v>592</v>
      </c>
      <c r="C8" s="72" t="s">
        <v>600</v>
      </c>
      <c r="D8" s="72" t="s">
        <v>569</v>
      </c>
      <c r="E8" s="70">
        <v>9876543210</v>
      </c>
      <c r="F8" s="73">
        <v>46024</v>
      </c>
      <c r="G8" s="85">
        <v>20000</v>
      </c>
      <c r="H8" s="85">
        <v>1000</v>
      </c>
      <c r="I8" s="83">
        <f t="shared" si="0"/>
        <v>19000</v>
      </c>
      <c r="J8" s="83">
        <v>19000</v>
      </c>
      <c r="K8" s="83">
        <f t="shared" si="1"/>
        <v>0</v>
      </c>
      <c r="L8" s="83" t="str">
        <f t="shared" si="2"/>
        <v>YES</v>
      </c>
      <c r="M8" s="102" t="s">
        <v>664</v>
      </c>
    </row>
    <row r="9" spans="1:13" x14ac:dyDescent="0.3">
      <c r="A9" s="100" t="s">
        <v>582</v>
      </c>
      <c r="B9" s="72" t="s">
        <v>493</v>
      </c>
      <c r="C9" s="72" t="s">
        <v>601</v>
      </c>
      <c r="D9" s="72" t="s">
        <v>566</v>
      </c>
      <c r="E9" s="72"/>
      <c r="F9" s="73">
        <v>46025</v>
      </c>
      <c r="G9" s="84">
        <v>30000</v>
      </c>
      <c r="H9" s="85">
        <v>5000</v>
      </c>
      <c r="I9" s="83">
        <f t="shared" si="0"/>
        <v>25000</v>
      </c>
      <c r="J9" s="83">
        <v>25000</v>
      </c>
      <c r="K9" s="83">
        <f t="shared" si="1"/>
        <v>0</v>
      </c>
      <c r="L9" s="83" t="str">
        <f t="shared" si="2"/>
        <v>YES</v>
      </c>
      <c r="M9" s="102" t="s">
        <v>666</v>
      </c>
    </row>
    <row r="10" spans="1:13" x14ac:dyDescent="0.3">
      <c r="A10" s="100" t="s">
        <v>583</v>
      </c>
      <c r="B10" s="72" t="s">
        <v>494</v>
      </c>
      <c r="C10" s="72" t="s">
        <v>120</v>
      </c>
      <c r="D10" s="72" t="s">
        <v>566</v>
      </c>
      <c r="E10" s="70">
        <v>9876543210</v>
      </c>
      <c r="F10" s="73">
        <v>46026</v>
      </c>
      <c r="G10" s="83">
        <v>25000</v>
      </c>
      <c r="H10" s="85">
        <v>2000</v>
      </c>
      <c r="I10" s="83">
        <f t="shared" si="0"/>
        <v>23000</v>
      </c>
      <c r="J10" s="85">
        <v>23000</v>
      </c>
      <c r="K10" s="83">
        <f t="shared" si="1"/>
        <v>0</v>
      </c>
      <c r="L10" s="83" t="str">
        <f t="shared" si="2"/>
        <v>YES</v>
      </c>
      <c r="M10" s="102" t="s">
        <v>665</v>
      </c>
    </row>
    <row r="11" spans="1:13" x14ac:dyDescent="0.3">
      <c r="A11" s="100" t="s">
        <v>584</v>
      </c>
      <c r="B11" s="72" t="s">
        <v>593</v>
      </c>
      <c r="C11" s="72" t="s">
        <v>602</v>
      </c>
      <c r="D11" s="72" t="s">
        <v>569</v>
      </c>
      <c r="E11" s="72">
        <v>6765654345</v>
      </c>
      <c r="F11" s="73">
        <v>46027</v>
      </c>
      <c r="G11" s="85">
        <v>40000</v>
      </c>
      <c r="H11" s="85">
        <v>7000</v>
      </c>
      <c r="I11" s="83">
        <f t="shared" si="0"/>
        <v>33000</v>
      </c>
      <c r="J11" s="85">
        <v>33000</v>
      </c>
      <c r="K11" s="83">
        <f t="shared" si="1"/>
        <v>0</v>
      </c>
      <c r="L11" s="83" t="str">
        <f t="shared" si="2"/>
        <v>YES</v>
      </c>
      <c r="M11" s="102" t="s">
        <v>664</v>
      </c>
    </row>
    <row r="12" spans="1:13" x14ac:dyDescent="0.3">
      <c r="A12" s="100" t="s">
        <v>585</v>
      </c>
      <c r="B12" s="72" t="s">
        <v>594</v>
      </c>
      <c r="C12" s="72" t="s">
        <v>603</v>
      </c>
      <c r="D12" s="72" t="s">
        <v>569</v>
      </c>
      <c r="E12" s="70">
        <v>9876543210</v>
      </c>
      <c r="F12" s="73">
        <v>46028</v>
      </c>
      <c r="G12" s="85">
        <v>30000</v>
      </c>
      <c r="H12" s="85">
        <v>2000</v>
      </c>
      <c r="I12" s="83">
        <f t="shared" si="0"/>
        <v>28000</v>
      </c>
      <c r="J12" s="83">
        <v>28000</v>
      </c>
      <c r="K12" s="83">
        <f t="shared" si="1"/>
        <v>0</v>
      </c>
      <c r="L12" s="83" t="str">
        <f t="shared" si="2"/>
        <v>YES</v>
      </c>
      <c r="M12" s="102" t="s">
        <v>666</v>
      </c>
    </row>
    <row r="13" spans="1:13" x14ac:dyDescent="0.3">
      <c r="A13" s="100" t="s">
        <v>586</v>
      </c>
      <c r="B13" s="72" t="s">
        <v>595</v>
      </c>
      <c r="C13" s="72" t="s">
        <v>574</v>
      </c>
      <c r="D13" s="72" t="s">
        <v>566</v>
      </c>
      <c r="E13" s="72">
        <v>8978776565</v>
      </c>
      <c r="F13" s="73">
        <v>46029</v>
      </c>
      <c r="G13" s="85">
        <v>20000</v>
      </c>
      <c r="H13" s="85">
        <v>1000</v>
      </c>
      <c r="I13" s="83">
        <f t="shared" si="0"/>
        <v>19000</v>
      </c>
      <c r="J13" s="83">
        <v>19000</v>
      </c>
      <c r="K13" s="83">
        <f t="shared" si="1"/>
        <v>0</v>
      </c>
      <c r="L13" s="83" t="str">
        <f t="shared" si="2"/>
        <v>YES</v>
      </c>
      <c r="M13" s="102" t="s">
        <v>665</v>
      </c>
    </row>
    <row r="14" spans="1:13" x14ac:dyDescent="0.3">
      <c r="A14" s="100" t="s">
        <v>587</v>
      </c>
      <c r="B14" s="72" t="s">
        <v>596</v>
      </c>
      <c r="C14" s="72" t="s">
        <v>604</v>
      </c>
      <c r="D14" s="72" t="s">
        <v>566</v>
      </c>
      <c r="E14" s="70">
        <v>9876543210</v>
      </c>
      <c r="F14" s="73">
        <v>46030</v>
      </c>
      <c r="G14" s="84">
        <v>30000</v>
      </c>
      <c r="H14" s="83">
        <v>1000</v>
      </c>
      <c r="I14" s="83">
        <f t="shared" si="0"/>
        <v>29000</v>
      </c>
      <c r="J14" s="85">
        <v>15000</v>
      </c>
      <c r="K14" s="83">
        <f t="shared" si="1"/>
        <v>14000</v>
      </c>
      <c r="L14" s="83" t="str">
        <f t="shared" si="2"/>
        <v>NO</v>
      </c>
      <c r="M14" s="102" t="s">
        <v>664</v>
      </c>
    </row>
    <row r="15" spans="1:13" x14ac:dyDescent="0.3">
      <c r="A15" s="100" t="s">
        <v>588</v>
      </c>
      <c r="B15" s="72" t="s">
        <v>487</v>
      </c>
      <c r="C15" s="72" t="s">
        <v>605</v>
      </c>
      <c r="D15" s="72" t="s">
        <v>569</v>
      </c>
      <c r="E15" s="72"/>
      <c r="F15" s="73">
        <v>46031</v>
      </c>
      <c r="G15" s="83">
        <v>25000</v>
      </c>
      <c r="H15" s="83">
        <v>2000</v>
      </c>
      <c r="I15" s="83">
        <f t="shared" si="0"/>
        <v>23000</v>
      </c>
      <c r="J15" s="85">
        <v>14000</v>
      </c>
      <c r="K15" s="83">
        <f t="shared" si="1"/>
        <v>9000</v>
      </c>
      <c r="L15" s="83" t="str">
        <f t="shared" si="2"/>
        <v>NO</v>
      </c>
      <c r="M15" s="102" t="s">
        <v>666</v>
      </c>
    </row>
    <row r="16" spans="1:13" x14ac:dyDescent="0.3">
      <c r="A16" s="100" t="s">
        <v>589</v>
      </c>
      <c r="B16" s="72" t="s">
        <v>597</v>
      </c>
      <c r="C16" s="72" t="s">
        <v>606</v>
      </c>
      <c r="D16" s="72" t="s">
        <v>569</v>
      </c>
      <c r="E16" s="70">
        <v>9876543210</v>
      </c>
      <c r="F16" s="73">
        <v>46032</v>
      </c>
      <c r="G16" s="85">
        <v>40000</v>
      </c>
      <c r="H16" s="85">
        <v>1000</v>
      </c>
      <c r="I16" s="83">
        <f t="shared" si="0"/>
        <v>39000</v>
      </c>
      <c r="J16" s="83">
        <v>12000</v>
      </c>
      <c r="K16" s="83">
        <f t="shared" si="1"/>
        <v>27000</v>
      </c>
      <c r="L16" s="83" t="str">
        <f t="shared" si="2"/>
        <v>NO</v>
      </c>
      <c r="M16" s="102" t="s">
        <v>665</v>
      </c>
    </row>
    <row r="17" spans="1:13" x14ac:dyDescent="0.3">
      <c r="A17" s="100" t="s">
        <v>590</v>
      </c>
      <c r="B17" s="72" t="s">
        <v>598</v>
      </c>
      <c r="C17" s="72" t="s">
        <v>606</v>
      </c>
      <c r="D17" s="72" t="s">
        <v>566</v>
      </c>
      <c r="E17" s="72">
        <v>2345678765</v>
      </c>
      <c r="F17" s="73">
        <v>46033</v>
      </c>
      <c r="G17" s="85">
        <v>30000</v>
      </c>
      <c r="H17" s="85">
        <v>2000</v>
      </c>
      <c r="I17" s="83">
        <f t="shared" si="0"/>
        <v>28000</v>
      </c>
      <c r="J17" s="85">
        <v>28000</v>
      </c>
      <c r="K17" s="83">
        <f t="shared" si="1"/>
        <v>0</v>
      </c>
      <c r="L17" s="83" t="str">
        <f t="shared" si="2"/>
        <v>YES</v>
      </c>
      <c r="M17" s="102" t="s">
        <v>664</v>
      </c>
    </row>
    <row r="18" spans="1:13" x14ac:dyDescent="0.3">
      <c r="A18" s="100" t="s">
        <v>591</v>
      </c>
      <c r="B18" s="72" t="s">
        <v>599</v>
      </c>
      <c r="C18" s="72" t="s">
        <v>601</v>
      </c>
      <c r="D18" s="72" t="s">
        <v>569</v>
      </c>
      <c r="E18" s="72">
        <v>8978776565</v>
      </c>
      <c r="F18" s="73">
        <v>46034</v>
      </c>
      <c r="G18" s="85">
        <v>20000</v>
      </c>
      <c r="H18" s="85">
        <v>1000</v>
      </c>
      <c r="I18" s="83">
        <f t="shared" si="0"/>
        <v>19000</v>
      </c>
      <c r="J18" s="85">
        <v>14000</v>
      </c>
      <c r="K18" s="83">
        <f t="shared" si="1"/>
        <v>5000</v>
      </c>
      <c r="L18" s="83" t="str">
        <f t="shared" si="2"/>
        <v>NO</v>
      </c>
      <c r="M18" s="102" t="s">
        <v>666</v>
      </c>
    </row>
    <row r="19" spans="1:13" x14ac:dyDescent="0.3">
      <c r="A19" s="100" t="s">
        <v>668</v>
      </c>
      <c r="B19" s="72" t="s">
        <v>683</v>
      </c>
      <c r="C19" s="70" t="s">
        <v>606</v>
      </c>
      <c r="D19" s="72" t="s">
        <v>569</v>
      </c>
      <c r="E19" s="96">
        <v>9876543210</v>
      </c>
      <c r="F19" s="97">
        <v>46034</v>
      </c>
      <c r="G19" s="84">
        <v>30000</v>
      </c>
      <c r="H19" s="83">
        <v>1000</v>
      </c>
      <c r="I19" s="83">
        <f>G19-H19</f>
        <v>29000</v>
      </c>
      <c r="J19" s="83">
        <v>20000</v>
      </c>
      <c r="K19" s="83">
        <f>I19-J19</f>
        <v>9000</v>
      </c>
      <c r="L19" s="83" t="str">
        <f>IF(K19=0,"YES","NO")</f>
        <v>NO</v>
      </c>
      <c r="M19" s="102" t="s">
        <v>665</v>
      </c>
    </row>
    <row r="20" spans="1:13" x14ac:dyDescent="0.3">
      <c r="A20" s="100" t="s">
        <v>669</v>
      </c>
      <c r="B20" s="72" t="s">
        <v>684</v>
      </c>
      <c r="C20" s="70" t="s">
        <v>575</v>
      </c>
      <c r="D20" s="72" t="s">
        <v>569</v>
      </c>
      <c r="E20" s="96">
        <v>9123456780</v>
      </c>
      <c r="F20" s="97">
        <v>46078</v>
      </c>
      <c r="G20" s="83">
        <v>25000</v>
      </c>
      <c r="H20" s="83">
        <v>2000</v>
      </c>
      <c r="I20" s="83">
        <f t="shared" si="0"/>
        <v>23000</v>
      </c>
      <c r="J20" s="83">
        <v>12000</v>
      </c>
      <c r="K20" s="83">
        <f t="shared" si="1"/>
        <v>11000</v>
      </c>
      <c r="L20" s="83" t="str">
        <f t="shared" si="2"/>
        <v>NO</v>
      </c>
      <c r="M20" s="102" t="s">
        <v>664</v>
      </c>
    </row>
    <row r="21" spans="1:13" x14ac:dyDescent="0.3">
      <c r="A21" s="100" t="s">
        <v>670</v>
      </c>
      <c r="B21" s="72" t="s">
        <v>685</v>
      </c>
      <c r="C21" s="72" t="s">
        <v>574</v>
      </c>
      <c r="D21" s="72" t="s">
        <v>569</v>
      </c>
      <c r="E21" s="96">
        <v>9988776655</v>
      </c>
      <c r="F21" s="97">
        <v>46089</v>
      </c>
      <c r="G21" s="85">
        <v>40000</v>
      </c>
      <c r="H21" s="85">
        <v>1000</v>
      </c>
      <c r="I21" s="83">
        <f t="shared" si="0"/>
        <v>39000</v>
      </c>
      <c r="J21" s="85">
        <v>15000</v>
      </c>
      <c r="K21" s="83">
        <f t="shared" si="1"/>
        <v>24000</v>
      </c>
      <c r="L21" s="83" t="str">
        <f t="shared" si="2"/>
        <v>NO</v>
      </c>
      <c r="M21" s="102" t="s">
        <v>666</v>
      </c>
    </row>
    <row r="22" spans="1:13" x14ac:dyDescent="0.3">
      <c r="A22" s="100" t="s">
        <v>671</v>
      </c>
      <c r="B22" s="72" t="s">
        <v>686</v>
      </c>
      <c r="C22" s="72" t="s">
        <v>580</v>
      </c>
      <c r="D22" s="72" t="s">
        <v>569</v>
      </c>
      <c r="E22" s="96">
        <v>9090909090</v>
      </c>
      <c r="F22" s="97">
        <v>46131</v>
      </c>
      <c r="G22" s="85">
        <v>30000</v>
      </c>
      <c r="H22" s="85">
        <v>2000</v>
      </c>
      <c r="I22" s="83">
        <f t="shared" si="0"/>
        <v>28000</v>
      </c>
      <c r="J22" s="85">
        <v>14000</v>
      </c>
      <c r="K22" s="83">
        <f t="shared" si="1"/>
        <v>14000</v>
      </c>
      <c r="L22" s="83" t="str">
        <f t="shared" si="2"/>
        <v>NO</v>
      </c>
      <c r="M22" s="102" t="s">
        <v>665</v>
      </c>
    </row>
    <row r="23" spans="1:13" x14ac:dyDescent="0.3">
      <c r="A23" s="100" t="s">
        <v>672</v>
      </c>
      <c r="B23" s="76" t="s">
        <v>687</v>
      </c>
      <c r="C23" s="72" t="s">
        <v>600</v>
      </c>
      <c r="D23" s="72" t="s">
        <v>569</v>
      </c>
      <c r="E23" s="96">
        <v>8765432109</v>
      </c>
      <c r="F23" s="97">
        <v>46172</v>
      </c>
      <c r="G23" s="85">
        <v>20000</v>
      </c>
      <c r="H23" s="85">
        <v>1000</v>
      </c>
      <c r="I23" s="83">
        <f t="shared" si="0"/>
        <v>19000</v>
      </c>
      <c r="J23" s="83">
        <v>19000</v>
      </c>
      <c r="K23" s="83">
        <f t="shared" si="1"/>
        <v>0</v>
      </c>
      <c r="L23" s="83" t="str">
        <f t="shared" si="2"/>
        <v>YES</v>
      </c>
      <c r="M23" s="102" t="s">
        <v>664</v>
      </c>
    </row>
    <row r="24" spans="1:13" x14ac:dyDescent="0.3">
      <c r="A24" s="100" t="s">
        <v>673</v>
      </c>
      <c r="B24" s="76" t="s">
        <v>693</v>
      </c>
      <c r="C24" s="72" t="s">
        <v>601</v>
      </c>
      <c r="D24" s="72" t="s">
        <v>569</v>
      </c>
      <c r="E24" s="96">
        <v>9012345678</v>
      </c>
      <c r="F24" s="97">
        <v>46187</v>
      </c>
      <c r="G24" s="84">
        <v>30000</v>
      </c>
      <c r="H24" s="85">
        <v>5000</v>
      </c>
      <c r="I24" s="83">
        <f t="shared" si="0"/>
        <v>25000</v>
      </c>
      <c r="J24" s="83">
        <v>25000</v>
      </c>
      <c r="K24" s="83">
        <f t="shared" si="1"/>
        <v>0</v>
      </c>
      <c r="L24" s="83" t="str">
        <f t="shared" si="2"/>
        <v>YES</v>
      </c>
      <c r="M24" s="102" t="s">
        <v>666</v>
      </c>
    </row>
    <row r="25" spans="1:13" x14ac:dyDescent="0.3">
      <c r="A25" s="100" t="s">
        <v>674</v>
      </c>
      <c r="B25" s="76" t="s">
        <v>694</v>
      </c>
      <c r="C25" s="72" t="s">
        <v>120</v>
      </c>
      <c r="D25" s="72" t="s">
        <v>569</v>
      </c>
      <c r="E25" s="96">
        <v>9898989898</v>
      </c>
      <c r="F25" s="97">
        <v>46230</v>
      </c>
      <c r="G25" s="83">
        <v>25000</v>
      </c>
      <c r="H25" s="85">
        <v>2000</v>
      </c>
      <c r="I25" s="83">
        <f t="shared" si="0"/>
        <v>23000</v>
      </c>
      <c r="J25" s="85">
        <v>23000</v>
      </c>
      <c r="K25" s="83">
        <f t="shared" si="1"/>
        <v>0</v>
      </c>
      <c r="L25" s="83" t="str">
        <f t="shared" si="2"/>
        <v>YES</v>
      </c>
      <c r="M25" s="102" t="s">
        <v>665</v>
      </c>
    </row>
    <row r="26" spans="1:13" x14ac:dyDescent="0.3">
      <c r="A26" s="100" t="s">
        <v>675</v>
      </c>
      <c r="B26" s="76" t="s">
        <v>695</v>
      </c>
      <c r="C26" s="72" t="s">
        <v>602</v>
      </c>
      <c r="D26" s="72" t="s">
        <v>569</v>
      </c>
      <c r="E26" s="96">
        <v>9121291212</v>
      </c>
      <c r="F26" s="97">
        <v>46243</v>
      </c>
      <c r="G26" s="85">
        <v>40000</v>
      </c>
      <c r="H26" s="85">
        <v>7000</v>
      </c>
      <c r="I26" s="83">
        <f t="shared" si="0"/>
        <v>33000</v>
      </c>
      <c r="J26" s="85">
        <v>33000</v>
      </c>
      <c r="K26" s="83">
        <f t="shared" si="1"/>
        <v>0</v>
      </c>
      <c r="L26" s="83" t="str">
        <f t="shared" si="2"/>
        <v>YES</v>
      </c>
      <c r="M26" s="102" t="s">
        <v>664</v>
      </c>
    </row>
    <row r="27" spans="1:13" x14ac:dyDescent="0.3">
      <c r="A27" s="100" t="s">
        <v>676</v>
      </c>
      <c r="B27" s="76" t="s">
        <v>696</v>
      </c>
      <c r="C27" s="70" t="s">
        <v>575</v>
      </c>
      <c r="D27" s="72" t="s">
        <v>569</v>
      </c>
      <c r="E27" s="96">
        <v>9345678901</v>
      </c>
      <c r="F27" s="97">
        <v>46286</v>
      </c>
      <c r="G27" s="85">
        <v>30000</v>
      </c>
      <c r="H27" s="85">
        <v>2000</v>
      </c>
      <c r="I27" s="83">
        <f t="shared" si="0"/>
        <v>28000</v>
      </c>
      <c r="J27" s="83">
        <v>28000</v>
      </c>
      <c r="K27" s="83">
        <f t="shared" si="1"/>
        <v>0</v>
      </c>
      <c r="L27" s="83" t="str">
        <f t="shared" si="2"/>
        <v>YES</v>
      </c>
      <c r="M27" s="102" t="s">
        <v>666</v>
      </c>
    </row>
    <row r="28" spans="1:13" x14ac:dyDescent="0.3">
      <c r="A28" s="100" t="s">
        <v>677</v>
      </c>
      <c r="B28" s="76" t="s">
        <v>697</v>
      </c>
      <c r="C28" s="72" t="s">
        <v>574</v>
      </c>
      <c r="D28" s="72" t="s">
        <v>569</v>
      </c>
      <c r="E28" s="96">
        <v>9876501234</v>
      </c>
      <c r="F28" s="97">
        <v>46300</v>
      </c>
      <c r="G28" s="85">
        <v>20000</v>
      </c>
      <c r="H28" s="85">
        <v>1000</v>
      </c>
      <c r="I28" s="83">
        <f t="shared" si="0"/>
        <v>19000</v>
      </c>
      <c r="J28" s="83">
        <v>19000</v>
      </c>
      <c r="K28" s="83">
        <f t="shared" si="1"/>
        <v>0</v>
      </c>
      <c r="L28" s="83" t="str">
        <f t="shared" si="2"/>
        <v>YES</v>
      </c>
      <c r="M28" s="102" t="s">
        <v>665</v>
      </c>
    </row>
    <row r="29" spans="1:13" x14ac:dyDescent="0.3">
      <c r="A29" s="100" t="s">
        <v>678</v>
      </c>
      <c r="B29" s="76" t="s">
        <v>698</v>
      </c>
      <c r="C29" s="72" t="s">
        <v>580</v>
      </c>
      <c r="D29" s="72" t="s">
        <v>569</v>
      </c>
      <c r="E29" s="96">
        <v>9988007766</v>
      </c>
      <c r="F29" s="97">
        <v>46342</v>
      </c>
      <c r="G29" s="84">
        <v>30000</v>
      </c>
      <c r="H29" s="83">
        <v>1000</v>
      </c>
      <c r="I29" s="83">
        <f t="shared" si="0"/>
        <v>29000</v>
      </c>
      <c r="J29" s="85">
        <v>15000</v>
      </c>
      <c r="K29" s="83">
        <f t="shared" si="1"/>
        <v>14000</v>
      </c>
      <c r="L29" s="83" t="str">
        <f t="shared" si="2"/>
        <v>NO</v>
      </c>
      <c r="M29" s="102" t="s">
        <v>664</v>
      </c>
    </row>
    <row r="30" spans="1:13" x14ac:dyDescent="0.3">
      <c r="A30" s="100" t="s">
        <v>679</v>
      </c>
      <c r="B30" s="76" t="s">
        <v>699</v>
      </c>
      <c r="C30" s="72" t="s">
        <v>600</v>
      </c>
      <c r="D30" s="72" t="s">
        <v>569</v>
      </c>
      <c r="E30" s="96">
        <v>9112233445</v>
      </c>
      <c r="F30" s="97">
        <v>46384</v>
      </c>
      <c r="G30" s="83">
        <v>25000</v>
      </c>
      <c r="H30" s="83">
        <v>2000</v>
      </c>
      <c r="I30" s="83">
        <f t="shared" si="0"/>
        <v>23000</v>
      </c>
      <c r="J30" s="85">
        <v>14000</v>
      </c>
      <c r="K30" s="83">
        <f t="shared" si="1"/>
        <v>9000</v>
      </c>
      <c r="L30" s="83" t="str">
        <f t="shared" si="2"/>
        <v>NO</v>
      </c>
      <c r="M30" s="102" t="s">
        <v>666</v>
      </c>
    </row>
    <row r="31" spans="1:13" x14ac:dyDescent="0.3">
      <c r="A31" s="100" t="s">
        <v>680</v>
      </c>
      <c r="B31" s="76" t="s">
        <v>700</v>
      </c>
      <c r="C31" s="72" t="s">
        <v>601</v>
      </c>
      <c r="D31" s="72" t="s">
        <v>569</v>
      </c>
      <c r="E31" s="96">
        <v>9001122334</v>
      </c>
      <c r="F31" s="97">
        <v>46025</v>
      </c>
      <c r="G31" s="85">
        <v>40000</v>
      </c>
      <c r="H31" s="85">
        <v>1000</v>
      </c>
      <c r="I31" s="83">
        <f t="shared" si="0"/>
        <v>39000</v>
      </c>
      <c r="J31" s="83">
        <v>12000</v>
      </c>
      <c r="K31" s="83">
        <f t="shared" si="1"/>
        <v>27000</v>
      </c>
      <c r="L31" s="83" t="str">
        <f t="shared" si="2"/>
        <v>NO</v>
      </c>
      <c r="M31" s="102" t="s">
        <v>665</v>
      </c>
    </row>
    <row r="32" spans="1:13" x14ac:dyDescent="0.3">
      <c r="A32" s="100" t="s">
        <v>681</v>
      </c>
      <c r="B32" s="76" t="s">
        <v>701</v>
      </c>
      <c r="C32" s="72" t="s">
        <v>120</v>
      </c>
      <c r="D32" s="72" t="s">
        <v>569</v>
      </c>
      <c r="E32" s="96">
        <v>9556677889</v>
      </c>
      <c r="F32" s="97">
        <v>46070</v>
      </c>
      <c r="G32" s="85">
        <v>30000</v>
      </c>
      <c r="H32" s="85">
        <v>2000</v>
      </c>
      <c r="I32" s="83">
        <f t="shared" si="0"/>
        <v>28000</v>
      </c>
      <c r="J32" s="85">
        <v>28000</v>
      </c>
      <c r="K32" s="83">
        <f t="shared" si="1"/>
        <v>0</v>
      </c>
      <c r="L32" s="83" t="str">
        <f t="shared" si="2"/>
        <v>YES</v>
      </c>
      <c r="M32" s="102" t="s">
        <v>664</v>
      </c>
    </row>
    <row r="33" spans="1:13" x14ac:dyDescent="0.3">
      <c r="A33" s="103" t="s">
        <v>682</v>
      </c>
      <c r="B33" s="104" t="s">
        <v>702</v>
      </c>
      <c r="C33" s="105" t="s">
        <v>602</v>
      </c>
      <c r="D33" s="105" t="s">
        <v>569</v>
      </c>
      <c r="E33" s="106">
        <v>9223344556</v>
      </c>
      <c r="F33" s="107">
        <v>46110</v>
      </c>
      <c r="G33" s="108">
        <v>20000</v>
      </c>
      <c r="H33" s="108">
        <v>1000</v>
      </c>
      <c r="I33" s="109">
        <f t="shared" si="0"/>
        <v>19000</v>
      </c>
      <c r="J33" s="108">
        <v>14000</v>
      </c>
      <c r="K33" s="109">
        <f t="shared" si="1"/>
        <v>5000</v>
      </c>
      <c r="L33" s="109" t="str">
        <f t="shared" si="2"/>
        <v>NO</v>
      </c>
      <c r="M33" s="110" t="s">
        <v>666</v>
      </c>
    </row>
    <row r="34" spans="1:13" x14ac:dyDescent="0.3">
      <c r="F34" s="1"/>
    </row>
    <row r="35" spans="1:13" x14ac:dyDescent="0.3">
      <c r="F35" s="1"/>
    </row>
    <row r="36" spans="1:13" x14ac:dyDescent="0.3">
      <c r="F36" s="1"/>
    </row>
    <row r="37" spans="1:13" x14ac:dyDescent="0.3">
      <c r="F37" s="1"/>
    </row>
    <row r="38" spans="1:13" x14ac:dyDescent="0.3">
      <c r="F38" s="1"/>
    </row>
  </sheetData>
  <phoneticPr fontId="4" type="noConversion"/>
  <conditionalFormatting sqref="G3:G33">
    <cfRule type="cellIs" dxfId="0" priority="1" operator="lessThan">
      <formula>25000</formula>
    </cfRule>
  </conditionalFormatting>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00731-AD93-4734-90C1-5F06BC03D6BC}">
  <dimension ref="A3:P13"/>
  <sheetViews>
    <sheetView workbookViewId="0">
      <selection activeCell="B13" sqref="B13"/>
    </sheetView>
  </sheetViews>
  <sheetFormatPr defaultRowHeight="14.4" x14ac:dyDescent="0.3"/>
  <cols>
    <col min="1" max="1" width="21.109375" customWidth="1"/>
    <col min="2" max="2" width="18.109375" customWidth="1"/>
    <col min="3" max="3" width="15.109375" customWidth="1"/>
    <col min="4" max="4" width="12.21875" customWidth="1"/>
    <col min="5" max="5" width="12.33203125" customWidth="1"/>
    <col min="6" max="6" width="12.5546875" customWidth="1"/>
    <col min="7" max="7" width="14.109375" customWidth="1"/>
    <col min="8" max="8" width="12.33203125" customWidth="1"/>
    <col min="9" max="9" width="13.5546875" customWidth="1"/>
    <col min="10" max="10" width="11.88671875" customWidth="1"/>
    <col min="11" max="11" width="13.77734375" customWidth="1"/>
    <col min="12" max="12" width="15.44140625" customWidth="1"/>
    <col min="13" max="13" width="12.6640625" customWidth="1"/>
    <col min="14" max="14" width="14.77734375" customWidth="1"/>
    <col min="15" max="15" width="12.33203125" customWidth="1"/>
    <col min="16" max="16" width="17.33203125" customWidth="1"/>
  </cols>
  <sheetData>
    <row r="3" spans="1:16" ht="28.8" x14ac:dyDescent="0.3">
      <c r="A3" s="90" t="s">
        <v>571</v>
      </c>
      <c r="B3" s="92" t="s">
        <v>565</v>
      </c>
      <c r="C3" s="92" t="s">
        <v>567</v>
      </c>
      <c r="D3" s="94" t="s">
        <v>576</v>
      </c>
      <c r="E3" s="94" t="s">
        <v>578</v>
      </c>
      <c r="F3" s="94" t="s">
        <v>581</v>
      </c>
      <c r="G3" s="94" t="s">
        <v>582</v>
      </c>
      <c r="H3" s="94" t="s">
        <v>583</v>
      </c>
      <c r="I3" s="94" t="s">
        <v>584</v>
      </c>
      <c r="J3" s="94" t="s">
        <v>585</v>
      </c>
      <c r="K3" s="94" t="s">
        <v>586</v>
      </c>
      <c r="L3" s="94" t="s">
        <v>587</v>
      </c>
      <c r="M3" s="94" t="s">
        <v>588</v>
      </c>
      <c r="N3" s="94" t="s">
        <v>589</v>
      </c>
      <c r="O3" s="94" t="s">
        <v>590</v>
      </c>
      <c r="P3" s="94" t="s">
        <v>591</v>
      </c>
    </row>
    <row r="4" spans="1:16" ht="28.8" x14ac:dyDescent="0.3">
      <c r="A4" s="90" t="s">
        <v>12</v>
      </c>
      <c r="B4" s="92" t="s">
        <v>196</v>
      </c>
      <c r="C4" s="92" t="s">
        <v>568</v>
      </c>
      <c r="D4" s="94" t="s">
        <v>577</v>
      </c>
      <c r="E4" s="94" t="s">
        <v>579</v>
      </c>
      <c r="F4" s="94" t="s">
        <v>592</v>
      </c>
      <c r="G4" s="94" t="s">
        <v>493</v>
      </c>
      <c r="H4" s="94" t="s">
        <v>494</v>
      </c>
      <c r="I4" s="94" t="s">
        <v>593</v>
      </c>
      <c r="J4" s="94" t="s">
        <v>594</v>
      </c>
      <c r="K4" s="94" t="s">
        <v>595</v>
      </c>
      <c r="L4" s="94" t="s">
        <v>596</v>
      </c>
      <c r="M4" s="94" t="s">
        <v>487</v>
      </c>
      <c r="N4" s="94" t="s">
        <v>597</v>
      </c>
      <c r="O4" s="94" t="s">
        <v>598</v>
      </c>
      <c r="P4" s="94" t="s">
        <v>599</v>
      </c>
    </row>
    <row r="5" spans="1:16" ht="28.8" x14ac:dyDescent="0.3">
      <c r="A5" s="90" t="s">
        <v>570</v>
      </c>
      <c r="B5" s="92" t="s">
        <v>615</v>
      </c>
      <c r="C5" s="92" t="s">
        <v>575</v>
      </c>
      <c r="D5" s="94" t="s">
        <v>574</v>
      </c>
      <c r="E5" s="94" t="s">
        <v>580</v>
      </c>
      <c r="F5" s="94" t="s">
        <v>600</v>
      </c>
      <c r="G5" s="94" t="s">
        <v>601</v>
      </c>
      <c r="H5" s="94" t="s">
        <v>120</v>
      </c>
      <c r="I5" s="94" t="s">
        <v>602</v>
      </c>
      <c r="J5" s="94" t="s">
        <v>603</v>
      </c>
      <c r="K5" s="94" t="s">
        <v>574</v>
      </c>
      <c r="L5" s="94" t="s">
        <v>604</v>
      </c>
      <c r="M5" s="94" t="s">
        <v>605</v>
      </c>
      <c r="N5" s="94" t="s">
        <v>606</v>
      </c>
      <c r="O5" s="94" t="s">
        <v>606</v>
      </c>
      <c r="P5" s="94" t="s">
        <v>601</v>
      </c>
    </row>
    <row r="6" spans="1:16" x14ac:dyDescent="0.3">
      <c r="A6" s="90" t="s">
        <v>564</v>
      </c>
      <c r="B6" s="92" t="s">
        <v>566</v>
      </c>
      <c r="C6" s="92" t="s">
        <v>569</v>
      </c>
      <c r="D6" s="94" t="s">
        <v>569</v>
      </c>
      <c r="E6" s="94" t="s">
        <v>566</v>
      </c>
      <c r="F6" s="94" t="s">
        <v>569</v>
      </c>
      <c r="G6" s="94" t="s">
        <v>566</v>
      </c>
      <c r="H6" s="94" t="s">
        <v>566</v>
      </c>
      <c r="I6" s="94" t="s">
        <v>569</v>
      </c>
      <c r="J6" s="94" t="s">
        <v>569</v>
      </c>
      <c r="K6" s="94" t="s">
        <v>566</v>
      </c>
      <c r="L6" s="94" t="s">
        <v>566</v>
      </c>
      <c r="M6" s="94" t="s">
        <v>569</v>
      </c>
      <c r="N6" s="94" t="s">
        <v>569</v>
      </c>
      <c r="O6" s="94" t="s">
        <v>566</v>
      </c>
      <c r="P6" s="94" t="s">
        <v>569</v>
      </c>
    </row>
    <row r="7" spans="1:16" ht="28.8" x14ac:dyDescent="0.3">
      <c r="A7" s="90" t="s">
        <v>572</v>
      </c>
      <c r="B7" s="92">
        <v>9876543210</v>
      </c>
      <c r="C7" s="92">
        <v>9123456780</v>
      </c>
      <c r="D7" s="94">
        <v>8978776565</v>
      </c>
      <c r="E7" s="94">
        <v>7787788888</v>
      </c>
      <c r="F7" s="92">
        <v>9876543210</v>
      </c>
      <c r="G7" s="94"/>
      <c r="H7" s="92">
        <v>9876543210</v>
      </c>
      <c r="I7" s="94">
        <v>6765654345</v>
      </c>
      <c r="J7" s="92">
        <v>9876543210</v>
      </c>
      <c r="K7" s="94">
        <v>8978776565</v>
      </c>
      <c r="L7" s="92">
        <v>9876543210</v>
      </c>
      <c r="M7" s="94"/>
      <c r="N7" s="92">
        <v>9876543210</v>
      </c>
      <c r="O7" s="94">
        <v>2345678765</v>
      </c>
      <c r="P7" s="94">
        <v>8978776565</v>
      </c>
    </row>
    <row r="8" spans="1:16" ht="28.8" x14ac:dyDescent="0.3">
      <c r="A8" s="90" t="s">
        <v>573</v>
      </c>
      <c r="B8" s="93">
        <v>46034</v>
      </c>
      <c r="C8" s="93">
        <v>46037</v>
      </c>
      <c r="D8" s="95">
        <v>46080</v>
      </c>
      <c r="E8" s="95">
        <v>46032</v>
      </c>
      <c r="F8" s="95">
        <v>46024</v>
      </c>
      <c r="G8" s="95">
        <v>46025</v>
      </c>
      <c r="H8" s="95">
        <v>46026</v>
      </c>
      <c r="I8" s="95">
        <v>46027</v>
      </c>
      <c r="J8" s="95">
        <v>46028</v>
      </c>
      <c r="K8" s="95">
        <v>46029</v>
      </c>
      <c r="L8" s="95">
        <v>46030</v>
      </c>
      <c r="M8" s="95">
        <v>46031</v>
      </c>
      <c r="N8" s="95">
        <v>46032</v>
      </c>
      <c r="O8" s="95">
        <v>46033</v>
      </c>
      <c r="P8" s="95">
        <v>46034</v>
      </c>
    </row>
    <row r="9" spans="1:16" x14ac:dyDescent="0.3">
      <c r="A9" s="91" t="s">
        <v>607</v>
      </c>
      <c r="B9" s="92" t="s">
        <v>616</v>
      </c>
      <c r="C9" s="92" t="s">
        <v>608</v>
      </c>
      <c r="D9" s="94" t="s">
        <v>609</v>
      </c>
      <c r="E9" s="94" t="s">
        <v>609</v>
      </c>
      <c r="F9" s="94" t="s">
        <v>608</v>
      </c>
      <c r="G9" s="94" t="s">
        <v>609</v>
      </c>
      <c r="H9" s="94" t="s">
        <v>608</v>
      </c>
      <c r="I9" s="94" t="s">
        <v>608</v>
      </c>
      <c r="J9" s="94" t="s">
        <v>608</v>
      </c>
      <c r="K9" s="94" t="s">
        <v>609</v>
      </c>
      <c r="L9" s="94" t="s">
        <v>609</v>
      </c>
      <c r="M9" s="94" t="s">
        <v>608</v>
      </c>
      <c r="N9" s="94" t="s">
        <v>609</v>
      </c>
      <c r="O9" s="94" t="s">
        <v>609</v>
      </c>
      <c r="P9" s="94" t="s">
        <v>608</v>
      </c>
    </row>
    <row r="10" spans="1:16" x14ac:dyDescent="0.3">
      <c r="A10" s="16"/>
    </row>
    <row r="12" spans="1:16" x14ac:dyDescent="0.3">
      <c r="B12" t="s">
        <v>567</v>
      </c>
    </row>
    <row r="13" spans="1:16" x14ac:dyDescent="0.3">
      <c r="B13" t="str">
        <f>HLOOKUP(B12,B3:P9,3,FALSE)</f>
        <v>Cyber Crime</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4DB57-3265-4B62-B740-E68203449B18}">
  <dimension ref="A1:V4"/>
  <sheetViews>
    <sheetView showGridLines="0" workbookViewId="0">
      <selection activeCell="P8" sqref="P8"/>
    </sheetView>
  </sheetViews>
  <sheetFormatPr defaultRowHeight="14.4" x14ac:dyDescent="0.3"/>
  <cols>
    <col min="1" max="1" width="11.44140625" style="113" bestFit="1" customWidth="1"/>
    <col min="2" max="21" width="8.88671875" style="113"/>
    <col min="22" max="22" width="14.44140625" style="113" bestFit="1" customWidth="1"/>
    <col min="23" max="16384" width="8.88671875" style="113"/>
  </cols>
  <sheetData>
    <row r="1" spans="1:22" ht="15.6" x14ac:dyDescent="0.3">
      <c r="A1" s="115" t="s">
        <v>715</v>
      </c>
      <c r="B1" s="115">
        <f>SUMIF(Table9[BRANCH],dashboard!E1,Table9[PAID Amount])</f>
        <v>192000</v>
      </c>
      <c r="E1" s="113" t="s">
        <v>713</v>
      </c>
      <c r="F1" s="128" t="s">
        <v>711</v>
      </c>
      <c r="G1" s="128"/>
      <c r="H1" s="128"/>
      <c r="I1" s="128"/>
      <c r="J1" s="128"/>
      <c r="K1" s="128"/>
      <c r="L1" s="128"/>
      <c r="M1" s="128"/>
      <c r="N1" s="128"/>
      <c r="O1" s="128"/>
      <c r="P1" s="128"/>
      <c r="Q1" s="128"/>
      <c r="R1" s="128"/>
    </row>
    <row r="2" spans="1:22" x14ac:dyDescent="0.3">
      <c r="A2" s="114" t="s">
        <v>716</v>
      </c>
      <c r="B2" s="114"/>
      <c r="F2" s="128"/>
      <c r="G2" s="128"/>
      <c r="H2" s="128"/>
      <c r="I2" s="128"/>
      <c r="J2" s="128"/>
      <c r="K2" s="128"/>
      <c r="L2" s="128"/>
      <c r="M2" s="128"/>
      <c r="N2" s="128"/>
      <c r="O2" s="128"/>
      <c r="P2" s="128"/>
      <c r="Q2" s="128"/>
      <c r="R2" s="128"/>
      <c r="V2" s="113" t="s">
        <v>712</v>
      </c>
    </row>
    <row r="3" spans="1:22" x14ac:dyDescent="0.3">
      <c r="F3" s="128"/>
      <c r="G3" s="128"/>
      <c r="H3" s="128"/>
      <c r="I3" s="128"/>
      <c r="J3" s="128"/>
      <c r="K3" s="128"/>
      <c r="L3" s="128"/>
      <c r="M3" s="128"/>
      <c r="N3" s="128"/>
      <c r="O3" s="128"/>
      <c r="P3" s="128"/>
      <c r="Q3" s="128"/>
      <c r="R3" s="128"/>
      <c r="V3" s="113" t="s">
        <v>713</v>
      </c>
    </row>
    <row r="4" spans="1:22" x14ac:dyDescent="0.3">
      <c r="V4" s="113" t="s">
        <v>714</v>
      </c>
    </row>
  </sheetData>
  <mergeCells count="1">
    <mergeCell ref="F1:R3"/>
  </mergeCells>
  <dataValidations count="1">
    <dataValidation type="list" allowBlank="1" showInputMessage="1" showErrorMessage="1" sqref="E1" xr:uid="{1D54F943-CEAC-40BD-8C80-A7FE8B29623B}">
      <formula1>$V$2:$V$4</formula1>
    </dataValidation>
  </dataValidation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36979-D396-4017-8632-2E5E75468C8D}">
  <dimension ref="E1"/>
  <sheetViews>
    <sheetView workbookViewId="0">
      <selection activeCell="E1" sqref="E1"/>
    </sheetView>
  </sheetViews>
  <sheetFormatPr defaultRowHeight="14.4" x14ac:dyDescent="0.3"/>
  <sheetData>
    <row r="1" spans="5:5" x14ac:dyDescent="0.3">
      <c r="E1">
        <v>200</v>
      </c>
    </row>
  </sheetData>
  <dataValidations count="1">
    <dataValidation type="whole" errorStyle="warning" allowBlank="1" showInputMessage="1" showErrorMessage="1" error="WRONG INPUT" prompt="PLEASE ENTR NO IN BETN  100 TO 500" sqref="E1 E3:E8" xr:uid="{CB80C76C-0390-4803-9676-1BB675288F27}">
      <formula1>100</formula1>
      <formula2>500</formula2>
    </dataValidation>
  </dataValidation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D702F-302C-4681-B34C-A7FB2FB773E7}">
  <dimension ref="A12:J17"/>
  <sheetViews>
    <sheetView topLeftCell="A10" workbookViewId="0">
      <selection activeCell="D34" sqref="D34"/>
    </sheetView>
  </sheetViews>
  <sheetFormatPr defaultRowHeight="14.4" x14ac:dyDescent="0.3"/>
  <cols>
    <col min="1" max="1" width="12.5546875" bestFit="1" customWidth="1"/>
    <col min="2" max="2" width="19.77734375" bestFit="1" customWidth="1"/>
    <col min="3" max="3" width="8.33203125" customWidth="1"/>
    <col min="5" max="5" width="12.5546875" bestFit="1" customWidth="1"/>
    <col min="6" max="6" width="19.77734375" bestFit="1" customWidth="1"/>
    <col min="7" max="7" width="8.6640625" customWidth="1"/>
    <col min="9" max="9" width="12.5546875" bestFit="1" customWidth="1"/>
    <col min="10" max="10" width="19.77734375" bestFit="1" customWidth="1"/>
  </cols>
  <sheetData>
    <row r="12" spans="1:10" ht="15.6" x14ac:dyDescent="0.3">
      <c r="A12" s="116" t="s">
        <v>754</v>
      </c>
      <c r="E12" s="116" t="s">
        <v>755</v>
      </c>
      <c r="I12" s="116" t="s">
        <v>756</v>
      </c>
    </row>
    <row r="13" spans="1:10" x14ac:dyDescent="0.3">
      <c r="A13" s="111" t="s">
        <v>703</v>
      </c>
      <c r="B13" t="s">
        <v>753</v>
      </c>
      <c r="E13" s="111" t="s">
        <v>703</v>
      </c>
      <c r="F13" t="s">
        <v>753</v>
      </c>
      <c r="I13" s="111" t="s">
        <v>703</v>
      </c>
      <c r="J13" t="s">
        <v>753</v>
      </c>
    </row>
    <row r="14" spans="1:10" x14ac:dyDescent="0.3">
      <c r="A14" s="66" t="s">
        <v>225</v>
      </c>
      <c r="B14">
        <v>53000</v>
      </c>
      <c r="E14" s="66" t="s">
        <v>739</v>
      </c>
      <c r="F14">
        <v>42000</v>
      </c>
      <c r="I14" s="66" t="s">
        <v>292</v>
      </c>
      <c r="J14">
        <v>42000</v>
      </c>
    </row>
    <row r="15" spans="1:10" x14ac:dyDescent="0.3">
      <c r="A15" s="66" t="s">
        <v>227</v>
      </c>
      <c r="B15">
        <v>55000</v>
      </c>
      <c r="E15" s="66" t="s">
        <v>741</v>
      </c>
      <c r="F15">
        <v>66000</v>
      </c>
      <c r="I15" s="66" t="s">
        <v>745</v>
      </c>
      <c r="J15">
        <v>51000</v>
      </c>
    </row>
    <row r="16" spans="1:10" x14ac:dyDescent="0.3">
      <c r="A16" s="66" t="s">
        <v>704</v>
      </c>
      <c r="B16">
        <v>108000</v>
      </c>
      <c r="E16" s="66" t="s">
        <v>704</v>
      </c>
      <c r="F16">
        <v>108000</v>
      </c>
      <c r="I16" s="66" t="s">
        <v>742</v>
      </c>
      <c r="J16">
        <v>15000</v>
      </c>
    </row>
    <row r="17" spans="9:10" x14ac:dyDescent="0.3">
      <c r="I17" s="66" t="s">
        <v>704</v>
      </c>
      <c r="J17">
        <v>108000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C2D57-A980-42BE-893C-723E7EED11A4}">
  <dimension ref="H2:P10"/>
  <sheetViews>
    <sheetView showGridLines="0" workbookViewId="0">
      <selection activeCell="T20" sqref="T20"/>
    </sheetView>
  </sheetViews>
  <sheetFormatPr defaultRowHeight="14.4" x14ac:dyDescent="0.3"/>
  <cols>
    <col min="1" max="14" width="8.88671875" style="117"/>
    <col min="15" max="15" width="13.109375" style="117" customWidth="1"/>
    <col min="16" max="16384" width="8.88671875" style="117"/>
  </cols>
  <sheetData>
    <row r="2" spans="8:16" ht="14.4" customHeight="1" x14ac:dyDescent="0.3">
      <c r="H2" s="118"/>
      <c r="I2" s="119"/>
      <c r="J2" s="119"/>
      <c r="K2" s="119"/>
      <c r="L2" s="119"/>
      <c r="M2" s="119"/>
    </row>
    <row r="3" spans="8:16" x14ac:dyDescent="0.3">
      <c r="H3" s="119"/>
      <c r="I3" s="119"/>
      <c r="J3" s="119"/>
      <c r="K3" s="119"/>
      <c r="L3" s="119"/>
      <c r="M3" s="119"/>
    </row>
    <row r="4" spans="8:16" x14ac:dyDescent="0.3">
      <c r="H4" s="119"/>
      <c r="I4" s="119"/>
      <c r="J4" s="119"/>
      <c r="K4" s="119"/>
      <c r="L4" s="119"/>
      <c r="M4" s="119"/>
    </row>
    <row r="5" spans="8:16" x14ac:dyDescent="0.3">
      <c r="H5" s="119"/>
      <c r="I5" s="119"/>
      <c r="J5" s="119"/>
      <c r="K5" s="119"/>
      <c r="L5" s="119"/>
      <c r="M5" s="119"/>
    </row>
    <row r="8" spans="8:16" x14ac:dyDescent="0.3">
      <c r="O8" s="120"/>
      <c r="P8" s="121">
        <f>SUM(Table10[Sales_Amount])</f>
        <v>290500</v>
      </c>
    </row>
    <row r="9" spans="8:16" x14ac:dyDescent="0.3">
      <c r="O9" s="120"/>
      <c r="P9" s="121">
        <f>COUNTA(Table10[Sales_ID])</f>
        <v>12</v>
      </c>
    </row>
    <row r="10" spans="8:16" x14ac:dyDescent="0.3">
      <c r="O10" s="120"/>
      <c r="P10" s="121">
        <f>AVERAGE(Table10[Sales_Amount])</f>
        <v>24208.333333333332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7768F-7752-43DF-BCD0-BFF4896CB96E}">
  <dimension ref="A1:G13"/>
  <sheetViews>
    <sheetView workbookViewId="0">
      <selection activeCell="B7" sqref="B7"/>
    </sheetView>
  </sheetViews>
  <sheetFormatPr defaultRowHeight="14.4" x14ac:dyDescent="0.3"/>
  <cols>
    <col min="1" max="1" width="9.88671875" customWidth="1"/>
    <col min="3" max="3" width="9.5546875" customWidth="1"/>
    <col min="4" max="4" width="13.33203125" customWidth="1"/>
    <col min="5" max="5" width="15" customWidth="1"/>
    <col min="6" max="6" width="13" customWidth="1"/>
    <col min="7" max="7" width="17" customWidth="1"/>
  </cols>
  <sheetData>
    <row r="1" spans="1:7" x14ac:dyDescent="0.3">
      <c r="A1" t="s">
        <v>734</v>
      </c>
      <c r="B1" t="s">
        <v>212</v>
      </c>
      <c r="C1" t="s">
        <v>269</v>
      </c>
      <c r="D1" t="s">
        <v>735</v>
      </c>
      <c r="E1" t="s">
        <v>736</v>
      </c>
      <c r="F1" t="s">
        <v>737</v>
      </c>
      <c r="G1" t="s">
        <v>738</v>
      </c>
    </row>
    <row r="2" spans="1:7" x14ac:dyDescent="0.3">
      <c r="A2" t="s">
        <v>214</v>
      </c>
      <c r="B2" t="s">
        <v>224</v>
      </c>
      <c r="C2" t="s">
        <v>247</v>
      </c>
      <c r="D2" t="s">
        <v>739</v>
      </c>
      <c r="E2">
        <v>55000</v>
      </c>
      <c r="F2" s="1">
        <v>46023</v>
      </c>
      <c r="G2" t="s">
        <v>482</v>
      </c>
    </row>
    <row r="3" spans="1:7" x14ac:dyDescent="0.3">
      <c r="A3" t="s">
        <v>215</v>
      </c>
      <c r="B3" t="s">
        <v>225</v>
      </c>
      <c r="C3" t="s">
        <v>292</v>
      </c>
      <c r="D3" t="s">
        <v>739</v>
      </c>
      <c r="E3">
        <v>20000</v>
      </c>
      <c r="F3" s="1">
        <v>46024</v>
      </c>
      <c r="G3" t="s">
        <v>701</v>
      </c>
    </row>
    <row r="4" spans="1:7" x14ac:dyDescent="0.3">
      <c r="A4" t="s">
        <v>216</v>
      </c>
      <c r="B4" t="s">
        <v>226</v>
      </c>
      <c r="C4" t="s">
        <v>740</v>
      </c>
      <c r="D4" t="s">
        <v>741</v>
      </c>
      <c r="E4">
        <v>5000</v>
      </c>
      <c r="F4" s="1">
        <v>46025</v>
      </c>
      <c r="G4" t="s">
        <v>486</v>
      </c>
    </row>
    <row r="5" spans="1:7" x14ac:dyDescent="0.3">
      <c r="A5" t="s">
        <v>217</v>
      </c>
      <c r="B5" t="s">
        <v>227</v>
      </c>
      <c r="C5" t="s">
        <v>742</v>
      </c>
      <c r="D5" t="s">
        <v>741</v>
      </c>
      <c r="E5">
        <v>7000</v>
      </c>
      <c r="F5" s="1">
        <v>46026</v>
      </c>
      <c r="G5" t="s">
        <v>743</v>
      </c>
    </row>
    <row r="6" spans="1:7" x14ac:dyDescent="0.3">
      <c r="A6" t="s">
        <v>218</v>
      </c>
      <c r="B6" t="s">
        <v>224</v>
      </c>
      <c r="C6" t="s">
        <v>253</v>
      </c>
      <c r="D6" t="s">
        <v>739</v>
      </c>
      <c r="E6">
        <v>30000</v>
      </c>
      <c r="F6" s="1">
        <v>46027</v>
      </c>
      <c r="G6" t="s">
        <v>744</v>
      </c>
    </row>
    <row r="7" spans="1:7" x14ac:dyDescent="0.3">
      <c r="A7" t="s">
        <v>219</v>
      </c>
      <c r="B7" t="s">
        <v>225</v>
      </c>
      <c r="C7" t="s">
        <v>745</v>
      </c>
      <c r="D7" t="s">
        <v>741</v>
      </c>
      <c r="E7">
        <v>25000</v>
      </c>
      <c r="F7" s="1">
        <v>46028</v>
      </c>
      <c r="G7" t="s">
        <v>684</v>
      </c>
    </row>
    <row r="8" spans="1:7" x14ac:dyDescent="0.3">
      <c r="A8" t="s">
        <v>220</v>
      </c>
      <c r="B8" t="s">
        <v>226</v>
      </c>
      <c r="C8" t="s">
        <v>247</v>
      </c>
      <c r="D8" t="s">
        <v>739</v>
      </c>
      <c r="E8">
        <v>60000</v>
      </c>
      <c r="F8" s="1">
        <v>46029</v>
      </c>
      <c r="G8" t="s">
        <v>746</v>
      </c>
    </row>
    <row r="9" spans="1:7" x14ac:dyDescent="0.3">
      <c r="A9" t="s">
        <v>221</v>
      </c>
      <c r="B9" t="s">
        <v>227</v>
      </c>
      <c r="C9" t="s">
        <v>292</v>
      </c>
      <c r="D9" t="s">
        <v>739</v>
      </c>
      <c r="E9">
        <v>22000</v>
      </c>
      <c r="F9" s="1">
        <v>46030</v>
      </c>
      <c r="G9" t="s">
        <v>487</v>
      </c>
    </row>
    <row r="10" spans="1:7" x14ac:dyDescent="0.3">
      <c r="A10" t="s">
        <v>222</v>
      </c>
      <c r="B10" t="s">
        <v>224</v>
      </c>
      <c r="C10" t="s">
        <v>740</v>
      </c>
      <c r="D10" t="s">
        <v>741</v>
      </c>
      <c r="E10">
        <v>4500</v>
      </c>
      <c r="F10" s="1">
        <v>46031</v>
      </c>
      <c r="G10" t="s">
        <v>747</v>
      </c>
    </row>
    <row r="11" spans="1:7" x14ac:dyDescent="0.3">
      <c r="A11" t="s">
        <v>223</v>
      </c>
      <c r="B11" t="s">
        <v>225</v>
      </c>
      <c r="C11" t="s">
        <v>742</v>
      </c>
      <c r="D11" t="s">
        <v>741</v>
      </c>
      <c r="E11">
        <v>8000</v>
      </c>
      <c r="F11" s="1">
        <v>46032</v>
      </c>
      <c r="G11" t="s">
        <v>748</v>
      </c>
    </row>
    <row r="12" spans="1:7" x14ac:dyDescent="0.3">
      <c r="A12" t="s">
        <v>749</v>
      </c>
      <c r="B12" t="s">
        <v>226</v>
      </c>
      <c r="C12" t="s">
        <v>253</v>
      </c>
      <c r="D12" t="s">
        <v>739</v>
      </c>
      <c r="E12">
        <v>28000</v>
      </c>
      <c r="F12" s="1">
        <v>46033</v>
      </c>
      <c r="G12" t="s">
        <v>750</v>
      </c>
    </row>
    <row r="13" spans="1:7" x14ac:dyDescent="0.3">
      <c r="A13" t="s">
        <v>751</v>
      </c>
      <c r="B13" t="s">
        <v>227</v>
      </c>
      <c r="C13" t="s">
        <v>745</v>
      </c>
      <c r="D13" t="s">
        <v>741</v>
      </c>
      <c r="E13">
        <v>26000</v>
      </c>
      <c r="F13" s="1">
        <v>46034</v>
      </c>
      <c r="G13" t="s">
        <v>752</v>
      </c>
    </row>
  </sheetData>
  <pageMargins left="0.7" right="0.7" top="0.75" bottom="0.75" header="0.3" footer="0.3"/>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EA4C2-90EC-46E5-A58A-B709398953DA}">
  <dimension ref="A1:K15"/>
  <sheetViews>
    <sheetView workbookViewId="0">
      <selection activeCell="C13" sqref="C13"/>
    </sheetView>
  </sheetViews>
  <sheetFormatPr defaultRowHeight="14.4" x14ac:dyDescent="0.3"/>
  <cols>
    <col min="1" max="1" width="12.5546875" bestFit="1" customWidth="1"/>
    <col min="2" max="2" width="19.44140625" bestFit="1" customWidth="1"/>
    <col min="4" max="4" width="12.5546875" bestFit="1" customWidth="1"/>
    <col min="5" max="5" width="22.88671875" bestFit="1" customWidth="1"/>
    <col min="6" max="7" width="12.5546875" bestFit="1" customWidth="1"/>
    <col min="8" max="8" width="14.109375" bestFit="1" customWidth="1"/>
    <col min="10" max="10" width="14.21875" bestFit="1" customWidth="1"/>
    <col min="11" max="11" width="14.109375" bestFit="1" customWidth="1"/>
  </cols>
  <sheetData>
    <row r="1" spans="1:11" x14ac:dyDescent="0.3">
      <c r="J1" s="111" t="s">
        <v>413</v>
      </c>
      <c r="K1" t="s">
        <v>772</v>
      </c>
    </row>
    <row r="3" spans="1:11" x14ac:dyDescent="0.3">
      <c r="A3" s="111" t="s">
        <v>703</v>
      </c>
      <c r="B3" t="s">
        <v>822</v>
      </c>
      <c r="D3" s="111" t="s">
        <v>703</v>
      </c>
      <c r="E3" t="s">
        <v>823</v>
      </c>
      <c r="G3" s="111" t="s">
        <v>703</v>
      </c>
      <c r="H3" t="s">
        <v>824</v>
      </c>
      <c r="J3" s="111" t="s">
        <v>703</v>
      </c>
      <c r="K3" t="s">
        <v>824</v>
      </c>
    </row>
    <row r="4" spans="1:11" x14ac:dyDescent="0.3">
      <c r="A4" s="66" t="s">
        <v>786</v>
      </c>
      <c r="B4">
        <v>126000</v>
      </c>
      <c r="D4" s="66" t="s">
        <v>789</v>
      </c>
      <c r="E4">
        <v>2</v>
      </c>
      <c r="G4" s="66" t="s">
        <v>772</v>
      </c>
      <c r="H4">
        <v>14</v>
      </c>
      <c r="J4" s="66" t="s">
        <v>768</v>
      </c>
      <c r="K4">
        <v>3</v>
      </c>
    </row>
    <row r="5" spans="1:11" x14ac:dyDescent="0.3">
      <c r="A5" s="66" t="s">
        <v>794</v>
      </c>
      <c r="B5">
        <v>87000</v>
      </c>
      <c r="D5" s="66" t="s">
        <v>771</v>
      </c>
      <c r="E5">
        <v>9</v>
      </c>
      <c r="G5" s="66" t="s">
        <v>803</v>
      </c>
      <c r="H5">
        <v>1</v>
      </c>
      <c r="J5" s="66" t="s">
        <v>785</v>
      </c>
      <c r="K5">
        <v>4</v>
      </c>
    </row>
    <row r="6" spans="1:11" x14ac:dyDescent="0.3">
      <c r="A6" s="66" t="s">
        <v>769</v>
      </c>
      <c r="B6">
        <v>105000</v>
      </c>
      <c r="D6" s="66" t="s">
        <v>775</v>
      </c>
      <c r="E6">
        <v>4</v>
      </c>
      <c r="G6" s="66" t="s">
        <v>704</v>
      </c>
      <c r="H6">
        <v>15</v>
      </c>
      <c r="J6" s="66" t="s">
        <v>793</v>
      </c>
      <c r="K6">
        <v>3</v>
      </c>
    </row>
    <row r="7" spans="1:11" x14ac:dyDescent="0.3">
      <c r="A7" s="66" t="s">
        <v>779</v>
      </c>
      <c r="B7">
        <v>94000</v>
      </c>
      <c r="D7" s="66" t="s">
        <v>704</v>
      </c>
      <c r="E7">
        <v>15</v>
      </c>
      <c r="J7" s="66" t="s">
        <v>778</v>
      </c>
      <c r="K7">
        <v>4</v>
      </c>
    </row>
    <row r="8" spans="1:11" x14ac:dyDescent="0.3">
      <c r="A8" s="66" t="s">
        <v>704</v>
      </c>
      <c r="B8">
        <v>412000</v>
      </c>
      <c r="J8" s="66" t="s">
        <v>704</v>
      </c>
      <c r="K8">
        <v>14</v>
      </c>
    </row>
    <row r="12" spans="1:11" x14ac:dyDescent="0.3">
      <c r="B12" t="s">
        <v>825</v>
      </c>
      <c r="C12">
        <f>COUNTA(Table11[Property_ID])</f>
        <v>15</v>
      </c>
    </row>
    <row r="13" spans="1:11" x14ac:dyDescent="0.3">
      <c r="B13" t="s">
        <v>826</v>
      </c>
      <c r="C13">
        <f>SUM(Table11[Rent_Amount])</f>
        <v>412000</v>
      </c>
    </row>
    <row r="14" spans="1:11" x14ac:dyDescent="0.3">
      <c r="B14" t="s">
        <v>827</v>
      </c>
      <c r="C14">
        <f>COUNTIF(Table11[Payment_Status],"Pending")</f>
        <v>4</v>
      </c>
    </row>
    <row r="15" spans="1:11" x14ac:dyDescent="0.3">
      <c r="B15" t="s">
        <v>828</v>
      </c>
      <c r="C15">
        <f>COUNTIF(Table11[Status],"Vacant")</f>
        <v>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652D3-ED00-4CEF-A87A-9B6B9D75C50B}">
  <dimension ref="A3:K18"/>
  <sheetViews>
    <sheetView workbookViewId="0">
      <selection activeCell="K24" sqref="K24"/>
    </sheetView>
  </sheetViews>
  <sheetFormatPr defaultRowHeight="14.4" x14ac:dyDescent="0.3"/>
  <cols>
    <col min="1" max="1" width="13" customWidth="1"/>
    <col min="2" max="2" width="16.21875" customWidth="1"/>
    <col min="4" max="4" width="9.88671875" customWidth="1"/>
    <col min="5" max="5" width="14.77734375" customWidth="1"/>
    <col min="6" max="6" width="12.6640625" customWidth="1"/>
    <col min="7" max="7" width="11.88671875" customWidth="1"/>
    <col min="8" max="8" width="14.6640625" customWidth="1"/>
    <col min="9" max="9" width="16.6640625" customWidth="1"/>
    <col min="10" max="10" width="21.77734375" customWidth="1"/>
  </cols>
  <sheetData>
    <row r="3" spans="1:11" x14ac:dyDescent="0.3">
      <c r="A3" t="s">
        <v>757</v>
      </c>
      <c r="B3" t="s">
        <v>758</v>
      </c>
      <c r="C3" t="s">
        <v>759</v>
      </c>
      <c r="D3" t="s">
        <v>760</v>
      </c>
      <c r="E3" t="s">
        <v>761</v>
      </c>
      <c r="F3" t="s">
        <v>762</v>
      </c>
      <c r="G3" t="s">
        <v>763</v>
      </c>
      <c r="H3" t="s">
        <v>764</v>
      </c>
      <c r="I3" t="s">
        <v>765</v>
      </c>
      <c r="J3" t="s">
        <v>766</v>
      </c>
      <c r="K3" t="s">
        <v>413</v>
      </c>
    </row>
    <row r="4" spans="1:11" x14ac:dyDescent="0.3">
      <c r="A4" t="s">
        <v>767</v>
      </c>
      <c r="B4" t="s">
        <v>768</v>
      </c>
      <c r="C4" t="s">
        <v>769</v>
      </c>
      <c r="D4" t="s">
        <v>770</v>
      </c>
      <c r="E4" t="s">
        <v>196</v>
      </c>
      <c r="F4" s="1">
        <v>45658</v>
      </c>
      <c r="G4" s="1">
        <v>46022</v>
      </c>
      <c r="H4">
        <v>25000</v>
      </c>
      <c r="I4" t="s">
        <v>771</v>
      </c>
      <c r="J4" t="s">
        <v>616</v>
      </c>
      <c r="K4" t="s">
        <v>772</v>
      </c>
    </row>
    <row r="5" spans="1:11" x14ac:dyDescent="0.3">
      <c r="A5" t="s">
        <v>773</v>
      </c>
      <c r="B5" t="s">
        <v>768</v>
      </c>
      <c r="C5" t="s">
        <v>769</v>
      </c>
      <c r="D5" t="s">
        <v>774</v>
      </c>
      <c r="E5" t="s">
        <v>568</v>
      </c>
      <c r="F5" s="1">
        <v>45703</v>
      </c>
      <c r="G5" s="1">
        <v>46067</v>
      </c>
      <c r="H5">
        <v>27000</v>
      </c>
      <c r="I5" t="s">
        <v>775</v>
      </c>
      <c r="J5" t="s">
        <v>776</v>
      </c>
      <c r="K5" t="s">
        <v>772</v>
      </c>
    </row>
    <row r="6" spans="1:11" x14ac:dyDescent="0.3">
      <c r="A6" t="s">
        <v>777</v>
      </c>
      <c r="B6" t="s">
        <v>778</v>
      </c>
      <c r="C6" t="s">
        <v>779</v>
      </c>
      <c r="D6" t="s">
        <v>780</v>
      </c>
      <c r="E6" t="s">
        <v>194</v>
      </c>
      <c r="F6" s="1">
        <v>45717</v>
      </c>
      <c r="G6" s="1">
        <v>46081</v>
      </c>
      <c r="H6">
        <v>22000</v>
      </c>
      <c r="I6" t="s">
        <v>771</v>
      </c>
      <c r="J6" t="s">
        <v>616</v>
      </c>
      <c r="K6" t="s">
        <v>772</v>
      </c>
    </row>
    <row r="7" spans="1:11" x14ac:dyDescent="0.3">
      <c r="A7" t="s">
        <v>781</v>
      </c>
      <c r="B7" t="s">
        <v>778</v>
      </c>
      <c r="C7" t="s">
        <v>779</v>
      </c>
      <c r="D7" t="s">
        <v>782</v>
      </c>
      <c r="E7" t="s">
        <v>783</v>
      </c>
      <c r="F7" s="1">
        <v>45667</v>
      </c>
      <c r="G7" s="1">
        <v>46031</v>
      </c>
      <c r="H7">
        <v>23000</v>
      </c>
      <c r="I7" t="s">
        <v>771</v>
      </c>
      <c r="J7" t="s">
        <v>776</v>
      </c>
      <c r="K7" t="s">
        <v>772</v>
      </c>
    </row>
    <row r="8" spans="1:11" x14ac:dyDescent="0.3">
      <c r="A8" t="s">
        <v>784</v>
      </c>
      <c r="B8" t="s">
        <v>785</v>
      </c>
      <c r="C8" t="s">
        <v>786</v>
      </c>
      <c r="D8" t="s">
        <v>787</v>
      </c>
      <c r="E8" t="s">
        <v>788</v>
      </c>
      <c r="F8" s="1">
        <v>45748</v>
      </c>
      <c r="G8" s="1">
        <v>46112</v>
      </c>
      <c r="H8">
        <v>30000</v>
      </c>
      <c r="I8" t="s">
        <v>789</v>
      </c>
      <c r="J8" t="s">
        <v>776</v>
      </c>
      <c r="K8" t="s">
        <v>772</v>
      </c>
    </row>
    <row r="9" spans="1:11" x14ac:dyDescent="0.3">
      <c r="A9" t="s">
        <v>790</v>
      </c>
      <c r="B9" t="s">
        <v>785</v>
      </c>
      <c r="C9" t="s">
        <v>786</v>
      </c>
      <c r="D9" t="s">
        <v>791</v>
      </c>
      <c r="E9" t="s">
        <v>285</v>
      </c>
      <c r="F9" s="1">
        <v>45782</v>
      </c>
      <c r="G9" s="1">
        <v>46146</v>
      </c>
      <c r="H9">
        <v>32000</v>
      </c>
      <c r="I9" t="s">
        <v>771</v>
      </c>
      <c r="J9" t="s">
        <v>616</v>
      </c>
      <c r="K9" t="s">
        <v>772</v>
      </c>
    </row>
    <row r="10" spans="1:11" x14ac:dyDescent="0.3">
      <c r="A10" t="s">
        <v>792</v>
      </c>
      <c r="B10" t="s">
        <v>793</v>
      </c>
      <c r="C10" t="s">
        <v>794</v>
      </c>
      <c r="D10" t="s">
        <v>795</v>
      </c>
      <c r="E10" t="s">
        <v>796</v>
      </c>
      <c r="F10" s="1">
        <v>45809</v>
      </c>
      <c r="G10" s="1">
        <v>46173</v>
      </c>
      <c r="H10">
        <v>28000</v>
      </c>
      <c r="I10" t="s">
        <v>775</v>
      </c>
      <c r="J10" t="s">
        <v>616</v>
      </c>
      <c r="K10" t="s">
        <v>772</v>
      </c>
    </row>
    <row r="11" spans="1:11" x14ac:dyDescent="0.3">
      <c r="A11" t="s">
        <v>797</v>
      </c>
      <c r="B11" t="s">
        <v>793</v>
      </c>
      <c r="C11" t="s">
        <v>794</v>
      </c>
      <c r="D11" t="s">
        <v>798</v>
      </c>
      <c r="E11" t="s">
        <v>799</v>
      </c>
      <c r="F11" s="1">
        <v>45850</v>
      </c>
      <c r="G11" s="1">
        <v>46214</v>
      </c>
      <c r="H11">
        <v>29000</v>
      </c>
      <c r="I11" t="s">
        <v>771</v>
      </c>
      <c r="J11" t="s">
        <v>776</v>
      </c>
      <c r="K11" t="s">
        <v>772</v>
      </c>
    </row>
    <row r="12" spans="1:11" x14ac:dyDescent="0.3">
      <c r="A12" t="s">
        <v>800</v>
      </c>
      <c r="B12" t="s">
        <v>768</v>
      </c>
      <c r="C12" t="s">
        <v>769</v>
      </c>
      <c r="D12" t="s">
        <v>801</v>
      </c>
      <c r="E12" t="s">
        <v>802</v>
      </c>
      <c r="F12" s="1">
        <v>45870</v>
      </c>
      <c r="G12" s="1">
        <v>46234</v>
      </c>
      <c r="H12">
        <v>26000</v>
      </c>
      <c r="I12" t="s">
        <v>771</v>
      </c>
      <c r="J12" t="s">
        <v>616</v>
      </c>
      <c r="K12" t="s">
        <v>803</v>
      </c>
    </row>
    <row r="13" spans="1:11" x14ac:dyDescent="0.3">
      <c r="A13" t="s">
        <v>804</v>
      </c>
      <c r="B13" t="s">
        <v>778</v>
      </c>
      <c r="C13" t="s">
        <v>779</v>
      </c>
      <c r="D13" t="s">
        <v>805</v>
      </c>
      <c r="E13" t="s">
        <v>806</v>
      </c>
      <c r="F13" s="1">
        <v>45915</v>
      </c>
      <c r="G13" s="1">
        <v>46279</v>
      </c>
      <c r="H13">
        <v>24000</v>
      </c>
      <c r="I13" t="s">
        <v>775</v>
      </c>
      <c r="J13" t="s">
        <v>776</v>
      </c>
      <c r="K13" t="s">
        <v>772</v>
      </c>
    </row>
    <row r="14" spans="1:11" x14ac:dyDescent="0.3">
      <c r="A14" t="s">
        <v>807</v>
      </c>
      <c r="B14" t="s">
        <v>785</v>
      </c>
      <c r="C14" t="s">
        <v>786</v>
      </c>
      <c r="D14" t="s">
        <v>808</v>
      </c>
      <c r="E14" t="s">
        <v>809</v>
      </c>
      <c r="F14" s="1">
        <v>45931</v>
      </c>
      <c r="G14" s="1">
        <v>46295</v>
      </c>
      <c r="H14">
        <v>31000</v>
      </c>
      <c r="I14" t="s">
        <v>771</v>
      </c>
      <c r="J14" t="s">
        <v>616</v>
      </c>
      <c r="K14" t="s">
        <v>772</v>
      </c>
    </row>
    <row r="15" spans="1:11" x14ac:dyDescent="0.3">
      <c r="A15" t="s">
        <v>810</v>
      </c>
      <c r="B15" t="s">
        <v>793</v>
      </c>
      <c r="C15" t="s">
        <v>794</v>
      </c>
      <c r="D15" t="s">
        <v>811</v>
      </c>
      <c r="E15" t="s">
        <v>812</v>
      </c>
      <c r="F15" s="1">
        <v>45981</v>
      </c>
      <c r="G15" s="1">
        <v>46345</v>
      </c>
      <c r="H15">
        <v>30000</v>
      </c>
      <c r="I15" t="s">
        <v>789</v>
      </c>
      <c r="J15" t="s">
        <v>776</v>
      </c>
      <c r="K15" t="s">
        <v>772</v>
      </c>
    </row>
    <row r="16" spans="1:11" x14ac:dyDescent="0.3">
      <c r="A16" t="s">
        <v>813</v>
      </c>
      <c r="B16" t="s">
        <v>768</v>
      </c>
      <c r="C16" t="s">
        <v>769</v>
      </c>
      <c r="D16" t="s">
        <v>814</v>
      </c>
      <c r="E16" t="s">
        <v>815</v>
      </c>
      <c r="F16" s="1">
        <v>45992</v>
      </c>
      <c r="G16" s="1">
        <v>46356</v>
      </c>
      <c r="H16">
        <v>27000</v>
      </c>
      <c r="I16" t="s">
        <v>771</v>
      </c>
      <c r="J16" t="s">
        <v>616</v>
      </c>
      <c r="K16" t="s">
        <v>772</v>
      </c>
    </row>
    <row r="17" spans="1:11" x14ac:dyDescent="0.3">
      <c r="A17" t="s">
        <v>816</v>
      </c>
      <c r="B17" t="s">
        <v>778</v>
      </c>
      <c r="C17" t="s">
        <v>779</v>
      </c>
      <c r="D17" t="s">
        <v>817</v>
      </c>
      <c r="E17" t="s">
        <v>818</v>
      </c>
      <c r="F17" s="1">
        <v>46027</v>
      </c>
      <c r="G17" s="1">
        <v>46391</v>
      </c>
      <c r="H17">
        <v>25000</v>
      </c>
      <c r="I17" t="s">
        <v>775</v>
      </c>
      <c r="J17" t="s">
        <v>776</v>
      </c>
      <c r="K17" t="s">
        <v>772</v>
      </c>
    </row>
    <row r="18" spans="1:11" x14ac:dyDescent="0.3">
      <c r="A18" t="s">
        <v>819</v>
      </c>
      <c r="B18" t="s">
        <v>785</v>
      </c>
      <c r="C18" t="s">
        <v>786</v>
      </c>
      <c r="D18" t="s">
        <v>820</v>
      </c>
      <c r="E18" t="s">
        <v>821</v>
      </c>
      <c r="F18" s="1">
        <v>46063</v>
      </c>
      <c r="G18" s="1">
        <v>46427</v>
      </c>
      <c r="H18">
        <v>33000</v>
      </c>
      <c r="I18" t="s">
        <v>771</v>
      </c>
      <c r="J18" t="s">
        <v>616</v>
      </c>
      <c r="K18" t="s">
        <v>772</v>
      </c>
    </row>
  </sheetData>
  <pageMargins left="0.7" right="0.7" top="0.75" bottom="0.75" header="0.3" footer="0.3"/>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B7E4-B82F-4A29-881C-1756A29020DF}">
  <sheetPr>
    <pageSetUpPr fitToPage="1"/>
  </sheetPr>
  <dimension ref="A1"/>
  <sheetViews>
    <sheetView tabSelected="1" workbookViewId="0">
      <selection activeCell="L27" sqref="L27"/>
    </sheetView>
  </sheetViews>
  <sheetFormatPr defaultRowHeight="14.4" x14ac:dyDescent="0.3"/>
  <cols>
    <col min="1" max="14" width="8.88671875" style="117"/>
    <col min="15" max="16" width="8.88671875" style="117" customWidth="1"/>
    <col min="17" max="16384" width="8.88671875" style="117"/>
  </cols>
  <sheetData/>
  <pageMargins left="0.7" right="0.7" top="0.75" bottom="0.75" header="0.3" footer="0.3"/>
  <pageSetup scale="57" orientation="landscape" r:id="rId1"/>
  <drawing r:id="rId2"/>
  <extLst>
    <ext xmlns:x14="http://schemas.microsoft.com/office/spreadsheetml/2009/9/main" uri="{A8765BA9-456A-4dab-B4F3-ACF838C121DE}">
      <x14:slicerList>
        <x14:slicer r:id="rId3"/>
      </x14:slicerList>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480D7-2A4A-4938-BA28-B250650B8825}">
  <dimension ref="A3:G13"/>
  <sheetViews>
    <sheetView topLeftCell="A6" workbookViewId="0">
      <selection activeCell="S19" sqref="S19"/>
    </sheetView>
  </sheetViews>
  <sheetFormatPr defaultRowHeight="14.4" x14ac:dyDescent="0.3"/>
  <cols>
    <col min="2" max="3" width="10.44140625" customWidth="1"/>
  </cols>
  <sheetData>
    <row r="3" spans="1:7" x14ac:dyDescent="0.3">
      <c r="A3" t="s">
        <v>829</v>
      </c>
      <c r="B3" t="s">
        <v>830</v>
      </c>
      <c r="C3" t="s">
        <v>831</v>
      </c>
      <c r="D3" t="s">
        <v>191</v>
      </c>
    </row>
    <row r="4" spans="1:7" x14ac:dyDescent="0.3">
      <c r="A4">
        <v>21</v>
      </c>
      <c r="B4" t="s">
        <v>118</v>
      </c>
      <c r="C4" t="s">
        <v>836</v>
      </c>
      <c r="D4">
        <v>78</v>
      </c>
      <c r="G4">
        <v>29</v>
      </c>
    </row>
    <row r="5" spans="1:7" x14ac:dyDescent="0.3">
      <c r="A5">
        <v>22</v>
      </c>
      <c r="B5" t="s">
        <v>119</v>
      </c>
      <c r="C5" t="s">
        <v>836</v>
      </c>
      <c r="D5">
        <v>79</v>
      </c>
      <c r="F5" t="s">
        <v>191</v>
      </c>
      <c r="G5">
        <f>_xlfn.XLOOKUP(G4,A4:A13,D4:D13)</f>
        <v>86</v>
      </c>
    </row>
    <row r="6" spans="1:7" x14ac:dyDescent="0.3">
      <c r="A6">
        <v>23</v>
      </c>
      <c r="B6" t="s">
        <v>120</v>
      </c>
      <c r="C6" t="s">
        <v>836</v>
      </c>
      <c r="D6">
        <v>80</v>
      </c>
    </row>
    <row r="7" spans="1:7" x14ac:dyDescent="0.3">
      <c r="A7">
        <v>24</v>
      </c>
      <c r="B7" t="s">
        <v>121</v>
      </c>
      <c r="C7" t="s">
        <v>836</v>
      </c>
      <c r="D7">
        <v>81</v>
      </c>
    </row>
    <row r="8" spans="1:7" x14ac:dyDescent="0.3">
      <c r="A8">
        <v>25</v>
      </c>
      <c r="B8" t="s">
        <v>122</v>
      </c>
      <c r="C8" t="s">
        <v>836</v>
      </c>
      <c r="D8">
        <v>82</v>
      </c>
    </row>
    <row r="9" spans="1:7" x14ac:dyDescent="0.3">
      <c r="A9">
        <v>26</v>
      </c>
      <c r="B9" t="s">
        <v>123</v>
      </c>
      <c r="C9" t="s">
        <v>836</v>
      </c>
      <c r="D9">
        <v>83</v>
      </c>
    </row>
    <row r="10" spans="1:7" x14ac:dyDescent="0.3">
      <c r="A10">
        <v>27</v>
      </c>
      <c r="B10" t="s">
        <v>832</v>
      </c>
      <c r="C10" t="s">
        <v>836</v>
      </c>
      <c r="D10">
        <v>84</v>
      </c>
    </row>
    <row r="11" spans="1:7" x14ac:dyDescent="0.3">
      <c r="A11">
        <v>28</v>
      </c>
      <c r="B11" t="s">
        <v>833</v>
      </c>
      <c r="C11" t="s">
        <v>836</v>
      </c>
      <c r="D11">
        <v>85</v>
      </c>
    </row>
    <row r="12" spans="1:7" x14ac:dyDescent="0.3">
      <c r="A12">
        <v>29</v>
      </c>
      <c r="B12" t="s">
        <v>834</v>
      </c>
      <c r="C12" t="s">
        <v>836</v>
      </c>
      <c r="D12">
        <v>86</v>
      </c>
    </row>
    <row r="13" spans="1:7" x14ac:dyDescent="0.3">
      <c r="A13">
        <v>30</v>
      </c>
      <c r="B13" t="s">
        <v>835</v>
      </c>
      <c r="C13" t="s">
        <v>836</v>
      </c>
      <c r="D13">
        <v>87</v>
      </c>
    </row>
  </sheetData>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03B6F-A5AA-4C4C-BCE5-414D24EA9C06}">
  <dimension ref="A4:H9"/>
  <sheetViews>
    <sheetView workbookViewId="0">
      <selection activeCell="G6" sqref="G6:H10"/>
    </sheetView>
  </sheetViews>
  <sheetFormatPr defaultRowHeight="14.4" x14ac:dyDescent="0.3"/>
  <cols>
    <col min="1" max="1" width="12.5546875" bestFit="1" customWidth="1"/>
    <col min="2" max="2" width="18.44140625" bestFit="1" customWidth="1"/>
    <col min="3" max="3" width="12.5546875" bestFit="1" customWidth="1"/>
    <col min="4" max="4" width="18.44140625" bestFit="1" customWidth="1"/>
    <col min="5" max="5" width="12.5546875" bestFit="1" customWidth="1"/>
    <col min="7" max="7" width="12.5546875" bestFit="1" customWidth="1"/>
    <col min="8" max="8" width="11.109375" bestFit="1" customWidth="1"/>
  </cols>
  <sheetData>
    <row r="4" spans="1:8" x14ac:dyDescent="0.3">
      <c r="A4" t="s">
        <v>844</v>
      </c>
      <c r="C4" t="s">
        <v>845</v>
      </c>
      <c r="E4" t="s">
        <v>846</v>
      </c>
      <c r="G4" t="s">
        <v>847</v>
      </c>
    </row>
    <row r="6" spans="1:8" x14ac:dyDescent="0.3">
      <c r="A6" s="111" t="s">
        <v>703</v>
      </c>
      <c r="B6" t="s">
        <v>849</v>
      </c>
      <c r="C6" s="111" t="s">
        <v>703</v>
      </c>
      <c r="D6" t="s">
        <v>849</v>
      </c>
      <c r="E6" s="111" t="s">
        <v>703</v>
      </c>
      <c r="G6" s="111" t="s">
        <v>703</v>
      </c>
      <c r="H6" t="s">
        <v>848</v>
      </c>
    </row>
    <row r="7" spans="1:8" x14ac:dyDescent="0.3">
      <c r="A7" s="66" t="s">
        <v>600</v>
      </c>
      <c r="B7">
        <v>1</v>
      </c>
      <c r="C7" s="66" t="s">
        <v>779</v>
      </c>
      <c r="D7">
        <v>1</v>
      </c>
      <c r="E7" s="66" t="s">
        <v>771</v>
      </c>
      <c r="G7" s="66" t="s">
        <v>600</v>
      </c>
      <c r="H7">
        <v>15000</v>
      </c>
    </row>
    <row r="8" spans="1:8" x14ac:dyDescent="0.3">
      <c r="A8" s="66" t="s">
        <v>704</v>
      </c>
      <c r="B8">
        <v>1</v>
      </c>
      <c r="C8" s="66" t="s">
        <v>704</v>
      </c>
      <c r="D8">
        <v>1</v>
      </c>
      <c r="E8" s="112" t="s">
        <v>584</v>
      </c>
      <c r="G8" s="66" t="s">
        <v>704</v>
      </c>
      <c r="H8">
        <v>15000</v>
      </c>
    </row>
    <row r="9" spans="1:8" x14ac:dyDescent="0.3">
      <c r="E9" s="66" t="s">
        <v>704</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621D4-A950-4702-8F43-174F5160922A}">
  <dimension ref="A1:G14"/>
  <sheetViews>
    <sheetView workbookViewId="0">
      <selection sqref="A1:G9"/>
    </sheetView>
  </sheetViews>
  <sheetFormatPr defaultRowHeight="14.4" x14ac:dyDescent="0.3"/>
  <cols>
    <col min="1" max="1" width="12.88671875" customWidth="1"/>
    <col min="2" max="2" width="15.5546875" customWidth="1"/>
    <col min="3" max="3" width="13.44140625" customWidth="1"/>
    <col min="6" max="6" width="16.6640625" customWidth="1"/>
    <col min="7" max="7" width="16.44140625" customWidth="1"/>
  </cols>
  <sheetData>
    <row r="1" spans="1:7" x14ac:dyDescent="0.3">
      <c r="A1" t="s">
        <v>837</v>
      </c>
      <c r="B1" t="s">
        <v>838</v>
      </c>
      <c r="C1" t="s">
        <v>839</v>
      </c>
      <c r="D1" t="s">
        <v>759</v>
      </c>
      <c r="E1" t="s">
        <v>840</v>
      </c>
      <c r="F1" t="s">
        <v>765</v>
      </c>
      <c r="G1" t="s">
        <v>841</v>
      </c>
    </row>
    <row r="2" spans="1:7" x14ac:dyDescent="0.3">
      <c r="A2" t="s">
        <v>565</v>
      </c>
      <c r="B2" t="s">
        <v>482</v>
      </c>
      <c r="C2" t="s">
        <v>600</v>
      </c>
      <c r="D2" t="s">
        <v>712</v>
      </c>
      <c r="E2">
        <v>15000</v>
      </c>
      <c r="F2" t="s">
        <v>771</v>
      </c>
      <c r="G2" s="1">
        <v>46023</v>
      </c>
    </row>
    <row r="3" spans="1:7" x14ac:dyDescent="0.3">
      <c r="A3" t="s">
        <v>567</v>
      </c>
      <c r="B3" t="s">
        <v>701</v>
      </c>
      <c r="C3" t="s">
        <v>604</v>
      </c>
      <c r="D3" t="s">
        <v>779</v>
      </c>
      <c r="E3">
        <v>25000</v>
      </c>
      <c r="F3" t="s">
        <v>775</v>
      </c>
      <c r="G3" s="1">
        <v>46027</v>
      </c>
    </row>
    <row r="4" spans="1:7" x14ac:dyDescent="0.3">
      <c r="A4" t="s">
        <v>576</v>
      </c>
      <c r="B4" t="s">
        <v>486</v>
      </c>
      <c r="C4" t="s">
        <v>600</v>
      </c>
      <c r="D4" t="s">
        <v>769</v>
      </c>
      <c r="E4">
        <v>15000</v>
      </c>
      <c r="F4" t="s">
        <v>771</v>
      </c>
      <c r="G4" s="1">
        <v>46032</v>
      </c>
    </row>
    <row r="5" spans="1:7" x14ac:dyDescent="0.3">
      <c r="A5" t="s">
        <v>578</v>
      </c>
      <c r="B5" t="s">
        <v>487</v>
      </c>
      <c r="C5" t="s">
        <v>842</v>
      </c>
      <c r="D5" t="s">
        <v>712</v>
      </c>
      <c r="E5">
        <v>20000</v>
      </c>
      <c r="F5" t="s">
        <v>771</v>
      </c>
      <c r="G5" s="1">
        <v>46034</v>
      </c>
    </row>
    <row r="6" spans="1:7" x14ac:dyDescent="0.3">
      <c r="A6" t="s">
        <v>581</v>
      </c>
      <c r="B6" t="s">
        <v>843</v>
      </c>
      <c r="C6" t="s">
        <v>604</v>
      </c>
      <c r="D6" t="s">
        <v>779</v>
      </c>
      <c r="E6">
        <v>25000</v>
      </c>
      <c r="F6" t="s">
        <v>775</v>
      </c>
      <c r="G6" s="1">
        <v>46037</v>
      </c>
    </row>
    <row r="7" spans="1:7" x14ac:dyDescent="0.3">
      <c r="A7" t="s">
        <v>582</v>
      </c>
      <c r="B7" t="s">
        <v>743</v>
      </c>
      <c r="C7" t="s">
        <v>600</v>
      </c>
      <c r="D7" t="s">
        <v>769</v>
      </c>
      <c r="E7">
        <v>15000</v>
      </c>
      <c r="F7" t="s">
        <v>771</v>
      </c>
      <c r="G7" s="1">
        <v>46040</v>
      </c>
    </row>
    <row r="8" spans="1:7" x14ac:dyDescent="0.3">
      <c r="A8" t="s">
        <v>583</v>
      </c>
      <c r="B8" t="s">
        <v>488</v>
      </c>
      <c r="C8" t="s">
        <v>842</v>
      </c>
      <c r="D8" t="s">
        <v>712</v>
      </c>
      <c r="E8">
        <v>20000</v>
      </c>
      <c r="F8" t="s">
        <v>775</v>
      </c>
      <c r="G8" s="1">
        <v>46042</v>
      </c>
    </row>
    <row r="9" spans="1:7" x14ac:dyDescent="0.3">
      <c r="A9" t="s">
        <v>584</v>
      </c>
      <c r="B9" t="s">
        <v>71</v>
      </c>
      <c r="C9" t="s">
        <v>600</v>
      </c>
      <c r="D9" t="s">
        <v>779</v>
      </c>
      <c r="E9">
        <v>15000</v>
      </c>
      <c r="F9" t="s">
        <v>771</v>
      </c>
      <c r="G9" s="1">
        <v>46044</v>
      </c>
    </row>
    <row r="11" spans="1:7" x14ac:dyDescent="0.3">
      <c r="E11">
        <f>SUM(Table3[Fees])</f>
        <v>150000</v>
      </c>
    </row>
    <row r="13" spans="1:7" x14ac:dyDescent="0.3">
      <c r="A13">
        <f>COUNTA(Table3[Student_ID])</f>
        <v>8</v>
      </c>
      <c r="B13">
        <f>SUMIF(Table3[Payment_Status],"Paid",Table3[Fees])</f>
        <v>80000</v>
      </c>
      <c r="C13">
        <f>SUM(Table3[Fees])</f>
        <v>150000</v>
      </c>
    </row>
    <row r="14" spans="1:7" x14ac:dyDescent="0.3">
      <c r="B14">
        <f>SUMIF(Table3[Payment_Status],"Pending",Table3[Fees])</f>
        <v>70000</v>
      </c>
    </row>
  </sheetData>
  <pageMargins left="0.7" right="0.7" top="0.75" bottom="0.75" header="0.3" footer="0.3"/>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B8162-F4DE-454D-85E6-9F3DEC45E324}">
  <dimension ref="A1"/>
  <sheetViews>
    <sheetView workbookViewId="0">
      <selection activeCell="I25" sqref="I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62</vt:i4>
      </vt:variant>
      <vt:variant>
        <vt:lpstr>Named Ranges</vt:lpstr>
      </vt:variant>
      <vt:variant>
        <vt:i4>6</vt:i4>
      </vt:variant>
    </vt:vector>
  </HeadingPairs>
  <TitlesOfParts>
    <vt:vector size="68" baseType="lpstr">
      <vt:lpstr>1.Excel Overview</vt:lpstr>
      <vt:lpstr>2.Attendance Sheet2</vt:lpstr>
      <vt:lpstr>3.Excel Syntax</vt:lpstr>
      <vt:lpstr>4.Excel Ranges</vt:lpstr>
      <vt:lpstr>Sheet67</vt:lpstr>
      <vt:lpstr>5.Excel Fill</vt:lpstr>
      <vt:lpstr>6.References</vt:lpstr>
      <vt:lpstr>7.Parentheses</vt:lpstr>
      <vt:lpstr>8.Format Numbers</vt:lpstr>
      <vt:lpstr>9.Regional Settings</vt:lpstr>
      <vt:lpstr>10.Sort</vt:lpstr>
      <vt:lpstr>11.Filter</vt:lpstr>
      <vt:lpstr>12.Filter Assignment</vt:lpstr>
      <vt:lpstr>12.Filter Assignment1</vt:lpstr>
      <vt:lpstr>13.Excel Tables</vt:lpstr>
      <vt:lpstr>14.ECF - Color Scale</vt:lpstr>
      <vt:lpstr>15.ECF - Excel Highlight Cell R</vt:lpstr>
      <vt:lpstr>16.ECF- Text</vt:lpstr>
      <vt:lpstr>17.ECF- Date</vt:lpstr>
      <vt:lpstr>18.ECF Duplicate values</vt:lpstr>
      <vt:lpstr>19.ECF- TopBottom Rules</vt:lpstr>
      <vt:lpstr>Sheet24</vt:lpstr>
      <vt:lpstr>ECF Data Bar</vt:lpstr>
      <vt:lpstr>ECF ICON SET</vt:lpstr>
      <vt:lpstr>Excel Functions -IF</vt:lpstr>
      <vt:lpstr>IF Assignment</vt:lpstr>
      <vt:lpstr>IFS </vt:lpstr>
      <vt:lpstr>SUMIF</vt:lpstr>
      <vt:lpstr>SUMIFS</vt:lpstr>
      <vt:lpstr>AND</vt:lpstr>
      <vt:lpstr>Average</vt:lpstr>
      <vt:lpstr>AVERAGEIF</vt:lpstr>
      <vt:lpstr>AVERAGEIFS</vt:lpstr>
      <vt:lpstr>Count All fuctions</vt:lpstr>
      <vt:lpstr>RESULT OF COUNT</vt:lpstr>
      <vt:lpstr>TEXT Oprations</vt:lpstr>
      <vt:lpstr>AND OR XOR</vt:lpstr>
      <vt:lpstr>Sheet48</vt:lpstr>
      <vt:lpstr>MATH Oprations</vt:lpstr>
      <vt:lpstr>Sheet45</vt:lpstr>
      <vt:lpstr>VLOOKUP</vt:lpstr>
      <vt:lpstr>VLOOKUP using condition</vt:lpstr>
      <vt:lpstr>pvt</vt:lpstr>
      <vt:lpstr>smitaa pivot</vt:lpstr>
      <vt:lpstr>Slicer</vt:lpstr>
      <vt:lpstr>Validation</vt:lpstr>
      <vt:lpstr>Male Female</vt:lpstr>
      <vt:lpstr>Sheet59</vt:lpstr>
      <vt:lpstr>MAIN DATA</vt:lpstr>
      <vt:lpstr>HLOOkUP</vt:lpstr>
      <vt:lpstr>dashboard</vt:lpstr>
      <vt:lpstr>Sheet53</vt:lpstr>
      <vt:lpstr>Dashboard Ex 1 Pivot</vt:lpstr>
      <vt:lpstr>EX 1 Proper Dashboard</vt:lpstr>
      <vt:lpstr>Dashboard ex 1</vt:lpstr>
      <vt:lpstr>PMS pivot</vt:lpstr>
      <vt:lpstr>Property Management System Data</vt:lpstr>
      <vt:lpstr>PMS Dashboard</vt:lpstr>
      <vt:lpstr>XLOOKUP</vt:lpstr>
      <vt:lpstr>Sheet1</vt:lpstr>
      <vt:lpstr>Practice-1</vt:lpstr>
      <vt:lpstr>Practis-Dashboard-1</vt:lpstr>
      <vt:lpstr>abc</vt:lpstr>
      <vt:lpstr>range_new</vt:lpstr>
      <vt:lpstr>range1</vt:lpstr>
      <vt:lpstr>range2</vt:lpstr>
      <vt:lpstr>tyu</vt:lpstr>
      <vt:lpstr>xyz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tushar_amrutkar@outlook.com</dc:creator>
  <cp:lastModifiedBy>tushar_amrutkar@outlook.com</cp:lastModifiedBy>
  <cp:lastPrinted>2026-03-30T10:44:22Z</cp:lastPrinted>
  <dcterms:created xsi:type="dcterms:W3CDTF">2026-02-27T17:00:57Z</dcterms:created>
  <dcterms:modified xsi:type="dcterms:W3CDTF">2026-06-23T05:12:42Z</dcterms:modified>
</cp:coreProperties>
</file>