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<sst xmlns="http://schemas.openxmlformats.org/spreadsheetml/2006/main" count="545" uniqueCount="270">
  <si>
    <t>File opened</t>
  </si>
  <si>
    <t>2021-09-29 09:05:00</t>
  </si>
  <si>
    <t>Console s/n</t>
  </si>
  <si>
    <t>68C-901352</t>
  </si>
  <si>
    <t>Console ver</t>
  </si>
  <si>
    <t>Bluestem v.1.3.4</t>
  </si>
  <si>
    <t>Scripts ver</t>
  </si>
  <si>
    <t>2018.05  1.3.4, Mar 2018</t>
  </si>
  <si>
    <t>Head s/n</t>
  </si>
  <si>
    <t>68H-581348</t>
  </si>
  <si>
    <t>Head ver</t>
  </si>
  <si>
    <t>1.3.0</t>
  </si>
  <si>
    <t>Head cal</t>
  </si>
  <si>
    <t>{"h2obspanconc1": "12.25", "tazero": "0.142506", "co2bspan1": "0.989818", "h2obspan1": "0.996568", "co2aspanconc2": "0", "co2bspanconc2": "0", "h2oaspanconc1": "12.25", "ssb_ref": "33513.6", "h2obspan2b": "0.0670951", "h2obzero": "1.07726", "h2oaspan2a": "0.0673025", "co2aspan1": "0.989639", "co2aspanconc1": "993.2", "h2oaspanconc2": "0", "flowazero": "0.21437", "co2bzero": "0.971603", "co2aspan2": "0", "tbzero": "0.0380535", "h2obspan2a": "0.0673262", "co2aspan2a": "0.176687", "co2azero": "0.893886", "ssa_ref": "33579.6", "co2bspan2a": "0.176379", "h2oazero": "1.05601", "co2bspan2b": "0.174583", "h2obspanconc2": "0", "oxygen": "21", "co2aspan2b": "0.174856", "h2oaspan1": "1.00244", "chamberpressurezero": "2.54967", "h2obspan2": "0", "co2bspan2": "0", "flowbzero": "0.22602", "co2bspanconc1": "993.2", "h2oaspan2": "0", "h2oaspan2b": "0.0674668", "flowmeterzero": "1.01"}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</si>
  <si>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</si>
  <si>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</si>
  <si>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</si>
  <si>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</si>
  <si>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</si>
  <si>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</si>
  <si>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</si>
  <si>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</si>
  <si>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</si>
  <si>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09:05:00</t>
  </si>
  <si>
    <t>Stability Definition:	ΔH2O (Meas2): Slp&lt;0.1	ΔCO2 (Meas2): Slp&lt;0.1</t>
  </si>
  <si>
    <t>09:07:55</t>
  </si>
  <si>
    <t>Soy1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</si>
  <si>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</si>
  <si>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</si>
  <si>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</si>
  <si>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</si>
  <si>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</si>
  <si>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</si>
  <si>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</si>
  <si>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</si>
  <si>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</si>
  <si>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</si>
  <si>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</si>
  <si>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</si>
  <si>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</si>
  <si>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</si>
  <si>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</si>
  <si>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</si>
  <si>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</si>
  <si>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</si>
  <si>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</si>
  <si>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</si>
  <si>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</si>
  <si>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</si>
  <si>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</si>
  <si>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</si>
  <si>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</si>
  <si>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</si>
  <si>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</si>
  <si>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</si>
  <si>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</si>
  <si>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</si>
  <si>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</si>
  <si>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</si>
  <si>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</si>
  <si>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</si>
  <si>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</si>
  <si>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</si>
  <si>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</si>
  <si>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</si>
  <si>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</si>
  <si>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</si>
  <si>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</si>
  <si>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</si>
  <si>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</si>
  <si>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</si>
  <si>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</si>
  <si>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2.36216 90.3552 403.41 672.149 918.615 1176.37 1333.28 1423.62</t>
  </si>
  <si>
    <t>Fs_true</t>
  </si>
  <si>
    <t>0.237487 107.66 401.786 601.341 800.288 1000.13 1200.94 1289.22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</si>
  <si>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</si>
  <si>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</si>
  <si>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</si>
  <si>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</si>
  <si>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</si>
  <si>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</si>
  <si>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</si>
  <si>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</si>
  <si>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</si>
  <si>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</si>
  <si>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</si>
  <si>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</si>
  <si>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</si>
  <si>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</si>
  <si>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</si>
  <si>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</si>
  <si>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</si>
  <si>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</si>
  <si>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rep name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</si>
  <si>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</si>
  <si>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</si>
  <si>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</si>
  <si>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</si>
  <si>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</si>
  <si>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</si>
  <si>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</si>
  <si>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</si>
  <si>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</si>
  <si>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</si>
  <si>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</si>
  <si>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</si>
  <si>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</si>
  <si>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</si>
  <si>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</si>
  <si>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</si>
  <si>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</si>
  <si>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</si>
  <si>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</si>
  <si>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</si>
  <si>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</si>
  <si>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</si>
  <si>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</si>
  <si>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</si>
  <si>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</si>
  <si>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</si>
  <si>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</si>
  <si>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</si>
  <si>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</si>
  <si>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</si>
  <si>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</si>
  <si>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</si>
  <si>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</si>
  <si>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</si>
  <si>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</si>
  <si>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</si>
  <si>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</si>
  <si>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</si>
  <si>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</si>
  <si>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</si>
  <si>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</si>
  <si>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</si>
  <si>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</si>
  <si>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</si>
  <si>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</si>
  <si>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</si>
  <si>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</si>
  <si>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</si>
  <si>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</si>
  <si>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</si>
  <si>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</si>
  <si>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</si>
  <si>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</si>
  <si>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</si>
  <si>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</si>
  <si>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</si>
  <si>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</si>
  <si>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</si>
  <si>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</si>
  <si>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</si>
  <si>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</si>
  <si>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</si>
  <si>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</si>
  <si>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</si>
  <si>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</si>
  <si>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</si>
  <si>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</si>
  <si>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</si>
  <si>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</si>
  <si>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</si>
  <si>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</si>
  <si>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</si>
  <si>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</si>
  <si>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</si>
  <si>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</si>
  <si>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</si>
  <si>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</si>
  <si>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</si>
  <si>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</si>
  <si>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</si>
  <si>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</si>
  <si>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</si>
  <si>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</si>
  <si>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</si>
  <si>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</si>
  <si>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</si>
  <si>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</si>
  <si>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</si>
  <si>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</si>
  <si>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</si>
  <si>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</si>
  <si>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</si>
  <si>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</si>
  <si>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</si>
  <si>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</si>
  <si>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</si>
  <si>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</si>
  <si>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</si>
  <si>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</si>
  <si>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</si>
  <si>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</si>
  <si>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</si>
  <si>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</si>
  <si>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</si>
  <si>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</si>
  <si>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</si>
  <si>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</si>
  <si>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</si>
  <si>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</si>
  <si>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</si>
  <si>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</si>
  <si>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</si>
  <si>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</si>
  <si>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</si>
  <si>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</si>
  <si>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</si>
  <si>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</si>
  <si>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</si>
  <si>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</si>
  <si>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</si>
  <si>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</si>
  <si>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</si>
  <si>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</si>
  <si>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</si>
  <si>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</si>
  <si>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</si>
  <si>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</si>
  <si>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</si>
  <si>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</si>
  <si>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</si>
  <si>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</si>
  <si>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</si>
  <si>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</si>
  <si>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</si>
  <si>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</si>
  <si>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</si>
  <si>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</si>
  <si>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</si>
  <si>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</si>
  <si>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</si>
  <si>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</si>
  <si>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</si>
  <si>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</si>
  <si>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</si>
  <si>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</si>
  <si>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</si>
  <si>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</si>
  <si>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</si>
  <si>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</si>
  <si>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</si>
  <si>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</si>
  <si>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</si>
  <si>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</si>
  <si>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</si>
  <si>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20210929 09:15:46</t>
  </si>
  <si>
    <t>09:15:46</t>
  </si>
  <si>
    <t>default</t>
  </si>
  <si>
    <t>RECT-1-20210929-09_15_47</t>
  </si>
  <si>
    <t>-</t>
  </si>
  <si>
    <t>0: Broadleaf</t>
  </si>
  <si>
    <t>--:--:--</t>
  </si>
  <si>
    <t>0/2</t>
  </si>
  <si>
    <t>20210929 09:29:27</t>
  </si>
  <si>
    <t>09:29:27</t>
  </si>
  <si>
    <t>RECT-2-20210929-09_29_28</t>
  </si>
  <si>
    <t>09:22:44</t>
  </si>
  <si>
    <t>20210929 09:31:27</t>
  </si>
  <si>
    <t>09:31:27</t>
  </si>
  <si>
    <t>RECT-3-20210929-09_31_29</t>
  </si>
  <si>
    <t>20210929 09:33:28</t>
  </si>
  <si>
    <t>09:33:28</t>
  </si>
  <si>
    <t>RECT-4-20210929-09_33_29</t>
  </si>
  <si>
    <t>20210929 09:34:45</t>
  </si>
  <si>
    <t>09:34:45</t>
  </si>
  <si>
    <t>RECT-5-20210929-09_34_46</t>
  </si>
  <si>
    <t>2/2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</si>
</sst>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N21"/>
  <sheetViews>
    <sheetView tabSelected="1" workbookViewId="0"/>
  </sheetViews>
  <sheetFormatPr defaultRowHeight="15"/>
  <sheetData>
    <row r="2" spans="1:144">
      <c r="A2" t="s">
        <v>27</v>
      </c>
      <c r="B2" t="s">
        <v>28</v>
      </c>
      <c r="C2" t="s">
        <v>30</v>
      </c>
      <c r="D2" t="s">
        <v>32</v>
      </c>
    </row>
    <row r="3" spans="1:144">
      <c r="B3" t="s">
        <v>29</v>
      </c>
      <c r="C3" t="s">
        <v>31</v>
      </c>
      <c r="D3" t="s">
        <v>33</v>
      </c>
    </row>
    <row r="4" spans="1:144">
      <c r="A4" t="s">
        <v>34</v>
      </c>
      <c r="B4" t="s">
        <v>35</v>
      </c>
    </row>
    <row r="5" spans="1:144">
      <c r="B5">
        <v>2</v>
      </c>
    </row>
    <row r="6" spans="1:144">
      <c r="A6" t="s">
        <v>36</v>
      </c>
      <c r="B6" t="s">
        <v>37</v>
      </c>
      <c r="C6" t="s">
        <v>38</v>
      </c>
      <c r="D6" t="s">
        <v>39</v>
      </c>
      <c r="E6" t="s">
        <v>40</v>
      </c>
    </row>
    <row r="7" spans="1:144">
      <c r="B7">
        <v>0</v>
      </c>
      <c r="C7">
        <v>1</v>
      </c>
      <c r="D7">
        <v>0</v>
      </c>
      <c r="E7">
        <v>0</v>
      </c>
    </row>
    <row r="8" spans="1:144">
      <c r="A8" t="s">
        <v>41</v>
      </c>
      <c r="B8" t="s">
        <v>42</v>
      </c>
      <c r="C8" t="s">
        <v>44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 t="s">
        <v>59</v>
      </c>
    </row>
    <row r="9" spans="1:144">
      <c r="B9" t="s">
        <v>43</v>
      </c>
      <c r="C9" t="s">
        <v>45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4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</row>
    <row r="11" spans="1:144">
      <c r="B11">
        <v>0</v>
      </c>
      <c r="C11">
        <v>0</v>
      </c>
      <c r="D11">
        <v>0</v>
      </c>
      <c r="E11">
        <v>0</v>
      </c>
      <c r="F11">
        <v>1</v>
      </c>
    </row>
    <row r="12" spans="1:144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73</v>
      </c>
      <c r="H12" t="s">
        <v>75</v>
      </c>
    </row>
    <row r="13" spans="1:144">
      <c r="B13">
        <v>-6276</v>
      </c>
      <c r="C13">
        <v>6.6</v>
      </c>
      <c r="D13">
        <v>1.709e-05</v>
      </c>
      <c r="E13">
        <v>3.11</v>
      </c>
      <c r="F13" t="s">
        <v>72</v>
      </c>
      <c r="G13" t="s">
        <v>74</v>
      </c>
      <c r="H13">
        <v>0</v>
      </c>
    </row>
    <row r="14" spans="1:144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77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79</v>
      </c>
      <c r="AH14" t="s">
        <v>79</v>
      </c>
      <c r="AI14" t="s">
        <v>79</v>
      </c>
      <c r="AJ14" t="s">
        <v>79</v>
      </c>
      <c r="AK14" t="s">
        <v>79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80</v>
      </c>
      <c r="BC14" t="s">
        <v>80</v>
      </c>
      <c r="BD14" t="s">
        <v>80</v>
      </c>
      <c r="BE14" t="s">
        <v>80</v>
      </c>
      <c r="BF14" t="s">
        <v>80</v>
      </c>
      <c r="BG14" t="s">
        <v>80</v>
      </c>
      <c r="BH14" t="s">
        <v>80</v>
      </c>
      <c r="BI14" t="s">
        <v>80</v>
      </c>
      <c r="BJ14" t="s">
        <v>81</v>
      </c>
      <c r="BK14" t="s">
        <v>81</v>
      </c>
      <c r="BL14" t="s">
        <v>81</v>
      </c>
      <c r="BM14" t="s">
        <v>81</v>
      </c>
      <c r="BN14" t="s">
        <v>34</v>
      </c>
      <c r="BO14" t="s">
        <v>34</v>
      </c>
      <c r="BP14" t="s">
        <v>34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84</v>
      </c>
      <c r="CW14" t="s">
        <v>84</v>
      </c>
      <c r="CX14" t="s">
        <v>84</v>
      </c>
      <c r="CY14" t="s">
        <v>84</v>
      </c>
      <c r="CZ14" t="s">
        <v>84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86</v>
      </c>
      <c r="DK14" t="s">
        <v>86</v>
      </c>
      <c r="DL14" t="s">
        <v>86</v>
      </c>
      <c r="DM14" t="s">
        <v>86</v>
      </c>
      <c r="DN14" t="s">
        <v>86</v>
      </c>
      <c r="DO14" t="s">
        <v>86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87</v>
      </c>
      <c r="DV14" t="s">
        <v>87</v>
      </c>
      <c r="DW14" t="s">
        <v>87</v>
      </c>
      <c r="DX14" t="s">
        <v>87</v>
      </c>
      <c r="DY14" t="s">
        <v>87</v>
      </c>
      <c r="DZ14" t="s">
        <v>87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</row>
    <row r="15" spans="1:144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96</v>
      </c>
      <c r="J15" t="s">
        <v>97</v>
      </c>
      <c r="K15" t="s">
        <v>98</v>
      </c>
      <c r="L15" t="s">
        <v>99</v>
      </c>
      <c r="M15" t="s">
        <v>100</v>
      </c>
      <c r="N15" t="s">
        <v>101</v>
      </c>
      <c r="O15" t="s">
        <v>102</v>
      </c>
      <c r="P15" t="s">
        <v>103</v>
      </c>
      <c r="Q15" t="s">
        <v>104</v>
      </c>
      <c r="R15" t="s">
        <v>105</v>
      </c>
      <c r="S15" t="s">
        <v>106</v>
      </c>
      <c r="T15" t="s">
        <v>107</v>
      </c>
      <c r="U15" t="s">
        <v>108</v>
      </c>
      <c r="V15" t="s">
        <v>109</v>
      </c>
      <c r="W15" t="s">
        <v>110</v>
      </c>
      <c r="X15" t="s">
        <v>111</v>
      </c>
      <c r="Y15" t="s">
        <v>112</v>
      </c>
      <c r="Z15" t="s">
        <v>113</v>
      </c>
      <c r="AA15" t="s">
        <v>114</v>
      </c>
      <c r="AB15" t="s">
        <v>115</v>
      </c>
      <c r="AC15" t="s">
        <v>116</v>
      </c>
      <c r="AD15" t="s">
        <v>117</v>
      </c>
      <c r="AE15" t="s">
        <v>118</v>
      </c>
      <c r="AF15" t="s">
        <v>119</v>
      </c>
      <c r="AG15" t="s">
        <v>79</v>
      </c>
      <c r="AH15" t="s">
        <v>120</v>
      </c>
      <c r="AI15" t="s">
        <v>121</v>
      </c>
      <c r="AJ15" t="s">
        <v>122</v>
      </c>
      <c r="AK15" t="s">
        <v>123</v>
      </c>
      <c r="AL15" t="s">
        <v>124</v>
      </c>
      <c r="AM15" t="s">
        <v>125</v>
      </c>
      <c r="AN15" t="s">
        <v>126</v>
      </c>
      <c r="AO15" t="s">
        <v>127</v>
      </c>
      <c r="AP15" t="s">
        <v>128</v>
      </c>
      <c r="AQ15" t="s">
        <v>129</v>
      </c>
      <c r="AR15" t="s">
        <v>130</v>
      </c>
      <c r="AS15" t="s">
        <v>131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154</v>
      </c>
      <c r="BQ15" t="s">
        <v>94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89</v>
      </c>
      <c r="DB15" t="s">
        <v>92</v>
      </c>
      <c r="DC15" t="s">
        <v>190</v>
      </c>
      <c r="DD15" t="s">
        <v>191</v>
      </c>
      <c r="DE15" t="s">
        <v>192</v>
      </c>
      <c r="DF15" t="s">
        <v>193</v>
      </c>
      <c r="DG15" t="s">
        <v>194</v>
      </c>
      <c r="DH15" t="s">
        <v>195</v>
      </c>
      <c r="DI15" t="s">
        <v>196</v>
      </c>
      <c r="DJ15" t="s">
        <v>197</v>
      </c>
      <c r="DK15" t="s">
        <v>198</v>
      </c>
      <c r="DL15" t="s">
        <v>199</v>
      </c>
      <c r="DM15" t="s">
        <v>200</v>
      </c>
      <c r="DN15" t="s">
        <v>201</v>
      </c>
      <c r="DO15" t="s">
        <v>202</v>
      </c>
      <c r="DP15" t="s">
        <v>203</v>
      </c>
      <c r="DQ15" t="s">
        <v>204</v>
      </c>
      <c r="DR15" t="s">
        <v>205</v>
      </c>
      <c r="DS15" t="s">
        <v>206</v>
      </c>
      <c r="DT15" t="s">
        <v>207</v>
      </c>
      <c r="DU15" t="s">
        <v>208</v>
      </c>
      <c r="DV15" t="s">
        <v>209</v>
      </c>
      <c r="DW15" t="s">
        <v>210</v>
      </c>
      <c r="DX15" t="s">
        <v>211</v>
      </c>
      <c r="DY15" t="s">
        <v>212</v>
      </c>
      <c r="DZ15" t="s">
        <v>213</v>
      </c>
      <c r="EA15" t="s">
        <v>214</v>
      </c>
      <c r="EB15" t="s">
        <v>215</v>
      </c>
      <c r="EC15" t="s">
        <v>216</v>
      </c>
      <c r="ED15" t="s">
        <v>217</v>
      </c>
      <c r="EE15" t="s">
        <v>218</v>
      </c>
      <c r="EF15" t="s">
        <v>219</v>
      </c>
      <c r="EG15" t="s">
        <v>220</v>
      </c>
      <c r="EH15" t="s">
        <v>221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</row>
    <row r="16" spans="1:144">
      <c r="B16" t="s">
        <v>228</v>
      </c>
      <c r="C16" t="s">
        <v>228</v>
      </c>
      <c r="G16" t="s">
        <v>228</v>
      </c>
      <c r="H16" t="s">
        <v>229</v>
      </c>
      <c r="I16" t="s">
        <v>230</v>
      </c>
      <c r="J16" t="s">
        <v>231</v>
      </c>
      <c r="K16" t="s">
        <v>231</v>
      </c>
      <c r="L16" t="s">
        <v>160</v>
      </c>
      <c r="M16" t="s">
        <v>160</v>
      </c>
      <c r="N16" t="s">
        <v>229</v>
      </c>
      <c r="O16" t="s">
        <v>229</v>
      </c>
      <c r="P16" t="s">
        <v>229</v>
      </c>
      <c r="Q16" t="s">
        <v>229</v>
      </c>
      <c r="R16" t="s">
        <v>232</v>
      </c>
      <c r="S16" t="s">
        <v>233</v>
      </c>
      <c r="T16" t="s">
        <v>233</v>
      </c>
      <c r="U16" t="s">
        <v>234</v>
      </c>
      <c r="V16" t="s">
        <v>235</v>
      </c>
      <c r="W16" t="s">
        <v>234</v>
      </c>
      <c r="X16" t="s">
        <v>234</v>
      </c>
      <c r="Y16" t="s">
        <v>234</v>
      </c>
      <c r="Z16" t="s">
        <v>232</v>
      </c>
      <c r="AA16" t="s">
        <v>232</v>
      </c>
      <c r="AB16" t="s">
        <v>232</v>
      </c>
      <c r="AC16" t="s">
        <v>232</v>
      </c>
      <c r="AG16" t="s">
        <v>236</v>
      </c>
      <c r="AH16" t="s">
        <v>235</v>
      </c>
      <c r="AJ16" t="s">
        <v>235</v>
      </c>
      <c r="AK16" t="s">
        <v>236</v>
      </c>
      <c r="AQ16" t="s">
        <v>230</v>
      </c>
      <c r="AW16" t="s">
        <v>230</v>
      </c>
      <c r="AX16" t="s">
        <v>230</v>
      </c>
      <c r="AY16" t="s">
        <v>230</v>
      </c>
      <c r="BA16" t="s">
        <v>237</v>
      </c>
      <c r="BJ16" t="s">
        <v>230</v>
      </c>
      <c r="BK16" t="s">
        <v>230</v>
      </c>
      <c r="BM16" t="s">
        <v>238</v>
      </c>
      <c r="BN16" t="s">
        <v>239</v>
      </c>
      <c r="BQ16" t="s">
        <v>228</v>
      </c>
      <c r="BR16" t="s">
        <v>231</v>
      </c>
      <c r="BS16" t="s">
        <v>231</v>
      </c>
      <c r="BT16" t="s">
        <v>240</v>
      </c>
      <c r="BU16" t="s">
        <v>240</v>
      </c>
      <c r="BV16" t="s">
        <v>236</v>
      </c>
      <c r="BW16" t="s">
        <v>234</v>
      </c>
      <c r="BX16" t="s">
        <v>234</v>
      </c>
      <c r="BY16" t="s">
        <v>233</v>
      </c>
      <c r="BZ16" t="s">
        <v>233</v>
      </c>
      <c r="CA16" t="s">
        <v>233</v>
      </c>
      <c r="CB16" t="s">
        <v>241</v>
      </c>
      <c r="CC16" t="s">
        <v>230</v>
      </c>
      <c r="CD16" t="s">
        <v>230</v>
      </c>
      <c r="CE16" t="s">
        <v>230</v>
      </c>
      <c r="CJ16" t="s">
        <v>230</v>
      </c>
      <c r="CM16" t="s">
        <v>233</v>
      </c>
      <c r="CN16" t="s">
        <v>233</v>
      </c>
      <c r="CO16" t="s">
        <v>233</v>
      </c>
      <c r="CP16" t="s">
        <v>233</v>
      </c>
      <c r="CQ16" t="s">
        <v>233</v>
      </c>
      <c r="CR16" t="s">
        <v>230</v>
      </c>
      <c r="CS16" t="s">
        <v>230</v>
      </c>
      <c r="CT16" t="s">
        <v>230</v>
      </c>
      <c r="CU16" t="s">
        <v>228</v>
      </c>
      <c r="CW16" t="s">
        <v>242</v>
      </c>
      <c r="CX16" t="s">
        <v>242</v>
      </c>
      <c r="CZ16" t="s">
        <v>228</v>
      </c>
      <c r="DA16" t="s">
        <v>243</v>
      </c>
      <c r="DD16" t="s">
        <v>244</v>
      </c>
      <c r="DE16" t="s">
        <v>245</v>
      </c>
      <c r="DF16" t="s">
        <v>244</v>
      </c>
      <c r="DG16" t="s">
        <v>245</v>
      </c>
      <c r="DH16" t="s">
        <v>235</v>
      </c>
      <c r="DI16" t="s">
        <v>235</v>
      </c>
      <c r="DJ16" t="s">
        <v>231</v>
      </c>
      <c r="DK16" t="s">
        <v>246</v>
      </c>
      <c r="DL16" t="s">
        <v>231</v>
      </c>
      <c r="DN16" t="s">
        <v>240</v>
      </c>
      <c r="DO16" t="s">
        <v>247</v>
      </c>
      <c r="DP16" t="s">
        <v>240</v>
      </c>
      <c r="DU16" t="s">
        <v>235</v>
      </c>
      <c r="DV16" t="s">
        <v>235</v>
      </c>
      <c r="DW16" t="s">
        <v>244</v>
      </c>
      <c r="DX16" t="s">
        <v>245</v>
      </c>
      <c r="DZ16" t="s">
        <v>236</v>
      </c>
      <c r="EA16" t="s">
        <v>236</v>
      </c>
      <c r="EB16" t="s">
        <v>233</v>
      </c>
      <c r="EC16" t="s">
        <v>233</v>
      </c>
      <c r="ED16" t="s">
        <v>233</v>
      </c>
      <c r="EE16" t="s">
        <v>233</v>
      </c>
      <c r="EF16" t="s">
        <v>233</v>
      </c>
      <c r="EG16" t="s">
        <v>235</v>
      </c>
      <c r="EH16" t="s">
        <v>235</v>
      </c>
      <c r="EI16" t="s">
        <v>235</v>
      </c>
      <c r="EJ16" t="s">
        <v>233</v>
      </c>
      <c r="EK16" t="s">
        <v>231</v>
      </c>
      <c r="EL16" t="s">
        <v>240</v>
      </c>
      <c r="EM16" t="s">
        <v>235</v>
      </c>
      <c r="EN16" t="s">
        <v>235</v>
      </c>
    </row>
    <row r="17" spans="1:144">
      <c r="A17">
        <v>1</v>
      </c>
      <c r="B17">
        <v>1632924946</v>
      </c>
      <c r="C17">
        <v>0</v>
      </c>
      <c r="D17" t="s">
        <v>248</v>
      </c>
      <c r="E17" t="s">
        <v>249</v>
      </c>
      <c r="F17" t="s">
        <v>250</v>
      </c>
      <c r="G17">
        <v>1632924938</v>
      </c>
      <c r="H17">
        <f>BV17*AI17*(BT17-BU17)/(100*BN17*(1000-AI17*BT17))</f>
        <v>0</v>
      </c>
      <c r="I17">
        <f>BV17*AI17*(BS17-BR17*(1000-AI17*BU17)/(1000-AI17*BT17))/(100*BN17)</f>
        <v>0</v>
      </c>
      <c r="J17">
        <f>BR17 - IF(AI17&gt;1, I17*BN17*100.0/(AK17*CB17), 0)</f>
        <v>0</v>
      </c>
      <c r="K17">
        <f>((Q17-H17/2)*J17-I17)/(Q17+H17/2)</f>
        <v>0</v>
      </c>
      <c r="L17">
        <f>K17*(BW17+BX17)/1000.0</f>
        <v>0</v>
      </c>
      <c r="M17">
        <f>(BR17 - IF(AI17&gt;1, I17*BN17*100.0/(AK17*CB17), 0))*(BW17+BX17)/1000.0</f>
        <v>0</v>
      </c>
      <c r="N17">
        <f>2.0/((1/P17-1/O17)+SIGN(P17)*SQRT((1/P17-1/O17)*(1/P17-1/O17) + 4*BO17/((BO17+1)*(BO17+1))*(2*1/P17*1/O17-1/O17*1/O17)))</f>
        <v>0</v>
      </c>
      <c r="O17">
        <f>AF17+AE17*BN17+AD17*BN17*BN17</f>
        <v>0</v>
      </c>
      <c r="P17">
        <f>H17*(1000-(1000*0.61365*exp(17.502*T17/(240.97+T17))/(BW17+BX17)+BT17)/2)/(1000*0.61365*exp(17.502*T17/(240.97+T17))/(BW17+BX17)-BT17)</f>
        <v>0</v>
      </c>
      <c r="Q17">
        <f>1/((BO17+1)/(N17/1.6)+1/(O17/1.37)) + BO17/((BO17+1)/(N17/1.6) + BO17/(O17/1.37))</f>
        <v>0</v>
      </c>
      <c r="R17">
        <f>(BK17*BM17)</f>
        <v>0</v>
      </c>
      <c r="S17">
        <f>(BY17+(R17+2*0.95*5.67E-8*(((BY17+$B$7)+273)^4-(BY17+273)^4)-44100*H17)/(1.84*29.3*O17+8*0.95*5.67E-8*(BY17+273)^3))</f>
        <v>0</v>
      </c>
      <c r="T17">
        <f>($C$7*BZ17+$D$7*CA17+$E$7*S17)</f>
        <v>0</v>
      </c>
      <c r="U17">
        <f>0.61365*exp(17.502*T17/(240.97+T17))</f>
        <v>0</v>
      </c>
      <c r="V17">
        <f>(W17/X17*100)</f>
        <v>0</v>
      </c>
      <c r="W17">
        <f>BT17*(BW17+BX17)/1000</f>
        <v>0</v>
      </c>
      <c r="X17">
        <f>0.61365*exp(17.502*BY17/(240.97+BY17))</f>
        <v>0</v>
      </c>
      <c r="Y17">
        <f>(U17-BT17*(BW17+BX17)/1000)</f>
        <v>0</v>
      </c>
      <c r="Z17">
        <f>(-H17*44100)</f>
        <v>0</v>
      </c>
      <c r="AA17">
        <f>2*29.3*O17*0.92*(BY17-T17)</f>
        <v>0</v>
      </c>
      <c r="AB17">
        <f>2*0.95*5.67E-8*(((BY17+$B$7)+273)^4-(T17+273)^4)</f>
        <v>0</v>
      </c>
      <c r="AC17">
        <f>R17+AB17+Z17+AA17</f>
        <v>0</v>
      </c>
      <c r="AD17">
        <v>-0.0372273790556657</v>
      </c>
      <c r="AE17">
        <v>0.0417909942875096</v>
      </c>
      <c r="AF17">
        <v>3.18814035635162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MAX(0,($B$13+$C$13*CB17)/(1+$D$13*CB17)*BW17/(BY17+273)*$E$13)</f>
        <v>0</v>
      </c>
      <c r="AL17" t="s">
        <v>251</v>
      </c>
      <c r="AM17">
        <v>2.53818846153846</v>
      </c>
      <c r="AN17">
        <v>1.3068</v>
      </c>
      <c r="AO17">
        <f>AN17-AM17</f>
        <v>0</v>
      </c>
      <c r="AP17">
        <f>AO17/AN17</f>
        <v>0</v>
      </c>
      <c r="AQ17">
        <v>0.845399834928455</v>
      </c>
      <c r="AR17" t="s">
        <v>252</v>
      </c>
      <c r="AS17">
        <v>0</v>
      </c>
      <c r="AT17">
        <v>0</v>
      </c>
      <c r="AU17">
        <f>1-AS17/AT17</f>
        <v>0</v>
      </c>
      <c r="AV17">
        <v>0.5</v>
      </c>
      <c r="AW17">
        <f>BK17</f>
        <v>0</v>
      </c>
      <c r="AX17">
        <f>I17</f>
        <v>0</v>
      </c>
      <c r="AY17">
        <f>AU17*AV17*AW17</f>
        <v>0</v>
      </c>
      <c r="AZ17">
        <f>BE17/AT17</f>
        <v>0</v>
      </c>
      <c r="BA17">
        <f>(AX17-AQ17)/AW17</f>
        <v>0</v>
      </c>
      <c r="BB17">
        <f>(AN17-AT17)/AT17</f>
        <v>0</v>
      </c>
      <c r="BC17" t="s">
        <v>252</v>
      </c>
      <c r="BD17">
        <v>0</v>
      </c>
      <c r="BE17">
        <f>AT17-BD17</f>
        <v>0</v>
      </c>
      <c r="BF17">
        <f>(AT17-AS17)/(AT17-BD17)</f>
        <v>0</v>
      </c>
      <c r="BG17">
        <f>(AN17-AT17)/(AN17-BD17)</f>
        <v>0</v>
      </c>
      <c r="BH17">
        <f>(AT17-AS17)/(AT17-AM17)</f>
        <v>0</v>
      </c>
      <c r="BI17">
        <f>(AN17-AT17)/(AN17-AM17)</f>
        <v>0</v>
      </c>
      <c r="BJ17">
        <f>$B$11*CC17+$C$11*CD17+$F$11*CE17</f>
        <v>0</v>
      </c>
      <c r="BK17">
        <f>BJ17*BL17</f>
        <v>0</v>
      </c>
      <c r="BL17">
        <f>($B$11*$D$9+$C$11*$D$9+$F$11*((CR17+CJ17)/MAX(CR17+CJ17+CS17, 0.1)*$I$9+CS17/MAX(CR17+CJ17+CS17, 0.1)*$J$9))/($B$11+$C$11+$F$11)</f>
        <v>0</v>
      </c>
      <c r="BM17">
        <f>($B$11*$K$9+$C$11*$K$9+$F$11*((CR17+CJ17)/MAX(CR17+CJ17+CS17, 0.1)*$P$9+CS17/MAX(CR17+CJ17+CS17, 0.1)*$Q$9))/($B$11+$C$11+$F$11)</f>
        <v>0</v>
      </c>
      <c r="BN17">
        <v>6</v>
      </c>
      <c r="BO17">
        <v>0.5</v>
      </c>
      <c r="BP17" t="s">
        <v>253</v>
      </c>
      <c r="BQ17">
        <v>1632924938</v>
      </c>
      <c r="BR17">
        <v>398.926064516129</v>
      </c>
      <c r="BS17">
        <v>399.683096774193</v>
      </c>
      <c r="BT17">
        <v>15.8796258064516</v>
      </c>
      <c r="BU17">
        <v>16.097564516129</v>
      </c>
      <c r="BV17">
        <v>600.016516129032</v>
      </c>
      <c r="BW17">
        <v>89.771464516129</v>
      </c>
      <c r="BX17">
        <v>0.200002967741936</v>
      </c>
      <c r="BY17">
        <v>24.5653677419355</v>
      </c>
      <c r="BZ17">
        <v>24.2557870967742</v>
      </c>
      <c r="CA17">
        <v>999.9</v>
      </c>
      <c r="CB17">
        <v>10000.464516129</v>
      </c>
      <c r="CC17">
        <v>0</v>
      </c>
      <c r="CD17">
        <v>8.01017677419355</v>
      </c>
      <c r="CE17">
        <v>0</v>
      </c>
      <c r="CF17">
        <v>0</v>
      </c>
      <c r="CG17">
        <v>0</v>
      </c>
      <c r="CH17">
        <v>0</v>
      </c>
      <c r="CI17">
        <v>2.53406774193548</v>
      </c>
      <c r="CJ17">
        <v>0</v>
      </c>
      <c r="CK17">
        <v>-38.2247741935484</v>
      </c>
      <c r="CL17">
        <v>-4.38212258064516</v>
      </c>
      <c r="CM17">
        <v>31.018</v>
      </c>
      <c r="CN17">
        <v>36.8384193548387</v>
      </c>
      <c r="CO17">
        <v>33.772</v>
      </c>
      <c r="CP17">
        <v>36.272</v>
      </c>
      <c r="CQ17">
        <v>32.3465483870968</v>
      </c>
      <c r="CR17">
        <v>0</v>
      </c>
      <c r="CS17">
        <v>0</v>
      </c>
      <c r="CT17">
        <v>0</v>
      </c>
      <c r="CU17">
        <v>1633015134.5</v>
      </c>
      <c r="CV17">
        <v>2.53818846153846</v>
      </c>
      <c r="CW17">
        <v>-0.697193173589964</v>
      </c>
      <c r="CX17">
        <v>0.23811965990711</v>
      </c>
      <c r="CY17">
        <v>-38.2236076923077</v>
      </c>
      <c r="CZ17">
        <v>15</v>
      </c>
      <c r="DA17">
        <v>0</v>
      </c>
      <c r="DB17" t="s">
        <v>254</v>
      </c>
      <c r="DC17">
        <v>0</v>
      </c>
      <c r="DD17">
        <v>3.612</v>
      </c>
      <c r="DE17">
        <v>-0.827</v>
      </c>
      <c r="DF17">
        <v>0</v>
      </c>
      <c r="DG17">
        <v>0</v>
      </c>
      <c r="DH17">
        <v>0</v>
      </c>
      <c r="DI17">
        <v>0</v>
      </c>
      <c r="DJ17">
        <v>-0.812524134615385</v>
      </c>
      <c r="DK17">
        <v>0.58632000512252</v>
      </c>
      <c r="DL17">
        <v>0.123557644554153</v>
      </c>
      <c r="DM17">
        <v>0</v>
      </c>
      <c r="DN17">
        <v>-0.253289384615385</v>
      </c>
      <c r="DO17">
        <v>0.391062983010331</v>
      </c>
      <c r="DP17">
        <v>0.0500018990774558</v>
      </c>
      <c r="DQ17">
        <v>0</v>
      </c>
      <c r="DR17">
        <v>0</v>
      </c>
      <c r="DS17">
        <v>2</v>
      </c>
      <c r="DT17" t="s">
        <v>255</v>
      </c>
      <c r="DU17">
        <v>100</v>
      </c>
      <c r="DV17">
        <v>100</v>
      </c>
      <c r="DW17">
        <v>3.612</v>
      </c>
      <c r="DX17">
        <v>-0.827</v>
      </c>
      <c r="DY17">
        <v>2</v>
      </c>
      <c r="DZ17">
        <v>696.756</v>
      </c>
      <c r="EA17">
        <v>584.8</v>
      </c>
      <c r="EB17">
        <v>24.5318</v>
      </c>
      <c r="EC17">
        <v>25.0313</v>
      </c>
      <c r="ED17">
        <v>30.0002</v>
      </c>
      <c r="EE17">
        <v>24.8899</v>
      </c>
      <c r="EF17">
        <v>24.8552</v>
      </c>
      <c r="EG17">
        <v>25.0478</v>
      </c>
      <c r="EH17">
        <v>39.1406</v>
      </c>
      <c r="EI17">
        <v>0</v>
      </c>
      <c r="EJ17">
        <v>-999.9</v>
      </c>
      <c r="EK17">
        <v>400</v>
      </c>
      <c r="EL17">
        <v>15.984</v>
      </c>
      <c r="EM17">
        <v>112.028</v>
      </c>
      <c r="EN17">
        <v>99.2841</v>
      </c>
    </row>
    <row r="18" spans="1:144">
      <c r="A18">
        <v>2</v>
      </c>
      <c r="B18">
        <v>1632925767.1</v>
      </c>
      <c r="C18">
        <v>821.099999904633</v>
      </c>
      <c r="D18" t="s">
        <v>256</v>
      </c>
      <c r="E18" t="s">
        <v>257</v>
      </c>
      <c r="F18" t="s">
        <v>250</v>
      </c>
      <c r="G18">
        <v>1632925759.1</v>
      </c>
      <c r="H18">
        <f>BV18*AI18*(BT18-BU18)/(100*BN18*(1000-AI18*BT18))</f>
        <v>0</v>
      </c>
      <c r="I18">
        <f>BV18*AI18*(BS18-BR18*(1000-AI18*BU18)/(1000-AI18*BT18))/(100*BN18)</f>
        <v>0</v>
      </c>
      <c r="J18">
        <f>BR18 - IF(AI18&gt;1, I18*BN18*100.0/(AK18*CB18), 0)</f>
        <v>0</v>
      </c>
      <c r="K18">
        <f>((Q18-H18/2)*J18-I18)/(Q18+H18/2)</f>
        <v>0</v>
      </c>
      <c r="L18">
        <f>K18*(BW18+BX18)/1000.0</f>
        <v>0</v>
      </c>
      <c r="M18">
        <f>(BR18 - IF(AI18&gt;1, I18*BN18*100.0/(AK18*CB18), 0))*(BW18+BX18)/1000.0</f>
        <v>0</v>
      </c>
      <c r="N18">
        <f>2.0/((1/P18-1/O18)+SIGN(P18)*SQRT((1/P18-1/O18)*(1/P18-1/O18) + 4*BO18/((BO18+1)*(BO18+1))*(2*1/P18*1/O18-1/O18*1/O18)))</f>
        <v>0</v>
      </c>
      <c r="O18">
        <f>AF18+AE18*BN18+AD18*BN18*BN18</f>
        <v>0</v>
      </c>
      <c r="P18">
        <f>H18*(1000-(1000*0.61365*exp(17.502*T18/(240.97+T18))/(BW18+BX18)+BT18)/2)/(1000*0.61365*exp(17.502*T18/(240.97+T18))/(BW18+BX18)-BT18)</f>
        <v>0</v>
      </c>
      <c r="Q18">
        <f>1/((BO18+1)/(N18/1.6)+1/(O18/1.37)) + BO18/((BO18+1)/(N18/1.6) + BO18/(O18/1.37))</f>
        <v>0</v>
      </c>
      <c r="R18">
        <f>(BK18*BM18)</f>
        <v>0</v>
      </c>
      <c r="S18">
        <f>(BY18+(R18+2*0.95*5.67E-8*(((BY18+$B$7)+273)^4-(BY18+273)^4)-44100*H18)/(1.84*29.3*O18+8*0.95*5.67E-8*(BY18+273)^3))</f>
        <v>0</v>
      </c>
      <c r="T18">
        <f>($C$7*BZ18+$D$7*CA18+$E$7*S18)</f>
        <v>0</v>
      </c>
      <c r="U18">
        <f>0.61365*exp(17.502*T18/(240.97+T18))</f>
        <v>0</v>
      </c>
      <c r="V18">
        <f>(W18/X18*100)</f>
        <v>0</v>
      </c>
      <c r="W18">
        <f>BT18*(BW18+BX18)/1000</f>
        <v>0</v>
      </c>
      <c r="X18">
        <f>0.61365*exp(17.502*BY18/(240.97+BY18))</f>
        <v>0</v>
      </c>
      <c r="Y18">
        <f>(U18-BT18*(BW18+BX18)/1000)</f>
        <v>0</v>
      </c>
      <c r="Z18">
        <f>(-H18*44100)</f>
        <v>0</v>
      </c>
      <c r="AA18">
        <f>2*29.3*O18*0.92*(BY18-T18)</f>
        <v>0</v>
      </c>
      <c r="AB18">
        <f>2*0.95*5.67E-8*(((BY18+$B$7)+273)^4-(T18+273)^4)</f>
        <v>0</v>
      </c>
      <c r="AC18">
        <f>R18+AB18+Z18+AA18</f>
        <v>0</v>
      </c>
      <c r="AD18">
        <v>-0.037213693894664</v>
      </c>
      <c r="AE18">
        <v>0.0417756314953992</v>
      </c>
      <c r="AF18">
        <v>3.18720145715383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MAX(0,($B$13+$C$13*CB18)/(1+$D$13*CB18)*BW18/(BY18+273)*$E$13)</f>
        <v>0</v>
      </c>
      <c r="AL18" t="s">
        <v>251</v>
      </c>
      <c r="AM18">
        <v>2.53818846153846</v>
      </c>
      <c r="AN18">
        <v>1.3068</v>
      </c>
      <c r="AO18">
        <f>AN18-AM18</f>
        <v>0</v>
      </c>
      <c r="AP18">
        <f>AO18/AN18</f>
        <v>0</v>
      </c>
      <c r="AQ18">
        <v>0.845399834928455</v>
      </c>
      <c r="AR18" t="s">
        <v>258</v>
      </c>
      <c r="AS18">
        <v>2.5969</v>
      </c>
      <c r="AT18">
        <v>2.014</v>
      </c>
      <c r="AU18">
        <f>1-AS18/AT18</f>
        <v>0</v>
      </c>
      <c r="AV18">
        <v>0.5</v>
      </c>
      <c r="AW18">
        <f>BK18</f>
        <v>0</v>
      </c>
      <c r="AX18">
        <f>I18</f>
        <v>0</v>
      </c>
      <c r="AY18">
        <f>AU18*AV18*AW18</f>
        <v>0</v>
      </c>
      <c r="AZ18">
        <f>BE18/AT18</f>
        <v>0</v>
      </c>
      <c r="BA18">
        <f>(AX18-AQ18)/AW18</f>
        <v>0</v>
      </c>
      <c r="BB18">
        <f>(AN18-AT18)/AT18</f>
        <v>0</v>
      </c>
      <c r="BC18" t="s">
        <v>252</v>
      </c>
      <c r="BD18">
        <v>0</v>
      </c>
      <c r="BE18">
        <f>AT18-BD18</f>
        <v>0</v>
      </c>
      <c r="BF18">
        <f>(AT18-AS18)/(AT18-BD18)</f>
        <v>0</v>
      </c>
      <c r="BG18">
        <f>(AN18-AT18)/(AN18-BD18)</f>
        <v>0</v>
      </c>
      <c r="BH18">
        <f>(AT18-AS18)/(AT18-AM18)</f>
        <v>0</v>
      </c>
      <c r="BI18">
        <f>(AN18-AT18)/(AN18-AM18)</f>
        <v>0</v>
      </c>
      <c r="BJ18">
        <f>$B$11*CC18+$C$11*CD18+$F$11*CE18</f>
        <v>0</v>
      </c>
      <c r="BK18">
        <f>BJ18*BL18</f>
        <v>0</v>
      </c>
      <c r="BL18">
        <f>($B$11*$D$9+$C$11*$D$9+$F$11*((CR18+CJ18)/MAX(CR18+CJ18+CS18, 0.1)*$I$9+CS18/MAX(CR18+CJ18+CS18, 0.1)*$J$9))/($B$11+$C$11+$F$11)</f>
        <v>0</v>
      </c>
      <c r="BM18">
        <f>($B$11*$K$9+$C$11*$K$9+$F$11*((CR18+CJ18)/MAX(CR18+CJ18+CS18, 0.1)*$P$9+CS18/MAX(CR18+CJ18+CS18, 0.1)*$Q$9))/($B$11+$C$11+$F$11)</f>
        <v>0</v>
      </c>
      <c r="BN18">
        <v>6</v>
      </c>
      <c r="BO18">
        <v>0.5</v>
      </c>
      <c r="BP18" t="s">
        <v>253</v>
      </c>
      <c r="BQ18">
        <v>1632925759.1</v>
      </c>
      <c r="BR18">
        <v>390.621225806452</v>
      </c>
      <c r="BS18">
        <v>399.982709677419</v>
      </c>
      <c r="BT18">
        <v>25.6647870967742</v>
      </c>
      <c r="BU18">
        <v>24.2347806451613</v>
      </c>
      <c r="BV18">
        <v>600.00335483871</v>
      </c>
      <c r="BW18">
        <v>89.7835096774194</v>
      </c>
      <c r="BX18">
        <v>0.200012483870968</v>
      </c>
      <c r="BY18">
        <v>27.3066612903226</v>
      </c>
      <c r="BZ18">
        <v>27.9940419354839</v>
      </c>
      <c r="CA18">
        <v>999.9</v>
      </c>
      <c r="CB18">
        <v>9995.44709677419</v>
      </c>
      <c r="CC18">
        <v>0</v>
      </c>
      <c r="CD18">
        <v>6.57812225806452</v>
      </c>
      <c r="CE18">
        <v>1999.99806451613</v>
      </c>
      <c r="CF18">
        <v>0.980003548387096</v>
      </c>
      <c r="CG18">
        <v>0.0199961</v>
      </c>
      <c r="CH18">
        <v>0</v>
      </c>
      <c r="CI18">
        <v>2.60060322580645</v>
      </c>
      <c r="CJ18">
        <v>0</v>
      </c>
      <c r="CK18">
        <v>17004.0161290323</v>
      </c>
      <c r="CL18">
        <v>16705.4161290323</v>
      </c>
      <c r="CM18">
        <v>40.495935483871</v>
      </c>
      <c r="CN18">
        <v>42.062</v>
      </c>
      <c r="CO18">
        <v>41.2174838709677</v>
      </c>
      <c r="CP18">
        <v>40.883</v>
      </c>
      <c r="CQ18">
        <v>40.2378064516129</v>
      </c>
      <c r="CR18">
        <v>1960.00677419355</v>
      </c>
      <c r="CS18">
        <v>39.9912903225806</v>
      </c>
      <c r="CT18">
        <v>0</v>
      </c>
      <c r="CU18">
        <v>820.299999952316</v>
      </c>
      <c r="CV18">
        <v>2.5969</v>
      </c>
      <c r="CW18">
        <v>-0.172793167175111</v>
      </c>
      <c r="CX18">
        <v>-120.020512829188</v>
      </c>
      <c r="CY18">
        <v>17002.9923076923</v>
      </c>
      <c r="CZ18">
        <v>15</v>
      </c>
      <c r="DA18">
        <v>1632925364.1</v>
      </c>
      <c r="DB18" t="s">
        <v>259</v>
      </c>
      <c r="DC18">
        <v>1</v>
      </c>
      <c r="DD18">
        <v>3.979</v>
      </c>
      <c r="DE18">
        <v>-0.635</v>
      </c>
      <c r="DF18">
        <v>400</v>
      </c>
      <c r="DG18">
        <v>24</v>
      </c>
      <c r="DH18">
        <v>0.3</v>
      </c>
      <c r="DI18">
        <v>0.16</v>
      </c>
      <c r="DJ18">
        <v>-9.32926326923077</v>
      </c>
      <c r="DK18">
        <v>-0.392590608725368</v>
      </c>
      <c r="DL18">
        <v>0.063027880879483</v>
      </c>
      <c r="DM18">
        <v>0</v>
      </c>
      <c r="DN18">
        <v>1.41880038461538</v>
      </c>
      <c r="DO18">
        <v>0.125960454196195</v>
      </c>
      <c r="DP18">
        <v>0.0157882078636044</v>
      </c>
      <c r="DQ18">
        <v>0</v>
      </c>
      <c r="DR18">
        <v>0</v>
      </c>
      <c r="DS18">
        <v>2</v>
      </c>
      <c r="DT18" t="s">
        <v>255</v>
      </c>
      <c r="DU18">
        <v>100</v>
      </c>
      <c r="DV18">
        <v>100</v>
      </c>
      <c r="DW18">
        <v>3.979</v>
      </c>
      <c r="DX18">
        <v>-0.635</v>
      </c>
      <c r="DY18">
        <v>2</v>
      </c>
      <c r="DZ18">
        <v>701.345</v>
      </c>
      <c r="EA18">
        <v>595.259</v>
      </c>
      <c r="EB18">
        <v>25.6692</v>
      </c>
      <c r="EC18">
        <v>25.3079</v>
      </c>
      <c r="ED18">
        <v>30.0001</v>
      </c>
      <c r="EE18">
        <v>25.2222</v>
      </c>
      <c r="EF18">
        <v>25.1825</v>
      </c>
      <c r="EG18">
        <v>25.4275</v>
      </c>
      <c r="EH18">
        <v>-30</v>
      </c>
      <c r="EI18">
        <v>-30</v>
      </c>
      <c r="EJ18">
        <v>-999.9</v>
      </c>
      <c r="EK18">
        <v>400</v>
      </c>
      <c r="EL18">
        <v>15.4751</v>
      </c>
      <c r="EM18">
        <v>111.881</v>
      </c>
      <c r="EN18">
        <v>99.3355</v>
      </c>
    </row>
    <row r="19" spans="1:144">
      <c r="A19">
        <v>3</v>
      </c>
      <c r="B19">
        <v>1632925887.7</v>
      </c>
      <c r="C19">
        <v>941.700000047684</v>
      </c>
      <c r="D19" t="s">
        <v>260</v>
      </c>
      <c r="E19" t="s">
        <v>261</v>
      </c>
      <c r="F19" t="s">
        <v>250</v>
      </c>
      <c r="G19">
        <v>1632925879.70645</v>
      </c>
      <c r="H19">
        <f>BV19*AI19*(BT19-BU19)/(100*BN19*(1000-AI19*BT19))</f>
        <v>0</v>
      </c>
      <c r="I19">
        <f>BV19*AI19*(BS19-BR19*(1000-AI19*BU19)/(1000-AI19*BT19))/(100*BN19)</f>
        <v>0</v>
      </c>
      <c r="J19">
        <f>BR19 - IF(AI19&gt;1, I19*BN19*100.0/(AK19*CB19), 0)</f>
        <v>0</v>
      </c>
      <c r="K19">
        <f>((Q19-H19/2)*J19-I19)/(Q19+H19/2)</f>
        <v>0</v>
      </c>
      <c r="L19">
        <f>K19*(BW19+BX19)/1000.0</f>
        <v>0</v>
      </c>
      <c r="M19">
        <f>(BR19 - IF(AI19&gt;1, I19*BN19*100.0/(AK19*CB19), 0))*(BW19+BX19)/1000.0</f>
        <v>0</v>
      </c>
      <c r="N19">
        <f>2.0/((1/P19-1/O19)+SIGN(P19)*SQRT((1/P19-1/O19)*(1/P19-1/O19) + 4*BO19/((BO19+1)*(BO19+1))*(2*1/P19*1/O19-1/O19*1/O19)))</f>
        <v>0</v>
      </c>
      <c r="O19">
        <f>AF19+AE19*BN19+AD19*BN19*BN19</f>
        <v>0</v>
      </c>
      <c r="P19">
        <f>H19*(1000-(1000*0.61365*exp(17.502*T19/(240.97+T19))/(BW19+BX19)+BT19)/2)/(1000*0.61365*exp(17.502*T19/(240.97+T19))/(BW19+BX19)-BT19)</f>
        <v>0</v>
      </c>
      <c r="Q19">
        <f>1/((BO19+1)/(N19/1.6)+1/(O19/1.37)) + BO19/((BO19+1)/(N19/1.6) + BO19/(O19/1.37))</f>
        <v>0</v>
      </c>
      <c r="R19">
        <f>(BK19*BM19)</f>
        <v>0</v>
      </c>
      <c r="S19">
        <f>(BY19+(R19+2*0.95*5.67E-8*(((BY19+$B$7)+273)^4-(BY19+273)^4)-44100*H19)/(1.84*29.3*O19+8*0.95*5.67E-8*(BY19+273)^3))</f>
        <v>0</v>
      </c>
      <c r="T19">
        <f>($C$7*BZ19+$D$7*CA19+$E$7*S19)</f>
        <v>0</v>
      </c>
      <c r="U19">
        <f>0.61365*exp(17.502*T19/(240.97+T19))</f>
        <v>0</v>
      </c>
      <c r="V19">
        <f>(W19/X19*100)</f>
        <v>0</v>
      </c>
      <c r="W19">
        <f>BT19*(BW19+BX19)/1000</f>
        <v>0</v>
      </c>
      <c r="X19">
        <f>0.61365*exp(17.502*BY19/(240.97+BY19))</f>
        <v>0</v>
      </c>
      <c r="Y19">
        <f>(U19-BT19*(BW19+BX19)/1000)</f>
        <v>0</v>
      </c>
      <c r="Z19">
        <f>(-H19*44100)</f>
        <v>0</v>
      </c>
      <c r="AA19">
        <f>2*29.3*O19*0.92*(BY19-T19)</f>
        <v>0</v>
      </c>
      <c r="AB19">
        <f>2*0.95*5.67E-8*(((BY19+$B$7)+273)^4-(T19+273)^4)</f>
        <v>0</v>
      </c>
      <c r="AC19">
        <f>R19+AB19+Z19+AA19</f>
        <v>0</v>
      </c>
      <c r="AD19">
        <v>-0.0372091143053849</v>
      </c>
      <c r="AE19">
        <v>0.0417704905052393</v>
      </c>
      <c r="AF19">
        <v>3.18688724162842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MAX(0,($B$13+$C$13*CB19)/(1+$D$13*CB19)*BW19/(BY19+273)*$E$13)</f>
        <v>0</v>
      </c>
      <c r="AL19" t="s">
        <v>251</v>
      </c>
      <c r="AM19">
        <v>2.53818846153846</v>
      </c>
      <c r="AN19">
        <v>1.3068</v>
      </c>
      <c r="AO19">
        <f>AN19-AM19</f>
        <v>0</v>
      </c>
      <c r="AP19">
        <f>AO19/AN19</f>
        <v>0</v>
      </c>
      <c r="AQ19">
        <v>0.845399834928455</v>
      </c>
      <c r="AR19" t="s">
        <v>262</v>
      </c>
      <c r="AS19">
        <v>2.57652692307692</v>
      </c>
      <c r="AT19">
        <v>2.0888</v>
      </c>
      <c r="AU19">
        <f>1-AS19/AT19</f>
        <v>0</v>
      </c>
      <c r="AV19">
        <v>0.5</v>
      </c>
      <c r="AW19">
        <f>BK19</f>
        <v>0</v>
      </c>
      <c r="AX19">
        <f>I19</f>
        <v>0</v>
      </c>
      <c r="AY19">
        <f>AU19*AV19*AW19</f>
        <v>0</v>
      </c>
      <c r="AZ19">
        <f>BE19/AT19</f>
        <v>0</v>
      </c>
      <c r="BA19">
        <f>(AX19-AQ19)/AW19</f>
        <v>0</v>
      </c>
      <c r="BB19">
        <f>(AN19-AT19)/AT19</f>
        <v>0</v>
      </c>
      <c r="BC19" t="s">
        <v>252</v>
      </c>
      <c r="BD19">
        <v>0</v>
      </c>
      <c r="BE19">
        <f>AT19-BD19</f>
        <v>0</v>
      </c>
      <c r="BF19">
        <f>(AT19-AS19)/(AT19-BD19)</f>
        <v>0</v>
      </c>
      <c r="BG19">
        <f>(AN19-AT19)/(AN19-BD19)</f>
        <v>0</v>
      </c>
      <c r="BH19">
        <f>(AT19-AS19)/(AT19-AM19)</f>
        <v>0</v>
      </c>
      <c r="BI19">
        <f>(AN19-AT19)/(AN19-AM19)</f>
        <v>0</v>
      </c>
      <c r="BJ19">
        <f>$B$11*CC19+$C$11*CD19+$F$11*CE19</f>
        <v>0</v>
      </c>
      <c r="BK19">
        <f>BJ19*BL19</f>
        <v>0</v>
      </c>
      <c r="BL19">
        <f>($B$11*$D$9+$C$11*$D$9+$F$11*((CR19+CJ19)/MAX(CR19+CJ19+CS19, 0.1)*$I$9+CS19/MAX(CR19+CJ19+CS19, 0.1)*$J$9))/($B$11+$C$11+$F$11)</f>
        <v>0</v>
      </c>
      <c r="BM19">
        <f>($B$11*$K$9+$C$11*$K$9+$F$11*((CR19+CJ19)/MAX(CR19+CJ19+CS19, 0.1)*$P$9+CS19/MAX(CR19+CJ19+CS19, 0.1)*$Q$9))/($B$11+$C$11+$F$11)</f>
        <v>0</v>
      </c>
      <c r="BN19">
        <v>6</v>
      </c>
      <c r="BO19">
        <v>0.5</v>
      </c>
      <c r="BP19" t="s">
        <v>253</v>
      </c>
      <c r="BQ19">
        <v>1632925879.70645</v>
      </c>
      <c r="BR19">
        <v>293.254225806452</v>
      </c>
      <c r="BS19">
        <v>299.978903225806</v>
      </c>
      <c r="BT19">
        <v>25.8559225806452</v>
      </c>
      <c r="BU19">
        <v>24.1775838709677</v>
      </c>
      <c r="BV19">
        <v>600.004387096774</v>
      </c>
      <c r="BW19">
        <v>89.7864419354839</v>
      </c>
      <c r="BX19">
        <v>0.199996483870968</v>
      </c>
      <c r="BY19">
        <v>27.5413838709677</v>
      </c>
      <c r="BZ19">
        <v>28.1524709677419</v>
      </c>
      <c r="CA19">
        <v>999.9</v>
      </c>
      <c r="CB19">
        <v>9993.89064516129</v>
      </c>
      <c r="CC19">
        <v>0</v>
      </c>
      <c r="CD19">
        <v>6.55406967741935</v>
      </c>
      <c r="CE19">
        <v>1999.96709677419</v>
      </c>
      <c r="CF19">
        <v>0.979996354838709</v>
      </c>
      <c r="CG19">
        <v>0.0200033</v>
      </c>
      <c r="CH19">
        <v>0</v>
      </c>
      <c r="CI19">
        <v>2.60209677419355</v>
      </c>
      <c r="CJ19">
        <v>0</v>
      </c>
      <c r="CK19">
        <v>16860.7806451613</v>
      </c>
      <c r="CL19">
        <v>16705.1064516129</v>
      </c>
      <c r="CM19">
        <v>40.883</v>
      </c>
      <c r="CN19">
        <v>42.423</v>
      </c>
      <c r="CO19">
        <v>41.653</v>
      </c>
      <c r="CP19">
        <v>41</v>
      </c>
      <c r="CQ19">
        <v>40.629</v>
      </c>
      <c r="CR19">
        <v>1959.95709677419</v>
      </c>
      <c r="CS19">
        <v>40.0090322580645</v>
      </c>
      <c r="CT19">
        <v>0</v>
      </c>
      <c r="CU19">
        <v>120.299999952316</v>
      </c>
      <c r="CV19">
        <v>2.57652692307692</v>
      </c>
      <c r="CW19">
        <v>-0.0422940274227523</v>
      </c>
      <c r="CX19">
        <v>-64.3829059504677</v>
      </c>
      <c r="CY19">
        <v>16859.9846153846</v>
      </c>
      <c r="CZ19">
        <v>15</v>
      </c>
      <c r="DA19">
        <v>1632925364.1</v>
      </c>
      <c r="DB19" t="s">
        <v>259</v>
      </c>
      <c r="DC19">
        <v>1</v>
      </c>
      <c r="DD19">
        <v>3.979</v>
      </c>
      <c r="DE19">
        <v>-0.635</v>
      </c>
      <c r="DF19">
        <v>400</v>
      </c>
      <c r="DG19">
        <v>24</v>
      </c>
      <c r="DH19">
        <v>0.3</v>
      </c>
      <c r="DI19">
        <v>0.16</v>
      </c>
      <c r="DJ19">
        <v>-6.70454596153846</v>
      </c>
      <c r="DK19">
        <v>-0.284524100118791</v>
      </c>
      <c r="DL19">
        <v>0.0456302838567182</v>
      </c>
      <c r="DM19">
        <v>0</v>
      </c>
      <c r="DN19">
        <v>1.66969307692308</v>
      </c>
      <c r="DO19">
        <v>0.100949614093184</v>
      </c>
      <c r="DP19">
        <v>0.0126670375594511</v>
      </c>
      <c r="DQ19">
        <v>0</v>
      </c>
      <c r="DR19">
        <v>0</v>
      </c>
      <c r="DS19">
        <v>2</v>
      </c>
      <c r="DT19" t="s">
        <v>255</v>
      </c>
      <c r="DU19">
        <v>100</v>
      </c>
      <c r="DV19">
        <v>100</v>
      </c>
      <c r="DW19">
        <v>3.979</v>
      </c>
      <c r="DX19">
        <v>-0.635</v>
      </c>
      <c r="DY19">
        <v>2</v>
      </c>
      <c r="DZ19">
        <v>701.541</v>
      </c>
      <c r="EA19">
        <v>593.729</v>
      </c>
      <c r="EB19">
        <v>25.8597</v>
      </c>
      <c r="EC19">
        <v>25.3839</v>
      </c>
      <c r="ED19">
        <v>30.0003</v>
      </c>
      <c r="EE19">
        <v>25.2874</v>
      </c>
      <c r="EF19">
        <v>25.2474</v>
      </c>
      <c r="EG19">
        <v>20.3574</v>
      </c>
      <c r="EH19">
        <v>-30</v>
      </c>
      <c r="EI19">
        <v>-30</v>
      </c>
      <c r="EJ19">
        <v>-999.9</v>
      </c>
      <c r="EK19">
        <v>300</v>
      </c>
      <c r="EL19">
        <v>15.4751</v>
      </c>
      <c r="EM19">
        <v>111.856</v>
      </c>
      <c r="EN19">
        <v>99.3309</v>
      </c>
    </row>
    <row r="20" spans="1:144">
      <c r="A20">
        <v>4</v>
      </c>
      <c r="B20">
        <v>1632926008.2</v>
      </c>
      <c r="C20">
        <v>1062.20000004768</v>
      </c>
      <c r="D20" t="s">
        <v>263</v>
      </c>
      <c r="E20" t="s">
        <v>264</v>
      </c>
      <c r="F20" t="s">
        <v>250</v>
      </c>
      <c r="G20">
        <v>1632926000.24516</v>
      </c>
      <c r="H20">
        <f>BV20*AI20*(BT20-BU20)/(100*BN20*(1000-AI20*BT20))</f>
        <v>0</v>
      </c>
      <c r="I20">
        <f>BV20*AI20*(BS20-BR20*(1000-AI20*BU20)/(1000-AI20*BT20))/(100*BN20)</f>
        <v>0</v>
      </c>
      <c r="J20">
        <f>BR20 - IF(AI20&gt;1, I20*BN20*100.0/(AK20*CB20), 0)</f>
        <v>0</v>
      </c>
      <c r="K20">
        <f>((Q20-H20/2)*J20-I20)/(Q20+H20/2)</f>
        <v>0</v>
      </c>
      <c r="L20">
        <f>K20*(BW20+BX20)/1000.0</f>
        <v>0</v>
      </c>
      <c r="M20">
        <f>(BR20 - IF(AI20&gt;1, I20*BN20*100.0/(AK20*CB20), 0))*(BW20+BX20)/1000.0</f>
        <v>0</v>
      </c>
      <c r="N20">
        <f>2.0/((1/P20-1/O20)+SIGN(P20)*SQRT((1/P20-1/O20)*(1/P20-1/O20) + 4*BO20/((BO20+1)*(BO20+1))*(2*1/P20*1/O20-1/O20*1/O20)))</f>
        <v>0</v>
      </c>
      <c r="O20">
        <f>AF20+AE20*BN20+AD20*BN20*BN20</f>
        <v>0</v>
      </c>
      <c r="P20">
        <f>H20*(1000-(1000*0.61365*exp(17.502*T20/(240.97+T20))/(BW20+BX20)+BT20)/2)/(1000*0.61365*exp(17.502*T20/(240.97+T20))/(BW20+BX20)-BT20)</f>
        <v>0</v>
      </c>
      <c r="Q20">
        <f>1/((BO20+1)/(N20/1.6)+1/(O20/1.37)) + BO20/((BO20+1)/(N20/1.6) + BO20/(O20/1.37))</f>
        <v>0</v>
      </c>
      <c r="R20">
        <f>(BK20*BM20)</f>
        <v>0</v>
      </c>
      <c r="S20">
        <f>(BY20+(R20+2*0.95*5.67E-8*(((BY20+$B$7)+273)^4-(BY20+273)^4)-44100*H20)/(1.84*29.3*O20+8*0.95*5.67E-8*(BY20+273)^3))</f>
        <v>0</v>
      </c>
      <c r="T20">
        <f>($C$7*BZ20+$D$7*CA20+$E$7*S20)</f>
        <v>0</v>
      </c>
      <c r="U20">
        <f>0.61365*exp(17.502*T20/(240.97+T20))</f>
        <v>0</v>
      </c>
      <c r="V20">
        <f>(W20/X20*100)</f>
        <v>0</v>
      </c>
      <c r="W20">
        <f>BT20*(BW20+BX20)/1000</f>
        <v>0</v>
      </c>
      <c r="X20">
        <f>0.61365*exp(17.502*BY20/(240.97+BY20))</f>
        <v>0</v>
      </c>
      <c r="Y20">
        <f>(U20-BT20*(BW20+BX20)/1000)</f>
        <v>0</v>
      </c>
      <c r="Z20">
        <f>(-H20*44100)</f>
        <v>0</v>
      </c>
      <c r="AA20">
        <f>2*29.3*O20*0.92*(BY20-T20)</f>
        <v>0</v>
      </c>
      <c r="AB20">
        <f>2*0.95*5.67E-8*(((BY20+$B$7)+273)^4-(T20+273)^4)</f>
        <v>0</v>
      </c>
      <c r="AC20">
        <f>R20+AB20+Z20+AA20</f>
        <v>0</v>
      </c>
      <c r="AD20">
        <v>-0.0372344639574147</v>
      </c>
      <c r="AE20">
        <v>0.0417989477103943</v>
      </c>
      <c r="AF20">
        <v>3.18862639011165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MAX(0,($B$13+$C$13*CB20)/(1+$D$13*CB20)*BW20/(BY20+273)*$E$13)</f>
        <v>0</v>
      </c>
      <c r="AL20" t="s">
        <v>251</v>
      </c>
      <c r="AM20">
        <v>2.53818846153846</v>
      </c>
      <c r="AN20">
        <v>1.3068</v>
      </c>
      <c r="AO20">
        <f>AN20-AM20</f>
        <v>0</v>
      </c>
      <c r="AP20">
        <f>AO20/AN20</f>
        <v>0</v>
      </c>
      <c r="AQ20">
        <v>0.845399834928455</v>
      </c>
      <c r="AR20" t="s">
        <v>265</v>
      </c>
      <c r="AS20">
        <v>2.61089230769231</v>
      </c>
      <c r="AT20">
        <v>2.48</v>
      </c>
      <c r="AU20">
        <f>1-AS20/AT20</f>
        <v>0</v>
      </c>
      <c r="AV20">
        <v>0.5</v>
      </c>
      <c r="AW20">
        <f>BK20</f>
        <v>0</v>
      </c>
      <c r="AX20">
        <f>I20</f>
        <v>0</v>
      </c>
      <c r="AY20">
        <f>AU20*AV20*AW20</f>
        <v>0</v>
      </c>
      <c r="AZ20">
        <f>BE20/AT20</f>
        <v>0</v>
      </c>
      <c r="BA20">
        <f>(AX20-AQ20)/AW20</f>
        <v>0</v>
      </c>
      <c r="BB20">
        <f>(AN20-AT20)/AT20</f>
        <v>0</v>
      </c>
      <c r="BC20" t="s">
        <v>252</v>
      </c>
      <c r="BD20">
        <v>0</v>
      </c>
      <c r="BE20">
        <f>AT20-BD20</f>
        <v>0</v>
      </c>
      <c r="BF20">
        <f>(AT20-AS20)/(AT20-BD20)</f>
        <v>0</v>
      </c>
      <c r="BG20">
        <f>(AN20-AT20)/(AN20-BD20)</f>
        <v>0</v>
      </c>
      <c r="BH20">
        <f>(AT20-AS20)/(AT20-AM20)</f>
        <v>0</v>
      </c>
      <c r="BI20">
        <f>(AN20-AT20)/(AN20-AM20)</f>
        <v>0</v>
      </c>
      <c r="BJ20">
        <f>$B$11*CC20+$C$11*CD20+$F$11*CE20</f>
        <v>0</v>
      </c>
      <c r="BK20">
        <f>BJ20*BL20</f>
        <v>0</v>
      </c>
      <c r="BL20">
        <f>($B$11*$D$9+$C$11*$D$9+$F$11*((CR20+CJ20)/MAX(CR20+CJ20+CS20, 0.1)*$I$9+CS20/MAX(CR20+CJ20+CS20, 0.1)*$J$9))/($B$11+$C$11+$F$11)</f>
        <v>0</v>
      </c>
      <c r="BM20">
        <f>($B$11*$K$9+$C$11*$K$9+$F$11*((CR20+CJ20)/MAX(CR20+CJ20+CS20, 0.1)*$P$9+CS20/MAX(CR20+CJ20+CS20, 0.1)*$Q$9))/($B$11+$C$11+$F$11)</f>
        <v>0</v>
      </c>
      <c r="BN20">
        <v>6</v>
      </c>
      <c r="BO20">
        <v>0.5</v>
      </c>
      <c r="BP20" t="s">
        <v>253</v>
      </c>
      <c r="BQ20">
        <v>1632926000.24516</v>
      </c>
      <c r="BR20">
        <v>196.192225806452</v>
      </c>
      <c r="BS20">
        <v>199.986935483871</v>
      </c>
      <c r="BT20">
        <v>26.0635548387097</v>
      </c>
      <c r="BU20">
        <v>24.1317741935484</v>
      </c>
      <c r="BV20">
        <v>600.000451612903</v>
      </c>
      <c r="BW20">
        <v>89.7923580645161</v>
      </c>
      <c r="BX20">
        <v>0.199993161290323</v>
      </c>
      <c r="BY20">
        <v>27.7518096774194</v>
      </c>
      <c r="BZ20">
        <v>28.2652580645161</v>
      </c>
      <c r="CA20">
        <v>999.9</v>
      </c>
      <c r="CB20">
        <v>10000.0403225806</v>
      </c>
      <c r="CC20">
        <v>0</v>
      </c>
      <c r="CD20">
        <v>6.61078967741935</v>
      </c>
      <c r="CE20">
        <v>2000.00935483871</v>
      </c>
      <c r="CF20">
        <v>0.980003838709677</v>
      </c>
      <c r="CG20">
        <v>0.0199966</v>
      </c>
      <c r="CH20">
        <v>0</v>
      </c>
      <c r="CI20">
        <v>2.61306129032258</v>
      </c>
      <c r="CJ20">
        <v>0</v>
      </c>
      <c r="CK20">
        <v>16851.2806451613</v>
      </c>
      <c r="CL20">
        <v>16705.5032258065</v>
      </c>
      <c r="CM20">
        <v>41.256</v>
      </c>
      <c r="CN20">
        <v>42.808</v>
      </c>
      <c r="CO20">
        <v>42.038</v>
      </c>
      <c r="CP20">
        <v>41.312</v>
      </c>
      <c r="CQ20">
        <v>40.9876774193548</v>
      </c>
      <c r="CR20">
        <v>1960.01838709677</v>
      </c>
      <c r="CS20">
        <v>39.9909677419355</v>
      </c>
      <c r="CT20">
        <v>0</v>
      </c>
      <c r="CU20">
        <v>120.099999904633</v>
      </c>
      <c r="CV20">
        <v>2.61089230769231</v>
      </c>
      <c r="CW20">
        <v>-0.0583384671460595</v>
      </c>
      <c r="CX20">
        <v>-41.8222221993854</v>
      </c>
      <c r="CY20">
        <v>16850.8423076923</v>
      </c>
      <c r="CZ20">
        <v>15</v>
      </c>
      <c r="DA20">
        <v>1632925364.1</v>
      </c>
      <c r="DB20" t="s">
        <v>259</v>
      </c>
      <c r="DC20">
        <v>1</v>
      </c>
      <c r="DD20">
        <v>3.979</v>
      </c>
      <c r="DE20">
        <v>-0.635</v>
      </c>
      <c r="DF20">
        <v>400</v>
      </c>
      <c r="DG20">
        <v>24</v>
      </c>
      <c r="DH20">
        <v>0.3</v>
      </c>
      <c r="DI20">
        <v>0.16</v>
      </c>
      <c r="DJ20">
        <v>-3.77156480769231</v>
      </c>
      <c r="DK20">
        <v>-0.212656413885525</v>
      </c>
      <c r="DL20">
        <v>0.0445362851413742</v>
      </c>
      <c r="DM20">
        <v>0</v>
      </c>
      <c r="DN20">
        <v>1.9208375</v>
      </c>
      <c r="DO20">
        <v>0.116607215726743</v>
      </c>
      <c r="DP20">
        <v>0.0146390198908733</v>
      </c>
      <c r="DQ20">
        <v>0</v>
      </c>
      <c r="DR20">
        <v>0</v>
      </c>
      <c r="DS20">
        <v>2</v>
      </c>
      <c r="DT20" t="s">
        <v>255</v>
      </c>
      <c r="DU20">
        <v>100</v>
      </c>
      <c r="DV20">
        <v>100</v>
      </c>
      <c r="DW20">
        <v>3.979</v>
      </c>
      <c r="DX20">
        <v>-0.635</v>
      </c>
      <c r="DY20">
        <v>2</v>
      </c>
      <c r="DZ20">
        <v>701.815</v>
      </c>
      <c r="EA20">
        <v>592.367</v>
      </c>
      <c r="EB20">
        <v>26.0349</v>
      </c>
      <c r="EC20">
        <v>25.4639</v>
      </c>
      <c r="ED20">
        <v>30.0003</v>
      </c>
      <c r="EE20">
        <v>25.357</v>
      </c>
      <c r="EF20">
        <v>25.3172</v>
      </c>
      <c r="EG20">
        <v>14.9837</v>
      </c>
      <c r="EH20">
        <v>-30</v>
      </c>
      <c r="EI20">
        <v>-30</v>
      </c>
      <c r="EJ20">
        <v>-999.9</v>
      </c>
      <c r="EK20">
        <v>200</v>
      </c>
      <c r="EL20">
        <v>15.4751</v>
      </c>
      <c r="EM20">
        <v>111.827</v>
      </c>
      <c r="EN20">
        <v>99.3252</v>
      </c>
    </row>
    <row r="21" spans="1:144">
      <c r="A21">
        <v>5</v>
      </c>
      <c r="B21">
        <v>1632926085.3</v>
      </c>
      <c r="C21">
        <v>1139.29999995232</v>
      </c>
      <c r="D21" t="s">
        <v>266</v>
      </c>
      <c r="E21" t="s">
        <v>267</v>
      </c>
      <c r="F21" t="s">
        <v>250</v>
      </c>
      <c r="G21">
        <v>1632926077.26452</v>
      </c>
      <c r="H21">
        <f>BV21*AI21*(BT21-BU21)/(100*BN21*(1000-AI21*BT21))</f>
        <v>0</v>
      </c>
      <c r="I21">
        <f>BV21*AI21*(BS21-BR21*(1000-AI21*BU21)/(1000-AI21*BT21))/(100*BN21)</f>
        <v>0</v>
      </c>
      <c r="J21">
        <f>BR21 - IF(AI21&gt;1, I21*BN21*100.0/(AK21*CB21), 0)</f>
        <v>0</v>
      </c>
      <c r="K21">
        <f>((Q21-H21/2)*J21-I21)/(Q21+H21/2)</f>
        <v>0</v>
      </c>
      <c r="L21">
        <f>K21*(BW21+BX21)/1000.0</f>
        <v>0</v>
      </c>
      <c r="M21">
        <f>(BR21 - IF(AI21&gt;1, I21*BN21*100.0/(AK21*CB21), 0))*(BW21+BX21)/1000.0</f>
        <v>0</v>
      </c>
      <c r="N21">
        <f>2.0/((1/P21-1/O21)+SIGN(P21)*SQRT((1/P21-1/O21)*(1/P21-1/O21) + 4*BO21/((BO21+1)*(BO21+1))*(2*1/P21*1/O21-1/O21*1/O21)))</f>
        <v>0</v>
      </c>
      <c r="O21">
        <f>AF21+AE21*BN21+AD21*BN21*BN21</f>
        <v>0</v>
      </c>
      <c r="P21">
        <f>H21*(1000-(1000*0.61365*exp(17.502*T21/(240.97+T21))/(BW21+BX21)+BT21)/2)/(1000*0.61365*exp(17.502*T21/(240.97+T21))/(BW21+BX21)-BT21)</f>
        <v>0</v>
      </c>
      <c r="Q21">
        <f>1/((BO21+1)/(N21/1.6)+1/(O21/1.37)) + BO21/((BO21+1)/(N21/1.6) + BO21/(O21/1.37))</f>
        <v>0</v>
      </c>
      <c r="R21">
        <f>(BK21*BM21)</f>
        <v>0</v>
      </c>
      <c r="S21">
        <f>(BY21+(R21+2*0.95*5.67E-8*(((BY21+$B$7)+273)^4-(BY21+273)^4)-44100*H21)/(1.84*29.3*O21+8*0.95*5.67E-8*(BY21+273)^3))</f>
        <v>0</v>
      </c>
      <c r="T21">
        <f>($C$7*BZ21+$D$7*CA21+$E$7*S21)</f>
        <v>0</v>
      </c>
      <c r="U21">
        <f>0.61365*exp(17.502*T21/(240.97+T21))</f>
        <v>0</v>
      </c>
      <c r="V21">
        <f>(W21/X21*100)</f>
        <v>0</v>
      </c>
      <c r="W21">
        <f>BT21*(BW21+BX21)/1000</f>
        <v>0</v>
      </c>
      <c r="X21">
        <f>0.61365*exp(17.502*BY21/(240.97+BY21))</f>
        <v>0</v>
      </c>
      <c r="Y21">
        <f>(U21-BT21*(BW21+BX21)/1000)</f>
        <v>0</v>
      </c>
      <c r="Z21">
        <f>(-H21*44100)</f>
        <v>0</v>
      </c>
      <c r="AA21">
        <f>2*29.3*O21*0.92*(BY21-T21)</f>
        <v>0</v>
      </c>
      <c r="AB21">
        <f>2*0.95*5.67E-8*(((BY21+$B$7)+273)^4-(T21+273)^4)</f>
        <v>0</v>
      </c>
      <c r="AC21">
        <f>R21+AB21+Z21+AA21</f>
        <v>0</v>
      </c>
      <c r="AD21">
        <v>-0.0372095934558506</v>
      </c>
      <c r="AE21">
        <v>0.041771028393613</v>
      </c>
      <c r="AF21">
        <v>3.1869201177229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MAX(0,($B$13+$C$13*CB21)/(1+$D$13*CB21)*BW21/(BY21+273)*$E$13)</f>
        <v>0</v>
      </c>
      <c r="AL21" t="s">
        <v>251</v>
      </c>
      <c r="AM21">
        <v>2.53818846153846</v>
      </c>
      <c r="AN21">
        <v>1.3068</v>
      </c>
      <c r="AO21">
        <f>AN21-AM21</f>
        <v>0</v>
      </c>
      <c r="AP21">
        <f>AO21/AN21</f>
        <v>0</v>
      </c>
      <c r="AQ21">
        <v>0.845399834928455</v>
      </c>
      <c r="AR21" t="s">
        <v>268</v>
      </c>
      <c r="AS21">
        <v>2.61313846153846</v>
      </c>
      <c r="AT21">
        <v>2.6288</v>
      </c>
      <c r="AU21">
        <f>1-AS21/AT21</f>
        <v>0</v>
      </c>
      <c r="AV21">
        <v>0.5</v>
      </c>
      <c r="AW21">
        <f>BK21</f>
        <v>0</v>
      </c>
      <c r="AX21">
        <f>I21</f>
        <v>0</v>
      </c>
      <c r="AY21">
        <f>AU21*AV21*AW21</f>
        <v>0</v>
      </c>
      <c r="AZ21">
        <f>BE21/AT21</f>
        <v>0</v>
      </c>
      <c r="BA21">
        <f>(AX21-AQ21)/AW21</f>
        <v>0</v>
      </c>
      <c r="BB21">
        <f>(AN21-AT21)/AT21</f>
        <v>0</v>
      </c>
      <c r="BC21" t="s">
        <v>252</v>
      </c>
      <c r="BD21">
        <v>0</v>
      </c>
      <c r="BE21">
        <f>AT21-BD21</f>
        <v>0</v>
      </c>
      <c r="BF21">
        <f>(AT21-AS21)/(AT21-BD21)</f>
        <v>0</v>
      </c>
      <c r="BG21">
        <f>(AN21-AT21)/(AN21-BD21)</f>
        <v>0</v>
      </c>
      <c r="BH21">
        <f>(AT21-AS21)/(AT21-AM21)</f>
        <v>0</v>
      </c>
      <c r="BI21">
        <f>(AN21-AT21)/(AN21-AM21)</f>
        <v>0</v>
      </c>
      <c r="BJ21">
        <f>$B$11*CC21+$C$11*CD21+$F$11*CE21</f>
        <v>0</v>
      </c>
      <c r="BK21">
        <f>BJ21*BL21</f>
        <v>0</v>
      </c>
      <c r="BL21">
        <f>($B$11*$D$9+$C$11*$D$9+$F$11*((CR21+CJ21)/MAX(CR21+CJ21+CS21, 0.1)*$I$9+CS21/MAX(CR21+CJ21+CS21, 0.1)*$J$9))/($B$11+$C$11+$F$11)</f>
        <v>0</v>
      </c>
      <c r="BM21">
        <f>($B$11*$K$9+$C$11*$K$9+$F$11*((CR21+CJ21)/MAX(CR21+CJ21+CS21, 0.1)*$P$9+CS21/MAX(CR21+CJ21+CS21, 0.1)*$Q$9))/($B$11+$C$11+$F$11)</f>
        <v>0</v>
      </c>
      <c r="BN21">
        <v>6</v>
      </c>
      <c r="BO21">
        <v>0.5</v>
      </c>
      <c r="BP21" t="s">
        <v>253</v>
      </c>
      <c r="BQ21">
        <v>1632926077.26452</v>
      </c>
      <c r="BR21">
        <v>99.4820419354839</v>
      </c>
      <c r="BS21">
        <v>99.9847451612903</v>
      </c>
      <c r="BT21">
        <v>26.1913419354839</v>
      </c>
      <c r="BU21">
        <v>24.1024483870968</v>
      </c>
      <c r="BV21">
        <v>600.000967741935</v>
      </c>
      <c r="BW21">
        <v>89.7949774193548</v>
      </c>
      <c r="BX21">
        <v>0.200005806451613</v>
      </c>
      <c r="BY21">
        <v>27.8755741935484</v>
      </c>
      <c r="BZ21">
        <v>28.3431483870968</v>
      </c>
      <c r="CA21">
        <v>999.9</v>
      </c>
      <c r="CB21">
        <v>9993.06935483871</v>
      </c>
      <c r="CC21">
        <v>0</v>
      </c>
      <c r="CD21">
        <v>6.77452677419355</v>
      </c>
      <c r="CE21">
        <v>2000.0064516129</v>
      </c>
      <c r="CF21">
        <v>0.980007129032258</v>
      </c>
      <c r="CG21">
        <v>0.0199931290322581</v>
      </c>
      <c r="CH21">
        <v>0</v>
      </c>
      <c r="CI21">
        <v>2.60656774193548</v>
      </c>
      <c r="CJ21">
        <v>0</v>
      </c>
      <c r="CK21">
        <v>16948.7225806452</v>
      </c>
      <c r="CL21">
        <v>16705.5</v>
      </c>
      <c r="CM21">
        <v>41.5</v>
      </c>
      <c r="CN21">
        <v>43.036</v>
      </c>
      <c r="CO21">
        <v>42.266</v>
      </c>
      <c r="CP21">
        <v>41.532</v>
      </c>
      <c r="CQ21">
        <v>41.2276451612903</v>
      </c>
      <c r="CR21">
        <v>1960.01935483871</v>
      </c>
      <c r="CS21">
        <v>39.9896774193548</v>
      </c>
      <c r="CT21">
        <v>0</v>
      </c>
      <c r="CU21">
        <v>76.6999998092651</v>
      </c>
      <c r="CV21">
        <v>2.61313846153846</v>
      </c>
      <c r="CW21">
        <v>0.380218795499578</v>
      </c>
      <c r="CX21">
        <v>-31.1213675211987</v>
      </c>
      <c r="CY21">
        <v>16948.3653846154</v>
      </c>
      <c r="CZ21">
        <v>15</v>
      </c>
      <c r="DA21">
        <v>1632925364.1</v>
      </c>
      <c r="DB21" t="s">
        <v>259</v>
      </c>
      <c r="DC21">
        <v>1</v>
      </c>
      <c r="DD21">
        <v>3.979</v>
      </c>
      <c r="DE21">
        <v>-0.635</v>
      </c>
      <c r="DF21">
        <v>400</v>
      </c>
      <c r="DG21">
        <v>24</v>
      </c>
      <c r="DH21">
        <v>0.3</v>
      </c>
      <c r="DI21">
        <v>0.16</v>
      </c>
      <c r="DJ21">
        <v>-0.492797115384615</v>
      </c>
      <c r="DK21">
        <v>-0.0757090158768242</v>
      </c>
      <c r="DL21">
        <v>0.0261052010804021</v>
      </c>
      <c r="DM21">
        <v>1</v>
      </c>
      <c r="DN21">
        <v>2.07894480769231</v>
      </c>
      <c r="DO21">
        <v>0.0997658418104929</v>
      </c>
      <c r="DP21">
        <v>0.0125659292855392</v>
      </c>
      <c r="DQ21">
        <v>1</v>
      </c>
      <c r="DR21">
        <v>2</v>
      </c>
      <c r="DS21">
        <v>2</v>
      </c>
      <c r="DT21" t="s">
        <v>269</v>
      </c>
      <c r="DU21">
        <v>100</v>
      </c>
      <c r="DV21">
        <v>100</v>
      </c>
      <c r="DW21">
        <v>3.979</v>
      </c>
      <c r="DX21">
        <v>-0.635</v>
      </c>
      <c r="DY21">
        <v>2</v>
      </c>
      <c r="DZ21">
        <v>701.954</v>
      </c>
      <c r="EA21">
        <v>591.321</v>
      </c>
      <c r="EB21">
        <v>26.1448</v>
      </c>
      <c r="EC21">
        <v>25.509</v>
      </c>
      <c r="ED21">
        <v>30.0002</v>
      </c>
      <c r="EE21">
        <v>25.3984</v>
      </c>
      <c r="EF21">
        <v>25.3592</v>
      </c>
      <c r="EG21">
        <v>9.32774</v>
      </c>
      <c r="EH21">
        <v>-30</v>
      </c>
      <c r="EI21">
        <v>-30</v>
      </c>
      <c r="EJ21">
        <v>-999.9</v>
      </c>
      <c r="EK21">
        <v>100</v>
      </c>
      <c r="EL21">
        <v>15.4751</v>
      </c>
      <c r="EM21">
        <v>111.813</v>
      </c>
      <c r="EN21">
        <v>99.3308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2021-09-29T09:36:42Z</dcterms:created>
  <dcterms:modified xsi:type="dcterms:W3CDTF">2021-09-29T09:36:42Z</dcterms:modified>
</cp:coreProperties>
</file>