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<sst xmlns="http://schemas.openxmlformats.org/spreadsheetml/2006/main" count="577" uniqueCount="266">
  <si>
    <t>File opened</t>
  </si>
  <si>
    <t>2021-10-06 08:53:18</t>
  </si>
  <si>
    <t>Console s/n</t>
  </si>
  <si>
    <t>68C-901352</t>
  </si>
  <si>
    <t>Console ver</t>
  </si>
  <si>
    <t>Bluestem v.1.3.4</t>
  </si>
  <si>
    <t>Scripts ver</t>
  </si>
  <si>
    <t>2018.05  1.3.4, Mar 2018</t>
  </si>
  <si>
    <t>Head s/n</t>
  </si>
  <si>
    <t>68H-581348</t>
  </si>
  <si>
    <t>Head ver</t>
  </si>
  <si>
    <t>1.3.0</t>
  </si>
  <si>
    <t>Head cal</t>
  </si>
  <si>
    <t>{"co2bspan2a": "0.176379", "flowmeterzero": "1.01", "tbzero": "0.0380535", "h2obspan2b": "0.0670951", "co2bspan2b": "0.174583", "co2bzero": "0.971603", "h2oaspan2": "0", "co2bspan1": "0.989818", "h2obspan2": "0", "co2aspanconc2": "0", "co2bspan2": "0", "h2oaspan2a": "0.0673025", "h2obspan2a": "0.0673262", "co2azero": "0.893886", "co2aspan1": "0.989639", "co2aspanconc1": "993.2", "flowazero": "0.21437", "ssb_ref": "33513.6", "h2oaspanconc1": "12.25", "co2aspan2a": "0.176687", "co2aspan2": "0", "co2bspanconc2": "0", "h2oazero": "1.05601", "h2obspanconc1": "12.25", "flowbzero": "0.22602", "chamberpressurezero": "2.54967", "oxygen": "21", "co2bspanconc1": "993.2", "tazero": "0.142506", "ssa_ref": "33579.6", "h2obzero": "1.07726", "h2obspanconc2": "0", "h2obspan1": "0.996568", "h2oaspan2b": "0.0674668", "h2oaspan1": "1.00244", "h2oaspanconc2": "0", "co2aspan2b": "0.174856"}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</si>
  <si>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</si>
  <si>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</si>
  <si>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</si>
  <si>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</si>
  <si>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</si>
  <si>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</si>
  <si>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</si>
  <si>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</si>
  <si>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</si>
  <si>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08:53:18</t>
  </si>
  <si>
    <t>Stability Definition:	ΔH2O (Meas2): Slp&lt;0.1	ΔCO2 (Meas2): Slp&lt;0.1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</si>
  <si>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</si>
  <si>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</si>
  <si>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</si>
  <si>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</si>
  <si>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</si>
  <si>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</si>
  <si>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</si>
  <si>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</si>
  <si>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</si>
  <si>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</si>
  <si>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</si>
  <si>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</si>
  <si>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</si>
  <si>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</si>
  <si>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</si>
  <si>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</si>
  <si>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</si>
  <si>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</si>
  <si>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</si>
  <si>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</si>
  <si>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</si>
  <si>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</si>
  <si>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</si>
  <si>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</si>
  <si>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</si>
  <si>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</si>
  <si>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</si>
  <si>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</si>
  <si>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</si>
  <si>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</si>
  <si>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</si>
  <si>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</si>
  <si>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</si>
  <si>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</si>
  <si>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</si>
  <si>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</si>
  <si>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</si>
  <si>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</si>
  <si>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</si>
  <si>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</si>
  <si>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</si>
  <si>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</si>
  <si>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</si>
  <si>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</si>
  <si>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2.58415 94.5862 405.282 689.709 927.761 1171.55 1356.21 1421.07</t>
  </si>
  <si>
    <t>Fs_true</t>
  </si>
  <si>
    <t>0.248439 112.125 401.497 601.723 801.188 1000.95 1201.04 1302.06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</si>
  <si>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</si>
  <si>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</si>
  <si>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</si>
  <si>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</si>
  <si>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</si>
  <si>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</si>
  <si>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</si>
  <si>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</si>
  <si>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</si>
  <si>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</si>
  <si>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</si>
  <si>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</si>
  <si>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</si>
  <si>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</si>
  <si>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</si>
  <si>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</si>
  <si>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</si>
  <si>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rep name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</si>
  <si>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</si>
  <si>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</si>
  <si>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</si>
  <si>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</si>
  <si>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</si>
  <si>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</si>
  <si>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</si>
  <si>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</si>
  <si>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</si>
  <si>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</si>
  <si>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</si>
  <si>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</si>
  <si>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</si>
  <si>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</si>
  <si>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</si>
  <si>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</si>
  <si>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</si>
  <si>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</si>
  <si>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</si>
  <si>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</si>
  <si>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</si>
  <si>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</si>
  <si>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</si>
  <si>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</si>
  <si>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</si>
  <si>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</si>
  <si>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</si>
  <si>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</si>
  <si>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</si>
  <si>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</si>
  <si>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</si>
  <si>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</si>
  <si>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</si>
  <si>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</si>
  <si>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</si>
  <si>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</si>
  <si>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</si>
  <si>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</si>
  <si>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</si>
  <si>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</si>
  <si>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</si>
  <si>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</si>
  <si>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</si>
  <si>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</si>
  <si>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</si>
  <si>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</si>
  <si>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</si>
  <si>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</si>
  <si>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</si>
  <si>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</si>
  <si>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</si>
  <si>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</si>
  <si>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</si>
  <si>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</si>
  <si>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</si>
  <si>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</si>
  <si>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</si>
  <si>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</si>
  <si>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</si>
  <si>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</si>
  <si>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</si>
  <si>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</si>
  <si>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</si>
  <si>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</si>
  <si>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</si>
  <si>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</si>
  <si>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</si>
  <si>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</si>
  <si>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</si>
  <si>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</si>
  <si>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</si>
  <si>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</si>
  <si>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</si>
  <si>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</si>
  <si>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</si>
  <si>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</si>
  <si>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</si>
  <si>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</si>
  <si>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</si>
  <si>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</si>
  <si>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</si>
  <si>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</si>
  <si>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</si>
  <si>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</si>
  <si>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</si>
  <si>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</si>
  <si>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</si>
  <si>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</si>
  <si>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</si>
  <si>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</si>
  <si>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</si>
  <si>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</si>
  <si>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</si>
  <si>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</si>
  <si>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</si>
  <si>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</si>
  <si>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</si>
  <si>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</si>
  <si>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</si>
  <si>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</si>
  <si>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</si>
  <si>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</si>
  <si>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</si>
  <si>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</si>
  <si>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</si>
  <si>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</si>
  <si>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</si>
  <si>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</si>
  <si>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</si>
  <si>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</si>
  <si>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</si>
  <si>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</si>
  <si>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</si>
  <si>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</si>
  <si>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</si>
  <si>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</si>
  <si>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</si>
  <si>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</si>
  <si>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</si>
  <si>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</si>
  <si>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</si>
  <si>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</si>
  <si>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</si>
  <si>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</si>
  <si>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</si>
  <si>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</si>
  <si>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</si>
  <si>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</si>
  <si>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</si>
  <si>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20211006 09:16:05</t>
  </si>
  <si>
    <t>09:16:05</t>
  </si>
  <si>
    <t>default</t>
  </si>
  <si>
    <t>0: Broadleaf</t>
  </si>
  <si>
    <t>09:15:31</t>
  </si>
  <si>
    <t>2/2</t>
  </si>
  <si>
    <t>20211006 09:18:02</t>
  </si>
  <si>
    <t>09:18:02</t>
  </si>
  <si>
    <t>09:17:23</t>
  </si>
  <si>
    <t>20211006 09:20:02</t>
  </si>
  <si>
    <t>09:20:02</t>
  </si>
  <si>
    <t>09:19:13</t>
  </si>
  <si>
    <t>20211006 09:22:02</t>
  </si>
  <si>
    <t>09:22:02</t>
  </si>
  <si>
    <t>09:21:26</t>
  </si>
  <si>
    <t>20211006 09:23:08</t>
  </si>
  <si>
    <t>09:23:08</t>
  </si>
  <si>
    <t>09:23:38</t>
  </si>
  <si>
    <t>20211006 09:25:11</t>
  </si>
  <si>
    <t>09:25:11</t>
  </si>
  <si>
    <t>09:24:30</t>
  </si>
  <si>
    <t>20211006 09:26:41</t>
  </si>
  <si>
    <t>09:26:41</t>
  </si>
  <si>
    <t>09:27:03</t>
  </si>
  <si>
    <t>20211006 09:29:05</t>
  </si>
  <si>
    <t>09:29:05</t>
  </si>
  <si>
    <t>09:28:15</t>
  </si>
  <si>
    <t>0/2</t>
  </si>
  <si>
    <t>20211006 09:30:23</t>
  </si>
  <si>
    <t>09:30:23</t>
  </si>
  <si>
    <t>09:30:45</t>
  </si>
  <si>
    <t>20211006 09:32:18</t>
  </si>
  <si>
    <t>09:32:18</t>
  </si>
  <si>
    <t>09:31:51</t>
  </si>
  <si>
    <t>20211006 09:34:18</t>
  </si>
  <si>
    <t>09:34:18</t>
  </si>
  <si>
    <t>09:33:23</t>
  </si>
  <si>
    <t>20211006 09:36:19</t>
  </si>
  <si>
    <t>09:36:19</t>
  </si>
  <si>
    <t>09:35:29</t>
  </si>
  <si>
    <t>1/2</t>
  </si>
  <si>
    <t>20211006 09:38:20</t>
  </si>
  <si>
    <t>09:38:20</t>
  </si>
  <si>
    <t>09:37:43</t>
  </si>
  <si>
    <t>20211006 09:39:45</t>
  </si>
  <si>
    <t>09:39:45</t>
  </si>
  <si>
    <t>09:40:08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</si>
</sst>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P30"/>
  <sheetViews>
    <sheetView tabSelected="1" workbookViewId="0"/>
  </sheetViews>
  <sheetFormatPr defaultRowHeight="15"/>
  <sheetData>
    <row r="2" spans="1:120">
      <c r="A2" t="s">
        <v>25</v>
      </c>
      <c r="B2" t="s">
        <v>26</v>
      </c>
      <c r="C2" t="s">
        <v>28</v>
      </c>
      <c r="D2" t="s">
        <v>29</v>
      </c>
    </row>
    <row r="3" spans="1:120">
      <c r="B3" t="s">
        <v>27</v>
      </c>
      <c r="C3">
        <v>21</v>
      </c>
      <c r="D3" t="s">
        <v>30</v>
      </c>
    </row>
    <row r="4" spans="1:120">
      <c r="A4" t="s">
        <v>31</v>
      </c>
      <c r="B4" t="s">
        <v>32</v>
      </c>
    </row>
    <row r="5" spans="1:120">
      <c r="B5">
        <v>2</v>
      </c>
    </row>
    <row r="6" spans="1:120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20">
      <c r="B7">
        <v>0</v>
      </c>
      <c r="C7">
        <v>1</v>
      </c>
      <c r="D7">
        <v>0</v>
      </c>
      <c r="E7">
        <v>0</v>
      </c>
    </row>
    <row r="8" spans="1:120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20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0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20">
      <c r="B11">
        <v>0</v>
      </c>
      <c r="C11">
        <v>0</v>
      </c>
      <c r="D11">
        <v>0</v>
      </c>
      <c r="E11">
        <v>0</v>
      </c>
      <c r="F11">
        <v>1</v>
      </c>
    </row>
    <row r="12" spans="1:120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20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20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77</v>
      </c>
      <c r="AM14" t="s">
        <v>77</v>
      </c>
      <c r="AN14" t="s">
        <v>77</v>
      </c>
      <c r="AO14" t="s">
        <v>77</v>
      </c>
      <c r="AP14" t="s">
        <v>31</v>
      </c>
      <c r="AQ14" t="s">
        <v>31</v>
      </c>
      <c r="AR14" t="s">
        <v>31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79</v>
      </c>
      <c r="BH14" t="s">
        <v>79</v>
      </c>
      <c r="BI14" t="s">
        <v>79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80</v>
      </c>
      <c r="BY14" t="s">
        <v>80</v>
      </c>
      <c r="BZ14" t="s">
        <v>80</v>
      </c>
      <c r="CA14" t="s">
        <v>80</v>
      </c>
      <c r="CB14" t="s">
        <v>80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82</v>
      </c>
      <c r="CM14" t="s">
        <v>82</v>
      </c>
      <c r="CN14" t="s">
        <v>82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</row>
    <row r="15" spans="1:120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76</v>
      </c>
      <c r="AH15" t="s">
        <v>116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90</v>
      </c>
      <c r="AT15" t="s">
        <v>127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85</v>
      </c>
      <c r="CD15" t="s">
        <v>88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</row>
    <row r="16" spans="1:120">
      <c r="B16" t="s">
        <v>200</v>
      </c>
      <c r="C16" t="s">
        <v>200</v>
      </c>
      <c r="G16" t="s">
        <v>200</v>
      </c>
      <c r="H16" t="s">
        <v>201</v>
      </c>
      <c r="I16" t="s">
        <v>202</v>
      </c>
      <c r="J16" t="s">
        <v>203</v>
      </c>
      <c r="K16" t="s">
        <v>203</v>
      </c>
      <c r="L16" t="s">
        <v>132</v>
      </c>
      <c r="M16" t="s">
        <v>132</v>
      </c>
      <c r="N16" t="s">
        <v>201</v>
      </c>
      <c r="O16" t="s">
        <v>201</v>
      </c>
      <c r="P16" t="s">
        <v>201</v>
      </c>
      <c r="Q16" t="s">
        <v>201</v>
      </c>
      <c r="R16" t="s">
        <v>204</v>
      </c>
      <c r="S16" t="s">
        <v>205</v>
      </c>
      <c r="T16" t="s">
        <v>205</v>
      </c>
      <c r="U16" t="s">
        <v>206</v>
      </c>
      <c r="V16" t="s">
        <v>207</v>
      </c>
      <c r="W16" t="s">
        <v>206</v>
      </c>
      <c r="X16" t="s">
        <v>206</v>
      </c>
      <c r="Y16" t="s">
        <v>206</v>
      </c>
      <c r="Z16" t="s">
        <v>204</v>
      </c>
      <c r="AA16" t="s">
        <v>204</v>
      </c>
      <c r="AB16" t="s">
        <v>204</v>
      </c>
      <c r="AC16" t="s">
        <v>204</v>
      </c>
      <c r="AG16" t="s">
        <v>208</v>
      </c>
      <c r="AH16" t="s">
        <v>207</v>
      </c>
      <c r="AJ16" t="s">
        <v>207</v>
      </c>
      <c r="AK16" t="s">
        <v>208</v>
      </c>
      <c r="AL16" t="s">
        <v>202</v>
      </c>
      <c r="AM16" t="s">
        <v>202</v>
      </c>
      <c r="AO16" t="s">
        <v>209</v>
      </c>
      <c r="AP16" t="s">
        <v>210</v>
      </c>
      <c r="AS16" t="s">
        <v>200</v>
      </c>
      <c r="AT16" t="s">
        <v>203</v>
      </c>
      <c r="AU16" t="s">
        <v>203</v>
      </c>
      <c r="AV16" t="s">
        <v>211</v>
      </c>
      <c r="AW16" t="s">
        <v>211</v>
      </c>
      <c r="AX16" t="s">
        <v>208</v>
      </c>
      <c r="AY16" t="s">
        <v>206</v>
      </c>
      <c r="AZ16" t="s">
        <v>206</v>
      </c>
      <c r="BA16" t="s">
        <v>205</v>
      </c>
      <c r="BB16" t="s">
        <v>205</v>
      </c>
      <c r="BC16" t="s">
        <v>205</v>
      </c>
      <c r="BD16" t="s">
        <v>212</v>
      </c>
      <c r="BE16" t="s">
        <v>202</v>
      </c>
      <c r="BF16" t="s">
        <v>202</v>
      </c>
      <c r="BG16" t="s">
        <v>202</v>
      </c>
      <c r="BL16" t="s">
        <v>202</v>
      </c>
      <c r="BO16" t="s">
        <v>205</v>
      </c>
      <c r="BP16" t="s">
        <v>205</v>
      </c>
      <c r="BQ16" t="s">
        <v>205</v>
      </c>
      <c r="BR16" t="s">
        <v>205</v>
      </c>
      <c r="BS16" t="s">
        <v>205</v>
      </c>
      <c r="BT16" t="s">
        <v>202</v>
      </c>
      <c r="BU16" t="s">
        <v>202</v>
      </c>
      <c r="BV16" t="s">
        <v>202</v>
      </c>
      <c r="BW16" t="s">
        <v>200</v>
      </c>
      <c r="BY16" t="s">
        <v>213</v>
      </c>
      <c r="BZ16" t="s">
        <v>213</v>
      </c>
      <c r="CB16" t="s">
        <v>200</v>
      </c>
      <c r="CC16" t="s">
        <v>214</v>
      </c>
      <c r="CF16" t="s">
        <v>215</v>
      </c>
      <c r="CG16" t="s">
        <v>216</v>
      </c>
      <c r="CH16" t="s">
        <v>215</v>
      </c>
      <c r="CI16" t="s">
        <v>216</v>
      </c>
      <c r="CJ16" t="s">
        <v>207</v>
      </c>
      <c r="CK16" t="s">
        <v>207</v>
      </c>
      <c r="CL16" t="s">
        <v>203</v>
      </c>
      <c r="CM16" t="s">
        <v>217</v>
      </c>
      <c r="CN16" t="s">
        <v>203</v>
      </c>
      <c r="CP16" t="s">
        <v>211</v>
      </c>
      <c r="CQ16" t="s">
        <v>218</v>
      </c>
      <c r="CR16" t="s">
        <v>211</v>
      </c>
      <c r="CW16" t="s">
        <v>207</v>
      </c>
      <c r="CX16" t="s">
        <v>207</v>
      </c>
      <c r="CY16" t="s">
        <v>215</v>
      </c>
      <c r="CZ16" t="s">
        <v>216</v>
      </c>
      <c r="DB16" t="s">
        <v>208</v>
      </c>
      <c r="DC16" t="s">
        <v>208</v>
      </c>
      <c r="DD16" t="s">
        <v>205</v>
      </c>
      <c r="DE16" t="s">
        <v>205</v>
      </c>
      <c r="DF16" t="s">
        <v>205</v>
      </c>
      <c r="DG16" t="s">
        <v>205</v>
      </c>
      <c r="DH16" t="s">
        <v>205</v>
      </c>
      <c r="DI16" t="s">
        <v>207</v>
      </c>
      <c r="DJ16" t="s">
        <v>207</v>
      </c>
      <c r="DK16" t="s">
        <v>207</v>
      </c>
      <c r="DL16" t="s">
        <v>205</v>
      </c>
      <c r="DM16" t="s">
        <v>203</v>
      </c>
      <c r="DN16" t="s">
        <v>211</v>
      </c>
      <c r="DO16" t="s">
        <v>207</v>
      </c>
      <c r="DP16" t="s">
        <v>207</v>
      </c>
    </row>
    <row r="17" spans="1:120">
      <c r="A17">
        <v>1</v>
      </c>
      <c r="B17">
        <v>1633529765.5</v>
      </c>
      <c r="C17">
        <v>0</v>
      </c>
      <c r="D17" t="s">
        <v>219</v>
      </c>
      <c r="E17" t="s">
        <v>220</v>
      </c>
      <c r="F17" t="s">
        <v>221</v>
      </c>
      <c r="G17">
        <v>1633529757.5</v>
      </c>
      <c r="H17">
        <f>AX17*AI17*(AV17-AW17)/(100*AP17*(1000-AI17*AV17))</f>
        <v>0</v>
      </c>
      <c r="I17">
        <f>AX17*AI17*(AU17-AT17*(1000-AI17*AW17)/(1000-AI17*AV17))/(100*AP17)</f>
        <v>0</v>
      </c>
      <c r="J17">
        <f>AT17 - IF(AI17&gt;1, I17*AP17*100.0/(AK17*BD17), 0)</f>
        <v>0</v>
      </c>
      <c r="K17">
        <f>((Q17-H17/2)*J17-I17)/(Q17+H17/2)</f>
        <v>0</v>
      </c>
      <c r="L17">
        <f>K17*(AY17+AZ17)/1000.0</f>
        <v>0</v>
      </c>
      <c r="M17">
        <f>(AT17 - IF(AI17&gt;1, I17*AP17*100.0/(AK17*BD17), 0))*(AY17+AZ17)/1000.0</f>
        <v>0</v>
      </c>
      <c r="N17">
        <f>2.0/((1/P17-1/O17)+SIGN(P17)*SQRT((1/P17-1/O17)*(1/P17-1/O17) + 4*AQ17/((AQ17+1)*(AQ17+1))*(2*1/P17*1/O17-1/O17*1/O17)))</f>
        <v>0</v>
      </c>
      <c r="O17">
        <f>AF17+AE17*AP17+AD17*AP17*AP17</f>
        <v>0</v>
      </c>
      <c r="P17">
        <f>H17*(1000-(1000*0.61365*exp(17.502*T17/(240.97+T17))/(AY17+AZ17)+AV17)/2)/(1000*0.61365*exp(17.502*T17/(240.97+T17))/(AY17+AZ17)-AV17)</f>
        <v>0</v>
      </c>
      <c r="Q17">
        <f>1/((AQ17+1)/(N17/1.6)+1/(O17/1.37)) + AQ17/((AQ17+1)/(N17/1.6) + AQ17/(O17/1.37))</f>
        <v>0</v>
      </c>
      <c r="R17">
        <f>(AM17*AO17)</f>
        <v>0</v>
      </c>
      <c r="S17">
        <f>(BA17+(R17+2*0.95*5.67E-8*(((BA17+$B$7)+273)^4-(BA17+273)^4)-44100*H17)/(1.84*29.3*O17+8*0.95*5.67E-8*(BA17+273)^3))</f>
        <v>0</v>
      </c>
      <c r="T17">
        <f>($C$7*BB17+$D$7*BC17+$E$7*S17)</f>
        <v>0</v>
      </c>
      <c r="U17">
        <f>0.61365*exp(17.502*T17/(240.97+T17))</f>
        <v>0</v>
      </c>
      <c r="V17">
        <f>(W17/X17*100)</f>
        <v>0</v>
      </c>
      <c r="W17">
        <f>AV17*(AY17+AZ17)/1000</f>
        <v>0</v>
      </c>
      <c r="X17">
        <f>0.61365*exp(17.502*BA17/(240.97+BA17))</f>
        <v>0</v>
      </c>
      <c r="Y17">
        <f>(U17-AV17*(AY17+AZ17)/1000)</f>
        <v>0</v>
      </c>
      <c r="Z17">
        <f>(-H17*44100)</f>
        <v>0</v>
      </c>
      <c r="AA17">
        <f>2*29.3*O17*0.92*(BA17-T17)</f>
        <v>0</v>
      </c>
      <c r="AB17">
        <f>2*0.95*5.67E-8*(((BA17+$B$7)+273)^4-(T17+273)^4)</f>
        <v>0</v>
      </c>
      <c r="AC17">
        <f>R17+AB17+Z17+AA17</f>
        <v>0</v>
      </c>
      <c r="AD17">
        <v>-0.0375662534872469</v>
      </c>
      <c r="AE17">
        <v>0.0421714105239901</v>
      </c>
      <c r="AF17">
        <v>3.21135642540675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MAX(0,($B$13+$C$13*BD17)/(1+$D$13*BD17)*AY17/(BA17+273)*$E$13)</f>
        <v>0</v>
      </c>
      <c r="AL17">
        <f>$B$11*BE17+$C$11*BF17+$F$11*BG17</f>
        <v>0</v>
      </c>
      <c r="AM17">
        <f>AL17*AN17</f>
        <v>0</v>
      </c>
      <c r="AN17">
        <f>($B$11*$D$9+$C$11*$D$9+$F$11*((BT17+BL17)/MAX(BT17+BL17+BU17, 0.1)*$I$9+BU17/MAX(BT17+BL17+BU17, 0.1)*$J$9))/($B$11+$C$11+$F$11)</f>
        <v>0</v>
      </c>
      <c r="AO17">
        <f>($B$11*$K$9+$C$11*$K$9+$F$11*((BT17+BL17)/MAX(BT17+BL17+BU17, 0.1)*$P$9+BU17/MAX(BT17+BL17+BU17, 0.1)*$Q$9))/($B$11+$C$11+$F$11)</f>
        <v>0</v>
      </c>
      <c r="AP17">
        <v>6</v>
      </c>
      <c r="AQ17">
        <v>0.5</v>
      </c>
      <c r="AR17" t="s">
        <v>222</v>
      </c>
      <c r="AS17">
        <v>1633529757.5</v>
      </c>
      <c r="AT17">
        <v>390.796677419355</v>
      </c>
      <c r="AU17">
        <v>399.984129032258</v>
      </c>
      <c r="AV17">
        <v>19.7375161290323</v>
      </c>
      <c r="AW17">
        <v>17.6914064516129</v>
      </c>
      <c r="AX17">
        <v>600.007612903226</v>
      </c>
      <c r="AY17">
        <v>90.6629935483871</v>
      </c>
      <c r="AZ17">
        <v>0.200038806451613</v>
      </c>
      <c r="BA17">
        <v>27.0029225806452</v>
      </c>
      <c r="BB17">
        <v>27.1653161290323</v>
      </c>
      <c r="BC17">
        <v>999.9</v>
      </c>
      <c r="BD17">
        <v>9992.26290322581</v>
      </c>
      <c r="BE17">
        <v>0</v>
      </c>
      <c r="BF17">
        <v>6.50192774193548</v>
      </c>
      <c r="BG17">
        <v>1499.98322580645</v>
      </c>
      <c r="BH17">
        <v>0.972997903225807</v>
      </c>
      <c r="BI17">
        <v>0.0270022903225806</v>
      </c>
      <c r="BJ17">
        <v>0</v>
      </c>
      <c r="BK17">
        <v>2.59674193548387</v>
      </c>
      <c r="BL17">
        <v>0</v>
      </c>
      <c r="BM17">
        <v>11266.0387096774</v>
      </c>
      <c r="BN17">
        <v>12499.6096774194</v>
      </c>
      <c r="BO17">
        <v>40.375</v>
      </c>
      <c r="BP17">
        <v>43.004</v>
      </c>
      <c r="BQ17">
        <v>41.7154516129032</v>
      </c>
      <c r="BR17">
        <v>41.437</v>
      </c>
      <c r="BS17">
        <v>40.378935483871</v>
      </c>
      <c r="BT17">
        <v>1459.48290322581</v>
      </c>
      <c r="BU17">
        <v>40.5003225806452</v>
      </c>
      <c r="BV17">
        <v>0</v>
      </c>
      <c r="BW17">
        <v>1633533572</v>
      </c>
      <c r="BX17">
        <v>2.61133461538462</v>
      </c>
      <c r="BY17">
        <v>0.907620509113349</v>
      </c>
      <c r="BZ17">
        <v>-21.0017094027922</v>
      </c>
      <c r="CA17">
        <v>11265.9115384615</v>
      </c>
      <c r="CB17">
        <v>15</v>
      </c>
      <c r="CC17">
        <v>1633529731</v>
      </c>
      <c r="CD17" t="s">
        <v>223</v>
      </c>
      <c r="CE17">
        <v>3</v>
      </c>
      <c r="CF17">
        <v>3.594</v>
      </c>
      <c r="CG17">
        <v>-0.807</v>
      </c>
      <c r="CH17">
        <v>400</v>
      </c>
      <c r="CI17">
        <v>18</v>
      </c>
      <c r="CJ17">
        <v>0.39</v>
      </c>
      <c r="CK17">
        <v>0.05</v>
      </c>
      <c r="CL17">
        <v>-9.19674547619048</v>
      </c>
      <c r="CM17">
        <v>0.0263168624908784</v>
      </c>
      <c r="CN17">
        <v>0.0327884334427612</v>
      </c>
      <c r="CO17">
        <v>1</v>
      </c>
      <c r="CP17">
        <v>2.040755</v>
      </c>
      <c r="CQ17">
        <v>0.0893858520379221</v>
      </c>
      <c r="CR17">
        <v>0.00945115418751542</v>
      </c>
      <c r="CS17">
        <v>1</v>
      </c>
      <c r="CT17">
        <v>2</v>
      </c>
      <c r="CU17">
        <v>2</v>
      </c>
      <c r="CV17" t="s">
        <v>224</v>
      </c>
      <c r="CW17">
        <v>100</v>
      </c>
      <c r="CX17">
        <v>100</v>
      </c>
      <c r="CY17">
        <v>3.594</v>
      </c>
      <c r="CZ17">
        <v>-0.807</v>
      </c>
      <c r="DA17">
        <v>2</v>
      </c>
      <c r="DB17">
        <v>704.795</v>
      </c>
      <c r="DC17">
        <v>578.887</v>
      </c>
      <c r="DD17">
        <v>25.0007</v>
      </c>
      <c r="DE17">
        <v>25.7625</v>
      </c>
      <c r="DF17">
        <v>30.0005</v>
      </c>
      <c r="DG17">
        <v>25.6268</v>
      </c>
      <c r="DH17">
        <v>25.5876</v>
      </c>
      <c r="DI17">
        <v>25.2522</v>
      </c>
      <c r="DJ17">
        <v>32.4355</v>
      </c>
      <c r="DK17">
        <v>79.3874</v>
      </c>
      <c r="DL17">
        <v>25</v>
      </c>
      <c r="DM17">
        <v>400</v>
      </c>
      <c r="DN17">
        <v>17.6582</v>
      </c>
      <c r="DO17">
        <v>111.514</v>
      </c>
      <c r="DP17">
        <v>99.4442</v>
      </c>
    </row>
    <row r="18" spans="1:120">
      <c r="A18">
        <v>2</v>
      </c>
      <c r="B18">
        <v>1633529882</v>
      </c>
      <c r="C18">
        <v>116.5</v>
      </c>
      <c r="D18" t="s">
        <v>225</v>
      </c>
      <c r="E18" t="s">
        <v>226</v>
      </c>
      <c r="F18" t="s">
        <v>221</v>
      </c>
      <c r="G18">
        <v>1633529874.00968</v>
      </c>
      <c r="H18">
        <f>AX18*AI18*(AV18-AW18)/(100*AP18*(1000-AI18*AV18))</f>
        <v>0</v>
      </c>
      <c r="I18">
        <f>AX18*AI18*(AU18-AT18*(1000-AI18*AW18)/(1000-AI18*AV18))/(100*AP18)</f>
        <v>0</v>
      </c>
      <c r="J18">
        <f>AT18 - IF(AI18&gt;1, I18*AP18*100.0/(AK18*BD18), 0)</f>
        <v>0</v>
      </c>
      <c r="K18">
        <f>((Q18-H18/2)*J18-I18)/(Q18+H18/2)</f>
        <v>0</v>
      </c>
      <c r="L18">
        <f>K18*(AY18+AZ18)/1000.0</f>
        <v>0</v>
      </c>
      <c r="M18">
        <f>(AT18 - IF(AI18&gt;1, I18*AP18*100.0/(AK18*BD18), 0))*(AY18+AZ18)/1000.0</f>
        <v>0</v>
      </c>
      <c r="N18">
        <f>2.0/((1/P18-1/O18)+SIGN(P18)*SQRT((1/P18-1/O18)*(1/P18-1/O18) + 4*AQ18/((AQ18+1)*(AQ18+1))*(2*1/P18*1/O18-1/O18*1/O18)))</f>
        <v>0</v>
      </c>
      <c r="O18">
        <f>AF18+AE18*AP18+AD18*AP18*AP18</f>
        <v>0</v>
      </c>
      <c r="P18">
        <f>H18*(1000-(1000*0.61365*exp(17.502*T18/(240.97+T18))/(AY18+AZ18)+AV18)/2)/(1000*0.61365*exp(17.502*T18/(240.97+T18))/(AY18+AZ18)-AV18)</f>
        <v>0</v>
      </c>
      <c r="Q18">
        <f>1/((AQ18+1)/(N18/1.6)+1/(O18/1.37)) + AQ18/((AQ18+1)/(N18/1.6) + AQ18/(O18/1.37))</f>
        <v>0</v>
      </c>
      <c r="R18">
        <f>(AM18*AO18)</f>
        <v>0</v>
      </c>
      <c r="S18">
        <f>(BA18+(R18+2*0.95*5.67E-8*(((BA18+$B$7)+273)^4-(BA18+273)^4)-44100*H18)/(1.84*29.3*O18+8*0.95*5.67E-8*(BA18+273)^3))</f>
        <v>0</v>
      </c>
      <c r="T18">
        <f>($C$7*BB18+$D$7*BC18+$E$7*S18)</f>
        <v>0</v>
      </c>
      <c r="U18">
        <f>0.61365*exp(17.502*T18/(240.97+T18))</f>
        <v>0</v>
      </c>
      <c r="V18">
        <f>(W18/X18*100)</f>
        <v>0</v>
      </c>
      <c r="W18">
        <f>AV18*(AY18+AZ18)/1000</f>
        <v>0</v>
      </c>
      <c r="X18">
        <f>0.61365*exp(17.502*BA18/(240.97+BA18))</f>
        <v>0</v>
      </c>
      <c r="Y18">
        <f>(U18-AV18*(AY18+AZ18)/1000)</f>
        <v>0</v>
      </c>
      <c r="Z18">
        <f>(-H18*44100)</f>
        <v>0</v>
      </c>
      <c r="AA18">
        <f>2*29.3*O18*0.92*(BA18-T18)</f>
        <v>0</v>
      </c>
      <c r="AB18">
        <f>2*0.95*5.67E-8*(((BA18+$B$7)+273)^4-(T18+273)^4)</f>
        <v>0</v>
      </c>
      <c r="AC18">
        <f>R18+AB18+Z18+AA18</f>
        <v>0</v>
      </c>
      <c r="AD18">
        <v>-0.0375798297419907</v>
      </c>
      <c r="AE18">
        <v>0.0421866510592853</v>
      </c>
      <c r="AF18">
        <v>3.2122851992987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MAX(0,($B$13+$C$13*BD18)/(1+$D$13*BD18)*AY18/(BA18+273)*$E$13)</f>
        <v>0</v>
      </c>
      <c r="AL18">
        <f>$B$11*BE18+$C$11*BF18+$F$11*BG18</f>
        <v>0</v>
      </c>
      <c r="AM18">
        <f>AL18*AN18</f>
        <v>0</v>
      </c>
      <c r="AN18">
        <f>($B$11*$D$9+$C$11*$D$9+$F$11*((BT18+BL18)/MAX(BT18+BL18+BU18, 0.1)*$I$9+BU18/MAX(BT18+BL18+BU18, 0.1)*$J$9))/($B$11+$C$11+$F$11)</f>
        <v>0</v>
      </c>
      <c r="AO18">
        <f>($B$11*$K$9+$C$11*$K$9+$F$11*((BT18+BL18)/MAX(BT18+BL18+BU18, 0.1)*$P$9+BU18/MAX(BT18+BL18+BU18, 0.1)*$Q$9))/($B$11+$C$11+$F$11)</f>
        <v>0</v>
      </c>
      <c r="AP18">
        <v>6</v>
      </c>
      <c r="AQ18">
        <v>0.5</v>
      </c>
      <c r="AR18" t="s">
        <v>222</v>
      </c>
      <c r="AS18">
        <v>1633529874.00968</v>
      </c>
      <c r="AT18">
        <v>293.059451612903</v>
      </c>
      <c r="AU18">
        <v>300.00435483871</v>
      </c>
      <c r="AV18">
        <v>19.7372741935484</v>
      </c>
      <c r="AW18">
        <v>17.5711483870968</v>
      </c>
      <c r="AX18">
        <v>600.006838709677</v>
      </c>
      <c r="AY18">
        <v>90.6639870967742</v>
      </c>
      <c r="AZ18">
        <v>0.200026</v>
      </c>
      <c r="BA18">
        <v>27.0098064516129</v>
      </c>
      <c r="BB18">
        <v>27.1580193548387</v>
      </c>
      <c r="BC18">
        <v>999.9</v>
      </c>
      <c r="BD18">
        <v>9995.76451612903</v>
      </c>
      <c r="BE18">
        <v>0</v>
      </c>
      <c r="BF18">
        <v>7.27956806451613</v>
      </c>
      <c r="BG18">
        <v>1499.97129032258</v>
      </c>
      <c r="BH18">
        <v>0.972999258064516</v>
      </c>
      <c r="BI18">
        <v>0.0270010258064516</v>
      </c>
      <c r="BJ18">
        <v>0</v>
      </c>
      <c r="BK18">
        <v>2.68594838709677</v>
      </c>
      <c r="BL18">
        <v>0</v>
      </c>
      <c r="BM18">
        <v>11247.7935483871</v>
      </c>
      <c r="BN18">
        <v>12499.5129032258</v>
      </c>
      <c r="BO18">
        <v>40.504</v>
      </c>
      <c r="BP18">
        <v>43.185</v>
      </c>
      <c r="BQ18">
        <v>41.875</v>
      </c>
      <c r="BR18">
        <v>41.562</v>
      </c>
      <c r="BS18">
        <v>40.4857741935484</v>
      </c>
      <c r="BT18">
        <v>1459.47064516129</v>
      </c>
      <c r="BU18">
        <v>40.5006451612903</v>
      </c>
      <c r="BV18">
        <v>0</v>
      </c>
      <c r="BW18">
        <v>1633533688.4</v>
      </c>
      <c r="BX18">
        <v>2.68161153846154</v>
      </c>
      <c r="BY18">
        <v>0.217206825422694</v>
      </c>
      <c r="BZ18">
        <v>-9.65811966376662</v>
      </c>
      <c r="CA18">
        <v>11247.9192307692</v>
      </c>
      <c r="CB18">
        <v>15</v>
      </c>
      <c r="CC18">
        <v>1633529843</v>
      </c>
      <c r="CD18" t="s">
        <v>227</v>
      </c>
      <c r="CE18">
        <v>4</v>
      </c>
      <c r="CF18">
        <v>3.25</v>
      </c>
      <c r="CG18">
        <v>-0.805</v>
      </c>
      <c r="CH18">
        <v>300</v>
      </c>
      <c r="CI18">
        <v>18</v>
      </c>
      <c r="CJ18">
        <v>0.18</v>
      </c>
      <c r="CK18">
        <v>0.1</v>
      </c>
      <c r="CL18">
        <v>-6.93926595238095</v>
      </c>
      <c r="CM18">
        <v>0.022370608947961</v>
      </c>
      <c r="CN18">
        <v>0.0297889404261382</v>
      </c>
      <c r="CO18">
        <v>1</v>
      </c>
      <c r="CP18">
        <v>2.15647952380952</v>
      </c>
      <c r="CQ18">
        <v>0.0751956649836906</v>
      </c>
      <c r="CR18">
        <v>0.0196673974786388</v>
      </c>
      <c r="CS18">
        <v>1</v>
      </c>
      <c r="CT18">
        <v>2</v>
      </c>
      <c r="CU18">
        <v>2</v>
      </c>
      <c r="CV18" t="s">
        <v>224</v>
      </c>
      <c r="CW18">
        <v>100</v>
      </c>
      <c r="CX18">
        <v>100</v>
      </c>
      <c r="CY18">
        <v>3.25</v>
      </c>
      <c r="CZ18">
        <v>-0.805</v>
      </c>
      <c r="DA18">
        <v>2</v>
      </c>
      <c r="DB18">
        <v>705.195</v>
      </c>
      <c r="DC18">
        <v>577.801</v>
      </c>
      <c r="DD18">
        <v>25.0003</v>
      </c>
      <c r="DE18">
        <v>25.8925</v>
      </c>
      <c r="DF18">
        <v>30.0005</v>
      </c>
      <c r="DG18">
        <v>25.7552</v>
      </c>
      <c r="DH18">
        <v>25.7159</v>
      </c>
      <c r="DI18">
        <v>20.1754</v>
      </c>
      <c r="DJ18">
        <v>32.8948</v>
      </c>
      <c r="DK18">
        <v>77.5101</v>
      </c>
      <c r="DL18">
        <v>25</v>
      </c>
      <c r="DM18">
        <v>300</v>
      </c>
      <c r="DN18">
        <v>17.5832</v>
      </c>
      <c r="DO18">
        <v>111.477</v>
      </c>
      <c r="DP18">
        <v>99.4293</v>
      </c>
    </row>
    <row r="19" spans="1:120">
      <c r="A19">
        <v>3</v>
      </c>
      <c r="B19">
        <v>1633530002</v>
      </c>
      <c r="C19">
        <v>236.5</v>
      </c>
      <c r="D19" t="s">
        <v>228</v>
      </c>
      <c r="E19" t="s">
        <v>229</v>
      </c>
      <c r="F19" t="s">
        <v>221</v>
      </c>
      <c r="G19">
        <v>1633529994.01935</v>
      </c>
      <c r="H19">
        <f>AX19*AI19*(AV19-AW19)/(100*AP19*(1000-AI19*AV19))</f>
        <v>0</v>
      </c>
      <c r="I19">
        <f>AX19*AI19*(AU19-AT19*(1000-AI19*AW19)/(1000-AI19*AV19))/(100*AP19)</f>
        <v>0</v>
      </c>
      <c r="J19">
        <f>AT19 - IF(AI19&gt;1, I19*AP19*100.0/(AK19*BD19), 0)</f>
        <v>0</v>
      </c>
      <c r="K19">
        <f>((Q19-H19/2)*J19-I19)/(Q19+H19/2)</f>
        <v>0</v>
      </c>
      <c r="L19">
        <f>K19*(AY19+AZ19)/1000.0</f>
        <v>0</v>
      </c>
      <c r="M19">
        <f>(AT19 - IF(AI19&gt;1, I19*AP19*100.0/(AK19*BD19), 0))*(AY19+AZ19)/1000.0</f>
        <v>0</v>
      </c>
      <c r="N19">
        <f>2.0/((1/P19-1/O19)+SIGN(P19)*SQRT((1/P19-1/O19)*(1/P19-1/O19) + 4*AQ19/((AQ19+1)*(AQ19+1))*(2*1/P19*1/O19-1/O19*1/O19)))</f>
        <v>0</v>
      </c>
      <c r="O19">
        <f>AF19+AE19*AP19+AD19*AP19*AP19</f>
        <v>0</v>
      </c>
      <c r="P19">
        <f>H19*(1000-(1000*0.61365*exp(17.502*T19/(240.97+T19))/(AY19+AZ19)+AV19)/2)/(1000*0.61365*exp(17.502*T19/(240.97+T19))/(AY19+AZ19)-AV19)</f>
        <v>0</v>
      </c>
      <c r="Q19">
        <f>1/((AQ19+1)/(N19/1.6)+1/(O19/1.37)) + AQ19/((AQ19+1)/(N19/1.6) + AQ19/(O19/1.37))</f>
        <v>0</v>
      </c>
      <c r="R19">
        <f>(AM19*AO19)</f>
        <v>0</v>
      </c>
      <c r="S19">
        <f>(BA19+(R19+2*0.95*5.67E-8*(((BA19+$B$7)+273)^4-(BA19+273)^4)-44100*H19)/(1.84*29.3*O19+8*0.95*5.67E-8*(BA19+273)^3))</f>
        <v>0</v>
      </c>
      <c r="T19">
        <f>($C$7*BB19+$D$7*BC19+$E$7*S19)</f>
        <v>0</v>
      </c>
      <c r="U19">
        <f>0.61365*exp(17.502*T19/(240.97+T19))</f>
        <v>0</v>
      </c>
      <c r="V19">
        <f>(W19/X19*100)</f>
        <v>0</v>
      </c>
      <c r="W19">
        <f>AV19*(AY19+AZ19)/1000</f>
        <v>0</v>
      </c>
      <c r="X19">
        <f>0.61365*exp(17.502*BA19/(240.97+BA19))</f>
        <v>0</v>
      </c>
      <c r="Y19">
        <f>(U19-AV19*(AY19+AZ19)/1000)</f>
        <v>0</v>
      </c>
      <c r="Z19">
        <f>(-H19*44100)</f>
        <v>0</v>
      </c>
      <c r="AA19">
        <f>2*29.3*O19*0.92*(BA19-T19)</f>
        <v>0</v>
      </c>
      <c r="AB19">
        <f>2*0.95*5.67E-8*(((BA19+$B$7)+273)^4-(T19+273)^4)</f>
        <v>0</v>
      </c>
      <c r="AC19">
        <f>R19+AB19+Z19+AA19</f>
        <v>0</v>
      </c>
      <c r="AD19">
        <v>-0.0375997665731845</v>
      </c>
      <c r="AE19">
        <v>0.0422090318988627</v>
      </c>
      <c r="AF19">
        <v>3.21364892543995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MAX(0,($B$13+$C$13*BD19)/(1+$D$13*BD19)*AY19/(BA19+273)*$E$13)</f>
        <v>0</v>
      </c>
      <c r="AL19">
        <f>$B$11*BE19+$C$11*BF19+$F$11*BG19</f>
        <v>0</v>
      </c>
      <c r="AM19">
        <f>AL19*AN19</f>
        <v>0</v>
      </c>
      <c r="AN19">
        <f>($B$11*$D$9+$C$11*$D$9+$F$11*((BT19+BL19)/MAX(BT19+BL19+BU19, 0.1)*$I$9+BU19/MAX(BT19+BL19+BU19, 0.1)*$J$9))/($B$11+$C$11+$F$11)</f>
        <v>0</v>
      </c>
      <c r="AO19">
        <f>($B$11*$K$9+$C$11*$K$9+$F$11*((BT19+BL19)/MAX(BT19+BL19+BU19, 0.1)*$P$9+BU19/MAX(BT19+BL19+BU19, 0.1)*$Q$9))/($B$11+$C$11+$F$11)</f>
        <v>0</v>
      </c>
      <c r="AP19">
        <v>6</v>
      </c>
      <c r="AQ19">
        <v>0.5</v>
      </c>
      <c r="AR19" t="s">
        <v>222</v>
      </c>
      <c r="AS19">
        <v>1633529994.01935</v>
      </c>
      <c r="AT19">
        <v>195.535548387097</v>
      </c>
      <c r="AU19">
        <v>200.004903225806</v>
      </c>
      <c r="AV19">
        <v>19.782964516129</v>
      </c>
      <c r="AW19">
        <v>17.4941258064516</v>
      </c>
      <c r="AX19">
        <v>599.99264516129</v>
      </c>
      <c r="AY19">
        <v>90.6670903225807</v>
      </c>
      <c r="AZ19">
        <v>0.199949806451613</v>
      </c>
      <c r="BA19">
        <v>27.0637322580645</v>
      </c>
      <c r="BB19">
        <v>27.1971580645161</v>
      </c>
      <c r="BC19">
        <v>999.9</v>
      </c>
      <c r="BD19">
        <v>10000.7251612903</v>
      </c>
      <c r="BE19">
        <v>0</v>
      </c>
      <c r="BF19">
        <v>8.79091645161291</v>
      </c>
      <c r="BG19">
        <v>1499.99838709677</v>
      </c>
      <c r="BH19">
        <v>0.973001483870968</v>
      </c>
      <c r="BI19">
        <v>0.0269988483870968</v>
      </c>
      <c r="BJ19">
        <v>0</v>
      </c>
      <c r="BK19">
        <v>2.59798064516129</v>
      </c>
      <c r="BL19">
        <v>0</v>
      </c>
      <c r="BM19">
        <v>11339.4387096774</v>
      </c>
      <c r="BN19">
        <v>12499.7580645161</v>
      </c>
      <c r="BO19">
        <v>40.671</v>
      </c>
      <c r="BP19">
        <v>43.187</v>
      </c>
      <c r="BQ19">
        <v>42</v>
      </c>
      <c r="BR19">
        <v>41.625</v>
      </c>
      <c r="BS19">
        <v>40.6128064516129</v>
      </c>
      <c r="BT19">
        <v>1459.49806451613</v>
      </c>
      <c r="BU19">
        <v>40.5003225806452</v>
      </c>
      <c r="BV19">
        <v>0</v>
      </c>
      <c r="BW19">
        <v>1633533808.4</v>
      </c>
      <c r="BX19">
        <v>2.61656153846154</v>
      </c>
      <c r="BY19">
        <v>-0.235555558929705</v>
      </c>
      <c r="BZ19">
        <v>-5.66495721037411</v>
      </c>
      <c r="CA19">
        <v>11339.4269230769</v>
      </c>
      <c r="CB19">
        <v>15</v>
      </c>
      <c r="CC19">
        <v>1633529953.5</v>
      </c>
      <c r="CD19" t="s">
        <v>230</v>
      </c>
      <c r="CE19">
        <v>5</v>
      </c>
      <c r="CF19">
        <v>2.72</v>
      </c>
      <c r="CG19">
        <v>-0.813</v>
      </c>
      <c r="CH19">
        <v>200</v>
      </c>
      <c r="CI19">
        <v>18</v>
      </c>
      <c r="CJ19">
        <v>0.53</v>
      </c>
      <c r="CK19">
        <v>0.03</v>
      </c>
      <c r="CL19">
        <v>-4.45735428571429</v>
      </c>
      <c r="CM19">
        <v>-0.0545337037254738</v>
      </c>
      <c r="CN19">
        <v>0.0451196997490251</v>
      </c>
      <c r="CO19">
        <v>1</v>
      </c>
      <c r="CP19">
        <v>2.28226857142857</v>
      </c>
      <c r="CQ19">
        <v>0.0568364774246579</v>
      </c>
      <c r="CR19">
        <v>0.016914491472365</v>
      </c>
      <c r="CS19">
        <v>1</v>
      </c>
      <c r="CT19">
        <v>2</v>
      </c>
      <c r="CU19">
        <v>2</v>
      </c>
      <c r="CV19" t="s">
        <v>224</v>
      </c>
      <c r="CW19">
        <v>100</v>
      </c>
      <c r="CX19">
        <v>100</v>
      </c>
      <c r="CY19">
        <v>2.72</v>
      </c>
      <c r="CZ19">
        <v>-0.813</v>
      </c>
      <c r="DA19">
        <v>2</v>
      </c>
      <c r="DB19">
        <v>705.524</v>
      </c>
      <c r="DC19">
        <v>576.628</v>
      </c>
      <c r="DD19">
        <v>24.9997</v>
      </c>
      <c r="DE19">
        <v>26.0112</v>
      </c>
      <c r="DF19">
        <v>30.0003</v>
      </c>
      <c r="DG19">
        <v>25.8737</v>
      </c>
      <c r="DH19">
        <v>25.8364</v>
      </c>
      <c r="DI19">
        <v>14.8182</v>
      </c>
      <c r="DJ19">
        <v>33.0434</v>
      </c>
      <c r="DK19">
        <v>75.2632</v>
      </c>
      <c r="DL19">
        <v>25</v>
      </c>
      <c r="DM19">
        <v>200</v>
      </c>
      <c r="DN19">
        <v>17.5099</v>
      </c>
      <c r="DO19">
        <v>111.436</v>
      </c>
      <c r="DP19">
        <v>99.4106</v>
      </c>
    </row>
    <row r="20" spans="1:120">
      <c r="A20">
        <v>4</v>
      </c>
      <c r="B20">
        <v>1633530122.6</v>
      </c>
      <c r="C20">
        <v>357.099999904633</v>
      </c>
      <c r="D20" t="s">
        <v>231</v>
      </c>
      <c r="E20" t="s">
        <v>232</v>
      </c>
      <c r="F20" t="s">
        <v>221</v>
      </c>
      <c r="G20">
        <v>1633530114.54194</v>
      </c>
      <c r="H20">
        <f>AX20*AI20*(AV20-AW20)/(100*AP20*(1000-AI20*AV20))</f>
        <v>0</v>
      </c>
      <c r="I20">
        <f>AX20*AI20*(AU20-AT20*(1000-AI20*AW20)/(1000-AI20*AV20))/(100*AP20)</f>
        <v>0</v>
      </c>
      <c r="J20">
        <f>AT20 - IF(AI20&gt;1, I20*AP20*100.0/(AK20*BD20), 0)</f>
        <v>0</v>
      </c>
      <c r="K20">
        <f>((Q20-H20/2)*J20-I20)/(Q20+H20/2)</f>
        <v>0</v>
      </c>
      <c r="L20">
        <f>K20*(AY20+AZ20)/1000.0</f>
        <v>0</v>
      </c>
      <c r="M20">
        <f>(AT20 - IF(AI20&gt;1, I20*AP20*100.0/(AK20*BD20), 0))*(AY20+AZ20)/1000.0</f>
        <v>0</v>
      </c>
      <c r="N20">
        <f>2.0/((1/P20-1/O20)+SIGN(P20)*SQRT((1/P20-1/O20)*(1/P20-1/O20) + 4*AQ20/((AQ20+1)*(AQ20+1))*(2*1/P20*1/O20-1/O20*1/O20)))</f>
        <v>0</v>
      </c>
      <c r="O20">
        <f>AF20+AE20*AP20+AD20*AP20*AP20</f>
        <v>0</v>
      </c>
      <c r="P20">
        <f>H20*(1000-(1000*0.61365*exp(17.502*T20/(240.97+T20))/(AY20+AZ20)+AV20)/2)/(1000*0.61365*exp(17.502*T20/(240.97+T20))/(AY20+AZ20)-AV20)</f>
        <v>0</v>
      </c>
      <c r="Q20">
        <f>1/((AQ20+1)/(N20/1.6)+1/(O20/1.37)) + AQ20/((AQ20+1)/(N20/1.6) + AQ20/(O20/1.37))</f>
        <v>0</v>
      </c>
      <c r="R20">
        <f>(AM20*AO20)</f>
        <v>0</v>
      </c>
      <c r="S20">
        <f>(BA20+(R20+2*0.95*5.67E-8*(((BA20+$B$7)+273)^4-(BA20+273)^4)-44100*H20)/(1.84*29.3*O20+8*0.95*5.67E-8*(BA20+273)^3))</f>
        <v>0</v>
      </c>
      <c r="T20">
        <f>($C$7*BB20+$D$7*BC20+$E$7*S20)</f>
        <v>0</v>
      </c>
      <c r="U20">
        <f>0.61365*exp(17.502*T20/(240.97+T20))</f>
        <v>0</v>
      </c>
      <c r="V20">
        <f>(W20/X20*100)</f>
        <v>0</v>
      </c>
      <c r="W20">
        <f>AV20*(AY20+AZ20)/1000</f>
        <v>0</v>
      </c>
      <c r="X20">
        <f>0.61365*exp(17.502*BA20/(240.97+BA20))</f>
        <v>0</v>
      </c>
      <c r="Y20">
        <f>(U20-AV20*(AY20+AZ20)/1000)</f>
        <v>0</v>
      </c>
      <c r="Z20">
        <f>(-H20*44100)</f>
        <v>0</v>
      </c>
      <c r="AA20">
        <f>2*29.3*O20*0.92*(BA20-T20)</f>
        <v>0</v>
      </c>
      <c r="AB20">
        <f>2*0.95*5.67E-8*(((BA20+$B$7)+273)^4-(T20+273)^4)</f>
        <v>0</v>
      </c>
      <c r="AC20">
        <f>R20+AB20+Z20+AA20</f>
        <v>0</v>
      </c>
      <c r="AD20">
        <v>-0.0376001854647688</v>
      </c>
      <c r="AE20">
        <v>0.0422095021413629</v>
      </c>
      <c r="AF20">
        <v>3.21367757624549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MAX(0,($B$13+$C$13*BD20)/(1+$D$13*BD20)*AY20/(BA20+273)*$E$13)</f>
        <v>0</v>
      </c>
      <c r="AL20">
        <f>$B$11*BE20+$C$11*BF20+$F$11*BG20</f>
        <v>0</v>
      </c>
      <c r="AM20">
        <f>AL20*AN20</f>
        <v>0</v>
      </c>
      <c r="AN20">
        <f>($B$11*$D$9+$C$11*$D$9+$F$11*((BT20+BL20)/MAX(BT20+BL20+BU20, 0.1)*$I$9+BU20/MAX(BT20+BL20+BU20, 0.1)*$J$9))/($B$11+$C$11+$F$11)</f>
        <v>0</v>
      </c>
      <c r="AO20">
        <f>($B$11*$K$9+$C$11*$K$9+$F$11*((BT20+BL20)/MAX(BT20+BL20+BU20, 0.1)*$P$9+BU20/MAX(BT20+BL20+BU20, 0.1)*$Q$9))/($B$11+$C$11+$F$11)</f>
        <v>0</v>
      </c>
      <c r="AP20">
        <v>6</v>
      </c>
      <c r="AQ20">
        <v>0.5</v>
      </c>
      <c r="AR20" t="s">
        <v>222</v>
      </c>
      <c r="AS20">
        <v>1633530114.54194</v>
      </c>
      <c r="AT20">
        <v>98.3917290322581</v>
      </c>
      <c r="AU20">
        <v>99.9809387096774</v>
      </c>
      <c r="AV20">
        <v>19.8464935483871</v>
      </c>
      <c r="AW20">
        <v>17.4544548387097</v>
      </c>
      <c r="AX20">
        <v>600.002290322581</v>
      </c>
      <c r="AY20">
        <v>90.6680419354839</v>
      </c>
      <c r="AZ20">
        <v>0.200014096774194</v>
      </c>
      <c r="BA20">
        <v>27.0810677419355</v>
      </c>
      <c r="BB20">
        <v>27.1939258064516</v>
      </c>
      <c r="BC20">
        <v>999.9</v>
      </c>
      <c r="BD20">
        <v>10000.7316129032</v>
      </c>
      <c r="BE20">
        <v>0</v>
      </c>
      <c r="BF20">
        <v>6.48855580645161</v>
      </c>
      <c r="BG20">
        <v>1500.00032258065</v>
      </c>
      <c r="BH20">
        <v>0.97300164516129</v>
      </c>
      <c r="BI20">
        <v>0.026998664516129</v>
      </c>
      <c r="BJ20">
        <v>0</v>
      </c>
      <c r="BK20">
        <v>2.64445806451613</v>
      </c>
      <c r="BL20">
        <v>0</v>
      </c>
      <c r="BM20">
        <v>11474.2258064516</v>
      </c>
      <c r="BN20">
        <v>12499.7612903226</v>
      </c>
      <c r="BO20">
        <v>40.7296774193548</v>
      </c>
      <c r="BP20">
        <v>43.062</v>
      </c>
      <c r="BQ20">
        <v>42</v>
      </c>
      <c r="BR20">
        <v>41.566064516129</v>
      </c>
      <c r="BS20">
        <v>40.691064516129</v>
      </c>
      <c r="BT20">
        <v>1459.49967741935</v>
      </c>
      <c r="BU20">
        <v>40.5006451612903</v>
      </c>
      <c r="BV20">
        <v>0</v>
      </c>
      <c r="BW20">
        <v>1633533929</v>
      </c>
      <c r="BX20">
        <v>2.62746923076923</v>
      </c>
      <c r="BY20">
        <v>-0.0641641102620653</v>
      </c>
      <c r="BZ20">
        <v>-9.28205127042242</v>
      </c>
      <c r="CA20">
        <v>11474.2423076923</v>
      </c>
      <c r="CB20">
        <v>15</v>
      </c>
      <c r="CC20">
        <v>1633530086.5</v>
      </c>
      <c r="CD20" t="s">
        <v>233</v>
      </c>
      <c r="CE20">
        <v>6</v>
      </c>
      <c r="CF20">
        <v>2.585</v>
      </c>
      <c r="CG20">
        <v>-0.813</v>
      </c>
      <c r="CH20">
        <v>100</v>
      </c>
      <c r="CI20">
        <v>17</v>
      </c>
      <c r="CJ20">
        <v>0.31</v>
      </c>
      <c r="CK20">
        <v>0.05</v>
      </c>
      <c r="CL20">
        <v>-1.59941142857143</v>
      </c>
      <c r="CM20">
        <v>0.052250124333706</v>
      </c>
      <c r="CN20">
        <v>0.0267064030641689</v>
      </c>
      <c r="CO20">
        <v>1</v>
      </c>
      <c r="CP20">
        <v>2.39260285714286</v>
      </c>
      <c r="CQ20">
        <v>0.0252603766293083</v>
      </c>
      <c r="CR20">
        <v>0.00792405598575034</v>
      </c>
      <c r="CS20">
        <v>1</v>
      </c>
      <c r="CT20">
        <v>2</v>
      </c>
      <c r="CU20">
        <v>2</v>
      </c>
      <c r="CV20" t="s">
        <v>224</v>
      </c>
      <c r="CW20">
        <v>100</v>
      </c>
      <c r="CX20">
        <v>100</v>
      </c>
      <c r="CY20">
        <v>2.585</v>
      </c>
      <c r="CZ20">
        <v>-0.813</v>
      </c>
      <c r="DA20">
        <v>2</v>
      </c>
      <c r="DB20">
        <v>705.469</v>
      </c>
      <c r="DC20">
        <v>576.005</v>
      </c>
      <c r="DD20">
        <v>24.9996</v>
      </c>
      <c r="DE20">
        <v>26.0612</v>
      </c>
      <c r="DF20">
        <v>30</v>
      </c>
      <c r="DG20">
        <v>25.9396</v>
      </c>
      <c r="DH20">
        <v>25.9045</v>
      </c>
      <c r="DI20">
        <v>9.19532</v>
      </c>
      <c r="DJ20">
        <v>33.3323</v>
      </c>
      <c r="DK20">
        <v>73.3784</v>
      </c>
      <c r="DL20">
        <v>25</v>
      </c>
      <c r="DM20">
        <v>100</v>
      </c>
      <c r="DN20">
        <v>17.3695</v>
      </c>
      <c r="DO20">
        <v>111.42</v>
      </c>
      <c r="DP20">
        <v>99.4104</v>
      </c>
    </row>
    <row r="21" spans="1:120">
      <c r="A21">
        <v>5</v>
      </c>
      <c r="B21">
        <v>1633530188.6</v>
      </c>
      <c r="C21">
        <v>423.099999904633</v>
      </c>
      <c r="D21" t="s">
        <v>234</v>
      </c>
      <c r="E21" t="s">
        <v>235</v>
      </c>
      <c r="F21" t="s">
        <v>221</v>
      </c>
      <c r="G21">
        <v>1633530180.54839</v>
      </c>
      <c r="H21">
        <f>AX21*AI21*(AV21-AW21)/(100*AP21*(1000-AI21*AV21))</f>
        <v>0</v>
      </c>
      <c r="I21">
        <f>AX21*AI21*(AU21-AT21*(1000-AI21*AW21)/(1000-AI21*AV21))/(100*AP21)</f>
        <v>0</v>
      </c>
      <c r="J21">
        <f>AT21 - IF(AI21&gt;1, I21*AP21*100.0/(AK21*BD21), 0)</f>
        <v>0</v>
      </c>
      <c r="K21">
        <f>((Q21-H21/2)*J21-I21)/(Q21+H21/2)</f>
        <v>0</v>
      </c>
      <c r="L21">
        <f>K21*(AY21+AZ21)/1000.0</f>
        <v>0</v>
      </c>
      <c r="M21">
        <f>(AT21 - IF(AI21&gt;1, I21*AP21*100.0/(AK21*BD21), 0))*(AY21+AZ21)/1000.0</f>
        <v>0</v>
      </c>
      <c r="N21">
        <f>2.0/((1/P21-1/O21)+SIGN(P21)*SQRT((1/P21-1/O21)*(1/P21-1/O21) + 4*AQ21/((AQ21+1)*(AQ21+1))*(2*1/P21*1/O21-1/O21*1/O21)))</f>
        <v>0</v>
      </c>
      <c r="O21">
        <f>AF21+AE21*AP21+AD21*AP21*AP21</f>
        <v>0</v>
      </c>
      <c r="P21">
        <f>H21*(1000-(1000*0.61365*exp(17.502*T21/(240.97+T21))/(AY21+AZ21)+AV21)/2)/(1000*0.61365*exp(17.502*T21/(240.97+T21))/(AY21+AZ21)-AV21)</f>
        <v>0</v>
      </c>
      <c r="Q21">
        <f>1/((AQ21+1)/(N21/1.6)+1/(O21/1.37)) + AQ21/((AQ21+1)/(N21/1.6) + AQ21/(O21/1.37))</f>
        <v>0</v>
      </c>
      <c r="R21">
        <f>(AM21*AO21)</f>
        <v>0</v>
      </c>
      <c r="S21">
        <f>(BA21+(R21+2*0.95*5.67E-8*(((BA21+$B$7)+273)^4-(BA21+273)^4)-44100*H21)/(1.84*29.3*O21+8*0.95*5.67E-8*(BA21+273)^3))</f>
        <v>0</v>
      </c>
      <c r="T21">
        <f>($C$7*BB21+$D$7*BC21+$E$7*S21)</f>
        <v>0</v>
      </c>
      <c r="U21">
        <f>0.61365*exp(17.502*T21/(240.97+T21))</f>
        <v>0</v>
      </c>
      <c r="V21">
        <f>(W21/X21*100)</f>
        <v>0</v>
      </c>
      <c r="W21">
        <f>AV21*(AY21+AZ21)/1000</f>
        <v>0</v>
      </c>
      <c r="X21">
        <f>0.61365*exp(17.502*BA21/(240.97+BA21))</f>
        <v>0</v>
      </c>
      <c r="Y21">
        <f>(U21-AV21*(AY21+AZ21)/1000)</f>
        <v>0</v>
      </c>
      <c r="Z21">
        <f>(-H21*44100)</f>
        <v>0</v>
      </c>
      <c r="AA21">
        <f>2*29.3*O21*0.92*(BA21-T21)</f>
        <v>0</v>
      </c>
      <c r="AB21">
        <f>2*0.95*5.67E-8*(((BA21+$B$7)+273)^4-(T21+273)^4)</f>
        <v>0</v>
      </c>
      <c r="AC21">
        <f>R21+AB21+Z21+AA21</f>
        <v>0</v>
      </c>
      <c r="AD21">
        <v>-0.0376104459821644</v>
      </c>
      <c r="AE21">
        <v>0.0422210204710102</v>
      </c>
      <c r="AF21">
        <v>3.21437933148315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MAX(0,($B$13+$C$13*BD21)/(1+$D$13*BD21)*AY21/(BA21+273)*$E$13)</f>
        <v>0</v>
      </c>
      <c r="AL21">
        <f>$B$11*BE21+$C$11*BF21+$F$11*BG21</f>
        <v>0</v>
      </c>
      <c r="AM21">
        <f>AL21*AN21</f>
        <v>0</v>
      </c>
      <c r="AN21">
        <f>($B$11*$D$9+$C$11*$D$9+$F$11*((BT21+BL21)/MAX(BT21+BL21+BU21, 0.1)*$I$9+BU21/MAX(BT21+BL21+BU21, 0.1)*$J$9))/($B$11+$C$11+$F$11)</f>
        <v>0</v>
      </c>
      <c r="AO21">
        <f>($B$11*$K$9+$C$11*$K$9+$F$11*((BT21+BL21)/MAX(BT21+BL21+BU21, 0.1)*$P$9+BU21/MAX(BT21+BL21+BU21, 0.1)*$Q$9))/($B$11+$C$11+$F$11)</f>
        <v>0</v>
      </c>
      <c r="AP21">
        <v>6</v>
      </c>
      <c r="AQ21">
        <v>0.5</v>
      </c>
      <c r="AR21" t="s">
        <v>222</v>
      </c>
      <c r="AS21">
        <v>1633530180.54839</v>
      </c>
      <c r="AT21">
        <v>49.8911451612903</v>
      </c>
      <c r="AU21">
        <v>49.9919161290323</v>
      </c>
      <c r="AV21">
        <v>19.7868419354839</v>
      </c>
      <c r="AW21">
        <v>17.297664516129</v>
      </c>
      <c r="AX21">
        <v>599.999096774194</v>
      </c>
      <c r="AY21">
        <v>90.665764516129</v>
      </c>
      <c r="AZ21">
        <v>0.199984032258065</v>
      </c>
      <c r="BA21">
        <v>27.081535483871</v>
      </c>
      <c r="BB21">
        <v>27.1734451612903</v>
      </c>
      <c r="BC21">
        <v>999.9</v>
      </c>
      <c r="BD21">
        <v>10003.7119354839</v>
      </c>
      <c r="BE21">
        <v>0</v>
      </c>
      <c r="BF21">
        <v>6.5459035483871</v>
      </c>
      <c r="BG21">
        <v>1500.00419354839</v>
      </c>
      <c r="BH21">
        <v>0.973001483870968</v>
      </c>
      <c r="BI21">
        <v>0.0269988483870968</v>
      </c>
      <c r="BJ21">
        <v>0</v>
      </c>
      <c r="BK21">
        <v>2.5425935483871</v>
      </c>
      <c r="BL21">
        <v>0</v>
      </c>
      <c r="BM21">
        <v>11551.0548387097</v>
      </c>
      <c r="BN21">
        <v>12499.8064516129</v>
      </c>
      <c r="BO21">
        <v>40.7154516129032</v>
      </c>
      <c r="BP21">
        <v>43</v>
      </c>
      <c r="BQ21">
        <v>42</v>
      </c>
      <c r="BR21">
        <v>41.5</v>
      </c>
      <c r="BS21">
        <v>40.6671290322581</v>
      </c>
      <c r="BT21">
        <v>1459.50387096774</v>
      </c>
      <c r="BU21">
        <v>40.5003225806452</v>
      </c>
      <c r="BV21">
        <v>0</v>
      </c>
      <c r="BW21">
        <v>1633533995</v>
      </c>
      <c r="BX21">
        <v>2.54118846153846</v>
      </c>
      <c r="BY21">
        <v>0.249945294977996</v>
      </c>
      <c r="BZ21">
        <v>0.803418806668199</v>
      </c>
      <c r="CA21">
        <v>11551.0192307692</v>
      </c>
      <c r="CB21">
        <v>15</v>
      </c>
      <c r="CC21">
        <v>1633530218</v>
      </c>
      <c r="CD21" t="s">
        <v>236</v>
      </c>
      <c r="CE21">
        <v>7</v>
      </c>
      <c r="CF21">
        <v>2.456</v>
      </c>
      <c r="CG21">
        <v>-0.819</v>
      </c>
      <c r="CH21">
        <v>50</v>
      </c>
      <c r="CI21">
        <v>17</v>
      </c>
      <c r="CJ21">
        <v>0.39</v>
      </c>
      <c r="CK21">
        <v>0.07</v>
      </c>
      <c r="CL21">
        <v>0.0326898572809524</v>
      </c>
      <c r="CM21">
        <v>-0.0639437316619437</v>
      </c>
      <c r="CN21">
        <v>0.0434213587344143</v>
      </c>
      <c r="CO21">
        <v>1</v>
      </c>
      <c r="CP21">
        <v>2.48693380952381</v>
      </c>
      <c r="CQ21">
        <v>0.0791142633333746</v>
      </c>
      <c r="CR21">
        <v>0.019237948850221</v>
      </c>
      <c r="CS21">
        <v>1</v>
      </c>
      <c r="CT21">
        <v>2</v>
      </c>
      <c r="CU21">
        <v>2</v>
      </c>
      <c r="CV21" t="s">
        <v>224</v>
      </c>
      <c r="CW21">
        <v>100</v>
      </c>
      <c r="CX21">
        <v>100</v>
      </c>
      <c r="CY21">
        <v>2.456</v>
      </c>
      <c r="CZ21">
        <v>-0.819</v>
      </c>
      <c r="DA21">
        <v>2</v>
      </c>
      <c r="DB21">
        <v>706.39</v>
      </c>
      <c r="DC21">
        <v>575.876</v>
      </c>
      <c r="DD21">
        <v>24.9993</v>
      </c>
      <c r="DE21">
        <v>26.0678</v>
      </c>
      <c r="DF21">
        <v>30.0002</v>
      </c>
      <c r="DG21">
        <v>25.9589</v>
      </c>
      <c r="DH21">
        <v>25.922</v>
      </c>
      <c r="DI21">
        <v>6.36517</v>
      </c>
      <c r="DJ21">
        <v>33.6115</v>
      </c>
      <c r="DK21">
        <v>71.8881</v>
      </c>
      <c r="DL21">
        <v>25</v>
      </c>
      <c r="DM21">
        <v>50</v>
      </c>
      <c r="DN21">
        <v>17.3182</v>
      </c>
      <c r="DO21">
        <v>111.418</v>
      </c>
      <c r="DP21">
        <v>99.4185</v>
      </c>
    </row>
    <row r="22" spans="1:120">
      <c r="A22">
        <v>6</v>
      </c>
      <c r="B22">
        <v>1633530311.1</v>
      </c>
      <c r="C22">
        <v>545.599999904633</v>
      </c>
      <c r="D22" t="s">
        <v>237</v>
      </c>
      <c r="E22" t="s">
        <v>238</v>
      </c>
      <c r="F22" t="s">
        <v>221</v>
      </c>
      <c r="G22">
        <v>1633530303.1</v>
      </c>
      <c r="H22">
        <f>AX22*AI22*(AV22-AW22)/(100*AP22*(1000-AI22*AV22))</f>
        <v>0</v>
      </c>
      <c r="I22">
        <f>AX22*AI22*(AU22-AT22*(1000-AI22*AW22)/(1000-AI22*AV22))/(100*AP22)</f>
        <v>0</v>
      </c>
      <c r="J22">
        <f>AT22 - IF(AI22&gt;1, I22*AP22*100.0/(AK22*BD22), 0)</f>
        <v>0</v>
      </c>
      <c r="K22">
        <f>((Q22-H22/2)*J22-I22)/(Q22+H22/2)</f>
        <v>0</v>
      </c>
      <c r="L22">
        <f>K22*(AY22+AZ22)/1000.0</f>
        <v>0</v>
      </c>
      <c r="M22">
        <f>(AT22 - IF(AI22&gt;1, I22*AP22*100.0/(AK22*BD22), 0))*(AY22+AZ22)/1000.0</f>
        <v>0</v>
      </c>
      <c r="N22">
        <f>2.0/((1/P22-1/O22)+SIGN(P22)*SQRT((1/P22-1/O22)*(1/P22-1/O22) + 4*AQ22/((AQ22+1)*(AQ22+1))*(2*1/P22*1/O22-1/O22*1/O22)))</f>
        <v>0</v>
      </c>
      <c r="O22">
        <f>AF22+AE22*AP22+AD22*AP22*AP22</f>
        <v>0</v>
      </c>
      <c r="P22">
        <f>H22*(1000-(1000*0.61365*exp(17.502*T22/(240.97+T22))/(AY22+AZ22)+AV22)/2)/(1000*0.61365*exp(17.502*T22/(240.97+T22))/(AY22+AZ22)-AV22)</f>
        <v>0</v>
      </c>
      <c r="Q22">
        <f>1/((AQ22+1)/(N22/1.6)+1/(O22/1.37)) + AQ22/((AQ22+1)/(N22/1.6) + AQ22/(O22/1.37))</f>
        <v>0</v>
      </c>
      <c r="R22">
        <f>(AM22*AO22)</f>
        <v>0</v>
      </c>
      <c r="S22">
        <f>(BA22+(R22+2*0.95*5.67E-8*(((BA22+$B$7)+273)^4-(BA22+273)^4)-44100*H22)/(1.84*29.3*O22+8*0.95*5.67E-8*(BA22+273)^3))</f>
        <v>0</v>
      </c>
      <c r="T22">
        <f>($C$7*BB22+$D$7*BC22+$E$7*S22)</f>
        <v>0</v>
      </c>
      <c r="U22">
        <f>0.61365*exp(17.502*T22/(240.97+T22))</f>
        <v>0</v>
      </c>
      <c r="V22">
        <f>(W22/X22*100)</f>
        <v>0</v>
      </c>
      <c r="W22">
        <f>AV22*(AY22+AZ22)/1000</f>
        <v>0</v>
      </c>
      <c r="X22">
        <f>0.61365*exp(17.502*BA22/(240.97+BA22))</f>
        <v>0</v>
      </c>
      <c r="Y22">
        <f>(U22-AV22*(AY22+AZ22)/1000)</f>
        <v>0</v>
      </c>
      <c r="Z22">
        <f>(-H22*44100)</f>
        <v>0</v>
      </c>
      <c r="AA22">
        <f>2*29.3*O22*0.92*(BA22-T22)</f>
        <v>0</v>
      </c>
      <c r="AB22">
        <f>2*0.95*5.67E-8*(((BA22+$B$7)+273)^4-(T22+273)^4)</f>
        <v>0</v>
      </c>
      <c r="AC22">
        <f>R22+AB22+Z22+AA22</f>
        <v>0</v>
      </c>
      <c r="AD22">
        <v>-0.0376049006735461</v>
      </c>
      <c r="AE22">
        <v>0.0422147953762904</v>
      </c>
      <c r="AF22">
        <v>3.21400007429384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MAX(0,($B$13+$C$13*BD22)/(1+$D$13*BD22)*AY22/(BA22+273)*$E$13)</f>
        <v>0</v>
      </c>
      <c r="AL22">
        <f>$B$11*BE22+$C$11*BF22+$F$11*BG22</f>
        <v>0</v>
      </c>
      <c r="AM22">
        <f>AL22*AN22</f>
        <v>0</v>
      </c>
      <c r="AN22">
        <f>($B$11*$D$9+$C$11*$D$9+$F$11*((BT22+BL22)/MAX(BT22+BL22+BU22, 0.1)*$I$9+BU22/MAX(BT22+BL22+BU22, 0.1)*$J$9))/($B$11+$C$11+$F$11)</f>
        <v>0</v>
      </c>
      <c r="AO22">
        <f>($B$11*$K$9+$C$11*$K$9+$F$11*((BT22+BL22)/MAX(BT22+BL22+BU22, 0.1)*$P$9+BU22/MAX(BT22+BL22+BU22, 0.1)*$Q$9))/($B$11+$C$11+$F$11)</f>
        <v>0</v>
      </c>
      <c r="AP22">
        <v>6</v>
      </c>
      <c r="AQ22">
        <v>0.5</v>
      </c>
      <c r="AR22" t="s">
        <v>222</v>
      </c>
      <c r="AS22">
        <v>1633530303.1</v>
      </c>
      <c r="AT22">
        <v>-4.67965064516129</v>
      </c>
      <c r="AU22">
        <v>-6.31360935483871</v>
      </c>
      <c r="AV22">
        <v>19.8167</v>
      </c>
      <c r="AW22">
        <v>17.2522806451613</v>
      </c>
      <c r="AX22">
        <v>600.004322580645</v>
      </c>
      <c r="AY22">
        <v>90.6645032258065</v>
      </c>
      <c r="AZ22">
        <v>0.199969</v>
      </c>
      <c r="BA22">
        <v>27.0445806451613</v>
      </c>
      <c r="BB22">
        <v>27.1060612903226</v>
      </c>
      <c r="BC22">
        <v>999.9</v>
      </c>
      <c r="BD22">
        <v>10002.3761290323</v>
      </c>
      <c r="BE22">
        <v>0</v>
      </c>
      <c r="BF22">
        <v>7.32286870967742</v>
      </c>
      <c r="BG22">
        <v>1499.98548387097</v>
      </c>
      <c r="BH22">
        <v>0.973000032258065</v>
      </c>
      <c r="BI22">
        <v>0.0270003032258064</v>
      </c>
      <c r="BJ22">
        <v>0</v>
      </c>
      <c r="BK22">
        <v>2.6393935483871</v>
      </c>
      <c r="BL22">
        <v>0</v>
      </c>
      <c r="BM22">
        <v>11678.8096774194</v>
      </c>
      <c r="BN22">
        <v>12499.6290322581</v>
      </c>
      <c r="BO22">
        <v>40.633</v>
      </c>
      <c r="BP22">
        <v>42.820129032258</v>
      </c>
      <c r="BQ22">
        <v>41.937</v>
      </c>
      <c r="BR22">
        <v>41.3282580645161</v>
      </c>
      <c r="BS22">
        <v>40.6227741935484</v>
      </c>
      <c r="BT22">
        <v>1459.48548387097</v>
      </c>
      <c r="BU22">
        <v>40.5</v>
      </c>
      <c r="BV22">
        <v>0</v>
      </c>
      <c r="BW22">
        <v>1633534117.4</v>
      </c>
      <c r="BX22">
        <v>2.6379</v>
      </c>
      <c r="BY22">
        <v>0.162365808524928</v>
      </c>
      <c r="BZ22">
        <v>34.6735042703293</v>
      </c>
      <c r="CA22">
        <v>11679.0923076923</v>
      </c>
      <c r="CB22">
        <v>15</v>
      </c>
      <c r="CC22">
        <v>1633530270.6</v>
      </c>
      <c r="CD22" t="s">
        <v>239</v>
      </c>
      <c r="CE22">
        <v>8</v>
      </c>
      <c r="CF22">
        <v>2.648</v>
      </c>
      <c r="CG22">
        <v>-0.821</v>
      </c>
      <c r="CH22">
        <v>-6</v>
      </c>
      <c r="CI22">
        <v>17</v>
      </c>
      <c r="CJ22">
        <v>0.37</v>
      </c>
      <c r="CK22">
        <v>0.03</v>
      </c>
      <c r="CL22">
        <v>1.64728238095238</v>
      </c>
      <c r="CM22">
        <v>-0.0897877319504195</v>
      </c>
      <c r="CN22">
        <v>0.0314922336464937</v>
      </c>
      <c r="CO22">
        <v>1</v>
      </c>
      <c r="CP22">
        <v>2.56291</v>
      </c>
      <c r="CQ22">
        <v>0.0177616724738673</v>
      </c>
      <c r="CR22">
        <v>0.0082492005384649</v>
      </c>
      <c r="CS22">
        <v>1</v>
      </c>
      <c r="CT22">
        <v>2</v>
      </c>
      <c r="CU22">
        <v>2</v>
      </c>
      <c r="CV22" t="s">
        <v>224</v>
      </c>
      <c r="CW22">
        <v>100</v>
      </c>
      <c r="CX22">
        <v>100</v>
      </c>
      <c r="CY22">
        <v>2.648</v>
      </c>
      <c r="CZ22">
        <v>-0.821</v>
      </c>
      <c r="DA22">
        <v>2</v>
      </c>
      <c r="DB22">
        <v>706.265</v>
      </c>
      <c r="DC22">
        <v>575.774</v>
      </c>
      <c r="DD22">
        <v>24.9993</v>
      </c>
      <c r="DE22">
        <v>26.0415</v>
      </c>
      <c r="DF22">
        <v>29.9998</v>
      </c>
      <c r="DG22">
        <v>25.9606</v>
      </c>
      <c r="DH22">
        <v>25.9263</v>
      </c>
      <c r="DI22">
        <v>0</v>
      </c>
      <c r="DJ22">
        <v>33.5006</v>
      </c>
      <c r="DK22">
        <v>70.0014</v>
      </c>
      <c r="DL22">
        <v>25</v>
      </c>
      <c r="DM22">
        <v>0</v>
      </c>
      <c r="DN22">
        <v>17.2062</v>
      </c>
      <c r="DO22">
        <v>111.42</v>
      </c>
      <c r="DP22">
        <v>99.4345</v>
      </c>
    </row>
    <row r="23" spans="1:120">
      <c r="A23">
        <v>7</v>
      </c>
      <c r="B23">
        <v>1633530401.1</v>
      </c>
      <c r="C23">
        <v>635.599999904633</v>
      </c>
      <c r="D23" t="s">
        <v>240</v>
      </c>
      <c r="E23" t="s">
        <v>241</v>
      </c>
      <c r="F23" t="s">
        <v>221</v>
      </c>
      <c r="G23">
        <v>1633530393.1</v>
      </c>
      <c r="H23">
        <f>AX23*AI23*(AV23-AW23)/(100*AP23*(1000-AI23*AV23))</f>
        <v>0</v>
      </c>
      <c r="I23">
        <f>AX23*AI23*(AU23-AT23*(1000-AI23*AW23)/(1000-AI23*AV23))/(100*AP23)</f>
        <v>0</v>
      </c>
      <c r="J23">
        <f>AT23 - IF(AI23&gt;1, I23*AP23*100.0/(AK23*BD23), 0)</f>
        <v>0</v>
      </c>
      <c r="K23">
        <f>((Q23-H23/2)*J23-I23)/(Q23+H23/2)</f>
        <v>0</v>
      </c>
      <c r="L23">
        <f>K23*(AY23+AZ23)/1000.0</f>
        <v>0</v>
      </c>
      <c r="M23">
        <f>(AT23 - IF(AI23&gt;1, I23*AP23*100.0/(AK23*BD23), 0))*(AY23+AZ23)/1000.0</f>
        <v>0</v>
      </c>
      <c r="N23">
        <f>2.0/((1/P23-1/O23)+SIGN(P23)*SQRT((1/P23-1/O23)*(1/P23-1/O23) + 4*AQ23/((AQ23+1)*(AQ23+1))*(2*1/P23*1/O23-1/O23*1/O23)))</f>
        <v>0</v>
      </c>
      <c r="O23">
        <f>AF23+AE23*AP23+AD23*AP23*AP23</f>
        <v>0</v>
      </c>
      <c r="P23">
        <f>H23*(1000-(1000*0.61365*exp(17.502*T23/(240.97+T23))/(AY23+AZ23)+AV23)/2)/(1000*0.61365*exp(17.502*T23/(240.97+T23))/(AY23+AZ23)-AV23)</f>
        <v>0</v>
      </c>
      <c r="Q23">
        <f>1/((AQ23+1)/(N23/1.6)+1/(O23/1.37)) + AQ23/((AQ23+1)/(N23/1.6) + AQ23/(O23/1.37))</f>
        <v>0</v>
      </c>
      <c r="R23">
        <f>(AM23*AO23)</f>
        <v>0</v>
      </c>
      <c r="S23">
        <f>(BA23+(R23+2*0.95*5.67E-8*(((BA23+$B$7)+273)^4-(BA23+273)^4)-44100*H23)/(1.84*29.3*O23+8*0.95*5.67E-8*(BA23+273)^3))</f>
        <v>0</v>
      </c>
      <c r="T23">
        <f>($C$7*BB23+$D$7*BC23+$E$7*S23)</f>
        <v>0</v>
      </c>
      <c r="U23">
        <f>0.61365*exp(17.502*T23/(240.97+T23))</f>
        <v>0</v>
      </c>
      <c r="V23">
        <f>(W23/X23*100)</f>
        <v>0</v>
      </c>
      <c r="W23">
        <f>AV23*(AY23+AZ23)/1000</f>
        <v>0</v>
      </c>
      <c r="X23">
        <f>0.61365*exp(17.502*BA23/(240.97+BA23))</f>
        <v>0</v>
      </c>
      <c r="Y23">
        <f>(U23-AV23*(AY23+AZ23)/1000)</f>
        <v>0</v>
      </c>
      <c r="Z23">
        <f>(-H23*44100)</f>
        <v>0</v>
      </c>
      <c r="AA23">
        <f>2*29.3*O23*0.92*(BA23-T23)</f>
        <v>0</v>
      </c>
      <c r="AB23">
        <f>2*0.95*5.67E-8*(((BA23+$B$7)+273)^4-(T23+273)^4)</f>
        <v>0</v>
      </c>
      <c r="AC23">
        <f>R23+AB23+Z23+AA23</f>
        <v>0</v>
      </c>
      <c r="AD23">
        <v>-0.0375636318179831</v>
      </c>
      <c r="AE23">
        <v>0.0421684674705707</v>
      </c>
      <c r="AF23">
        <v>3.21117706093207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MAX(0,($B$13+$C$13*BD23)/(1+$D$13*BD23)*AY23/(BA23+273)*$E$13)</f>
        <v>0</v>
      </c>
      <c r="AL23">
        <f>$B$11*BE23+$C$11*BF23+$F$11*BG23</f>
        <v>0</v>
      </c>
      <c r="AM23">
        <f>AL23*AN23</f>
        <v>0</v>
      </c>
      <c r="AN23">
        <f>($B$11*$D$9+$C$11*$D$9+$F$11*((BT23+BL23)/MAX(BT23+BL23+BU23, 0.1)*$I$9+BU23/MAX(BT23+BL23+BU23, 0.1)*$J$9))/($B$11+$C$11+$F$11)</f>
        <v>0</v>
      </c>
      <c r="AO23">
        <f>($B$11*$K$9+$C$11*$K$9+$F$11*((BT23+BL23)/MAX(BT23+BL23+BU23, 0.1)*$P$9+BU23/MAX(BT23+BL23+BU23, 0.1)*$Q$9))/($B$11+$C$11+$F$11)</f>
        <v>0</v>
      </c>
      <c r="AP23">
        <v>6</v>
      </c>
      <c r="AQ23">
        <v>0.5</v>
      </c>
      <c r="AR23" t="s">
        <v>222</v>
      </c>
      <c r="AS23">
        <v>1633530393.1</v>
      </c>
      <c r="AT23">
        <v>391.066838709677</v>
      </c>
      <c r="AU23">
        <v>400.140290322581</v>
      </c>
      <c r="AV23">
        <v>19.7821387096774</v>
      </c>
      <c r="AW23">
        <v>17.1745903225806</v>
      </c>
      <c r="AX23">
        <v>600.002258064516</v>
      </c>
      <c r="AY23">
        <v>90.6604419354839</v>
      </c>
      <c r="AZ23">
        <v>0.200002935483871</v>
      </c>
      <c r="BA23">
        <v>27.0042935483871</v>
      </c>
      <c r="BB23">
        <v>27.0092548387097</v>
      </c>
      <c r="BC23">
        <v>999.9</v>
      </c>
      <c r="BD23">
        <v>9991.84677419355</v>
      </c>
      <c r="BE23">
        <v>0</v>
      </c>
      <c r="BF23">
        <v>6.60773677419355</v>
      </c>
      <c r="BG23">
        <v>1499.98193548387</v>
      </c>
      <c r="BH23">
        <v>0.972999451612903</v>
      </c>
      <c r="BI23">
        <v>0.0270008451612903</v>
      </c>
      <c r="BJ23">
        <v>0</v>
      </c>
      <c r="BK23">
        <v>2.66946774193548</v>
      </c>
      <c r="BL23">
        <v>0</v>
      </c>
      <c r="BM23">
        <v>11275.1064516129</v>
      </c>
      <c r="BN23">
        <v>12499.6032258064</v>
      </c>
      <c r="BO23">
        <v>40.6006129032258</v>
      </c>
      <c r="BP23">
        <v>42.679</v>
      </c>
      <c r="BQ23">
        <v>41.8689032258065</v>
      </c>
      <c r="BR23">
        <v>41.187</v>
      </c>
      <c r="BS23">
        <v>40.56</v>
      </c>
      <c r="BT23">
        <v>1459.48129032258</v>
      </c>
      <c r="BU23">
        <v>40.5006451612903</v>
      </c>
      <c r="BV23">
        <v>0</v>
      </c>
      <c r="BW23">
        <v>1633534207.4</v>
      </c>
      <c r="BX23">
        <v>2.66535384615385</v>
      </c>
      <c r="BY23">
        <v>0.344827347612684</v>
      </c>
      <c r="BZ23">
        <v>-8.01367520731042</v>
      </c>
      <c r="CA23">
        <v>11275.1153846154</v>
      </c>
      <c r="CB23">
        <v>15</v>
      </c>
      <c r="CC23">
        <v>1633530423.6</v>
      </c>
      <c r="CD23" t="s">
        <v>242</v>
      </c>
      <c r="CE23">
        <v>9</v>
      </c>
      <c r="CF23">
        <v>3.591</v>
      </c>
      <c r="CG23">
        <v>-0.816</v>
      </c>
      <c r="CH23">
        <v>400</v>
      </c>
      <c r="CI23">
        <v>17</v>
      </c>
      <c r="CJ23">
        <v>0.42</v>
      </c>
      <c r="CK23">
        <v>0.04</v>
      </c>
      <c r="CL23">
        <v>-10.0159330952381</v>
      </c>
      <c r="CM23">
        <v>-0.0587716068389878</v>
      </c>
      <c r="CN23">
        <v>0.0372684198936832</v>
      </c>
      <c r="CO23">
        <v>1</v>
      </c>
      <c r="CP23">
        <v>2.60045523809524</v>
      </c>
      <c r="CQ23">
        <v>0.0371516732841736</v>
      </c>
      <c r="CR23">
        <v>0.00387971478952672</v>
      </c>
      <c r="CS23">
        <v>1</v>
      </c>
      <c r="CT23">
        <v>2</v>
      </c>
      <c r="CU23">
        <v>2</v>
      </c>
      <c r="CV23" t="s">
        <v>224</v>
      </c>
      <c r="CW23">
        <v>100</v>
      </c>
      <c r="CX23">
        <v>100</v>
      </c>
      <c r="CY23">
        <v>3.591</v>
      </c>
      <c r="CZ23">
        <v>-0.816</v>
      </c>
      <c r="DA23">
        <v>2</v>
      </c>
      <c r="DB23">
        <v>706.679</v>
      </c>
      <c r="DC23">
        <v>576.796</v>
      </c>
      <c r="DD23">
        <v>24.9994</v>
      </c>
      <c r="DE23">
        <v>25.9878</v>
      </c>
      <c r="DF23">
        <v>29.9998</v>
      </c>
      <c r="DG23">
        <v>25.9274</v>
      </c>
      <c r="DH23">
        <v>25.8916</v>
      </c>
      <c r="DI23">
        <v>25.4256</v>
      </c>
      <c r="DJ23">
        <v>33.7829</v>
      </c>
      <c r="DK23">
        <v>68.1177</v>
      </c>
      <c r="DL23">
        <v>25</v>
      </c>
      <c r="DM23">
        <v>400</v>
      </c>
      <c r="DN23">
        <v>17.1835</v>
      </c>
      <c r="DO23">
        <v>111.433</v>
      </c>
      <c r="DP23">
        <v>99.4512</v>
      </c>
    </row>
    <row r="24" spans="1:120">
      <c r="A24">
        <v>8</v>
      </c>
      <c r="B24">
        <v>1633530545.1</v>
      </c>
      <c r="C24">
        <v>779.599999904633</v>
      </c>
      <c r="D24" t="s">
        <v>243</v>
      </c>
      <c r="E24" t="s">
        <v>244</v>
      </c>
      <c r="F24" t="s">
        <v>221</v>
      </c>
      <c r="G24">
        <v>1633530537.1</v>
      </c>
      <c r="H24">
        <f>AX24*AI24*(AV24-AW24)/(100*AP24*(1000-AI24*AV24))</f>
        <v>0</v>
      </c>
      <c r="I24">
        <f>AX24*AI24*(AU24-AT24*(1000-AI24*AW24)/(1000-AI24*AV24))/(100*AP24)</f>
        <v>0</v>
      </c>
      <c r="J24">
        <f>AT24 - IF(AI24&gt;1, I24*AP24*100.0/(AK24*BD24), 0)</f>
        <v>0</v>
      </c>
      <c r="K24">
        <f>((Q24-H24/2)*J24-I24)/(Q24+H24/2)</f>
        <v>0</v>
      </c>
      <c r="L24">
        <f>K24*(AY24+AZ24)/1000.0</f>
        <v>0</v>
      </c>
      <c r="M24">
        <f>(AT24 - IF(AI24&gt;1, I24*AP24*100.0/(AK24*BD24), 0))*(AY24+AZ24)/1000.0</f>
        <v>0</v>
      </c>
      <c r="N24">
        <f>2.0/((1/P24-1/O24)+SIGN(P24)*SQRT((1/P24-1/O24)*(1/P24-1/O24) + 4*AQ24/((AQ24+1)*(AQ24+1))*(2*1/P24*1/O24-1/O24*1/O24)))</f>
        <v>0</v>
      </c>
      <c r="O24">
        <f>AF24+AE24*AP24+AD24*AP24*AP24</f>
        <v>0</v>
      </c>
      <c r="P24">
        <f>H24*(1000-(1000*0.61365*exp(17.502*T24/(240.97+T24))/(AY24+AZ24)+AV24)/2)/(1000*0.61365*exp(17.502*T24/(240.97+T24))/(AY24+AZ24)-AV24)</f>
        <v>0</v>
      </c>
      <c r="Q24">
        <f>1/((AQ24+1)/(N24/1.6)+1/(O24/1.37)) + AQ24/((AQ24+1)/(N24/1.6) + AQ24/(O24/1.37))</f>
        <v>0</v>
      </c>
      <c r="R24">
        <f>(AM24*AO24)</f>
        <v>0</v>
      </c>
      <c r="S24">
        <f>(BA24+(R24+2*0.95*5.67E-8*(((BA24+$B$7)+273)^4-(BA24+273)^4)-44100*H24)/(1.84*29.3*O24+8*0.95*5.67E-8*(BA24+273)^3))</f>
        <v>0</v>
      </c>
      <c r="T24">
        <f>($C$7*BB24+$D$7*BC24+$E$7*S24)</f>
        <v>0</v>
      </c>
      <c r="U24">
        <f>0.61365*exp(17.502*T24/(240.97+T24))</f>
        <v>0</v>
      </c>
      <c r="V24">
        <f>(W24/X24*100)</f>
        <v>0</v>
      </c>
      <c r="W24">
        <f>AV24*(AY24+AZ24)/1000</f>
        <v>0</v>
      </c>
      <c r="X24">
        <f>0.61365*exp(17.502*BA24/(240.97+BA24))</f>
        <v>0</v>
      </c>
      <c r="Y24">
        <f>(U24-AV24*(AY24+AZ24)/1000)</f>
        <v>0</v>
      </c>
      <c r="Z24">
        <f>(-H24*44100)</f>
        <v>0</v>
      </c>
      <c r="AA24">
        <f>2*29.3*O24*0.92*(BA24-T24)</f>
        <v>0</v>
      </c>
      <c r="AB24">
        <f>2*0.95*5.67E-8*(((BA24+$B$7)+273)^4-(T24+273)^4)</f>
        <v>0</v>
      </c>
      <c r="AC24">
        <f>R24+AB24+Z24+AA24</f>
        <v>0</v>
      </c>
      <c r="AD24">
        <v>-0.0376176651605345</v>
      </c>
      <c r="AE24">
        <v>0.0422291246311654</v>
      </c>
      <c r="AF24">
        <v>3.21487304316244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MAX(0,($B$13+$C$13*BD24)/(1+$D$13*BD24)*AY24/(BA24+273)*$E$13)</f>
        <v>0</v>
      </c>
      <c r="AL24">
        <f>$B$11*BE24+$C$11*BF24+$F$11*BG24</f>
        <v>0</v>
      </c>
      <c r="AM24">
        <f>AL24*AN24</f>
        <v>0</v>
      </c>
      <c r="AN24">
        <f>($B$11*$D$9+$C$11*$D$9+$F$11*((BT24+BL24)/MAX(BT24+BL24+BU24, 0.1)*$I$9+BU24/MAX(BT24+BL24+BU24, 0.1)*$J$9))/($B$11+$C$11+$F$11)</f>
        <v>0</v>
      </c>
      <c r="AO24">
        <f>($B$11*$K$9+$C$11*$K$9+$F$11*((BT24+BL24)/MAX(BT24+BL24+BU24, 0.1)*$P$9+BU24/MAX(BT24+BL24+BU24, 0.1)*$Q$9))/($B$11+$C$11+$F$11)</f>
        <v>0</v>
      </c>
      <c r="AP24">
        <v>6</v>
      </c>
      <c r="AQ24">
        <v>0.5</v>
      </c>
      <c r="AR24" t="s">
        <v>222</v>
      </c>
      <c r="AS24">
        <v>1633530537.1</v>
      </c>
      <c r="AT24">
        <v>390.670483870968</v>
      </c>
      <c r="AU24">
        <v>400.046387096774</v>
      </c>
      <c r="AV24">
        <v>19.6396258064516</v>
      </c>
      <c r="AW24">
        <v>16.9571290322581</v>
      </c>
      <c r="AX24">
        <v>599.999677419355</v>
      </c>
      <c r="AY24">
        <v>90.6603032258064</v>
      </c>
      <c r="AZ24">
        <v>0.199971870967742</v>
      </c>
      <c r="BA24">
        <v>26.9226225806452</v>
      </c>
      <c r="BB24">
        <v>26.8937838709677</v>
      </c>
      <c r="BC24">
        <v>999.9</v>
      </c>
      <c r="BD24">
        <v>10006.2348387097</v>
      </c>
      <c r="BE24">
        <v>0</v>
      </c>
      <c r="BF24">
        <v>7.2390035483871</v>
      </c>
      <c r="BG24">
        <v>1499.99419354839</v>
      </c>
      <c r="BH24">
        <v>0.972997709677419</v>
      </c>
      <c r="BI24">
        <v>0.0270024709677419</v>
      </c>
      <c r="BJ24">
        <v>0</v>
      </c>
      <c r="BK24">
        <v>2.67449032258065</v>
      </c>
      <c r="BL24">
        <v>0</v>
      </c>
      <c r="BM24">
        <v>11151.5193548387</v>
      </c>
      <c r="BN24">
        <v>12499.7032258065</v>
      </c>
      <c r="BO24">
        <v>40.437</v>
      </c>
      <c r="BP24">
        <v>42.433</v>
      </c>
      <c r="BQ24">
        <v>41.687</v>
      </c>
      <c r="BR24">
        <v>40.937</v>
      </c>
      <c r="BS24">
        <v>40.374935483871</v>
      </c>
      <c r="BT24">
        <v>1459.49290322581</v>
      </c>
      <c r="BU24">
        <v>40.5012903225806</v>
      </c>
      <c r="BV24">
        <v>0</v>
      </c>
      <c r="BW24">
        <v>1633534351.4</v>
      </c>
      <c r="BX24">
        <v>2.67467692307692</v>
      </c>
      <c r="BY24">
        <v>0.867678622812852</v>
      </c>
      <c r="BZ24">
        <v>-53.059829078214</v>
      </c>
      <c r="CA24">
        <v>11151.1923076923</v>
      </c>
      <c r="CB24">
        <v>15</v>
      </c>
      <c r="CC24">
        <v>1633530495.6</v>
      </c>
      <c r="CD24" t="s">
        <v>245</v>
      </c>
      <c r="CE24">
        <v>10</v>
      </c>
      <c r="CF24">
        <v>3.567</v>
      </c>
      <c r="CG24">
        <v>-0.817</v>
      </c>
      <c r="CH24">
        <v>400</v>
      </c>
      <c r="CI24">
        <v>17</v>
      </c>
      <c r="CJ24">
        <v>0.21</v>
      </c>
      <c r="CK24">
        <v>0.05</v>
      </c>
      <c r="CL24">
        <v>-9.35001261904762</v>
      </c>
      <c r="CM24">
        <v>-0.440091953650441</v>
      </c>
      <c r="CN24">
        <v>0.0516228820185632</v>
      </c>
      <c r="CO24">
        <v>0</v>
      </c>
      <c r="CP24">
        <v>2.68842333333333</v>
      </c>
      <c r="CQ24">
        <v>-0.10239312859574</v>
      </c>
      <c r="CR24">
        <v>0.0107832759989644</v>
      </c>
      <c r="CS24">
        <v>0</v>
      </c>
      <c r="CT24">
        <v>0</v>
      </c>
      <c r="CU24">
        <v>2</v>
      </c>
      <c r="CV24" t="s">
        <v>246</v>
      </c>
      <c r="CW24">
        <v>100</v>
      </c>
      <c r="CX24">
        <v>100</v>
      </c>
      <c r="CY24">
        <v>3.567</v>
      </c>
      <c r="CZ24">
        <v>-0.817</v>
      </c>
      <c r="DA24">
        <v>2</v>
      </c>
      <c r="DB24">
        <v>706.985</v>
      </c>
      <c r="DC24">
        <v>576.756</v>
      </c>
      <c r="DD24">
        <v>24.9996</v>
      </c>
      <c r="DE24">
        <v>25.8764</v>
      </c>
      <c r="DF24">
        <v>29.9998</v>
      </c>
      <c r="DG24">
        <v>25.8451</v>
      </c>
      <c r="DH24">
        <v>25.8101</v>
      </c>
      <c r="DI24">
        <v>25.3469</v>
      </c>
      <c r="DJ24">
        <v>34.2524</v>
      </c>
      <c r="DK24">
        <v>65.472</v>
      </c>
      <c r="DL24">
        <v>25</v>
      </c>
      <c r="DM24">
        <v>400</v>
      </c>
      <c r="DN24">
        <v>16.9654</v>
      </c>
      <c r="DO24">
        <v>111.452</v>
      </c>
      <c r="DP24">
        <v>99.4807</v>
      </c>
    </row>
    <row r="25" spans="1:120">
      <c r="A25">
        <v>9</v>
      </c>
      <c r="B25">
        <v>1633530623.1</v>
      </c>
      <c r="C25">
        <v>857.599999904633</v>
      </c>
      <c r="D25" t="s">
        <v>247</v>
      </c>
      <c r="E25" t="s">
        <v>248</v>
      </c>
      <c r="F25" t="s">
        <v>221</v>
      </c>
      <c r="G25">
        <v>1633530615.10323</v>
      </c>
      <c r="H25">
        <f>AX25*AI25*(AV25-AW25)/(100*AP25*(1000-AI25*AV25))</f>
        <v>0</v>
      </c>
      <c r="I25">
        <f>AX25*AI25*(AU25-AT25*(1000-AI25*AW25)/(1000-AI25*AV25))/(100*AP25)</f>
        <v>0</v>
      </c>
      <c r="J25">
        <f>AT25 - IF(AI25&gt;1, I25*AP25*100.0/(AK25*BD25), 0)</f>
        <v>0</v>
      </c>
      <c r="K25">
        <f>((Q25-H25/2)*J25-I25)/(Q25+H25/2)</f>
        <v>0</v>
      </c>
      <c r="L25">
        <f>K25*(AY25+AZ25)/1000.0</f>
        <v>0</v>
      </c>
      <c r="M25">
        <f>(AT25 - IF(AI25&gt;1, I25*AP25*100.0/(AK25*BD25), 0))*(AY25+AZ25)/1000.0</f>
        <v>0</v>
      </c>
      <c r="N25">
        <f>2.0/((1/P25-1/O25)+SIGN(P25)*SQRT((1/P25-1/O25)*(1/P25-1/O25) + 4*AQ25/((AQ25+1)*(AQ25+1))*(2*1/P25*1/O25-1/O25*1/O25)))</f>
        <v>0</v>
      </c>
      <c r="O25">
        <f>AF25+AE25*AP25+AD25*AP25*AP25</f>
        <v>0</v>
      </c>
      <c r="P25">
        <f>H25*(1000-(1000*0.61365*exp(17.502*T25/(240.97+T25))/(AY25+AZ25)+AV25)/2)/(1000*0.61365*exp(17.502*T25/(240.97+T25))/(AY25+AZ25)-AV25)</f>
        <v>0</v>
      </c>
      <c r="Q25">
        <f>1/((AQ25+1)/(N25/1.6)+1/(O25/1.37)) + AQ25/((AQ25+1)/(N25/1.6) + AQ25/(O25/1.37))</f>
        <v>0</v>
      </c>
      <c r="R25">
        <f>(AM25*AO25)</f>
        <v>0</v>
      </c>
      <c r="S25">
        <f>(BA25+(R25+2*0.95*5.67E-8*(((BA25+$B$7)+273)^4-(BA25+273)^4)-44100*H25)/(1.84*29.3*O25+8*0.95*5.67E-8*(BA25+273)^3))</f>
        <v>0</v>
      </c>
      <c r="T25">
        <f>($C$7*BB25+$D$7*BC25+$E$7*S25)</f>
        <v>0</v>
      </c>
      <c r="U25">
        <f>0.61365*exp(17.502*T25/(240.97+T25))</f>
        <v>0</v>
      </c>
      <c r="V25">
        <f>(W25/X25*100)</f>
        <v>0</v>
      </c>
      <c r="W25">
        <f>AV25*(AY25+AZ25)/1000</f>
        <v>0</v>
      </c>
      <c r="X25">
        <f>0.61365*exp(17.502*BA25/(240.97+BA25))</f>
        <v>0</v>
      </c>
      <c r="Y25">
        <f>(U25-AV25*(AY25+AZ25)/1000)</f>
        <v>0</v>
      </c>
      <c r="Z25">
        <f>(-H25*44100)</f>
        <v>0</v>
      </c>
      <c r="AA25">
        <f>2*29.3*O25*0.92*(BA25-T25)</f>
        <v>0</v>
      </c>
      <c r="AB25">
        <f>2*0.95*5.67E-8*(((BA25+$B$7)+273)^4-(T25+273)^4)</f>
        <v>0</v>
      </c>
      <c r="AC25">
        <f>R25+AB25+Z25+AA25</f>
        <v>0</v>
      </c>
      <c r="AD25">
        <v>-0.0376033593083084</v>
      </c>
      <c r="AE25">
        <v>0.0422130650587801</v>
      </c>
      <c r="AF25">
        <v>3.21389465353532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MAX(0,($B$13+$C$13*BD25)/(1+$D$13*BD25)*AY25/(BA25+273)*$E$13)</f>
        <v>0</v>
      </c>
      <c r="AL25">
        <f>$B$11*BE25+$C$11*BF25+$F$11*BG25</f>
        <v>0</v>
      </c>
      <c r="AM25">
        <f>AL25*AN25</f>
        <v>0</v>
      </c>
      <c r="AN25">
        <f>($B$11*$D$9+$C$11*$D$9+$F$11*((BT25+BL25)/MAX(BT25+BL25+BU25, 0.1)*$I$9+BU25/MAX(BT25+BL25+BU25, 0.1)*$J$9))/($B$11+$C$11+$F$11)</f>
        <v>0</v>
      </c>
      <c r="AO25">
        <f>($B$11*$K$9+$C$11*$K$9+$F$11*((BT25+BL25)/MAX(BT25+BL25+BU25, 0.1)*$P$9+BU25/MAX(BT25+BL25+BU25, 0.1)*$Q$9))/($B$11+$C$11+$F$11)</f>
        <v>0</v>
      </c>
      <c r="AP25">
        <v>6</v>
      </c>
      <c r="AQ25">
        <v>0.5</v>
      </c>
      <c r="AR25" t="s">
        <v>222</v>
      </c>
      <c r="AS25">
        <v>1633530615.10323</v>
      </c>
      <c r="AT25">
        <v>588.117225806452</v>
      </c>
      <c r="AU25">
        <v>600.012677419355</v>
      </c>
      <c r="AV25">
        <v>19.5997806451613</v>
      </c>
      <c r="AW25">
        <v>17.0282612903226</v>
      </c>
      <c r="AX25">
        <v>599.997774193548</v>
      </c>
      <c r="AY25">
        <v>90.6569774193549</v>
      </c>
      <c r="AZ25">
        <v>0.199999225806452</v>
      </c>
      <c r="BA25">
        <v>26.8847548387097</v>
      </c>
      <c r="BB25">
        <v>26.8433032258064</v>
      </c>
      <c r="BC25">
        <v>999.9</v>
      </c>
      <c r="BD25">
        <v>10002.7964516129</v>
      </c>
      <c r="BE25">
        <v>0</v>
      </c>
      <c r="BF25">
        <v>7.60386064516129</v>
      </c>
      <c r="BG25">
        <v>1499.97870967742</v>
      </c>
      <c r="BH25">
        <v>0.972996548387097</v>
      </c>
      <c r="BI25">
        <v>0.0270035548387097</v>
      </c>
      <c r="BJ25">
        <v>0</v>
      </c>
      <c r="BK25">
        <v>2.67044193548387</v>
      </c>
      <c r="BL25">
        <v>0</v>
      </c>
      <c r="BM25">
        <v>11307.4064516129</v>
      </c>
      <c r="BN25">
        <v>12499.564516129</v>
      </c>
      <c r="BO25">
        <v>40.3628064516129</v>
      </c>
      <c r="BP25">
        <v>42.274</v>
      </c>
      <c r="BQ25">
        <v>41.566064516129</v>
      </c>
      <c r="BR25">
        <v>40.812</v>
      </c>
      <c r="BS25">
        <v>40.312</v>
      </c>
      <c r="BT25">
        <v>1459.47774193548</v>
      </c>
      <c r="BU25">
        <v>40.5016129032258</v>
      </c>
      <c r="BV25">
        <v>0</v>
      </c>
      <c r="BW25">
        <v>1633534429.4</v>
      </c>
      <c r="BX25">
        <v>2.67728076923077</v>
      </c>
      <c r="BY25">
        <v>0.417945296939895</v>
      </c>
      <c r="BZ25">
        <v>-77.4427350188851</v>
      </c>
      <c r="CA25">
        <v>11306.8538461538</v>
      </c>
      <c r="CB25">
        <v>15</v>
      </c>
      <c r="CC25">
        <v>1633530645.1</v>
      </c>
      <c r="CD25" t="s">
        <v>249</v>
      </c>
      <c r="CE25">
        <v>11</v>
      </c>
      <c r="CF25">
        <v>4.037</v>
      </c>
      <c r="CG25">
        <v>-0.81</v>
      </c>
      <c r="CH25">
        <v>600</v>
      </c>
      <c r="CI25">
        <v>17</v>
      </c>
      <c r="CJ25">
        <v>0.17</v>
      </c>
      <c r="CK25">
        <v>0.03</v>
      </c>
      <c r="CL25">
        <v>-12.3695357142857</v>
      </c>
      <c r="CM25">
        <v>0.0802687172343167</v>
      </c>
      <c r="CN25">
        <v>0.0546844490013845</v>
      </c>
      <c r="CO25">
        <v>1</v>
      </c>
      <c r="CP25">
        <v>2.56630833333333</v>
      </c>
      <c r="CQ25">
        <v>-0.0419497338325781</v>
      </c>
      <c r="CR25">
        <v>0.00520428711401278</v>
      </c>
      <c r="CS25">
        <v>1</v>
      </c>
      <c r="CT25">
        <v>2</v>
      </c>
      <c r="CU25">
        <v>2</v>
      </c>
      <c r="CV25" t="s">
        <v>224</v>
      </c>
      <c r="CW25">
        <v>100</v>
      </c>
      <c r="CX25">
        <v>100</v>
      </c>
      <c r="CY25">
        <v>4.037</v>
      </c>
      <c r="CZ25">
        <v>-0.81</v>
      </c>
      <c r="DA25">
        <v>2</v>
      </c>
      <c r="DB25">
        <v>707.142</v>
      </c>
      <c r="DC25">
        <v>577.832</v>
      </c>
      <c r="DD25">
        <v>24.9994</v>
      </c>
      <c r="DE25">
        <v>25.8113</v>
      </c>
      <c r="DF25">
        <v>29.9998</v>
      </c>
      <c r="DG25">
        <v>25.7906</v>
      </c>
      <c r="DH25">
        <v>25.7547</v>
      </c>
      <c r="DI25">
        <v>34.8163</v>
      </c>
      <c r="DJ25">
        <v>33.6813</v>
      </c>
      <c r="DK25">
        <v>63.6039</v>
      </c>
      <c r="DL25">
        <v>25</v>
      </c>
      <c r="DM25">
        <v>600</v>
      </c>
      <c r="DN25">
        <v>17.0829</v>
      </c>
      <c r="DO25">
        <v>111.463</v>
      </c>
      <c r="DP25">
        <v>99.495</v>
      </c>
    </row>
    <row r="26" spans="1:120">
      <c r="A26">
        <v>10</v>
      </c>
      <c r="B26">
        <v>1633530738.1</v>
      </c>
      <c r="C26">
        <v>972.599999904633</v>
      </c>
      <c r="D26" t="s">
        <v>250</v>
      </c>
      <c r="E26" t="s">
        <v>251</v>
      </c>
      <c r="F26" t="s">
        <v>221</v>
      </c>
      <c r="G26">
        <v>1633530730.10645</v>
      </c>
      <c r="H26">
        <f>AX26*AI26*(AV26-AW26)/(100*AP26*(1000-AI26*AV26))</f>
        <v>0</v>
      </c>
      <c r="I26">
        <f>AX26*AI26*(AU26-AT26*(1000-AI26*AW26)/(1000-AI26*AV26))/(100*AP26)</f>
        <v>0</v>
      </c>
      <c r="J26">
        <f>AT26 - IF(AI26&gt;1, I26*AP26*100.0/(AK26*BD26), 0)</f>
        <v>0</v>
      </c>
      <c r="K26">
        <f>((Q26-H26/2)*J26-I26)/(Q26+H26/2)</f>
        <v>0</v>
      </c>
      <c r="L26">
        <f>K26*(AY26+AZ26)/1000.0</f>
        <v>0</v>
      </c>
      <c r="M26">
        <f>(AT26 - IF(AI26&gt;1, I26*AP26*100.0/(AK26*BD26), 0))*(AY26+AZ26)/1000.0</f>
        <v>0</v>
      </c>
      <c r="N26">
        <f>2.0/((1/P26-1/O26)+SIGN(P26)*SQRT((1/P26-1/O26)*(1/P26-1/O26) + 4*AQ26/((AQ26+1)*(AQ26+1))*(2*1/P26*1/O26-1/O26*1/O26)))</f>
        <v>0</v>
      </c>
      <c r="O26">
        <f>AF26+AE26*AP26+AD26*AP26*AP26</f>
        <v>0</v>
      </c>
      <c r="P26">
        <f>H26*(1000-(1000*0.61365*exp(17.502*T26/(240.97+T26))/(AY26+AZ26)+AV26)/2)/(1000*0.61365*exp(17.502*T26/(240.97+T26))/(AY26+AZ26)-AV26)</f>
        <v>0</v>
      </c>
      <c r="Q26">
        <f>1/((AQ26+1)/(N26/1.6)+1/(O26/1.37)) + AQ26/((AQ26+1)/(N26/1.6) + AQ26/(O26/1.37))</f>
        <v>0</v>
      </c>
      <c r="R26">
        <f>(AM26*AO26)</f>
        <v>0</v>
      </c>
      <c r="S26">
        <f>(BA26+(R26+2*0.95*5.67E-8*(((BA26+$B$7)+273)^4-(BA26+273)^4)-44100*H26)/(1.84*29.3*O26+8*0.95*5.67E-8*(BA26+273)^3))</f>
        <v>0</v>
      </c>
      <c r="T26">
        <f>($C$7*BB26+$D$7*BC26+$E$7*S26)</f>
        <v>0</v>
      </c>
      <c r="U26">
        <f>0.61365*exp(17.502*T26/(240.97+T26))</f>
        <v>0</v>
      </c>
      <c r="V26">
        <f>(W26/X26*100)</f>
        <v>0</v>
      </c>
      <c r="W26">
        <f>AV26*(AY26+AZ26)/1000</f>
        <v>0</v>
      </c>
      <c r="X26">
        <f>0.61365*exp(17.502*BA26/(240.97+BA26))</f>
        <v>0</v>
      </c>
      <c r="Y26">
        <f>(U26-AV26*(AY26+AZ26)/1000)</f>
        <v>0</v>
      </c>
      <c r="Z26">
        <f>(-H26*44100)</f>
        <v>0</v>
      </c>
      <c r="AA26">
        <f>2*29.3*O26*0.92*(BA26-T26)</f>
        <v>0</v>
      </c>
      <c r="AB26">
        <f>2*0.95*5.67E-8*(((BA26+$B$7)+273)^4-(T26+273)^4)</f>
        <v>0</v>
      </c>
      <c r="AC26">
        <f>R26+AB26+Z26+AA26</f>
        <v>0</v>
      </c>
      <c r="AD26">
        <v>-0.0376046676275863</v>
      </c>
      <c r="AE26">
        <v>0.0422145337617846</v>
      </c>
      <c r="AF26">
        <v>3.21398413533858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MAX(0,($B$13+$C$13*BD26)/(1+$D$13*BD26)*AY26/(BA26+273)*$E$13)</f>
        <v>0</v>
      </c>
      <c r="AL26">
        <f>$B$11*BE26+$C$11*BF26+$F$11*BG26</f>
        <v>0</v>
      </c>
      <c r="AM26">
        <f>AL26*AN26</f>
        <v>0</v>
      </c>
      <c r="AN26">
        <f>($B$11*$D$9+$C$11*$D$9+$F$11*((BT26+BL26)/MAX(BT26+BL26+BU26, 0.1)*$I$9+BU26/MAX(BT26+BL26+BU26, 0.1)*$J$9))/($B$11+$C$11+$F$11)</f>
        <v>0</v>
      </c>
      <c r="AO26">
        <f>($B$11*$K$9+$C$11*$K$9+$F$11*((BT26+BL26)/MAX(BT26+BL26+BU26, 0.1)*$P$9+BU26/MAX(BT26+BL26+BU26, 0.1)*$Q$9))/($B$11+$C$11+$F$11)</f>
        <v>0</v>
      </c>
      <c r="AP26">
        <v>6</v>
      </c>
      <c r="AQ26">
        <v>0.5</v>
      </c>
      <c r="AR26" t="s">
        <v>222</v>
      </c>
      <c r="AS26">
        <v>1633530730.10645</v>
      </c>
      <c r="AT26">
        <v>787.668870967742</v>
      </c>
      <c r="AU26">
        <v>799.996483870968</v>
      </c>
      <c r="AV26">
        <v>19.4770741935484</v>
      </c>
      <c r="AW26">
        <v>17.2340129032258</v>
      </c>
      <c r="AX26">
        <v>600.000548387097</v>
      </c>
      <c r="AY26">
        <v>90.6547903225807</v>
      </c>
      <c r="AZ26">
        <v>0.199987225806452</v>
      </c>
      <c r="BA26">
        <v>26.8452806451613</v>
      </c>
      <c r="BB26">
        <v>26.8245451612903</v>
      </c>
      <c r="BC26">
        <v>999.9</v>
      </c>
      <c r="BD26">
        <v>10003.3858064516</v>
      </c>
      <c r="BE26">
        <v>0</v>
      </c>
      <c r="BF26">
        <v>7.26287483870968</v>
      </c>
      <c r="BG26">
        <v>1499.99677419355</v>
      </c>
      <c r="BH26">
        <v>0.972995193548387</v>
      </c>
      <c r="BI26">
        <v>0.0270048193548387</v>
      </c>
      <c r="BJ26">
        <v>0</v>
      </c>
      <c r="BK26">
        <v>2.75527096774193</v>
      </c>
      <c r="BL26">
        <v>0</v>
      </c>
      <c r="BM26">
        <v>11280.0548387097</v>
      </c>
      <c r="BN26">
        <v>12499.7096774193</v>
      </c>
      <c r="BO26">
        <v>40.25</v>
      </c>
      <c r="BP26">
        <v>42.0945161290322</v>
      </c>
      <c r="BQ26">
        <v>41.437</v>
      </c>
      <c r="BR26">
        <v>40.625</v>
      </c>
      <c r="BS26">
        <v>40.175</v>
      </c>
      <c r="BT26">
        <v>1459.4864516129</v>
      </c>
      <c r="BU26">
        <v>40.5103225806452</v>
      </c>
      <c r="BV26">
        <v>0</v>
      </c>
      <c r="BW26">
        <v>1633534544.6</v>
      </c>
      <c r="BX26">
        <v>2.75146923076923</v>
      </c>
      <c r="BY26">
        <v>-0.324054693759984</v>
      </c>
      <c r="BZ26">
        <v>-40.5299144985642</v>
      </c>
      <c r="CA26">
        <v>11279.6346153846</v>
      </c>
      <c r="CB26">
        <v>15</v>
      </c>
      <c r="CC26">
        <v>1633530711.1</v>
      </c>
      <c r="CD26" t="s">
        <v>252</v>
      </c>
      <c r="CE26">
        <v>12</v>
      </c>
      <c r="CF26">
        <v>4.571</v>
      </c>
      <c r="CG26">
        <v>-0.814</v>
      </c>
      <c r="CH26">
        <v>800</v>
      </c>
      <c r="CI26">
        <v>17</v>
      </c>
      <c r="CJ26">
        <v>0.31</v>
      </c>
      <c r="CK26">
        <v>0.04</v>
      </c>
      <c r="CL26">
        <v>-12.3330476190476</v>
      </c>
      <c r="CM26">
        <v>-0.000416428927509685</v>
      </c>
      <c r="CN26">
        <v>0.0469408809445974</v>
      </c>
      <c r="CO26">
        <v>1</v>
      </c>
      <c r="CP26">
        <v>2.23957642857143</v>
      </c>
      <c r="CQ26">
        <v>0.0340371325596741</v>
      </c>
      <c r="CR26">
        <v>0.00888183829680617</v>
      </c>
      <c r="CS26">
        <v>1</v>
      </c>
      <c r="CT26">
        <v>2</v>
      </c>
      <c r="CU26">
        <v>2</v>
      </c>
      <c r="CV26" t="s">
        <v>224</v>
      </c>
      <c r="CW26">
        <v>100</v>
      </c>
      <c r="CX26">
        <v>100</v>
      </c>
      <c r="CY26">
        <v>4.571</v>
      </c>
      <c r="CZ26">
        <v>-0.814</v>
      </c>
      <c r="DA26">
        <v>2</v>
      </c>
      <c r="DB26">
        <v>706.131</v>
      </c>
      <c r="DC26">
        <v>578.323</v>
      </c>
      <c r="DD26">
        <v>24.9994</v>
      </c>
      <c r="DE26">
        <v>25.7179</v>
      </c>
      <c r="DF26">
        <v>29.9997</v>
      </c>
      <c r="DG26">
        <v>25.7057</v>
      </c>
      <c r="DH26">
        <v>25.671</v>
      </c>
      <c r="DI26">
        <v>43.6076</v>
      </c>
      <c r="DJ26">
        <v>32.5649</v>
      </c>
      <c r="DK26">
        <v>62.107</v>
      </c>
      <c r="DL26">
        <v>25</v>
      </c>
      <c r="DM26">
        <v>800</v>
      </c>
      <c r="DN26">
        <v>17.2571</v>
      </c>
      <c r="DO26">
        <v>111.48</v>
      </c>
      <c r="DP26">
        <v>99.5188</v>
      </c>
    </row>
    <row r="27" spans="1:120">
      <c r="A27">
        <v>11</v>
      </c>
      <c r="B27">
        <v>1633530858.7</v>
      </c>
      <c r="C27">
        <v>1093.20000004768</v>
      </c>
      <c r="D27" t="s">
        <v>253</v>
      </c>
      <c r="E27" t="s">
        <v>254</v>
      </c>
      <c r="F27" t="s">
        <v>221</v>
      </c>
      <c r="G27">
        <v>1633530850.6129</v>
      </c>
      <c r="H27">
        <f>AX27*AI27*(AV27-AW27)/(100*AP27*(1000-AI27*AV27))</f>
        <v>0</v>
      </c>
      <c r="I27">
        <f>AX27*AI27*(AU27-AT27*(1000-AI27*AW27)/(1000-AI27*AV27))/(100*AP27)</f>
        <v>0</v>
      </c>
      <c r="J27">
        <f>AT27 - IF(AI27&gt;1, I27*AP27*100.0/(AK27*BD27), 0)</f>
        <v>0</v>
      </c>
      <c r="K27">
        <f>((Q27-H27/2)*J27-I27)/(Q27+H27/2)</f>
        <v>0</v>
      </c>
      <c r="L27">
        <f>K27*(AY27+AZ27)/1000.0</f>
        <v>0</v>
      </c>
      <c r="M27">
        <f>(AT27 - IF(AI27&gt;1, I27*AP27*100.0/(AK27*BD27), 0))*(AY27+AZ27)/1000.0</f>
        <v>0</v>
      </c>
      <c r="N27">
        <f>2.0/((1/P27-1/O27)+SIGN(P27)*SQRT((1/P27-1/O27)*(1/P27-1/O27) + 4*AQ27/((AQ27+1)*(AQ27+1))*(2*1/P27*1/O27-1/O27*1/O27)))</f>
        <v>0</v>
      </c>
      <c r="O27">
        <f>AF27+AE27*AP27+AD27*AP27*AP27</f>
        <v>0</v>
      </c>
      <c r="P27">
        <f>H27*(1000-(1000*0.61365*exp(17.502*T27/(240.97+T27))/(AY27+AZ27)+AV27)/2)/(1000*0.61365*exp(17.502*T27/(240.97+T27))/(AY27+AZ27)-AV27)</f>
        <v>0</v>
      </c>
      <c r="Q27">
        <f>1/((AQ27+1)/(N27/1.6)+1/(O27/1.37)) + AQ27/((AQ27+1)/(N27/1.6) + AQ27/(O27/1.37))</f>
        <v>0</v>
      </c>
      <c r="R27">
        <f>(AM27*AO27)</f>
        <v>0</v>
      </c>
      <c r="S27">
        <f>(BA27+(R27+2*0.95*5.67E-8*(((BA27+$B$7)+273)^4-(BA27+273)^4)-44100*H27)/(1.84*29.3*O27+8*0.95*5.67E-8*(BA27+273)^3))</f>
        <v>0</v>
      </c>
      <c r="T27">
        <f>($C$7*BB27+$D$7*BC27+$E$7*S27)</f>
        <v>0</v>
      </c>
      <c r="U27">
        <f>0.61365*exp(17.502*T27/(240.97+T27))</f>
        <v>0</v>
      </c>
      <c r="V27">
        <f>(W27/X27*100)</f>
        <v>0</v>
      </c>
      <c r="W27">
        <f>AV27*(AY27+AZ27)/1000</f>
        <v>0</v>
      </c>
      <c r="X27">
        <f>0.61365*exp(17.502*BA27/(240.97+BA27))</f>
        <v>0</v>
      </c>
      <c r="Y27">
        <f>(U27-AV27*(AY27+AZ27)/1000)</f>
        <v>0</v>
      </c>
      <c r="Z27">
        <f>(-H27*44100)</f>
        <v>0</v>
      </c>
      <c r="AA27">
        <f>2*29.3*O27*0.92*(BA27-T27)</f>
        <v>0</v>
      </c>
      <c r="AB27">
        <f>2*0.95*5.67E-8*(((BA27+$B$7)+273)^4-(T27+273)^4)</f>
        <v>0</v>
      </c>
      <c r="AC27">
        <f>R27+AB27+Z27+AA27</f>
        <v>0</v>
      </c>
      <c r="AD27">
        <v>-0.0376081322049194</v>
      </c>
      <c r="AE27">
        <v>0.0422184230533547</v>
      </c>
      <c r="AF27">
        <v>3.2142210886837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MAX(0,($B$13+$C$13*BD27)/(1+$D$13*BD27)*AY27/(BA27+273)*$E$13)</f>
        <v>0</v>
      </c>
      <c r="AL27">
        <f>$B$11*BE27+$C$11*BF27+$F$11*BG27</f>
        <v>0</v>
      </c>
      <c r="AM27">
        <f>AL27*AN27</f>
        <v>0</v>
      </c>
      <c r="AN27">
        <f>($B$11*$D$9+$C$11*$D$9+$F$11*((BT27+BL27)/MAX(BT27+BL27+BU27, 0.1)*$I$9+BU27/MAX(BT27+BL27+BU27, 0.1)*$J$9))/($B$11+$C$11+$F$11)</f>
        <v>0</v>
      </c>
      <c r="AO27">
        <f>($B$11*$K$9+$C$11*$K$9+$F$11*((BT27+BL27)/MAX(BT27+BL27+BU27, 0.1)*$P$9+BU27/MAX(BT27+BL27+BU27, 0.1)*$Q$9))/($B$11+$C$11+$F$11)</f>
        <v>0</v>
      </c>
      <c r="AP27">
        <v>6</v>
      </c>
      <c r="AQ27">
        <v>0.5</v>
      </c>
      <c r="AR27" t="s">
        <v>222</v>
      </c>
      <c r="AS27">
        <v>1633530850.6129</v>
      </c>
      <c r="AT27">
        <v>987.735096774194</v>
      </c>
      <c r="AU27">
        <v>999.965322580645</v>
      </c>
      <c r="AV27">
        <v>19.409164516129</v>
      </c>
      <c r="AW27">
        <v>17.6159903225806</v>
      </c>
      <c r="AX27">
        <v>599.997129032258</v>
      </c>
      <c r="AY27">
        <v>90.6591548387097</v>
      </c>
      <c r="AZ27">
        <v>0.199986612903226</v>
      </c>
      <c r="BA27">
        <v>26.8264612903226</v>
      </c>
      <c r="BB27">
        <v>26.8634677419355</v>
      </c>
      <c r="BC27">
        <v>999.9</v>
      </c>
      <c r="BD27">
        <v>10003.8258064516</v>
      </c>
      <c r="BE27">
        <v>0</v>
      </c>
      <c r="BF27">
        <v>7.95561580645161</v>
      </c>
      <c r="BG27">
        <v>1500.00258064516</v>
      </c>
      <c r="BH27">
        <v>0.972994419354839</v>
      </c>
      <c r="BI27">
        <v>0.0270055516129032</v>
      </c>
      <c r="BJ27">
        <v>0</v>
      </c>
      <c r="BK27">
        <v>2.69752580645161</v>
      </c>
      <c r="BL27">
        <v>0</v>
      </c>
      <c r="BM27">
        <v>11253.7516129032</v>
      </c>
      <c r="BN27">
        <v>12499.7516129032</v>
      </c>
      <c r="BO27">
        <v>40.125</v>
      </c>
      <c r="BP27">
        <v>41.937</v>
      </c>
      <c r="BQ27">
        <v>41.3</v>
      </c>
      <c r="BR27">
        <v>40.5</v>
      </c>
      <c r="BS27">
        <v>40.062</v>
      </c>
      <c r="BT27">
        <v>1459.49225806452</v>
      </c>
      <c r="BU27">
        <v>40.5103225806452</v>
      </c>
      <c r="BV27">
        <v>0</v>
      </c>
      <c r="BW27">
        <v>1633534665.2</v>
      </c>
      <c r="BX27">
        <v>2.69509615384615</v>
      </c>
      <c r="BY27">
        <v>-0.0807145399041824</v>
      </c>
      <c r="BZ27">
        <v>-27.3880342229196</v>
      </c>
      <c r="CA27">
        <v>11253.3730769231</v>
      </c>
      <c r="CB27">
        <v>15</v>
      </c>
      <c r="CC27">
        <v>1633530803.1</v>
      </c>
      <c r="CD27" t="s">
        <v>255</v>
      </c>
      <c r="CE27">
        <v>13</v>
      </c>
      <c r="CF27">
        <v>5.071</v>
      </c>
      <c r="CG27">
        <v>-0.801</v>
      </c>
      <c r="CH27">
        <v>1000</v>
      </c>
      <c r="CI27">
        <v>17</v>
      </c>
      <c r="CJ27">
        <v>0.44</v>
      </c>
      <c r="CK27">
        <v>0.07</v>
      </c>
      <c r="CL27">
        <v>-12.2644023809524</v>
      </c>
      <c r="CM27">
        <v>0.608419202854454</v>
      </c>
      <c r="CN27">
        <v>0.077093954701221</v>
      </c>
      <c r="CO27">
        <v>0</v>
      </c>
      <c r="CP27">
        <v>1.8122780952381</v>
      </c>
      <c r="CQ27">
        <v>-0.36462321077549</v>
      </c>
      <c r="CR27">
        <v>0.0389574386953919</v>
      </c>
      <c r="CS27">
        <v>0</v>
      </c>
      <c r="CT27">
        <v>0</v>
      </c>
      <c r="CU27">
        <v>2</v>
      </c>
      <c r="CV27" t="s">
        <v>246</v>
      </c>
      <c r="CW27">
        <v>100</v>
      </c>
      <c r="CX27">
        <v>100</v>
      </c>
      <c r="CY27">
        <v>5.071</v>
      </c>
      <c r="CZ27">
        <v>-0.801</v>
      </c>
      <c r="DA27">
        <v>2</v>
      </c>
      <c r="DB27">
        <v>706.615</v>
      </c>
      <c r="DC27">
        <v>580.162</v>
      </c>
      <c r="DD27">
        <v>24.9997</v>
      </c>
      <c r="DE27">
        <v>25.623</v>
      </c>
      <c r="DF27">
        <v>29.9999</v>
      </c>
      <c r="DG27">
        <v>25.6166</v>
      </c>
      <c r="DH27">
        <v>25.5794</v>
      </c>
      <c r="DI27">
        <v>51.9203</v>
      </c>
      <c r="DJ27">
        <v>29.9322</v>
      </c>
      <c r="DK27">
        <v>60.2311</v>
      </c>
      <c r="DL27">
        <v>25</v>
      </c>
      <c r="DM27">
        <v>1000</v>
      </c>
      <c r="DN27">
        <v>17.7505</v>
      </c>
      <c r="DO27">
        <v>111.496</v>
      </c>
      <c r="DP27">
        <v>99.5375</v>
      </c>
    </row>
    <row r="28" spans="1:120">
      <c r="A28">
        <v>12</v>
      </c>
      <c r="B28">
        <v>1633530979.2</v>
      </c>
      <c r="C28">
        <v>1213.70000004768</v>
      </c>
      <c r="D28" t="s">
        <v>256</v>
      </c>
      <c r="E28" t="s">
        <v>257</v>
      </c>
      <c r="F28" t="s">
        <v>221</v>
      </c>
      <c r="G28">
        <v>1633530971.15161</v>
      </c>
      <c r="H28">
        <f>AX28*AI28*(AV28-AW28)/(100*AP28*(1000-AI28*AV28))</f>
        <v>0</v>
      </c>
      <c r="I28">
        <f>AX28*AI28*(AU28-AT28*(1000-AI28*AW28)/(1000-AI28*AV28))/(100*AP28)</f>
        <v>0</v>
      </c>
      <c r="J28">
        <f>AT28 - IF(AI28&gt;1, I28*AP28*100.0/(AK28*BD28), 0)</f>
        <v>0</v>
      </c>
      <c r="K28">
        <f>((Q28-H28/2)*J28-I28)/(Q28+H28/2)</f>
        <v>0</v>
      </c>
      <c r="L28">
        <f>K28*(AY28+AZ28)/1000.0</f>
        <v>0</v>
      </c>
      <c r="M28">
        <f>(AT28 - IF(AI28&gt;1, I28*AP28*100.0/(AK28*BD28), 0))*(AY28+AZ28)/1000.0</f>
        <v>0</v>
      </c>
      <c r="N28">
        <f>2.0/((1/P28-1/O28)+SIGN(P28)*SQRT((1/P28-1/O28)*(1/P28-1/O28) + 4*AQ28/((AQ28+1)*(AQ28+1))*(2*1/P28*1/O28-1/O28*1/O28)))</f>
        <v>0</v>
      </c>
      <c r="O28">
        <f>AF28+AE28*AP28+AD28*AP28*AP28</f>
        <v>0</v>
      </c>
      <c r="P28">
        <f>H28*(1000-(1000*0.61365*exp(17.502*T28/(240.97+T28))/(AY28+AZ28)+AV28)/2)/(1000*0.61365*exp(17.502*T28/(240.97+T28))/(AY28+AZ28)-AV28)</f>
        <v>0</v>
      </c>
      <c r="Q28">
        <f>1/((AQ28+1)/(N28/1.6)+1/(O28/1.37)) + AQ28/((AQ28+1)/(N28/1.6) + AQ28/(O28/1.37))</f>
        <v>0</v>
      </c>
      <c r="R28">
        <f>(AM28*AO28)</f>
        <v>0</v>
      </c>
      <c r="S28">
        <f>(BA28+(R28+2*0.95*5.67E-8*(((BA28+$B$7)+273)^4-(BA28+273)^4)-44100*H28)/(1.84*29.3*O28+8*0.95*5.67E-8*(BA28+273)^3))</f>
        <v>0</v>
      </c>
      <c r="T28">
        <f>($C$7*BB28+$D$7*BC28+$E$7*S28)</f>
        <v>0</v>
      </c>
      <c r="U28">
        <f>0.61365*exp(17.502*T28/(240.97+T28))</f>
        <v>0</v>
      </c>
      <c r="V28">
        <f>(W28/X28*100)</f>
        <v>0</v>
      </c>
      <c r="W28">
        <f>AV28*(AY28+AZ28)/1000</f>
        <v>0</v>
      </c>
      <c r="X28">
        <f>0.61365*exp(17.502*BA28/(240.97+BA28))</f>
        <v>0</v>
      </c>
      <c r="Y28">
        <f>(U28-AV28*(AY28+AZ28)/1000)</f>
        <v>0</v>
      </c>
      <c r="Z28">
        <f>(-H28*44100)</f>
        <v>0</v>
      </c>
      <c r="AA28">
        <f>2*29.3*O28*0.92*(BA28-T28)</f>
        <v>0</v>
      </c>
      <c r="AB28">
        <f>2*0.95*5.67E-8*(((BA28+$B$7)+273)^4-(T28+273)^4)</f>
        <v>0</v>
      </c>
      <c r="AC28">
        <f>R28+AB28+Z28+AA28</f>
        <v>0</v>
      </c>
      <c r="AD28">
        <v>-0.0375862411706435</v>
      </c>
      <c r="AE28">
        <v>0.0421938484496201</v>
      </c>
      <c r="AF28">
        <v>3.21272378013836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MAX(0,($B$13+$C$13*BD28)/(1+$D$13*BD28)*AY28/(BA28+273)*$E$13)</f>
        <v>0</v>
      </c>
      <c r="AL28">
        <f>$B$11*BE28+$C$11*BF28+$F$11*BG28</f>
        <v>0</v>
      </c>
      <c r="AM28">
        <f>AL28*AN28</f>
        <v>0</v>
      </c>
      <c r="AN28">
        <f>($B$11*$D$9+$C$11*$D$9+$F$11*((BT28+BL28)/MAX(BT28+BL28+BU28, 0.1)*$I$9+BU28/MAX(BT28+BL28+BU28, 0.1)*$J$9))/($B$11+$C$11+$F$11)</f>
        <v>0</v>
      </c>
      <c r="AO28">
        <f>($B$11*$K$9+$C$11*$K$9+$F$11*((BT28+BL28)/MAX(BT28+BL28+BU28, 0.1)*$P$9+BU28/MAX(BT28+BL28+BU28, 0.1)*$Q$9))/($B$11+$C$11+$F$11)</f>
        <v>0</v>
      </c>
      <c r="AP28">
        <v>6</v>
      </c>
      <c r="AQ28">
        <v>0.5</v>
      </c>
      <c r="AR28" t="s">
        <v>222</v>
      </c>
      <c r="AS28">
        <v>1633530971.15161</v>
      </c>
      <c r="AT28">
        <v>1187.59774193548</v>
      </c>
      <c r="AU28">
        <v>1199.9364516129</v>
      </c>
      <c r="AV28">
        <v>19.3869258064516</v>
      </c>
      <c r="AW28">
        <v>17.9460129032258</v>
      </c>
      <c r="AX28">
        <v>599.998516129032</v>
      </c>
      <c r="AY28">
        <v>90.6618709677419</v>
      </c>
      <c r="AZ28">
        <v>0.199985387096774</v>
      </c>
      <c r="BA28">
        <v>26.7999096774194</v>
      </c>
      <c r="BB28">
        <v>26.9075548387097</v>
      </c>
      <c r="BC28">
        <v>999.9</v>
      </c>
      <c r="BD28">
        <v>9997.70322580645</v>
      </c>
      <c r="BE28">
        <v>0</v>
      </c>
      <c r="BF28">
        <v>8.75582516129032</v>
      </c>
      <c r="BG28">
        <v>1500.03516129032</v>
      </c>
      <c r="BH28">
        <v>0.97299364516129</v>
      </c>
      <c r="BI28">
        <v>0.0270062870967742</v>
      </c>
      <c r="BJ28">
        <v>0</v>
      </c>
      <c r="BK28">
        <v>2.5945935483871</v>
      </c>
      <c r="BL28">
        <v>0</v>
      </c>
      <c r="BM28">
        <v>11227.9161290323</v>
      </c>
      <c r="BN28">
        <v>12500.0258064516</v>
      </c>
      <c r="BO28">
        <v>40</v>
      </c>
      <c r="BP28">
        <v>41.812</v>
      </c>
      <c r="BQ28">
        <v>41.141</v>
      </c>
      <c r="BR28">
        <v>40.375</v>
      </c>
      <c r="BS28">
        <v>39.937</v>
      </c>
      <c r="BT28">
        <v>1459.52516129032</v>
      </c>
      <c r="BU28">
        <v>40.51</v>
      </c>
      <c r="BV28">
        <v>0</v>
      </c>
      <c r="BW28">
        <v>1633534785.2</v>
      </c>
      <c r="BX28">
        <v>2.61506538461538</v>
      </c>
      <c r="BY28">
        <v>0.628297411604299</v>
      </c>
      <c r="BZ28">
        <v>-28.2017094360827</v>
      </c>
      <c r="CA28">
        <v>11227.7730769231</v>
      </c>
      <c r="CB28">
        <v>15</v>
      </c>
      <c r="CC28">
        <v>1633530929.6</v>
      </c>
      <c r="CD28" t="s">
        <v>258</v>
      </c>
      <c r="CE28">
        <v>14</v>
      </c>
      <c r="CF28">
        <v>5.899</v>
      </c>
      <c r="CG28">
        <v>-0.789</v>
      </c>
      <c r="CH28">
        <v>1200</v>
      </c>
      <c r="CI28">
        <v>18</v>
      </c>
      <c r="CJ28">
        <v>0.21</v>
      </c>
      <c r="CK28">
        <v>0.06</v>
      </c>
      <c r="CL28">
        <v>-12.3368428571429</v>
      </c>
      <c r="CM28">
        <v>-0.074865868825732</v>
      </c>
      <c r="CN28">
        <v>0.07957514311241</v>
      </c>
      <c r="CO28">
        <v>1</v>
      </c>
      <c r="CP28">
        <v>1.4528080952381</v>
      </c>
      <c r="CQ28">
        <v>-0.239022510305194</v>
      </c>
      <c r="CR28">
        <v>0.0252721007699056</v>
      </c>
      <c r="CS28">
        <v>0</v>
      </c>
      <c r="CT28">
        <v>1</v>
      </c>
      <c r="CU28">
        <v>2</v>
      </c>
      <c r="CV28" t="s">
        <v>259</v>
      </c>
      <c r="CW28">
        <v>100</v>
      </c>
      <c r="CX28">
        <v>100</v>
      </c>
      <c r="CY28">
        <v>5.899</v>
      </c>
      <c r="CZ28">
        <v>-0.789</v>
      </c>
      <c r="DA28">
        <v>2</v>
      </c>
      <c r="DB28">
        <v>705.899</v>
      </c>
      <c r="DC28">
        <v>581.568</v>
      </c>
      <c r="DD28">
        <v>24.9997</v>
      </c>
      <c r="DE28">
        <v>25.5336</v>
      </c>
      <c r="DF28">
        <v>29.9998</v>
      </c>
      <c r="DG28">
        <v>25.5256</v>
      </c>
      <c r="DH28">
        <v>25.4893</v>
      </c>
      <c r="DI28">
        <v>59.8324</v>
      </c>
      <c r="DJ28">
        <v>28.014</v>
      </c>
      <c r="DK28">
        <v>59.1136</v>
      </c>
      <c r="DL28">
        <v>25</v>
      </c>
      <c r="DM28">
        <v>1200</v>
      </c>
      <c r="DN28">
        <v>18.0816</v>
      </c>
      <c r="DO28">
        <v>111.513</v>
      </c>
      <c r="DP28">
        <v>99.5602</v>
      </c>
    </row>
    <row r="29" spans="1:120">
      <c r="A29">
        <v>13</v>
      </c>
      <c r="B29">
        <v>1633531100.2</v>
      </c>
      <c r="C29">
        <v>1334.70000004768</v>
      </c>
      <c r="D29" t="s">
        <v>260</v>
      </c>
      <c r="E29" t="s">
        <v>261</v>
      </c>
      <c r="F29" t="s">
        <v>221</v>
      </c>
      <c r="G29">
        <v>1633531092.14839</v>
      </c>
      <c r="H29">
        <f>AX29*AI29*(AV29-AW29)/(100*AP29*(1000-AI29*AV29))</f>
        <v>0</v>
      </c>
      <c r="I29">
        <f>AX29*AI29*(AU29-AT29*(1000-AI29*AW29)/(1000-AI29*AV29))/(100*AP29)</f>
        <v>0</v>
      </c>
      <c r="J29">
        <f>AT29 - IF(AI29&gt;1, I29*AP29*100.0/(AK29*BD29), 0)</f>
        <v>0</v>
      </c>
      <c r="K29">
        <f>((Q29-H29/2)*J29-I29)/(Q29+H29/2)</f>
        <v>0</v>
      </c>
      <c r="L29">
        <f>K29*(AY29+AZ29)/1000.0</f>
        <v>0</v>
      </c>
      <c r="M29">
        <f>(AT29 - IF(AI29&gt;1, I29*AP29*100.0/(AK29*BD29), 0))*(AY29+AZ29)/1000.0</f>
        <v>0</v>
      </c>
      <c r="N29">
        <f>2.0/((1/P29-1/O29)+SIGN(P29)*SQRT((1/P29-1/O29)*(1/P29-1/O29) + 4*AQ29/((AQ29+1)*(AQ29+1))*(2*1/P29*1/O29-1/O29*1/O29)))</f>
        <v>0</v>
      </c>
      <c r="O29">
        <f>AF29+AE29*AP29+AD29*AP29*AP29</f>
        <v>0</v>
      </c>
      <c r="P29">
        <f>H29*(1000-(1000*0.61365*exp(17.502*T29/(240.97+T29))/(AY29+AZ29)+AV29)/2)/(1000*0.61365*exp(17.502*T29/(240.97+T29))/(AY29+AZ29)-AV29)</f>
        <v>0</v>
      </c>
      <c r="Q29">
        <f>1/((AQ29+1)/(N29/1.6)+1/(O29/1.37)) + AQ29/((AQ29+1)/(N29/1.6) + AQ29/(O29/1.37))</f>
        <v>0</v>
      </c>
      <c r="R29">
        <f>(AM29*AO29)</f>
        <v>0</v>
      </c>
      <c r="S29">
        <f>(BA29+(R29+2*0.95*5.67E-8*(((BA29+$B$7)+273)^4-(BA29+273)^4)-44100*H29)/(1.84*29.3*O29+8*0.95*5.67E-8*(BA29+273)^3))</f>
        <v>0</v>
      </c>
      <c r="T29">
        <f>($C$7*BB29+$D$7*BC29+$E$7*S29)</f>
        <v>0</v>
      </c>
      <c r="U29">
        <f>0.61365*exp(17.502*T29/(240.97+T29))</f>
        <v>0</v>
      </c>
      <c r="V29">
        <f>(W29/X29*100)</f>
        <v>0</v>
      </c>
      <c r="W29">
        <f>AV29*(AY29+AZ29)/1000</f>
        <v>0</v>
      </c>
      <c r="X29">
        <f>0.61365*exp(17.502*BA29/(240.97+BA29))</f>
        <v>0</v>
      </c>
      <c r="Y29">
        <f>(U29-AV29*(AY29+AZ29)/1000)</f>
        <v>0</v>
      </c>
      <c r="Z29">
        <f>(-H29*44100)</f>
        <v>0</v>
      </c>
      <c r="AA29">
        <f>2*29.3*O29*0.92*(BA29-T29)</f>
        <v>0</v>
      </c>
      <c r="AB29">
        <f>2*0.95*5.67E-8*(((BA29+$B$7)+273)^4-(T29+273)^4)</f>
        <v>0</v>
      </c>
      <c r="AC29">
        <f>R29+AB29+Z29+AA29</f>
        <v>0</v>
      </c>
      <c r="AD29">
        <v>-0.0376052732373038</v>
      </c>
      <c r="AE29">
        <v>0.0422152136117468</v>
      </c>
      <c r="AF29">
        <v>3.21402555537273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MAX(0,($B$13+$C$13*BD29)/(1+$D$13*BD29)*AY29/(BA29+273)*$E$13)</f>
        <v>0</v>
      </c>
      <c r="AL29">
        <f>$B$11*BE29+$C$11*BF29+$F$11*BG29</f>
        <v>0</v>
      </c>
      <c r="AM29">
        <f>AL29*AN29</f>
        <v>0</v>
      </c>
      <c r="AN29">
        <f>($B$11*$D$9+$C$11*$D$9+$F$11*((BT29+BL29)/MAX(BT29+BL29+BU29, 0.1)*$I$9+BU29/MAX(BT29+BL29+BU29, 0.1)*$J$9))/($B$11+$C$11+$F$11)</f>
        <v>0</v>
      </c>
      <c r="AO29">
        <f>($B$11*$K$9+$C$11*$K$9+$F$11*((BT29+BL29)/MAX(BT29+BL29+BU29, 0.1)*$P$9+BU29/MAX(BT29+BL29+BU29, 0.1)*$Q$9))/($B$11+$C$11+$F$11)</f>
        <v>0</v>
      </c>
      <c r="AP29">
        <v>6</v>
      </c>
      <c r="AQ29">
        <v>0.5</v>
      </c>
      <c r="AR29" t="s">
        <v>222</v>
      </c>
      <c r="AS29">
        <v>1633531092.14839</v>
      </c>
      <c r="AT29">
        <v>1487.55516129032</v>
      </c>
      <c r="AU29">
        <v>1499.98387096774</v>
      </c>
      <c r="AV29">
        <v>19.3752290322581</v>
      </c>
      <c r="AW29">
        <v>18.2169419354839</v>
      </c>
      <c r="AX29">
        <v>599.999516129032</v>
      </c>
      <c r="AY29">
        <v>90.6613548387097</v>
      </c>
      <c r="AZ29">
        <v>0.199980129032258</v>
      </c>
      <c r="BA29">
        <v>26.7938870967742</v>
      </c>
      <c r="BB29">
        <v>26.9536064516129</v>
      </c>
      <c r="BC29">
        <v>999.9</v>
      </c>
      <c r="BD29">
        <v>10002.8225806452</v>
      </c>
      <c r="BE29">
        <v>0</v>
      </c>
      <c r="BF29">
        <v>8.76417225806452</v>
      </c>
      <c r="BG29">
        <v>1499.99161290323</v>
      </c>
      <c r="BH29">
        <v>0.972989387096774</v>
      </c>
      <c r="BI29">
        <v>0.0270103322580645</v>
      </c>
      <c r="BJ29">
        <v>0</v>
      </c>
      <c r="BK29">
        <v>2.65238709677419</v>
      </c>
      <c r="BL29">
        <v>0</v>
      </c>
      <c r="BM29">
        <v>11208.7709677419</v>
      </c>
      <c r="BN29">
        <v>12499.635483871</v>
      </c>
      <c r="BO29">
        <v>39.883</v>
      </c>
      <c r="BP29">
        <v>41.687</v>
      </c>
      <c r="BQ29">
        <v>41.04</v>
      </c>
      <c r="BR29">
        <v>40.282</v>
      </c>
      <c r="BS29">
        <v>39.8323225806451</v>
      </c>
      <c r="BT29">
        <v>1459.47161290323</v>
      </c>
      <c r="BU29">
        <v>40.5177419354839</v>
      </c>
      <c r="BV29">
        <v>0</v>
      </c>
      <c r="BW29">
        <v>1633534906.4</v>
      </c>
      <c r="BX29">
        <v>2.65354230769231</v>
      </c>
      <c r="BY29">
        <v>-0.782266654459469</v>
      </c>
      <c r="BZ29">
        <v>-21.8119658612928</v>
      </c>
      <c r="CA29">
        <v>11208.6384615385</v>
      </c>
      <c r="CB29">
        <v>15</v>
      </c>
      <c r="CC29">
        <v>1633531063.1</v>
      </c>
      <c r="CD29" t="s">
        <v>262</v>
      </c>
      <c r="CE29">
        <v>15</v>
      </c>
      <c r="CF29">
        <v>6.463</v>
      </c>
      <c r="CG29">
        <v>-0.776</v>
      </c>
      <c r="CH29">
        <v>1500</v>
      </c>
      <c r="CI29">
        <v>18</v>
      </c>
      <c r="CJ29">
        <v>0.62</v>
      </c>
      <c r="CK29">
        <v>0.08</v>
      </c>
      <c r="CL29">
        <v>-12.4453380952381</v>
      </c>
      <c r="CM29">
        <v>0.108834652121982</v>
      </c>
      <c r="CN29">
        <v>0.0738410356695575</v>
      </c>
      <c r="CO29">
        <v>0</v>
      </c>
      <c r="CP29">
        <v>1.16585761904762</v>
      </c>
      <c r="CQ29">
        <v>-0.202682464405943</v>
      </c>
      <c r="CR29">
        <v>0.0216769099020708</v>
      </c>
      <c r="CS29">
        <v>0</v>
      </c>
      <c r="CT29">
        <v>0</v>
      </c>
      <c r="CU29">
        <v>2</v>
      </c>
      <c r="CV29" t="s">
        <v>246</v>
      </c>
      <c r="CW29">
        <v>100</v>
      </c>
      <c r="CX29">
        <v>100</v>
      </c>
      <c r="CY29">
        <v>6.463</v>
      </c>
      <c r="CZ29">
        <v>-0.776</v>
      </c>
      <c r="DA29">
        <v>2</v>
      </c>
      <c r="DB29">
        <v>705.487</v>
      </c>
      <c r="DC29">
        <v>583.073</v>
      </c>
      <c r="DD29">
        <v>24.9997</v>
      </c>
      <c r="DE29">
        <v>25.4423</v>
      </c>
      <c r="DF29">
        <v>29.9998</v>
      </c>
      <c r="DG29">
        <v>25.434</v>
      </c>
      <c r="DH29">
        <v>25.3979</v>
      </c>
      <c r="DI29">
        <v>71.0234</v>
      </c>
      <c r="DJ29">
        <v>26.6922</v>
      </c>
      <c r="DK29">
        <v>58.3697</v>
      </c>
      <c r="DL29">
        <v>25</v>
      </c>
      <c r="DM29">
        <v>1500</v>
      </c>
      <c r="DN29">
        <v>18.3455</v>
      </c>
      <c r="DO29">
        <v>111.53</v>
      </c>
      <c r="DP29">
        <v>99.581</v>
      </c>
    </row>
    <row r="30" spans="1:120">
      <c r="A30">
        <v>14</v>
      </c>
      <c r="B30">
        <v>1633531185.7</v>
      </c>
      <c r="C30">
        <v>1420.20000004768</v>
      </c>
      <c r="D30" t="s">
        <v>263</v>
      </c>
      <c r="E30" t="s">
        <v>264</v>
      </c>
      <c r="F30" t="s">
        <v>221</v>
      </c>
      <c r="G30">
        <v>1633531177.7</v>
      </c>
      <c r="H30">
        <f>AX30*AI30*(AV30-AW30)/(100*AP30*(1000-AI30*AV30))</f>
        <v>0</v>
      </c>
      <c r="I30">
        <f>AX30*AI30*(AU30-AT30*(1000-AI30*AW30)/(1000-AI30*AV30))/(100*AP30)</f>
        <v>0</v>
      </c>
      <c r="J30">
        <f>AT30 - IF(AI30&gt;1, I30*AP30*100.0/(AK30*BD30), 0)</f>
        <v>0</v>
      </c>
      <c r="K30">
        <f>((Q30-H30/2)*J30-I30)/(Q30+H30/2)</f>
        <v>0</v>
      </c>
      <c r="L30">
        <f>K30*(AY30+AZ30)/1000.0</f>
        <v>0</v>
      </c>
      <c r="M30">
        <f>(AT30 - IF(AI30&gt;1, I30*AP30*100.0/(AK30*BD30), 0))*(AY30+AZ30)/1000.0</f>
        <v>0</v>
      </c>
      <c r="N30">
        <f>2.0/((1/P30-1/O30)+SIGN(P30)*SQRT((1/P30-1/O30)*(1/P30-1/O30) + 4*AQ30/((AQ30+1)*(AQ30+1))*(2*1/P30*1/O30-1/O30*1/O30)))</f>
        <v>0</v>
      </c>
      <c r="O30">
        <f>AF30+AE30*AP30+AD30*AP30*AP30</f>
        <v>0</v>
      </c>
      <c r="P30">
        <f>H30*(1000-(1000*0.61365*exp(17.502*T30/(240.97+T30))/(AY30+AZ30)+AV30)/2)/(1000*0.61365*exp(17.502*T30/(240.97+T30))/(AY30+AZ30)-AV30)</f>
        <v>0</v>
      </c>
      <c r="Q30">
        <f>1/((AQ30+1)/(N30/1.6)+1/(O30/1.37)) + AQ30/((AQ30+1)/(N30/1.6) + AQ30/(O30/1.37))</f>
        <v>0</v>
      </c>
      <c r="R30">
        <f>(AM30*AO30)</f>
        <v>0</v>
      </c>
      <c r="S30">
        <f>(BA30+(R30+2*0.95*5.67E-8*(((BA30+$B$7)+273)^4-(BA30+273)^4)-44100*H30)/(1.84*29.3*O30+8*0.95*5.67E-8*(BA30+273)^3))</f>
        <v>0</v>
      </c>
      <c r="T30">
        <f>($C$7*BB30+$D$7*BC30+$E$7*S30)</f>
        <v>0</v>
      </c>
      <c r="U30">
        <f>0.61365*exp(17.502*T30/(240.97+T30))</f>
        <v>0</v>
      </c>
      <c r="V30">
        <f>(W30/X30*100)</f>
        <v>0</v>
      </c>
      <c r="W30">
        <f>AV30*(AY30+AZ30)/1000</f>
        <v>0</v>
      </c>
      <c r="X30">
        <f>0.61365*exp(17.502*BA30/(240.97+BA30))</f>
        <v>0</v>
      </c>
      <c r="Y30">
        <f>(U30-AV30*(AY30+AZ30)/1000)</f>
        <v>0</v>
      </c>
      <c r="Z30">
        <f>(-H30*44100)</f>
        <v>0</v>
      </c>
      <c r="AA30">
        <f>2*29.3*O30*0.92*(BA30-T30)</f>
        <v>0</v>
      </c>
      <c r="AB30">
        <f>2*0.95*5.67E-8*(((BA30+$B$7)+273)^4-(T30+273)^4)</f>
        <v>0</v>
      </c>
      <c r="AC30">
        <f>R30+AB30+Z30+AA30</f>
        <v>0</v>
      </c>
      <c r="AD30">
        <v>-0.0375941695249997</v>
      </c>
      <c r="AE30">
        <v>0.0422027487219469</v>
      </c>
      <c r="AF30">
        <v>3.21326609643224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MAX(0,($B$13+$C$13*BD30)/(1+$D$13*BD30)*AY30/(BA30+273)*$E$13)</f>
        <v>0</v>
      </c>
      <c r="AL30">
        <f>$B$11*BE30+$C$11*BF30+$F$11*BG30</f>
        <v>0</v>
      </c>
      <c r="AM30">
        <f>AL30*AN30</f>
        <v>0</v>
      </c>
      <c r="AN30">
        <f>($B$11*$D$9+$C$11*$D$9+$F$11*((BT30+BL30)/MAX(BT30+BL30+BU30, 0.1)*$I$9+BU30/MAX(BT30+BL30+BU30, 0.1)*$J$9))/($B$11+$C$11+$F$11)</f>
        <v>0</v>
      </c>
      <c r="AO30">
        <f>($B$11*$K$9+$C$11*$K$9+$F$11*((BT30+BL30)/MAX(BT30+BL30+BU30, 0.1)*$P$9+BU30/MAX(BT30+BL30+BU30, 0.1)*$Q$9))/($B$11+$C$11+$F$11)</f>
        <v>0</v>
      </c>
      <c r="AP30">
        <v>6</v>
      </c>
      <c r="AQ30">
        <v>0.5</v>
      </c>
      <c r="AR30" t="s">
        <v>222</v>
      </c>
      <c r="AS30">
        <v>1633531177.7</v>
      </c>
      <c r="AT30">
        <v>1987.00732258065</v>
      </c>
      <c r="AU30">
        <v>2000.00032258065</v>
      </c>
      <c r="AV30">
        <v>19.4406709677419</v>
      </c>
      <c r="AW30">
        <v>18.4627419354839</v>
      </c>
      <c r="AX30">
        <v>600.003</v>
      </c>
      <c r="AY30">
        <v>90.6605419354839</v>
      </c>
      <c r="AZ30">
        <v>0.200017322580645</v>
      </c>
      <c r="BA30">
        <v>26.8011870967742</v>
      </c>
      <c r="BB30">
        <v>27.0024419354839</v>
      </c>
      <c r="BC30">
        <v>999.9</v>
      </c>
      <c r="BD30">
        <v>9999.95870967742</v>
      </c>
      <c r="BE30">
        <v>0</v>
      </c>
      <c r="BF30">
        <v>7.40296806451613</v>
      </c>
      <c r="BG30">
        <v>1500.00161290323</v>
      </c>
      <c r="BH30">
        <v>0.972996161290322</v>
      </c>
      <c r="BI30">
        <v>0.0270036580645161</v>
      </c>
      <c r="BJ30">
        <v>0</v>
      </c>
      <c r="BK30">
        <v>2.56832258064516</v>
      </c>
      <c r="BL30">
        <v>0</v>
      </c>
      <c r="BM30">
        <v>11216.5483870968</v>
      </c>
      <c r="BN30">
        <v>12499.7580645161</v>
      </c>
      <c r="BO30">
        <v>39.812</v>
      </c>
      <c r="BP30">
        <v>41.625</v>
      </c>
      <c r="BQ30">
        <v>40.9796774193548</v>
      </c>
      <c r="BR30">
        <v>40.187</v>
      </c>
      <c r="BS30">
        <v>39.776</v>
      </c>
      <c r="BT30">
        <v>1459.49451612903</v>
      </c>
      <c r="BU30">
        <v>40.5070967741935</v>
      </c>
      <c r="BV30">
        <v>0</v>
      </c>
      <c r="BW30">
        <v>1633534992.2</v>
      </c>
      <c r="BX30">
        <v>2.54472692307692</v>
      </c>
      <c r="BY30">
        <v>-0.432482063670478</v>
      </c>
      <c r="BZ30">
        <v>-15.6205128137578</v>
      </c>
      <c r="CA30">
        <v>11216.35</v>
      </c>
      <c r="CB30">
        <v>15</v>
      </c>
      <c r="CC30">
        <v>1633531208.2</v>
      </c>
      <c r="CD30" t="s">
        <v>265</v>
      </c>
      <c r="CE30">
        <v>16</v>
      </c>
      <c r="CF30">
        <v>7.59</v>
      </c>
      <c r="CG30">
        <v>-0.767</v>
      </c>
      <c r="CH30">
        <v>2000</v>
      </c>
      <c r="CI30">
        <v>18</v>
      </c>
      <c r="CJ30">
        <v>0.48</v>
      </c>
      <c r="CK30">
        <v>0.12</v>
      </c>
      <c r="CL30">
        <v>-14.1047119047619</v>
      </c>
      <c r="CM30">
        <v>0.0729277420501319</v>
      </c>
      <c r="CN30">
        <v>0.149225540713156</v>
      </c>
      <c r="CO30">
        <v>1</v>
      </c>
      <c r="CP30">
        <v>0.96459180952381</v>
      </c>
      <c r="CQ30">
        <v>0.0544741167842841</v>
      </c>
      <c r="CR30">
        <v>0.0075444185494598</v>
      </c>
      <c r="CS30">
        <v>1</v>
      </c>
      <c r="CT30">
        <v>2</v>
      </c>
      <c r="CU30">
        <v>2</v>
      </c>
      <c r="CV30" t="s">
        <v>224</v>
      </c>
      <c r="CW30">
        <v>100</v>
      </c>
      <c r="CX30">
        <v>100</v>
      </c>
      <c r="CY30">
        <v>7.59</v>
      </c>
      <c r="CZ30">
        <v>-0.767</v>
      </c>
      <c r="DA30">
        <v>2</v>
      </c>
      <c r="DB30">
        <v>705.998</v>
      </c>
      <c r="DC30">
        <v>584.97</v>
      </c>
      <c r="DD30">
        <v>25.0001</v>
      </c>
      <c r="DE30">
        <v>25.3869</v>
      </c>
      <c r="DF30">
        <v>29.9999</v>
      </c>
      <c r="DG30">
        <v>25.3766</v>
      </c>
      <c r="DH30">
        <v>25.3387</v>
      </c>
      <c r="DI30">
        <v>87.9817</v>
      </c>
      <c r="DJ30">
        <v>26.1212</v>
      </c>
      <c r="DK30">
        <v>57.6226</v>
      </c>
      <c r="DL30">
        <v>25</v>
      </c>
      <c r="DM30">
        <v>2000</v>
      </c>
      <c r="DN30">
        <v>18.4465</v>
      </c>
      <c r="DO30">
        <v>111.54</v>
      </c>
      <c r="DP30">
        <v>99.5894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2021-10-06T09:41:42Z</dcterms:created>
  <dcterms:modified xsi:type="dcterms:W3CDTF">2021-10-06T09:41:42Z</dcterms:modified>
</cp:coreProperties>
</file>