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JMU-2022\PGPM Business Analytics Notes\Random Motors\Smitha Nair_Random Motors\"/>
    </mc:Choice>
  </mc:AlternateContent>
  <xr:revisionPtr revIDLastSave="0" documentId="13_ncr:1_{C85755A0-5466-403C-AC1F-709733FA92F7}" xr6:coauthVersionLast="47" xr6:coauthVersionMax="47" xr10:uidLastSave="{00000000-0000-0000-0000-000000000000}"/>
  <bookViews>
    <workbookView xWindow="-110" yWindow="-110" windowWidth="19420" windowHeight="10300" activeTab="2" xr2:uid="{D6B6D3AD-9C8F-42C9-8B59-6723EB14F939}"/>
  </bookViews>
  <sheets>
    <sheet name="Rocinante Q4,5,6,7" sheetId="1" r:id="rId1"/>
    <sheet name="RocinanteQ8" sheetId="3" r:id="rId2"/>
    <sheet name=" Marengo Q4,5,6,7" sheetId="2" r:id="rId3"/>
    <sheet name="Marengo Q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2" l="1"/>
  <c r="H24" i="1"/>
  <c r="I34" i="2" l="1"/>
  <c r="I33" i="2"/>
  <c r="H34" i="1"/>
  <c r="H33" i="1"/>
  <c r="I35" i="2"/>
  <c r="H35" i="1"/>
  <c r="I19" i="2"/>
  <c r="H19" i="1"/>
  <c r="I20" i="2"/>
  <c r="H20" i="1" l="1"/>
</calcChain>
</file>

<file path=xl/sharedStrings.xml><?xml version="1.0" encoding="utf-8"?>
<sst xmlns="http://schemas.openxmlformats.org/spreadsheetml/2006/main" count="429" uniqueCount="183">
  <si>
    <t>Top speed (Km/hr)</t>
  </si>
  <si>
    <t>Rocinante 1</t>
  </si>
  <si>
    <t>Rocinante 2</t>
  </si>
  <si>
    <t>Rocinante 3</t>
  </si>
  <si>
    <t>Rocinante 4</t>
  </si>
  <si>
    <t>Rocinante 5</t>
  </si>
  <si>
    <t>Rocinante 6</t>
  </si>
  <si>
    <t>Rocinante 7</t>
  </si>
  <si>
    <t>Rocinante 8</t>
  </si>
  <si>
    <t>Rocinante 9</t>
  </si>
  <si>
    <t>Rocinante 10</t>
  </si>
  <si>
    <t>Rocinante 11</t>
  </si>
  <si>
    <t>Rocinante 12</t>
  </si>
  <si>
    <t>Rocinante 13</t>
  </si>
  <si>
    <t>Rocinante 14</t>
  </si>
  <si>
    <t>Rocinante 15</t>
  </si>
  <si>
    <t>Rocinante 16</t>
  </si>
  <si>
    <t>Rocinante 17</t>
  </si>
  <si>
    <t>Rocinante 18</t>
  </si>
  <si>
    <t>Rocinante 19</t>
  </si>
  <si>
    <t>Rocinante 20</t>
  </si>
  <si>
    <t>Rocinante 21</t>
  </si>
  <si>
    <t>Rocinante 22</t>
  </si>
  <si>
    <t>Rocinante 23</t>
  </si>
  <si>
    <t>Rocinante 24</t>
  </si>
  <si>
    <t>Rocinante 25</t>
  </si>
  <si>
    <t>Rocinante 26</t>
  </si>
  <si>
    <t>Rocinante 27</t>
  </si>
  <si>
    <t>Rocinante 28</t>
  </si>
  <si>
    <t>Rocinante 29</t>
  </si>
  <si>
    <t>Rocinante 30</t>
  </si>
  <si>
    <t>Rocinante 31</t>
  </si>
  <si>
    <t>Rocinante 32</t>
  </si>
  <si>
    <t>Rocinante 33</t>
  </si>
  <si>
    <t>Rocinante 34</t>
  </si>
  <si>
    <t>Rocinante 35</t>
  </si>
  <si>
    <t>Sales 
(in 1,000 units)</t>
  </si>
  <si>
    <t>Price
(in lakh rupees)</t>
  </si>
  <si>
    <t>Mileage
(Km/ltr)</t>
  </si>
  <si>
    <t>Cars</t>
  </si>
  <si>
    <t>Marengo 1</t>
  </si>
  <si>
    <t>Marengo 2</t>
  </si>
  <si>
    <t>Marengo 3</t>
  </si>
  <si>
    <t>Marengo 4</t>
  </si>
  <si>
    <t>Marengo 5</t>
  </si>
  <si>
    <t>Marengo 6</t>
  </si>
  <si>
    <t>Marengo 7</t>
  </si>
  <si>
    <t>Marengo 8</t>
  </si>
  <si>
    <t>Marengo 9</t>
  </si>
  <si>
    <t>Marengo 10</t>
  </si>
  <si>
    <t>Marengo 11</t>
  </si>
  <si>
    <t>Marengo 12</t>
  </si>
  <si>
    <t>Marengo 13</t>
  </si>
  <si>
    <t>Marengo 14</t>
  </si>
  <si>
    <t>Marengo 15</t>
  </si>
  <si>
    <t>Marengo 16</t>
  </si>
  <si>
    <t>Marengo 17</t>
  </si>
  <si>
    <t>Marengo 18</t>
  </si>
  <si>
    <t>Marengo 19</t>
  </si>
  <si>
    <t>Marengo 20</t>
  </si>
  <si>
    <t>Marengo 21</t>
  </si>
  <si>
    <t>Marengo 22</t>
  </si>
  <si>
    <t>Marengo 23</t>
  </si>
  <si>
    <t>Marengo 24</t>
  </si>
  <si>
    <t>Marengo 25</t>
  </si>
  <si>
    <t>Marengo 26</t>
  </si>
  <si>
    <t>Marengo 27</t>
  </si>
  <si>
    <t>Marengo 28</t>
  </si>
  <si>
    <t>Marengo 29</t>
  </si>
  <si>
    <t>Marengo 30</t>
  </si>
  <si>
    <t>Marengo 31</t>
  </si>
  <si>
    <t>Y</t>
  </si>
  <si>
    <t>Dependent Variable Y=Sales</t>
  </si>
  <si>
    <t>Sales=Bo+B1*Price+B2*Mileage+B3*TopSpeed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</si>
  <si>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</si>
  <si>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</si>
  <si>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</si>
  <si>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</si>
  <si>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</si>
  <si>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</si>
  <si>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</si>
  <si>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</si>
  <si>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</si>
  <si>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</si>
  <si>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</si>
  <si>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</si>
  <si>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</si>
  <si>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</si>
  <si>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</si>
  <si>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</si>
  <si>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</si>
  <si>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</si>
  <si>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</si>
  <si>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</si>
  <si>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95.0%</t>
  </si>
  <si>
    <t>Upper 95.0%</t>
  </si>
  <si>
    <t>Q4b</t>
  </si>
  <si>
    <t>Q4a</t>
  </si>
  <si>
    <t>Significance</t>
  </si>
  <si>
    <t>always</t>
  </si>
  <si>
    <t>significant</t>
  </si>
  <si>
    <t>not significant</t>
  </si>
  <si>
    <t>p value&lt;0.05 so atleast 1 beta is significant and regression is possible</t>
  </si>
  <si>
    <t>BetaCoefficient</t>
  </si>
  <si>
    <t>P value</t>
  </si>
  <si>
    <t>Significant</t>
  </si>
  <si>
    <t>P value &lt;0.05 ,hence significant</t>
  </si>
  <si>
    <t>Regression Equation</t>
  </si>
  <si>
    <t>Sales=Bo+B1*Price+B2*Mileage</t>
  </si>
  <si>
    <t>Q4c</t>
  </si>
  <si>
    <t>Predicted Sales</t>
  </si>
  <si>
    <t>Specifications</t>
  </si>
  <si>
    <t>Rocinante36</t>
  </si>
  <si>
    <t>Price</t>
  </si>
  <si>
    <t>₹7 lakh</t>
  </si>
  <si>
    <t>Manufacturing cost</t>
  </si>
  <si>
    <t>₹6 lakh</t>
  </si>
  <si>
    <t>Mileage</t>
  </si>
  <si>
    <t>22 km/litre</t>
  </si>
  <si>
    <t>Top speed</t>
  </si>
  <si>
    <t>140 km/hr</t>
  </si>
  <si>
    <t>Sales=</t>
  </si>
  <si>
    <t>X1</t>
  </si>
  <si>
    <t>X2</t>
  </si>
  <si>
    <t>X3</t>
  </si>
  <si>
    <t>Independent Variables=Price(X1),Mileage(X2),Top Speed(X3)</t>
  </si>
  <si>
    <t>Dependent Variable=Y</t>
  </si>
  <si>
    <t>Independent Variable=Price(X1),Mileage(X2),Top Speed(X3)</t>
  </si>
  <si>
    <t>Equation=</t>
  </si>
  <si>
    <t>Q5</t>
  </si>
  <si>
    <t>Sales=Bo+B1*Price+B2*Mileage+B3*Top Speed</t>
  </si>
  <si>
    <t>Lower 95%</t>
  </si>
  <si>
    <t>Upper 95%</t>
  </si>
  <si>
    <t>Sales=Bo+B1*Price+B3*Top Speed</t>
  </si>
  <si>
    <t>Marengo32</t>
  </si>
  <si>
    <t>₹41 lakh</t>
  </si>
  <si>
    <t>₹33 lakh</t>
  </si>
  <si>
    <t>15 km/litre</t>
  </si>
  <si>
    <t>210 km/hr</t>
  </si>
  <si>
    <t>Sales=50.7231-0.79502*Price+8.3063*Mileage</t>
  </si>
  <si>
    <t>Sales=50.7231-0.7950*Price+8.3063*Mileage</t>
  </si>
  <si>
    <t>Sales=-13.4476-0.1867*Price+0.2208*Top Speed</t>
  </si>
  <si>
    <t>Profit for Rocinante36</t>
  </si>
  <si>
    <t>Profit=Sales*(Selling Price-Cost Price)</t>
  </si>
  <si>
    <t>Profit=</t>
  </si>
  <si>
    <t>Profit for Marengo32</t>
  </si>
  <si>
    <t>Q6</t>
  </si>
  <si>
    <t>So when we compare both profit,profit for Rocinante36 is higher than Marengo32.Hence I would like to invest on Rocinante36 model.</t>
  </si>
  <si>
    <t>Q7</t>
  </si>
  <si>
    <t>Rocinanate36</t>
  </si>
  <si>
    <t>Invest in which model?</t>
  </si>
  <si>
    <t>EQUATION</t>
  </si>
  <si>
    <t>Old Sales</t>
  </si>
  <si>
    <t>New Sales</t>
  </si>
  <si>
    <t>Difference</t>
  </si>
  <si>
    <t>Which Design is impacted more</t>
  </si>
  <si>
    <t>Why?</t>
  </si>
  <si>
    <t>Impact on sales if price increased by 1 Lakh.So new price is 8 lakhs</t>
  </si>
  <si>
    <t>Impact on sales if price increased by 1 Lakh.So new price is 42 lakhs</t>
  </si>
  <si>
    <t>Q8</t>
  </si>
  <si>
    <t>Here variable X3(Top Speed) is insignificant variable. Hence we will remove it and build a new regression model using significant variable</t>
  </si>
  <si>
    <t>Parameter</t>
  </si>
  <si>
    <t>Old Value</t>
  </si>
  <si>
    <t>New Value</t>
  </si>
  <si>
    <t>Here variable X2(Mileage) is insignificant variable. Hence we will remove it and build a new regression model using significant variable</t>
  </si>
  <si>
    <t>Why</t>
  </si>
  <si>
    <t>Rocinante Regression coefficient &gt;Marengo</t>
  </si>
  <si>
    <t>Adj R square increases</t>
  </si>
  <si>
    <t>Adj R square decreases</t>
  </si>
  <si>
    <t>adding variable</t>
  </si>
  <si>
    <t>removing variable</t>
  </si>
  <si>
    <t>if added variable is sig</t>
  </si>
  <si>
    <t>if removed variable in insig</t>
  </si>
  <si>
    <t>if added variable is insig</t>
  </si>
  <si>
    <t>if removed variable sig</t>
  </si>
  <si>
    <t>For Rocinante 36 the Adjusted R square increases from 0.95535 to 0.99545</t>
  </si>
  <si>
    <t>This is because we removed the insignificant variable Top speed from new regression model</t>
  </si>
  <si>
    <t>For Marengo32 the Adjusted R square increases from 0.8478 to 0.8530</t>
  </si>
  <si>
    <t>This is because we removed the insignificant variable Mileage from new regression model</t>
  </si>
  <si>
    <t>P value &gt;0.05,hence insignificant</t>
  </si>
  <si>
    <t>Sales in 1000 unit</t>
  </si>
  <si>
    <t>v</t>
  </si>
  <si>
    <t>The overall profit for Rocinante36 is Rs 22,788,996,000 and Marengo32 is Rs 20,212,560,000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</si>
</sst>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0"/>
    <numFmt numFmtId="165" formatCode="0.0000000000"/>
    <numFmt numFmtId="166" formatCode="0.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091E42"/>
      <name val="Times New Roman"/>
      <family val="1"/>
    </font>
    <font>
      <b/>
      <sz val="8"/>
      <color rgb="FF091E42"/>
      <name val="Times New Roman"/>
      <family val="1"/>
    </font>
    <font>
      <b/>
      <sz val="9"/>
      <color rgb="FF091E42"/>
      <name val="Calibri"/>
      <family val="2"/>
      <scheme val="minor"/>
    </font>
    <font>
      <sz val="9"/>
      <color rgb="FF091E42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4F5F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B4BAC4"/>
      </right>
      <top style="thin">
        <color rgb="FFB4BAC4"/>
      </top>
      <bottom style="thin">
        <color rgb="FF000000"/>
      </bottom>
      <diagonal/>
    </border>
    <border>
      <left/>
      <right style="thin">
        <color rgb="FFB4BAC4"/>
      </right>
      <top style="thin">
        <color rgb="FF000000"/>
      </top>
      <bottom style="thin">
        <color rgb="FF000000"/>
      </bottom>
      <diagonal/>
    </border>
    <border>
      <left/>
      <right style="thin">
        <color rgb="FFB4BAC4"/>
      </right>
      <top style="thin">
        <color rgb="FF000000"/>
      </top>
      <bottom style="thin">
        <color rgb="FFB4BAC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8" xfId="0" applyBorder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Continuous"/>
    </xf>
    <xf numFmtId="165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0" xfId="0" applyNumberFormat="1"/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8" xfId="0" applyFont="1" applyBorder="1" applyAlignment="1">
      <alignment wrapText="1"/>
    </xf>
    <xf numFmtId="0" fontId="1" fillId="0" borderId="19" xfId="0" applyFont="1" applyBorder="1"/>
    <xf numFmtId="0" fontId="0" fillId="3" borderId="1" xfId="0" applyFill="1" applyBorder="1"/>
    <xf numFmtId="0" fontId="0" fillId="3" borderId="15" xfId="0" applyFill="1" applyBorder="1"/>
    <xf numFmtId="164" fontId="0" fillId="3" borderId="1" xfId="0" applyNumberFormat="1" applyFill="1" applyBorder="1"/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2" borderId="0" xfId="0" applyFont="1" applyFill="1"/>
    <xf numFmtId="0" fontId="0" fillId="0" borderId="7" xfId="0" applyBorder="1"/>
    <xf numFmtId="0" fontId="1" fillId="2" borderId="20" xfId="0" applyFont="1" applyFill="1" applyBorder="1"/>
    <xf numFmtId="0" fontId="1" fillId="2" borderId="21" xfId="0" applyFont="1" applyFill="1" applyBorder="1"/>
    <xf numFmtId="0" fontId="0" fillId="0" borderId="22" xfId="0" applyBorder="1"/>
    <xf numFmtId="0" fontId="0" fillId="0" borderId="20" xfId="0" applyBorder="1"/>
    <xf numFmtId="0" fontId="1" fillId="0" borderId="1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8" xfId="0" applyNumberFormat="1" applyBorder="1"/>
    <xf numFmtId="0" fontId="0" fillId="7" borderId="0" xfId="0" applyFill="1"/>
    <xf numFmtId="0" fontId="0" fillId="7" borderId="8" xfId="0" applyFill="1" applyBorder="1"/>
    <xf numFmtId="0" fontId="1" fillId="0" borderId="22" xfId="0" applyFont="1" applyBorder="1" applyAlignment="1">
      <alignment horizontal="center" vertical="center" wrapText="1"/>
    </xf>
    <xf numFmtId="0" fontId="0" fillId="3" borderId="17" xfId="0" applyFill="1" applyBorder="1"/>
    <xf numFmtId="0" fontId="0" fillId="3" borderId="1" xfId="0" applyFill="1" applyBorder="1" applyAlignment="1">
      <alignment horizontal="left"/>
    </xf>
    <xf numFmtId="164" fontId="0" fillId="3" borderId="16" xfId="0" applyNumberFormat="1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5" fillId="6" borderId="21" xfId="0" applyFont="1" applyFill="1" applyBorder="1" applyAlignment="1">
      <alignment vertical="center" wrapText="1"/>
    </xf>
    <xf numFmtId="0" fontId="6" fillId="6" borderId="15" xfId="0" applyFont="1" applyFill="1" applyBorder="1" applyAlignment="1">
      <alignment vertical="center" wrapText="1"/>
    </xf>
    <xf numFmtId="0" fontId="6" fillId="6" borderId="19" xfId="0" applyFont="1" applyFill="1" applyBorder="1" applyAlignment="1">
      <alignment vertical="center" wrapText="1"/>
    </xf>
    <xf numFmtId="0" fontId="6" fillId="6" borderId="17" xfId="0" applyFont="1" applyFill="1" applyBorder="1" applyAlignment="1">
      <alignment vertical="center" wrapText="1"/>
    </xf>
    <xf numFmtId="166" fontId="0" fillId="0" borderId="0" xfId="0" applyNumberFormat="1"/>
    <xf numFmtId="0" fontId="1" fillId="0" borderId="0" xfId="0" applyFont="1" applyAlignment="1">
      <alignment horizontal="center"/>
    </xf>
    <xf numFmtId="0" fontId="1" fillId="4" borderId="3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4" xfId="0" applyBorder="1"/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/>
    <xf numFmtId="0" fontId="5" fillId="8" borderId="24" xfId="0" applyFont="1" applyFill="1" applyBorder="1" applyAlignment="1">
      <alignment vertical="center" wrapText="1"/>
    </xf>
    <xf numFmtId="0" fontId="5" fillId="8" borderId="25" xfId="0" applyFont="1" applyFill="1" applyBorder="1" applyAlignment="1">
      <alignment vertical="center" wrapText="1"/>
    </xf>
    <xf numFmtId="0" fontId="6" fillId="8" borderId="26" xfId="0" applyFont="1" applyFill="1" applyBorder="1" applyAlignment="1">
      <alignment vertical="center" wrapText="1"/>
    </xf>
    <xf numFmtId="0" fontId="6" fillId="8" borderId="27" xfId="0" applyFont="1" applyFill="1" applyBorder="1" applyAlignment="1">
      <alignment vertical="center" wrapText="1"/>
    </xf>
    <xf numFmtId="0" fontId="6" fillId="8" borderId="28" xfId="0" applyFont="1" applyFill="1" applyBorder="1" applyAlignment="1">
      <alignment vertical="center" wrapText="1"/>
    </xf>
    <xf numFmtId="0" fontId="6" fillId="8" borderId="29" xfId="0" applyFont="1" applyFill="1" applyBorder="1" applyAlignment="1">
      <alignment vertical="center" wrapText="1"/>
    </xf>
    <xf numFmtId="0" fontId="4" fillId="5" borderId="30" xfId="0" applyFont="1" applyFill="1" applyBorder="1" applyAlignment="1">
      <alignment vertical="center" wrapText="1"/>
    </xf>
    <xf numFmtId="0" fontId="3" fillId="5" borderId="31" xfId="0" applyFont="1" applyFill="1" applyBorder="1" applyAlignment="1">
      <alignment vertical="center" wrapText="1"/>
    </xf>
    <xf numFmtId="0" fontId="3" fillId="5" borderId="32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3" borderId="8" xfId="0" applyFill="1" applyBorder="1"/>
    <xf numFmtId="0" fontId="0" fillId="3" borderId="0" xfId="0" applyFill="1"/>
    <xf numFmtId="0" fontId="1" fillId="0" borderId="1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4" borderId="22" xfId="0" applyFont="1" applyFill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1" fillId="0" borderId="3" xfId="0" applyFont="1" applyBorder="1"/>
    <xf numFmtId="0" fontId="1" fillId="9" borderId="22" xfId="0" applyFont="1" applyFill="1" applyBorder="1"/>
    <xf numFmtId="0" fontId="0" fillId="0" borderId="21" xfId="0" applyBorder="1"/>
    <xf numFmtId="0" fontId="5" fillId="6" borderId="35" xfId="0" applyFont="1" applyFill="1" applyBorder="1" applyAlignment="1">
      <alignment vertical="center" wrapText="1"/>
    </xf>
    <xf numFmtId="0" fontId="6" fillId="6" borderId="36" xfId="0" applyFont="1" applyFill="1" applyBorder="1" applyAlignment="1">
      <alignment vertical="center" wrapText="1"/>
    </xf>
    <xf numFmtId="0" fontId="1" fillId="3" borderId="19" xfId="0" applyFont="1" applyFill="1" applyBorder="1"/>
    <xf numFmtId="0" fontId="1" fillId="3" borderId="16" xfId="0" applyFont="1" applyFill="1" applyBorder="1"/>
    <xf numFmtId="0" fontId="1" fillId="2" borderId="22" xfId="0" applyFont="1" applyFill="1" applyBorder="1"/>
    <xf numFmtId="0" fontId="0" fillId="0" borderId="1" xfId="0" applyBorder="1" applyAlignment="1">
      <alignment horizontal="left"/>
    </xf>
    <xf numFmtId="0" fontId="1" fillId="9" borderId="33" xfId="0" applyFont="1" applyFill="1" applyBorder="1"/>
    <xf numFmtId="0" fontId="1" fillId="9" borderId="9" xfId="0" applyFont="1" applyFill="1" applyBorder="1"/>
    <xf numFmtId="0" fontId="1" fillId="9" borderId="37" xfId="0" applyFont="1" applyFill="1" applyBorder="1"/>
    <xf numFmtId="0" fontId="0" fillId="0" borderId="8" xfId="0" applyBorder="1" applyAlignment="1">
      <alignment wrapText="1"/>
    </xf>
    <xf numFmtId="0" fontId="1" fillId="8" borderId="0" xfId="0" applyFont="1" applyFill="1" applyAlignment="1">
      <alignment horizontal="left"/>
    </xf>
    <xf numFmtId="0" fontId="1" fillId="8" borderId="22" xfId="0" applyFont="1" applyFill="1" applyBorder="1" applyAlignment="1">
      <alignment horizontal="left"/>
    </xf>
    <xf numFmtId="0" fontId="1" fillId="8" borderId="20" xfId="0" applyFont="1" applyFill="1" applyBorder="1" applyAlignment="1">
      <alignment horizontal="left"/>
    </xf>
    <xf numFmtId="0" fontId="1" fillId="8" borderId="21" xfId="0" applyFont="1" applyFill="1" applyBorder="1" applyAlignment="1">
      <alignment horizontal="left"/>
    </xf>
    <xf numFmtId="0" fontId="1" fillId="8" borderId="18" xfId="0" applyFont="1" applyFill="1" applyBorder="1" applyAlignment="1">
      <alignment horizontal="left"/>
    </xf>
    <xf numFmtId="0" fontId="0" fillId="0" borderId="15" xfId="0" applyBorder="1" applyAlignment="1">
      <alignment horizontal="left"/>
    </xf>
    <xf numFmtId="0" fontId="1" fillId="8" borderId="19" xfId="0" applyFont="1" applyFill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1" fillId="3" borderId="5" xfId="0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8" borderId="0" xfId="0" applyFont="1" applyFill="1"/>
    <xf numFmtId="0" fontId="1" fillId="8" borderId="20" xfId="0" applyFont="1" applyFill="1" applyBorder="1"/>
    <xf numFmtId="0" fontId="1" fillId="8" borderId="21" xfId="0" applyFont="1" applyFill="1" applyBorder="1"/>
    <xf numFmtId="43" fontId="1" fillId="3" borderId="17" xfId="1" applyFont="1" applyFill="1" applyBorder="1" applyAlignment="1">
      <alignment horizontal="left" vertical="center" wrapText="1"/>
    </xf>
    <xf numFmtId="43" fontId="1" fillId="3" borderId="16" xfId="1" applyFont="1" applyFill="1" applyBorder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9" borderId="22" xfId="0" applyFont="1" applyFill="1" applyBorder="1" applyAlignment="1">
      <alignment horizontal="left"/>
    </xf>
    <xf numFmtId="0" fontId="1" fillId="9" borderId="20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5" xfId="0" applyBorder="1" applyAlignment="1">
      <alignment horizontal="left"/>
    </xf>
    <xf numFmtId="0" fontId="1" fillId="8" borderId="34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1" fillId="8" borderId="3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0" fontId="1" fillId="3" borderId="5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 vertical="center" wrapText="1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4" borderId="3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FA07-72D8-4608-B77F-42F80DB1DF50}">
  <dimension ref="A1:X39"/>
  <sheetViews>
    <sheetView topLeftCell="A7" zoomScale="98" zoomScaleNormal="98" workbookViewId="0">
      <selection activeCell="H24" sqref="H24"/>
    </sheetView>
  </sheetViews>
  <sheetFormatPr defaultRowHeight="14.5" x14ac:dyDescent="0.35"/>
  <cols>
    <col min="1" max="1" width="11.7265625" customWidth="1"/>
    <col min="2" max="2" width="10.08984375" customWidth="1"/>
    <col min="3" max="3" width="6.453125" customWidth="1"/>
    <col min="4" max="5" width="7.08984375" customWidth="1"/>
    <col min="6" max="6" width="6.81640625" customWidth="1"/>
    <col min="7" max="7" width="36.90625" customWidth="1"/>
    <col min="8" max="8" width="22" customWidth="1"/>
    <col min="9" max="9" width="12.26953125" customWidth="1"/>
    <col min="10" max="10" width="29.453125" customWidth="1"/>
    <col min="13" max="13" width="15.81640625" customWidth="1"/>
    <col min="18" max="18" width="12.7265625" bestFit="1" customWidth="1"/>
    <col min="19" max="19" width="19.1796875" customWidth="1"/>
    <col min="20" max="20" width="11.1796875" customWidth="1"/>
    <col min="21" max="21" width="12.1796875" customWidth="1"/>
    <col min="22" max="22" width="21.90625" customWidth="1"/>
  </cols>
  <sheetData>
    <row r="1" spans="1:24" ht="14.5" customHeight="1" thickBot="1" x14ac:dyDescent="0.4">
      <c r="A1" s="2"/>
      <c r="B1" s="2" t="s">
        <v>71</v>
      </c>
      <c r="C1" s="2" t="s">
        <v>122</v>
      </c>
      <c r="D1" s="2" t="s">
        <v>123</v>
      </c>
      <c r="E1" s="2" t="s">
        <v>124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4" ht="72.5" x14ac:dyDescent="0.35">
      <c r="A2" s="3" t="s">
        <v>39</v>
      </c>
      <c r="B2" s="3" t="s">
        <v>36</v>
      </c>
      <c r="C2" s="3" t="s">
        <v>37</v>
      </c>
      <c r="D2" s="3" t="s">
        <v>38</v>
      </c>
      <c r="E2" s="3" t="s">
        <v>0</v>
      </c>
      <c r="F2" s="5"/>
      <c r="G2" s="120" t="s">
        <v>72</v>
      </c>
      <c r="H2" s="121"/>
      <c r="I2" s="1"/>
      <c r="M2" t="s">
        <v>74</v>
      </c>
      <c r="V2" s="1"/>
      <c r="W2" s="1"/>
      <c r="X2" s="1"/>
    </row>
    <row r="3" spans="1:24" ht="43.5" customHeight="1" thickBot="1" x14ac:dyDescent="0.4">
      <c r="A3" s="4" t="s">
        <v>1</v>
      </c>
      <c r="B3" s="4">
        <v>171.87700000000001</v>
      </c>
      <c r="C3" s="4">
        <v>6.1</v>
      </c>
      <c r="D3" s="4">
        <v>15.8</v>
      </c>
      <c r="E3" s="4">
        <v>168.2</v>
      </c>
      <c r="F3" s="5"/>
      <c r="G3" s="118" t="s">
        <v>125</v>
      </c>
      <c r="H3" s="119"/>
      <c r="I3" s="1"/>
      <c r="V3" s="1"/>
      <c r="W3" s="1"/>
      <c r="X3" s="1"/>
    </row>
    <row r="4" spans="1:24" x14ac:dyDescent="0.35">
      <c r="A4" s="4" t="s">
        <v>2</v>
      </c>
      <c r="B4" s="4">
        <v>139.79599999999999</v>
      </c>
      <c r="C4" s="4">
        <v>6.1</v>
      </c>
      <c r="D4" s="4">
        <v>12.1</v>
      </c>
      <c r="E4" s="4">
        <v>149.6</v>
      </c>
      <c r="F4" s="5"/>
      <c r="G4" s="7" t="s">
        <v>151</v>
      </c>
      <c r="H4" s="66"/>
      <c r="I4" s="1"/>
      <c r="M4" s="10" t="s">
        <v>75</v>
      </c>
      <c r="N4" s="10"/>
      <c r="V4" s="1"/>
      <c r="W4" s="1"/>
      <c r="X4" s="1"/>
    </row>
    <row r="5" spans="1:24" ht="15" thickBot="1" x14ac:dyDescent="0.4">
      <c r="A5" s="4" t="s">
        <v>3</v>
      </c>
      <c r="B5" s="4">
        <v>178.947</v>
      </c>
      <c r="C5" s="4">
        <v>9.9</v>
      </c>
      <c r="D5" s="4">
        <v>17</v>
      </c>
      <c r="E5" s="4">
        <v>173.4</v>
      </c>
      <c r="F5" s="5"/>
      <c r="G5" s="118" t="s">
        <v>73</v>
      </c>
      <c r="H5" s="119"/>
      <c r="I5" s="1"/>
      <c r="M5" t="s">
        <v>76</v>
      </c>
      <c r="N5">
        <v>0.99788065450456009</v>
      </c>
      <c r="V5" s="1"/>
      <c r="W5" s="1"/>
      <c r="X5" s="1"/>
    </row>
    <row r="6" spans="1:24" ht="15" thickBot="1" x14ac:dyDescent="0.4">
      <c r="A6" s="4" t="s">
        <v>4</v>
      </c>
      <c r="B6" s="4">
        <v>140.02199999999999</v>
      </c>
      <c r="C6" s="4">
        <v>5.8</v>
      </c>
      <c r="D6" s="4">
        <v>11.6</v>
      </c>
      <c r="E6" s="4">
        <v>170.6</v>
      </c>
      <c r="F6" s="5"/>
      <c r="G6" s="1"/>
      <c r="H6" s="1"/>
      <c r="I6" s="1"/>
      <c r="M6" t="s">
        <v>77</v>
      </c>
      <c r="N6">
        <v>0.99576580063444931</v>
      </c>
      <c r="V6" s="1"/>
      <c r="W6" s="1"/>
      <c r="X6" s="1"/>
    </row>
    <row r="7" spans="1:24" x14ac:dyDescent="0.35">
      <c r="A7" s="4" t="s">
        <v>5</v>
      </c>
      <c r="B7" s="4">
        <v>186.476</v>
      </c>
      <c r="C7" s="4">
        <v>10</v>
      </c>
      <c r="D7" s="4">
        <v>17.2</v>
      </c>
      <c r="E7" s="4">
        <v>175</v>
      </c>
      <c r="F7" s="5" t="s">
        <v>97</v>
      </c>
      <c r="G7" s="6"/>
      <c r="H7" s="23" t="s">
        <v>103</v>
      </c>
      <c r="I7" s="21" t="s">
        <v>104</v>
      </c>
      <c r="J7" s="22" t="s">
        <v>105</v>
      </c>
      <c r="M7" t="s">
        <v>78</v>
      </c>
      <c r="N7">
        <v>0.99535603940552508</v>
      </c>
      <c r="V7" s="1"/>
      <c r="W7" s="1"/>
      <c r="X7" s="1"/>
    </row>
    <row r="8" spans="1:24" x14ac:dyDescent="0.35">
      <c r="A8" s="4" t="s">
        <v>6</v>
      </c>
      <c r="B8" s="4">
        <v>192.12300000000002</v>
      </c>
      <c r="C8" s="4">
        <v>6.5</v>
      </c>
      <c r="D8" s="4">
        <v>17.600000000000001</v>
      </c>
      <c r="E8" s="4">
        <v>173.1</v>
      </c>
      <c r="F8" s="5"/>
      <c r="G8" s="27" t="s">
        <v>85</v>
      </c>
      <c r="H8" s="30">
        <v>50.723127179246298</v>
      </c>
      <c r="I8" s="30">
        <v>8.7390238740411386E-11</v>
      </c>
      <c r="J8" s="31" t="s">
        <v>99</v>
      </c>
      <c r="M8" t="s">
        <v>79</v>
      </c>
      <c r="N8">
        <v>2.3077915319670175</v>
      </c>
      <c r="V8" s="1"/>
      <c r="W8" s="1"/>
      <c r="X8" s="1"/>
    </row>
    <row r="9" spans="1:24" ht="29.5" thickBot="1" x14ac:dyDescent="0.4">
      <c r="A9" s="4" t="s">
        <v>7</v>
      </c>
      <c r="B9" s="4">
        <v>175.08500000000001</v>
      </c>
      <c r="C9" s="4">
        <v>5.5</v>
      </c>
      <c r="D9" s="4">
        <v>16</v>
      </c>
      <c r="E9" s="4">
        <v>184.6</v>
      </c>
      <c r="F9" s="5"/>
      <c r="G9" s="28" t="s">
        <v>37</v>
      </c>
      <c r="H9" s="30">
        <v>-0.79502644087532426</v>
      </c>
      <c r="I9" s="30">
        <v>3.8334629770106648E-3</v>
      </c>
      <c r="J9" s="31" t="s">
        <v>106</v>
      </c>
      <c r="M9" s="8" t="s">
        <v>80</v>
      </c>
      <c r="N9" s="8">
        <v>35</v>
      </c>
      <c r="V9" s="1"/>
      <c r="W9" s="1"/>
      <c r="X9" s="1"/>
    </row>
    <row r="10" spans="1:24" ht="29" x14ac:dyDescent="0.35">
      <c r="A10" s="4" t="s">
        <v>8</v>
      </c>
      <c r="B10" s="4">
        <v>146.88200000000001</v>
      </c>
      <c r="C10" s="4">
        <v>8.4</v>
      </c>
      <c r="D10" s="4">
        <v>13</v>
      </c>
      <c r="E10" s="4">
        <v>175.7</v>
      </c>
      <c r="F10" s="5"/>
      <c r="G10" s="28" t="s">
        <v>38</v>
      </c>
      <c r="H10" s="30">
        <v>8.3063310923793914</v>
      </c>
      <c r="I10" s="32">
        <v>5.7835637568169062E-38</v>
      </c>
      <c r="J10" s="31" t="s">
        <v>106</v>
      </c>
      <c r="V10" s="1"/>
      <c r="W10" s="1"/>
      <c r="X10" s="1"/>
    </row>
    <row r="11" spans="1:24" ht="15" thickBot="1" x14ac:dyDescent="0.4">
      <c r="A11" s="4" t="s">
        <v>9</v>
      </c>
      <c r="B11" s="4">
        <v>202.84699999999998</v>
      </c>
      <c r="C11" s="4">
        <v>6.6</v>
      </c>
      <c r="D11" s="4">
        <v>19.3</v>
      </c>
      <c r="E11" s="4">
        <v>166.7</v>
      </c>
      <c r="F11" s="5"/>
      <c r="G11" s="29" t="s">
        <v>0</v>
      </c>
      <c r="H11" s="25">
        <v>-1.857256399294889E-2</v>
      </c>
      <c r="I11" s="25">
        <v>0.54776302612375549</v>
      </c>
      <c r="J11" s="26" t="s">
        <v>179</v>
      </c>
      <c r="M11" t="s">
        <v>81</v>
      </c>
      <c r="V11" s="1"/>
      <c r="W11" s="1"/>
      <c r="X11" s="1"/>
    </row>
    <row r="12" spans="1:24" ht="15" thickBot="1" x14ac:dyDescent="0.4">
      <c r="A12" s="4" t="s">
        <v>10</v>
      </c>
      <c r="B12" s="4">
        <v>149.93299999999999</v>
      </c>
      <c r="C12" s="4">
        <v>8.8000000000000007</v>
      </c>
      <c r="D12" s="4">
        <v>13.3</v>
      </c>
      <c r="E12" s="4">
        <v>175.4</v>
      </c>
      <c r="F12" s="5"/>
      <c r="G12" s="1"/>
      <c r="H12" s="1"/>
      <c r="I12" s="1"/>
      <c r="M12" s="9"/>
      <c r="N12" s="9" t="s">
        <v>86</v>
      </c>
      <c r="O12" s="9" t="s">
        <v>87</v>
      </c>
      <c r="P12" s="9" t="s">
        <v>88</v>
      </c>
      <c r="Q12" s="9" t="s">
        <v>89</v>
      </c>
      <c r="R12" s="9" t="s">
        <v>90</v>
      </c>
      <c r="V12" s="1"/>
      <c r="W12" s="1"/>
      <c r="X12" s="1"/>
    </row>
    <row r="13" spans="1:24" x14ac:dyDescent="0.35">
      <c r="A13" s="4" t="s">
        <v>11</v>
      </c>
      <c r="B13" s="4">
        <v>171.57900000000001</v>
      </c>
      <c r="C13" s="4">
        <v>9.5</v>
      </c>
      <c r="D13" s="4">
        <v>15.8</v>
      </c>
      <c r="E13" s="4">
        <v>150.9</v>
      </c>
      <c r="F13" s="5" t="s">
        <v>96</v>
      </c>
      <c r="G13" s="62" t="s">
        <v>107</v>
      </c>
      <c r="H13" s="63"/>
      <c r="I13" s="63"/>
      <c r="J13" s="64"/>
      <c r="M13" t="s">
        <v>82</v>
      </c>
      <c r="N13">
        <v>3</v>
      </c>
      <c r="O13">
        <v>38827.618018737281</v>
      </c>
      <c r="P13">
        <v>12942.539339579094</v>
      </c>
      <c r="Q13">
        <v>2430.1122955156193</v>
      </c>
      <c r="R13" s="11">
        <v>7.4472712257607859E-37</v>
      </c>
      <c r="S13" s="122" t="s">
        <v>102</v>
      </c>
      <c r="T13" s="122"/>
      <c r="U13" s="122"/>
      <c r="V13" s="122"/>
      <c r="W13" s="1"/>
      <c r="X13" s="1"/>
    </row>
    <row r="14" spans="1:24" x14ac:dyDescent="0.35">
      <c r="A14" s="4" t="s">
        <v>12</v>
      </c>
      <c r="B14" s="4">
        <v>201.512</v>
      </c>
      <c r="C14" s="4">
        <v>9.1999999999999993</v>
      </c>
      <c r="D14" s="4">
        <v>19.2</v>
      </c>
      <c r="E14" s="4">
        <v>140.5</v>
      </c>
      <c r="F14" s="5"/>
      <c r="G14" s="123" t="s">
        <v>108</v>
      </c>
      <c r="H14" s="124"/>
      <c r="I14" s="124"/>
      <c r="J14" s="125"/>
      <c r="M14" t="s">
        <v>83</v>
      </c>
      <c r="N14">
        <v>31</v>
      </c>
      <c r="O14">
        <v>165.10295440557888</v>
      </c>
      <c r="P14">
        <v>5.3259017550186734</v>
      </c>
      <c r="V14" s="1"/>
      <c r="W14" s="1"/>
      <c r="X14" s="1"/>
    </row>
    <row r="15" spans="1:24" ht="15" thickBot="1" x14ac:dyDescent="0.4">
      <c r="A15" s="4" t="s">
        <v>13</v>
      </c>
      <c r="B15" s="4">
        <v>142.60399999999998</v>
      </c>
      <c r="C15" s="4">
        <v>8.1</v>
      </c>
      <c r="D15" s="4">
        <v>11.7</v>
      </c>
      <c r="E15" s="4">
        <v>150.19999999999999</v>
      </c>
      <c r="F15" s="5"/>
      <c r="G15" s="118" t="s">
        <v>139</v>
      </c>
      <c r="H15" s="133"/>
      <c r="I15" s="65"/>
      <c r="J15" s="16"/>
      <c r="M15" s="8" t="s">
        <v>84</v>
      </c>
      <c r="N15" s="8">
        <v>34</v>
      </c>
      <c r="O15" s="8">
        <v>38992.720973142859</v>
      </c>
      <c r="P15" s="8"/>
      <c r="Q15" s="8"/>
      <c r="R15" s="8"/>
      <c r="V15" s="1"/>
      <c r="W15" s="1"/>
      <c r="X15" s="1"/>
    </row>
    <row r="16" spans="1:24" ht="15" thickBot="1" x14ac:dyDescent="0.4">
      <c r="A16" s="4" t="s">
        <v>14</v>
      </c>
      <c r="B16" s="4">
        <v>135.15799999999999</v>
      </c>
      <c r="C16" s="4">
        <v>5.4</v>
      </c>
      <c r="D16" s="4">
        <v>11.2</v>
      </c>
      <c r="E16" s="4">
        <v>146.19999999999999</v>
      </c>
      <c r="F16" s="5"/>
      <c r="G16" s="1"/>
      <c r="H16" s="1"/>
      <c r="I16" s="1"/>
      <c r="V16" s="1"/>
      <c r="W16" s="1"/>
      <c r="X16" s="1"/>
    </row>
    <row r="17" spans="1:24" ht="15" thickBot="1" x14ac:dyDescent="0.4">
      <c r="A17" s="4" t="s">
        <v>15</v>
      </c>
      <c r="B17" s="4">
        <v>107.322</v>
      </c>
      <c r="C17" s="4">
        <v>5.6</v>
      </c>
      <c r="D17" s="4">
        <v>7.8</v>
      </c>
      <c r="E17" s="4">
        <v>151.19999999999999</v>
      </c>
      <c r="F17" s="5" t="s">
        <v>109</v>
      </c>
      <c r="G17" s="84" t="s">
        <v>110</v>
      </c>
      <c r="H17" s="81"/>
      <c r="I17" s="1"/>
      <c r="M17" s="17"/>
      <c r="N17" s="18" t="s">
        <v>91</v>
      </c>
      <c r="O17" s="18" t="s">
        <v>79</v>
      </c>
      <c r="P17" s="18" t="s">
        <v>92</v>
      </c>
      <c r="Q17" s="17" t="s">
        <v>93</v>
      </c>
      <c r="R17" s="18" t="s">
        <v>98</v>
      </c>
      <c r="S17" s="19" t="s">
        <v>94</v>
      </c>
      <c r="T17" s="19" t="s">
        <v>95</v>
      </c>
      <c r="V17" s="1"/>
      <c r="W17" s="1"/>
      <c r="X17" s="1"/>
    </row>
    <row r="18" spans="1:24" ht="29" customHeight="1" x14ac:dyDescent="0.35">
      <c r="A18" s="4" t="s">
        <v>16</v>
      </c>
      <c r="B18" s="4">
        <v>199.69900000000001</v>
      </c>
      <c r="C18" s="4">
        <v>6.3</v>
      </c>
      <c r="D18" s="4">
        <v>19</v>
      </c>
      <c r="E18" s="4">
        <v>143.19999999999999</v>
      </c>
      <c r="F18" s="5"/>
      <c r="G18" s="134" t="s">
        <v>140</v>
      </c>
      <c r="H18" s="135"/>
      <c r="I18" s="1"/>
      <c r="J18" s="68" t="s">
        <v>111</v>
      </c>
      <c r="K18" s="69" t="s">
        <v>112</v>
      </c>
      <c r="L18" s="74"/>
      <c r="M18" s="12" t="s">
        <v>85</v>
      </c>
      <c r="N18">
        <v>50.723127179246269</v>
      </c>
      <c r="O18">
        <v>5.2921028847081422</v>
      </c>
      <c r="P18">
        <v>9.5846827403552322</v>
      </c>
      <c r="Q18">
        <v>8.7390238740411386E-11</v>
      </c>
      <c r="R18" s="79" t="s">
        <v>99</v>
      </c>
      <c r="S18">
        <v>39.929812186170793</v>
      </c>
      <c r="T18" s="13">
        <v>61.516442172321746</v>
      </c>
      <c r="V18" s="1"/>
      <c r="W18" s="1"/>
      <c r="X18" s="1"/>
    </row>
    <row r="19" spans="1:24" ht="29" x14ac:dyDescent="0.35">
      <c r="A19" s="4" t="s">
        <v>17</v>
      </c>
      <c r="B19" s="4">
        <v>202.875</v>
      </c>
      <c r="C19" s="4">
        <v>5.8</v>
      </c>
      <c r="D19" s="4">
        <v>19.7</v>
      </c>
      <c r="E19" s="4">
        <v>178.9</v>
      </c>
      <c r="F19" s="5"/>
      <c r="G19" s="85" t="s">
        <v>121</v>
      </c>
      <c r="H19" s="82">
        <f>50.7231-0.79502*7+8.306*22</f>
        <v>227.88995999999997</v>
      </c>
      <c r="I19" s="1"/>
      <c r="J19" s="70" t="s">
        <v>113</v>
      </c>
      <c r="K19" s="71" t="s">
        <v>114</v>
      </c>
      <c r="L19" s="75"/>
      <c r="M19" s="14" t="s">
        <v>37</v>
      </c>
      <c r="N19">
        <v>-0.79502644087532426</v>
      </c>
      <c r="O19">
        <v>0.25433307604322586</v>
      </c>
      <c r="P19">
        <v>-3.1259262587623615</v>
      </c>
      <c r="Q19">
        <v>3.8334629770106648E-3</v>
      </c>
      <c r="R19" s="79" t="s">
        <v>100</v>
      </c>
      <c r="S19">
        <v>-1.3137421693288436</v>
      </c>
      <c r="T19" s="13">
        <v>-0.27631071242180494</v>
      </c>
      <c r="V19" s="1"/>
      <c r="W19" s="1"/>
      <c r="X19" s="1"/>
    </row>
    <row r="20" spans="1:24" ht="29.5" thickBot="1" x14ac:dyDescent="0.4">
      <c r="A20" s="4" t="s">
        <v>18</v>
      </c>
      <c r="B20" s="4">
        <v>204.40600000000001</v>
      </c>
      <c r="C20" s="4">
        <v>7.7</v>
      </c>
      <c r="D20" s="4">
        <v>19.5</v>
      </c>
      <c r="E20" s="4">
        <v>168.2</v>
      </c>
      <c r="F20" s="5"/>
      <c r="G20" s="86" t="s">
        <v>180</v>
      </c>
      <c r="H20" s="83">
        <f>H19*1000</f>
        <v>227889.95999999996</v>
      </c>
      <c r="I20" s="1"/>
      <c r="J20" s="70" t="s">
        <v>115</v>
      </c>
      <c r="K20" s="71" t="s">
        <v>116</v>
      </c>
      <c r="L20" s="75"/>
      <c r="M20" s="14" t="s">
        <v>38</v>
      </c>
      <c r="N20">
        <v>8.3063310923793914</v>
      </c>
      <c r="O20">
        <v>0.1001813068186594</v>
      </c>
      <c r="P20">
        <v>82.912984030193186</v>
      </c>
      <c r="Q20" s="20">
        <v>5.7835637568169062E-38</v>
      </c>
      <c r="R20" s="79" t="s">
        <v>100</v>
      </c>
      <c r="S20">
        <v>8.102009970045172</v>
      </c>
      <c r="T20" s="13">
        <v>8.5106522147136108</v>
      </c>
      <c r="V20" s="1"/>
      <c r="W20" s="1"/>
      <c r="X20" s="1"/>
    </row>
    <row r="21" spans="1:24" ht="15" thickBot="1" x14ac:dyDescent="0.4">
      <c r="A21" s="4" t="s">
        <v>19</v>
      </c>
      <c r="B21" s="4">
        <v>107.33099999999999</v>
      </c>
      <c r="C21" s="4">
        <v>7.2</v>
      </c>
      <c r="D21" s="4">
        <v>7.5</v>
      </c>
      <c r="E21" s="4">
        <v>164.7</v>
      </c>
      <c r="F21" s="5"/>
      <c r="G21" s="1"/>
      <c r="H21" s="1"/>
      <c r="I21" s="1"/>
      <c r="J21" s="70" t="s">
        <v>117</v>
      </c>
      <c r="K21" s="71" t="s">
        <v>118</v>
      </c>
      <c r="L21" s="75"/>
      <c r="M21" s="15" t="s">
        <v>0</v>
      </c>
      <c r="N21" s="8">
        <v>-1.857256399294889E-2</v>
      </c>
      <c r="O21" s="8">
        <v>3.0558235449191343E-2</v>
      </c>
      <c r="P21" s="8">
        <v>-0.60777606167179299</v>
      </c>
      <c r="Q21" s="8">
        <v>0.54776302612375549</v>
      </c>
      <c r="R21" s="78" t="s">
        <v>101</v>
      </c>
      <c r="S21" s="8">
        <v>-8.089649608972202E-2</v>
      </c>
      <c r="T21" s="16">
        <v>4.375136810382424E-2</v>
      </c>
      <c r="V21" s="1"/>
      <c r="W21" s="1"/>
      <c r="X21" s="1"/>
    </row>
    <row r="22" spans="1:24" ht="15" thickBot="1" x14ac:dyDescent="0.4">
      <c r="A22" s="4" t="s">
        <v>20</v>
      </c>
      <c r="B22" s="4">
        <v>190.34500000000003</v>
      </c>
      <c r="C22" s="4">
        <v>8.4</v>
      </c>
      <c r="D22" s="4">
        <v>18.100000000000001</v>
      </c>
      <c r="E22" s="4">
        <v>182.7</v>
      </c>
      <c r="F22" s="5" t="s">
        <v>129</v>
      </c>
      <c r="G22" s="84" t="s">
        <v>142</v>
      </c>
      <c r="H22" s="81"/>
      <c r="I22" s="1"/>
      <c r="J22" s="72" t="s">
        <v>119</v>
      </c>
      <c r="K22" s="73" t="s">
        <v>120</v>
      </c>
      <c r="L22" s="76"/>
      <c r="P22" s="1"/>
      <c r="Q22" s="1"/>
      <c r="R22" s="1"/>
    </row>
    <row r="23" spans="1:24" x14ac:dyDescent="0.35">
      <c r="A23" s="4" t="s">
        <v>21</v>
      </c>
      <c r="B23" s="4">
        <v>108.41900000000001</v>
      </c>
      <c r="C23" s="4">
        <v>8.4</v>
      </c>
      <c r="D23" s="4">
        <v>7.9</v>
      </c>
      <c r="E23" s="4">
        <v>165.7</v>
      </c>
      <c r="F23" s="5"/>
      <c r="G23" s="87" t="s">
        <v>143</v>
      </c>
      <c r="H23" s="42"/>
      <c r="I23" s="1"/>
      <c r="P23" s="1"/>
      <c r="Q23" s="1"/>
      <c r="R23" s="1"/>
    </row>
    <row r="24" spans="1:24" ht="15" thickBot="1" x14ac:dyDescent="0.4">
      <c r="A24" s="4" t="s">
        <v>22</v>
      </c>
      <c r="B24" s="4">
        <v>150.249</v>
      </c>
      <c r="C24" s="4">
        <v>5.7</v>
      </c>
      <c r="D24" s="4">
        <v>12.6</v>
      </c>
      <c r="E24" s="4">
        <v>137</v>
      </c>
      <c r="F24" s="5"/>
      <c r="G24" s="86" t="s">
        <v>144</v>
      </c>
      <c r="H24" s="116">
        <f>H20*(700000-600000)</f>
        <v>22788995999.999996</v>
      </c>
      <c r="I24" s="1"/>
      <c r="P24" s="1"/>
      <c r="Q24" s="1"/>
      <c r="R24" s="1"/>
    </row>
    <row r="25" spans="1:24" ht="15" thickBot="1" x14ac:dyDescent="0.4">
      <c r="A25" s="4" t="s">
        <v>23</v>
      </c>
      <c r="B25" s="4">
        <v>155.88200000000001</v>
      </c>
      <c r="C25" s="4">
        <v>5.5</v>
      </c>
      <c r="D25" s="4">
        <v>12.9</v>
      </c>
      <c r="E25" s="4">
        <v>173.9</v>
      </c>
      <c r="F25" s="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24" x14ac:dyDescent="0.35">
      <c r="A26" s="4" t="s">
        <v>24</v>
      </c>
      <c r="B26" s="4">
        <v>100.97999999999999</v>
      </c>
      <c r="C26" s="4">
        <v>8.4</v>
      </c>
      <c r="D26" s="4">
        <v>7.6</v>
      </c>
      <c r="E26" s="4">
        <v>165.1</v>
      </c>
      <c r="F26" s="5" t="s">
        <v>146</v>
      </c>
      <c r="G26" s="136" t="s">
        <v>150</v>
      </c>
      <c r="H26" s="137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24" ht="29" customHeight="1" x14ac:dyDescent="0.35">
      <c r="A27" s="4" t="s">
        <v>25</v>
      </c>
      <c r="B27" s="4">
        <v>182.679</v>
      </c>
      <c r="C27" s="4">
        <v>5.6</v>
      </c>
      <c r="D27" s="4">
        <v>16.7</v>
      </c>
      <c r="E27" s="4">
        <v>160.1</v>
      </c>
      <c r="F27" s="5"/>
      <c r="G27" s="123" t="s">
        <v>182</v>
      </c>
      <c r="H27" s="125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24" ht="58.5" customHeight="1" thickBot="1" x14ac:dyDescent="0.4">
      <c r="A28" s="4" t="s">
        <v>26</v>
      </c>
      <c r="B28" s="4">
        <v>166.75200000000001</v>
      </c>
      <c r="C28" s="4">
        <v>9.9</v>
      </c>
      <c r="D28" s="4">
        <v>15.5</v>
      </c>
      <c r="E28" s="4">
        <v>155.6</v>
      </c>
      <c r="F28" s="5"/>
      <c r="G28" s="118" t="s">
        <v>147</v>
      </c>
      <c r="H28" s="119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24" ht="15" thickBot="1" x14ac:dyDescent="0.4">
      <c r="A29" s="4" t="s">
        <v>27</v>
      </c>
      <c r="B29" s="4">
        <v>121.56100000000001</v>
      </c>
      <c r="C29" s="4">
        <v>6.2</v>
      </c>
      <c r="D29" s="4">
        <v>9.5</v>
      </c>
      <c r="E29" s="4">
        <v>155.4</v>
      </c>
    </row>
    <row r="30" spans="1:24" x14ac:dyDescent="0.35">
      <c r="A30" s="4" t="s">
        <v>28</v>
      </c>
      <c r="B30" s="4">
        <v>174.256</v>
      </c>
      <c r="C30" s="4">
        <v>9.9</v>
      </c>
      <c r="D30" s="4">
        <v>16.3</v>
      </c>
      <c r="E30" s="4">
        <v>161.9</v>
      </c>
      <c r="F30" s="61" t="s">
        <v>148</v>
      </c>
      <c r="G30" s="126" t="s">
        <v>157</v>
      </c>
      <c r="H30" s="127"/>
      <c r="I30" s="127"/>
      <c r="J30" s="90"/>
    </row>
    <row r="31" spans="1:24" x14ac:dyDescent="0.35">
      <c r="A31" s="4" t="s">
        <v>29</v>
      </c>
      <c r="B31" s="4">
        <v>119.018</v>
      </c>
      <c r="C31" s="4">
        <v>6.5</v>
      </c>
      <c r="D31" s="4">
        <v>9.1</v>
      </c>
      <c r="E31" s="4">
        <v>146.80000000000001</v>
      </c>
      <c r="G31" s="130" t="s">
        <v>112</v>
      </c>
      <c r="H31" s="131"/>
      <c r="I31" s="131"/>
      <c r="J31" s="132"/>
    </row>
    <row r="32" spans="1:24" x14ac:dyDescent="0.35">
      <c r="A32" s="4" t="s">
        <v>30</v>
      </c>
      <c r="B32" s="4">
        <v>169.84200000000001</v>
      </c>
      <c r="C32" s="4">
        <v>7.1</v>
      </c>
      <c r="D32" s="4">
        <v>15.3</v>
      </c>
      <c r="E32" s="4">
        <v>149.5</v>
      </c>
      <c r="G32" s="27" t="s">
        <v>107</v>
      </c>
      <c r="H32" s="128" t="s">
        <v>139</v>
      </c>
      <c r="I32" s="128"/>
      <c r="J32" s="129"/>
    </row>
    <row r="33" spans="1:10" x14ac:dyDescent="0.35">
      <c r="A33" s="4" t="s">
        <v>31</v>
      </c>
      <c r="B33" s="4">
        <v>198.31100000000001</v>
      </c>
      <c r="C33" s="4">
        <v>9.6</v>
      </c>
      <c r="D33" s="4">
        <v>19.100000000000001</v>
      </c>
      <c r="E33" s="4">
        <v>146.5</v>
      </c>
      <c r="G33" s="27" t="s">
        <v>152</v>
      </c>
      <c r="H33" s="80">
        <f>(50.7231-0.79502*7+8.306*22)*1000</f>
        <v>227889.95999999996</v>
      </c>
      <c r="I33" s="4"/>
      <c r="J33" s="24"/>
    </row>
    <row r="34" spans="1:10" x14ac:dyDescent="0.35">
      <c r="A34" s="4" t="s">
        <v>32</v>
      </c>
      <c r="B34" s="4">
        <v>204.875</v>
      </c>
      <c r="C34" s="4">
        <v>5.8</v>
      </c>
      <c r="D34" s="4">
        <v>19.399999999999999</v>
      </c>
      <c r="E34" s="4">
        <v>178.9</v>
      </c>
      <c r="G34" s="27" t="s">
        <v>153</v>
      </c>
      <c r="H34" s="80">
        <f>(50.7231-0.79502*8+8.306*22)*1000</f>
        <v>227094.93999999997</v>
      </c>
      <c r="I34" s="4"/>
      <c r="J34" s="24"/>
    </row>
    <row r="35" spans="1:10" x14ac:dyDescent="0.35">
      <c r="A35" s="4" t="s">
        <v>33</v>
      </c>
      <c r="B35" s="4">
        <v>119.56100000000001</v>
      </c>
      <c r="C35" s="4">
        <v>6.2</v>
      </c>
      <c r="D35" s="4">
        <v>9.4</v>
      </c>
      <c r="E35" s="4">
        <v>175.4</v>
      </c>
      <c r="G35" s="27" t="s">
        <v>154</v>
      </c>
      <c r="H35" s="96">
        <f>H34-H33</f>
        <v>-795.01999999998952</v>
      </c>
      <c r="I35" s="4"/>
      <c r="J35" s="24"/>
    </row>
    <row r="36" spans="1:10" x14ac:dyDescent="0.35">
      <c r="A36" s="4" t="s">
        <v>34</v>
      </c>
      <c r="B36" s="4">
        <v>203.875</v>
      </c>
      <c r="C36" s="4">
        <v>5.9</v>
      </c>
      <c r="D36" s="4">
        <v>19.399999999999999</v>
      </c>
      <c r="E36" s="4">
        <v>175.9</v>
      </c>
      <c r="G36" s="27" t="s">
        <v>155</v>
      </c>
      <c r="H36" s="4" t="s">
        <v>112</v>
      </c>
      <c r="I36" s="4"/>
      <c r="J36" s="24"/>
    </row>
    <row r="37" spans="1:10" ht="15" thickBot="1" x14ac:dyDescent="0.4">
      <c r="A37" s="4" t="s">
        <v>35</v>
      </c>
      <c r="B37" s="4">
        <v>118.56100000000001</v>
      </c>
      <c r="C37" s="4">
        <v>6.1</v>
      </c>
      <c r="D37" s="4">
        <v>9.4</v>
      </c>
      <c r="E37" s="4">
        <v>165.4</v>
      </c>
      <c r="G37" s="29" t="s">
        <v>165</v>
      </c>
      <c r="H37" s="25" t="s">
        <v>166</v>
      </c>
      <c r="I37" s="25"/>
      <c r="J37" s="26"/>
    </row>
    <row r="39" spans="1:10" x14ac:dyDescent="0.35">
      <c r="F39" s="34"/>
    </row>
  </sheetData>
  <mergeCells count="13">
    <mergeCell ref="G30:I30"/>
    <mergeCell ref="H32:J32"/>
    <mergeCell ref="G31:J31"/>
    <mergeCell ref="G15:H15"/>
    <mergeCell ref="G18:H18"/>
    <mergeCell ref="G27:H27"/>
    <mergeCell ref="G28:H28"/>
    <mergeCell ref="G26:H26"/>
    <mergeCell ref="G3:H3"/>
    <mergeCell ref="G2:H2"/>
    <mergeCell ref="G5:H5"/>
    <mergeCell ref="S13:V13"/>
    <mergeCell ref="G14:J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244D9-D10A-4DC6-A8B3-69D6435682F3}">
  <dimension ref="A1:V37"/>
  <sheetViews>
    <sheetView topLeftCell="C1" workbookViewId="0">
      <selection activeCell="G17" sqref="G17"/>
    </sheetView>
  </sheetViews>
  <sheetFormatPr defaultRowHeight="14.5" x14ac:dyDescent="0.35"/>
  <cols>
    <col min="1" max="1" width="11.7265625" customWidth="1"/>
    <col min="2" max="2" width="10.08984375" customWidth="1"/>
    <col min="3" max="3" width="6.453125" customWidth="1"/>
    <col min="4" max="4" width="7.08984375" customWidth="1"/>
    <col min="7" max="7" width="17" customWidth="1"/>
    <col min="8" max="8" width="30.453125" customWidth="1"/>
    <col min="9" max="9" width="21.7265625" customWidth="1"/>
    <col min="11" max="11" width="22.90625" customWidth="1"/>
    <col min="12" max="12" width="3.90625" customWidth="1"/>
    <col min="13" max="13" width="8.7265625" hidden="1" customWidth="1"/>
    <col min="14" max="14" width="17.54296875" customWidth="1"/>
  </cols>
  <sheetData>
    <row r="1" spans="1:19" x14ac:dyDescent="0.35">
      <c r="A1" s="2"/>
      <c r="B1" s="2" t="s">
        <v>71</v>
      </c>
      <c r="C1" s="2" t="s">
        <v>122</v>
      </c>
      <c r="D1" s="2" t="s">
        <v>123</v>
      </c>
    </row>
    <row r="2" spans="1:19" ht="73" thickBot="1" x14ac:dyDescent="0.4">
      <c r="A2" s="3" t="s">
        <v>39</v>
      </c>
      <c r="B2" s="3" t="s">
        <v>36</v>
      </c>
      <c r="C2" s="3" t="s">
        <v>37</v>
      </c>
      <c r="D2" s="3" t="s">
        <v>38</v>
      </c>
    </row>
    <row r="3" spans="1:19" ht="43.5" customHeight="1" x14ac:dyDescent="0.35">
      <c r="A3" s="4" t="s">
        <v>1</v>
      </c>
      <c r="B3" s="4">
        <v>171.87700000000001</v>
      </c>
      <c r="C3" s="4">
        <v>6.1</v>
      </c>
      <c r="D3" s="4">
        <v>15.8</v>
      </c>
      <c r="F3" t="s">
        <v>159</v>
      </c>
      <c r="G3" s="140" t="s">
        <v>107</v>
      </c>
      <c r="H3" s="141"/>
      <c r="I3" s="141"/>
      <c r="J3" s="141"/>
      <c r="K3" s="142"/>
      <c r="N3" t="s">
        <v>74</v>
      </c>
    </row>
    <row r="4" spans="1:19" ht="14.5" customHeight="1" thickBot="1" x14ac:dyDescent="0.4">
      <c r="A4" s="4" t="s">
        <v>2</v>
      </c>
      <c r="B4" s="4">
        <v>139.79599999999999</v>
      </c>
      <c r="C4" s="4">
        <v>6.1</v>
      </c>
      <c r="D4" s="4">
        <v>12.1</v>
      </c>
      <c r="G4" s="123" t="s">
        <v>108</v>
      </c>
      <c r="H4" s="124"/>
      <c r="I4" s="124"/>
      <c r="J4" s="124"/>
      <c r="K4" s="125"/>
    </row>
    <row r="5" spans="1:19" ht="15" customHeight="1" thickBot="1" x14ac:dyDescent="0.4">
      <c r="A5" s="4" t="s">
        <v>3</v>
      </c>
      <c r="B5" s="4">
        <v>178.947</v>
      </c>
      <c r="C5" s="4">
        <v>9.9</v>
      </c>
      <c r="D5" s="4">
        <v>17</v>
      </c>
      <c r="G5" s="118" t="s">
        <v>139</v>
      </c>
      <c r="H5" s="133"/>
      <c r="I5" s="133"/>
      <c r="J5" s="133"/>
      <c r="K5" s="119"/>
      <c r="N5" s="10" t="s">
        <v>75</v>
      </c>
      <c r="O5" s="10"/>
    </row>
    <row r="6" spans="1:19" ht="14.5" customHeight="1" x14ac:dyDescent="0.35">
      <c r="A6" s="4" t="s">
        <v>4</v>
      </c>
      <c r="B6" s="4">
        <v>140.02199999999999</v>
      </c>
      <c r="C6" s="4">
        <v>5.8</v>
      </c>
      <c r="D6" s="4">
        <v>11.6</v>
      </c>
      <c r="G6" s="138" t="s">
        <v>160</v>
      </c>
      <c r="H6" s="138"/>
      <c r="I6" s="138"/>
      <c r="J6" s="138"/>
      <c r="K6" s="138"/>
      <c r="N6" t="s">
        <v>76</v>
      </c>
      <c r="O6">
        <v>0.99785537353692411</v>
      </c>
    </row>
    <row r="7" spans="1:19" x14ac:dyDescent="0.35">
      <c r="A7" s="4" t="s">
        <v>5</v>
      </c>
      <c r="B7" s="4">
        <v>186.476</v>
      </c>
      <c r="C7" s="4">
        <v>10</v>
      </c>
      <c r="D7" s="4">
        <v>17.2</v>
      </c>
      <c r="G7" s="139"/>
      <c r="H7" s="139"/>
      <c r="I7" s="139"/>
      <c r="J7" s="139"/>
      <c r="K7" s="139"/>
      <c r="N7" t="s">
        <v>77</v>
      </c>
      <c r="O7">
        <v>0.99571534649651439</v>
      </c>
    </row>
    <row r="8" spans="1:19" ht="15" thickBot="1" x14ac:dyDescent="0.4">
      <c r="A8" s="4" t="s">
        <v>6</v>
      </c>
      <c r="B8" s="4">
        <v>192.12300000000002</v>
      </c>
      <c r="C8" s="4">
        <v>6.5</v>
      </c>
      <c r="D8" s="4">
        <v>17.600000000000001</v>
      </c>
      <c r="N8" t="s">
        <v>78</v>
      </c>
      <c r="O8">
        <v>0.99544755565254661</v>
      </c>
    </row>
    <row r="9" spans="1:19" x14ac:dyDescent="0.35">
      <c r="A9" s="4" t="s">
        <v>7</v>
      </c>
      <c r="B9" s="4">
        <v>175.08500000000001</v>
      </c>
      <c r="C9" s="4">
        <v>5.5</v>
      </c>
      <c r="D9" s="4">
        <v>16</v>
      </c>
      <c r="G9" s="102" t="s">
        <v>161</v>
      </c>
      <c r="H9" s="103" t="s">
        <v>162</v>
      </c>
      <c r="I9" s="104" t="s">
        <v>163</v>
      </c>
      <c r="N9" t="s">
        <v>79</v>
      </c>
      <c r="O9">
        <v>2.2849391302615492</v>
      </c>
    </row>
    <row r="10" spans="1:19" ht="15" thickBot="1" x14ac:dyDescent="0.4">
      <c r="A10" s="4" t="s">
        <v>8</v>
      </c>
      <c r="B10" s="4">
        <v>146.88200000000001</v>
      </c>
      <c r="C10" s="4">
        <v>8.4</v>
      </c>
      <c r="D10" s="4">
        <v>13</v>
      </c>
      <c r="G10" s="105" t="s">
        <v>77</v>
      </c>
      <c r="H10" s="96">
        <v>0.99576580063444931</v>
      </c>
      <c r="I10" s="106">
        <v>0.99571534649651439</v>
      </c>
      <c r="N10" s="8" t="s">
        <v>80</v>
      </c>
      <c r="O10" s="8">
        <v>35</v>
      </c>
    </row>
    <row r="11" spans="1:19" ht="15" thickBot="1" x14ac:dyDescent="0.4">
      <c r="A11" s="4" t="s">
        <v>9</v>
      </c>
      <c r="B11" s="4">
        <v>202.84699999999998</v>
      </c>
      <c r="C11" s="4">
        <v>6.6</v>
      </c>
      <c r="D11" s="4">
        <v>19.3</v>
      </c>
      <c r="G11" s="107" t="s">
        <v>78</v>
      </c>
      <c r="H11" s="108">
        <v>0.99535603940552508</v>
      </c>
      <c r="I11" s="109">
        <v>0.99544755565254661</v>
      </c>
    </row>
    <row r="12" spans="1:19" ht="15" thickBot="1" x14ac:dyDescent="0.4">
      <c r="A12" s="4" t="s">
        <v>10</v>
      </c>
      <c r="B12" s="4">
        <v>149.93299999999999</v>
      </c>
      <c r="C12" s="4">
        <v>8.8000000000000007</v>
      </c>
      <c r="D12" s="4">
        <v>13.3</v>
      </c>
      <c r="N12" t="s">
        <v>81</v>
      </c>
    </row>
    <row r="13" spans="1:19" x14ac:dyDescent="0.35">
      <c r="A13" s="4" t="s">
        <v>11</v>
      </c>
      <c r="B13" s="4">
        <v>171.57900000000001</v>
      </c>
      <c r="C13" s="4">
        <v>9.5</v>
      </c>
      <c r="D13" s="4">
        <v>15.8</v>
      </c>
      <c r="H13" s="113" t="s">
        <v>167</v>
      </c>
      <c r="I13" s="113" t="s">
        <v>168</v>
      </c>
      <c r="N13" s="9"/>
      <c r="O13" s="9" t="s">
        <v>86</v>
      </c>
      <c r="P13" s="9" t="s">
        <v>87</v>
      </c>
      <c r="Q13" s="9" t="s">
        <v>88</v>
      </c>
      <c r="R13" s="9" t="s">
        <v>89</v>
      </c>
      <c r="S13" s="9" t="s">
        <v>90</v>
      </c>
    </row>
    <row r="14" spans="1:19" x14ac:dyDescent="0.35">
      <c r="A14" s="4" t="s">
        <v>12</v>
      </c>
      <c r="B14" s="4">
        <v>201.512</v>
      </c>
      <c r="C14" s="4">
        <v>9.1999999999999993</v>
      </c>
      <c r="D14" s="4">
        <v>19.2</v>
      </c>
      <c r="G14" s="101" t="s">
        <v>169</v>
      </c>
      <c r="H14" t="s">
        <v>171</v>
      </c>
      <c r="I14" t="s">
        <v>173</v>
      </c>
      <c r="N14" t="s">
        <v>82</v>
      </c>
      <c r="O14">
        <v>2</v>
      </c>
      <c r="P14">
        <v>38825.650674614844</v>
      </c>
      <c r="Q14">
        <v>19412.825337307422</v>
      </c>
      <c r="R14">
        <v>3718.2576212951353</v>
      </c>
      <c r="S14">
        <v>1.2901829730921113E-38</v>
      </c>
    </row>
    <row r="15" spans="1:19" x14ac:dyDescent="0.35">
      <c r="A15" s="4" t="s">
        <v>13</v>
      </c>
      <c r="B15" s="4">
        <v>142.60399999999998</v>
      </c>
      <c r="C15" s="4">
        <v>8.1</v>
      </c>
      <c r="D15" s="4">
        <v>11.7</v>
      </c>
      <c r="G15" s="101" t="s">
        <v>170</v>
      </c>
      <c r="H15" t="s">
        <v>172</v>
      </c>
      <c r="I15" t="s">
        <v>174</v>
      </c>
      <c r="N15" t="s">
        <v>83</v>
      </c>
      <c r="O15">
        <v>32</v>
      </c>
      <c r="P15">
        <v>167.07029852801293</v>
      </c>
      <c r="Q15">
        <v>5.220946829000404</v>
      </c>
    </row>
    <row r="16" spans="1:19" ht="15" thickBot="1" x14ac:dyDescent="0.4">
      <c r="A16" s="4" t="s">
        <v>14</v>
      </c>
      <c r="B16" s="4">
        <v>135.15799999999999</v>
      </c>
      <c r="C16" s="4">
        <v>5.4</v>
      </c>
      <c r="D16" s="4">
        <v>11.2</v>
      </c>
      <c r="N16" s="8" t="s">
        <v>84</v>
      </c>
      <c r="O16" s="8">
        <v>34</v>
      </c>
      <c r="P16" s="8">
        <v>38992.720973142859</v>
      </c>
      <c r="Q16" s="8"/>
      <c r="R16" s="8"/>
      <c r="S16" s="8"/>
    </row>
    <row r="17" spans="1:22" ht="15" thickBot="1" x14ac:dyDescent="0.4">
      <c r="A17" s="4" t="s">
        <v>15</v>
      </c>
      <c r="B17" s="4">
        <v>107.322</v>
      </c>
      <c r="C17" s="4">
        <v>5.6</v>
      </c>
      <c r="D17" s="4">
        <v>7.8</v>
      </c>
      <c r="G17" t="s">
        <v>175</v>
      </c>
    </row>
    <row r="18" spans="1:22" x14ac:dyDescent="0.35">
      <c r="A18" s="4" t="s">
        <v>16</v>
      </c>
      <c r="B18" s="4">
        <v>199.69900000000001</v>
      </c>
      <c r="C18" s="4">
        <v>6.3</v>
      </c>
      <c r="D18" s="4">
        <v>19</v>
      </c>
      <c r="G18" t="s">
        <v>176</v>
      </c>
      <c r="N18" s="9"/>
      <c r="O18" s="9" t="s">
        <v>91</v>
      </c>
      <c r="P18" s="9" t="s">
        <v>79</v>
      </c>
      <c r="Q18" s="9" t="s">
        <v>92</v>
      </c>
      <c r="R18" s="9" t="s">
        <v>93</v>
      </c>
      <c r="S18" s="9" t="s">
        <v>131</v>
      </c>
      <c r="T18" s="9" t="s">
        <v>132</v>
      </c>
      <c r="U18" s="9" t="s">
        <v>94</v>
      </c>
      <c r="V18" s="9" t="s">
        <v>95</v>
      </c>
    </row>
    <row r="19" spans="1:22" x14ac:dyDescent="0.35">
      <c r="A19" s="4" t="s">
        <v>17</v>
      </c>
      <c r="B19" s="4">
        <v>202.875</v>
      </c>
      <c r="C19" s="4">
        <v>5.8</v>
      </c>
      <c r="D19" s="4">
        <v>19.7</v>
      </c>
      <c r="N19" t="s">
        <v>85</v>
      </c>
      <c r="O19">
        <v>47.779964019196612</v>
      </c>
      <c r="P19">
        <v>2.1134414205069483</v>
      </c>
      <c r="Q19">
        <v>22.607659505289575</v>
      </c>
      <c r="R19">
        <v>3.0381260506021039E-21</v>
      </c>
      <c r="S19">
        <v>43.475024720316327</v>
      </c>
      <c r="T19">
        <v>52.084903318076897</v>
      </c>
      <c r="U19">
        <v>43.475024720316327</v>
      </c>
      <c r="V19">
        <v>52.084903318076897</v>
      </c>
    </row>
    <row r="20" spans="1:22" ht="29" x14ac:dyDescent="0.35">
      <c r="A20" s="4" t="s">
        <v>18</v>
      </c>
      <c r="B20" s="4">
        <v>204.40600000000001</v>
      </c>
      <c r="C20" s="4">
        <v>7.7</v>
      </c>
      <c r="D20" s="4">
        <v>19.5</v>
      </c>
      <c r="N20" s="47" t="s">
        <v>37</v>
      </c>
      <c r="O20">
        <v>-0.78292532766711753</v>
      </c>
      <c r="P20">
        <v>0.2510417831579328</v>
      </c>
      <c r="Q20">
        <v>-3.1187052522430965</v>
      </c>
      <c r="R20">
        <v>3.8273451846550237E-3</v>
      </c>
      <c r="S20">
        <v>-1.2942807063831911</v>
      </c>
      <c r="T20">
        <v>-0.2715699489510438</v>
      </c>
      <c r="U20">
        <v>-1.2942807063831911</v>
      </c>
      <c r="V20">
        <v>-0.2715699489510438</v>
      </c>
    </row>
    <row r="21" spans="1:22" ht="29.5" thickBot="1" x14ac:dyDescent="0.4">
      <c r="A21" s="4" t="s">
        <v>19</v>
      </c>
      <c r="B21" s="4">
        <v>107.33099999999999</v>
      </c>
      <c r="C21" s="4">
        <v>7.2</v>
      </c>
      <c r="D21" s="4">
        <v>7.5</v>
      </c>
      <c r="N21" s="100" t="s">
        <v>38</v>
      </c>
      <c r="O21" s="8">
        <v>8.2944664974273934</v>
      </c>
      <c r="P21" s="8">
        <v>9.7287931072783329E-2</v>
      </c>
      <c r="Q21" s="8">
        <v>85.256890612897436</v>
      </c>
      <c r="R21" s="8">
        <v>2.6025697055940583E-39</v>
      </c>
      <c r="S21" s="8">
        <v>8.0962974667089931</v>
      </c>
      <c r="T21" s="8">
        <v>8.4926355281457937</v>
      </c>
      <c r="U21" s="8">
        <v>8.0962974667089931</v>
      </c>
      <c r="V21" s="8">
        <v>8.4926355281457937</v>
      </c>
    </row>
    <row r="22" spans="1:22" x14ac:dyDescent="0.35">
      <c r="A22" s="4" t="s">
        <v>20</v>
      </c>
      <c r="B22" s="4">
        <v>190.34500000000003</v>
      </c>
      <c r="C22" s="4">
        <v>8.4</v>
      </c>
      <c r="D22" s="4">
        <v>18.100000000000001</v>
      </c>
    </row>
    <row r="23" spans="1:22" x14ac:dyDescent="0.35">
      <c r="A23" s="4" t="s">
        <v>21</v>
      </c>
      <c r="B23" s="4">
        <v>108.41900000000001</v>
      </c>
      <c r="C23" s="4">
        <v>8.4</v>
      </c>
      <c r="D23" s="4">
        <v>7.9</v>
      </c>
    </row>
    <row r="24" spans="1:22" x14ac:dyDescent="0.35">
      <c r="A24" s="4" t="s">
        <v>22</v>
      </c>
      <c r="B24" s="4">
        <v>150.249</v>
      </c>
      <c r="C24" s="4">
        <v>5.7</v>
      </c>
      <c r="D24" s="4">
        <v>12.6</v>
      </c>
    </row>
    <row r="25" spans="1:22" x14ac:dyDescent="0.35">
      <c r="A25" s="4" t="s">
        <v>23</v>
      </c>
      <c r="B25" s="4">
        <v>155.88200000000001</v>
      </c>
      <c r="C25" s="4">
        <v>5.5</v>
      </c>
      <c r="D25" s="4">
        <v>12.9</v>
      </c>
    </row>
    <row r="26" spans="1:22" x14ac:dyDescent="0.35">
      <c r="A26" s="4" t="s">
        <v>24</v>
      </c>
      <c r="B26" s="4">
        <v>100.97999999999999</v>
      </c>
      <c r="C26" s="4">
        <v>8.4</v>
      </c>
      <c r="D26" s="4">
        <v>7.6</v>
      </c>
    </row>
    <row r="27" spans="1:22" x14ac:dyDescent="0.35">
      <c r="A27" s="4" t="s">
        <v>25</v>
      </c>
      <c r="B27" s="4">
        <v>182.679</v>
      </c>
      <c r="C27" s="4">
        <v>5.6</v>
      </c>
      <c r="D27" s="4">
        <v>16.7</v>
      </c>
    </row>
    <row r="28" spans="1:22" x14ac:dyDescent="0.35">
      <c r="A28" s="4" t="s">
        <v>26</v>
      </c>
      <c r="B28" s="4">
        <v>166.75200000000001</v>
      </c>
      <c r="C28" s="4">
        <v>9.9</v>
      </c>
      <c r="D28" s="4">
        <v>15.5</v>
      </c>
    </row>
    <row r="29" spans="1:22" x14ac:dyDescent="0.35">
      <c r="A29" s="4" t="s">
        <v>27</v>
      </c>
      <c r="B29" s="4">
        <v>121.56100000000001</v>
      </c>
      <c r="C29" s="4">
        <v>6.2</v>
      </c>
      <c r="D29" s="4">
        <v>9.5</v>
      </c>
    </row>
    <row r="30" spans="1:22" x14ac:dyDescent="0.35">
      <c r="A30" s="4" t="s">
        <v>28</v>
      </c>
      <c r="B30" s="4">
        <v>174.256</v>
      </c>
      <c r="C30" s="4">
        <v>9.9</v>
      </c>
      <c r="D30" s="4">
        <v>16.3</v>
      </c>
    </row>
    <row r="31" spans="1:22" x14ac:dyDescent="0.35">
      <c r="A31" s="4" t="s">
        <v>29</v>
      </c>
      <c r="B31" s="4">
        <v>119.018</v>
      </c>
      <c r="C31" s="4">
        <v>6.5</v>
      </c>
      <c r="D31" s="4">
        <v>9.1</v>
      </c>
    </row>
    <row r="32" spans="1:22" x14ac:dyDescent="0.35">
      <c r="A32" s="4" t="s">
        <v>30</v>
      </c>
      <c r="B32" s="4">
        <v>169.84200000000001</v>
      </c>
      <c r="C32" s="4">
        <v>7.1</v>
      </c>
      <c r="D32" s="4">
        <v>15.3</v>
      </c>
    </row>
    <row r="33" spans="1:4" x14ac:dyDescent="0.35">
      <c r="A33" s="4" t="s">
        <v>31</v>
      </c>
      <c r="B33" s="4">
        <v>198.31100000000001</v>
      </c>
      <c r="C33" s="4">
        <v>9.6</v>
      </c>
      <c r="D33" s="4">
        <v>19.100000000000001</v>
      </c>
    </row>
    <row r="34" spans="1:4" x14ac:dyDescent="0.35">
      <c r="A34" s="4" t="s">
        <v>32</v>
      </c>
      <c r="B34" s="4">
        <v>204.875</v>
      </c>
      <c r="C34" s="4">
        <v>5.8</v>
      </c>
      <c r="D34" s="4">
        <v>19.399999999999999</v>
      </c>
    </row>
    <row r="35" spans="1:4" x14ac:dyDescent="0.35">
      <c r="A35" s="4" t="s">
        <v>33</v>
      </c>
      <c r="B35" s="4">
        <v>119.56100000000001</v>
      </c>
      <c r="C35" s="4">
        <v>6.2</v>
      </c>
      <c r="D35" s="4">
        <v>9.4</v>
      </c>
    </row>
    <row r="36" spans="1:4" x14ac:dyDescent="0.35">
      <c r="A36" s="4" t="s">
        <v>34</v>
      </c>
      <c r="B36" s="4">
        <v>203.875</v>
      </c>
      <c r="C36" s="4">
        <v>5.9</v>
      </c>
      <c r="D36" s="4">
        <v>19.399999999999999</v>
      </c>
    </row>
    <row r="37" spans="1:4" x14ac:dyDescent="0.35">
      <c r="A37" s="4" t="s">
        <v>35</v>
      </c>
      <c r="B37" s="4">
        <v>118.56100000000001</v>
      </c>
      <c r="C37" s="4">
        <v>6.1</v>
      </c>
      <c r="D37" s="4">
        <v>9.4</v>
      </c>
    </row>
  </sheetData>
  <mergeCells count="4">
    <mergeCell ref="G6:K7"/>
    <mergeCell ref="G3:K3"/>
    <mergeCell ref="G4:K4"/>
    <mergeCell ref="G5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6EB0-60A8-4E95-92F7-E931B1E2AF3D}">
  <dimension ref="A1:AA37"/>
  <sheetViews>
    <sheetView tabSelected="1" workbookViewId="0">
      <pane xSplit="5" topLeftCell="G1" activePane="topRight" state="frozen"/>
      <selection pane="topRight" activeCell="K5" sqref="K5"/>
    </sheetView>
  </sheetViews>
  <sheetFormatPr defaultRowHeight="14.5" x14ac:dyDescent="0.35"/>
  <cols>
    <col min="1" max="1" width="10.26953125" customWidth="1"/>
    <col min="2" max="2" width="8.26953125" customWidth="1"/>
    <col min="3" max="4" width="7.6328125" customWidth="1"/>
    <col min="5" max="5" width="8" customWidth="1"/>
    <col min="6" max="6" width="3.54296875" customWidth="1"/>
    <col min="8" max="8" width="26.26953125" customWidth="1"/>
    <col min="9" max="9" width="17.453125" bestFit="1" customWidth="1"/>
    <col min="10" max="10" width="25.54296875" customWidth="1"/>
    <col min="11" max="11" width="33" customWidth="1"/>
    <col min="14" max="14" width="18.6328125" customWidth="1"/>
    <col min="15" max="15" width="14.6328125" customWidth="1"/>
    <col min="18" max="18" width="9.36328125" bestFit="1" customWidth="1"/>
    <col min="19" max="19" width="14.6328125" customWidth="1"/>
    <col min="20" max="20" width="14.7265625" customWidth="1"/>
  </cols>
  <sheetData>
    <row r="1" spans="1:27" ht="15" thickBot="1" x14ac:dyDescent="0.4">
      <c r="A1" s="39"/>
      <c r="B1" s="40" t="s">
        <v>71</v>
      </c>
      <c r="C1" s="37" t="s">
        <v>122</v>
      </c>
      <c r="D1" s="37" t="s">
        <v>123</v>
      </c>
      <c r="E1" s="38" t="s">
        <v>124</v>
      </c>
      <c r="F1" s="35"/>
    </row>
    <row r="2" spans="1:27" ht="43.5" x14ac:dyDescent="0.35">
      <c r="A2" s="41" t="s">
        <v>39</v>
      </c>
      <c r="B2" s="3" t="s">
        <v>36</v>
      </c>
      <c r="C2" s="3" t="s">
        <v>37</v>
      </c>
      <c r="D2" s="3" t="s">
        <v>38</v>
      </c>
      <c r="E2" s="42" t="s">
        <v>0</v>
      </c>
      <c r="F2" s="1"/>
      <c r="H2" s="120" t="s">
        <v>126</v>
      </c>
      <c r="I2" s="147"/>
      <c r="J2" s="121"/>
      <c r="K2" s="33"/>
      <c r="N2" t="s">
        <v>74</v>
      </c>
    </row>
    <row r="3" spans="1:27" ht="15" customHeight="1" thickBot="1" x14ac:dyDescent="0.4">
      <c r="A3" s="43" t="s">
        <v>40</v>
      </c>
      <c r="B3" s="4">
        <v>20.896000000000008</v>
      </c>
      <c r="C3" s="4">
        <v>42.5</v>
      </c>
      <c r="D3" s="4">
        <v>9.3000000000000007</v>
      </c>
      <c r="E3" s="24">
        <v>199.4</v>
      </c>
      <c r="H3" s="123" t="s">
        <v>127</v>
      </c>
      <c r="I3" s="124"/>
      <c r="J3" s="125"/>
      <c r="K3" s="33"/>
    </row>
    <row r="4" spans="1:27" ht="15" thickBot="1" x14ac:dyDescent="0.4">
      <c r="A4" s="43" t="s">
        <v>41</v>
      </c>
      <c r="B4" s="4">
        <v>31.047999999999995</v>
      </c>
      <c r="C4" s="4">
        <v>36</v>
      </c>
      <c r="D4" s="4">
        <v>9.6999999999999993</v>
      </c>
      <c r="E4" s="24">
        <v>235.2</v>
      </c>
      <c r="H4" s="118"/>
      <c r="I4" s="133"/>
      <c r="J4" s="119"/>
      <c r="K4" s="33"/>
      <c r="N4" s="10" t="s">
        <v>75</v>
      </c>
      <c r="O4" s="10"/>
    </row>
    <row r="5" spans="1:27" ht="14.5" customHeight="1" x14ac:dyDescent="0.35">
      <c r="A5" s="43" t="s">
        <v>42</v>
      </c>
      <c r="B5" s="4">
        <v>29.904000000000003</v>
      </c>
      <c r="C5" s="4">
        <v>54.7</v>
      </c>
      <c r="D5" s="4">
        <v>16.600000000000001</v>
      </c>
      <c r="E5" s="24">
        <v>240.8</v>
      </c>
      <c r="H5" s="88" t="s">
        <v>128</v>
      </c>
      <c r="I5" s="36"/>
      <c r="J5" s="64"/>
      <c r="N5" t="s">
        <v>76</v>
      </c>
      <c r="O5">
        <v>0.92902513317583557</v>
      </c>
    </row>
    <row r="6" spans="1:27" ht="15" thickBot="1" x14ac:dyDescent="0.4">
      <c r="A6" s="43" t="s">
        <v>43</v>
      </c>
      <c r="B6" s="4">
        <v>28.791999999999994</v>
      </c>
      <c r="C6" s="4">
        <v>42.7</v>
      </c>
      <c r="D6" s="4">
        <v>11.7</v>
      </c>
      <c r="E6" s="24">
        <v>232.5</v>
      </c>
      <c r="H6" s="152" t="s">
        <v>130</v>
      </c>
      <c r="I6" s="153"/>
      <c r="J6" s="154"/>
      <c r="K6" s="33"/>
      <c r="N6" t="s">
        <v>77</v>
      </c>
      <c r="O6">
        <v>0.86308769807237906</v>
      </c>
    </row>
    <row r="7" spans="1:27" ht="15" thickBot="1" x14ac:dyDescent="0.4">
      <c r="A7" s="43" t="s">
        <v>44</v>
      </c>
      <c r="B7" s="4">
        <v>16.776000000000003</v>
      </c>
      <c r="C7" s="4">
        <v>44.9</v>
      </c>
      <c r="D7" s="4">
        <v>13.7</v>
      </c>
      <c r="E7" s="24">
        <v>188.8</v>
      </c>
      <c r="H7" s="33"/>
      <c r="I7" s="33"/>
      <c r="J7" s="33"/>
      <c r="K7" s="33"/>
      <c r="N7" t="s">
        <v>78</v>
      </c>
      <c r="O7">
        <v>0.84787522008042115</v>
      </c>
    </row>
    <row r="8" spans="1:27" x14ac:dyDescent="0.35">
      <c r="A8" s="43" t="s">
        <v>45</v>
      </c>
      <c r="B8" s="4">
        <v>18.928000000000004</v>
      </c>
      <c r="C8" s="4">
        <v>35.5</v>
      </c>
      <c r="D8" s="4">
        <v>9.6</v>
      </c>
      <c r="E8" s="24">
        <v>184.2</v>
      </c>
      <c r="G8" s="34" t="s">
        <v>97</v>
      </c>
      <c r="H8" s="51"/>
      <c r="I8" s="45" t="s">
        <v>103</v>
      </c>
      <c r="J8" s="45" t="s">
        <v>104</v>
      </c>
      <c r="K8" s="46" t="s">
        <v>105</v>
      </c>
      <c r="N8" t="s">
        <v>79</v>
      </c>
      <c r="O8">
        <v>2.3067303951217166</v>
      </c>
    </row>
    <row r="9" spans="1:27" ht="15" thickBot="1" x14ac:dyDescent="0.4">
      <c r="A9" s="43" t="s">
        <v>46</v>
      </c>
      <c r="B9" s="4">
        <v>22.776000000000003</v>
      </c>
      <c r="C9" s="4">
        <v>51.3</v>
      </c>
      <c r="D9" s="4">
        <v>13.7</v>
      </c>
      <c r="E9" s="24">
        <v>207.7</v>
      </c>
      <c r="H9" s="27" t="s">
        <v>85</v>
      </c>
      <c r="I9" s="53">
        <v>-13.447648888345135</v>
      </c>
      <c r="J9" s="53">
        <v>5.4789631672502266E-3</v>
      </c>
      <c r="K9" s="31" t="s">
        <v>99</v>
      </c>
      <c r="N9" s="8" t="s">
        <v>80</v>
      </c>
      <c r="O9" s="8">
        <v>31</v>
      </c>
    </row>
    <row r="10" spans="1:27" ht="29" x14ac:dyDescent="0.35">
      <c r="A10" s="43" t="s">
        <v>47</v>
      </c>
      <c r="B10" s="4">
        <v>36.823999999999998</v>
      </c>
      <c r="C10" s="4">
        <v>30.4</v>
      </c>
      <c r="D10" s="4">
        <v>12.6</v>
      </c>
      <c r="E10" s="24">
        <v>249.5</v>
      </c>
      <c r="H10" s="28" t="s">
        <v>37</v>
      </c>
      <c r="I10" s="53">
        <v>-0.18672817211657289</v>
      </c>
      <c r="J10" s="53">
        <v>2.2883767338011851E-3</v>
      </c>
      <c r="K10" s="31" t="s">
        <v>106</v>
      </c>
    </row>
    <row r="11" spans="1:27" ht="15" thickBot="1" x14ac:dyDescent="0.4">
      <c r="A11" s="43" t="s">
        <v>48</v>
      </c>
      <c r="B11" s="4">
        <v>22.216000000000001</v>
      </c>
      <c r="C11" s="4">
        <v>38.4</v>
      </c>
      <c r="D11" s="4">
        <v>16.2</v>
      </c>
      <c r="E11" s="24">
        <v>175.8</v>
      </c>
      <c r="H11" s="29" t="s">
        <v>0</v>
      </c>
      <c r="I11" s="55">
        <v>0.22080168203862027</v>
      </c>
      <c r="J11" s="54">
        <v>5.3882749436174339E-13</v>
      </c>
      <c r="K11" s="52" t="s">
        <v>106</v>
      </c>
      <c r="N11" t="s">
        <v>81</v>
      </c>
    </row>
    <row r="12" spans="1:27" ht="15" thickBot="1" x14ac:dyDescent="0.4">
      <c r="A12" s="43" t="s">
        <v>49</v>
      </c>
      <c r="B12" s="4">
        <v>35.455999999999996</v>
      </c>
      <c r="C12" s="4">
        <v>32.200000000000003</v>
      </c>
      <c r="D12" s="4">
        <v>9.6</v>
      </c>
      <c r="E12" s="24">
        <v>245.6</v>
      </c>
      <c r="N12" s="9"/>
      <c r="O12" s="9" t="s">
        <v>86</v>
      </c>
      <c r="P12" s="9" t="s">
        <v>87</v>
      </c>
      <c r="Q12" s="9" t="s">
        <v>88</v>
      </c>
      <c r="R12" s="9" t="s">
        <v>89</v>
      </c>
      <c r="S12" s="9" t="s">
        <v>90</v>
      </c>
    </row>
    <row r="13" spans="1:27" ht="14.5" customHeight="1" x14ac:dyDescent="0.35">
      <c r="A13" s="43" t="s">
        <v>50</v>
      </c>
      <c r="B13" s="4">
        <v>28.576000000000001</v>
      </c>
      <c r="C13" s="4">
        <v>59.4</v>
      </c>
      <c r="D13" s="4">
        <v>11.3</v>
      </c>
      <c r="E13" s="24">
        <v>223.3</v>
      </c>
      <c r="G13" s="5" t="s">
        <v>96</v>
      </c>
      <c r="H13" s="62" t="s">
        <v>107</v>
      </c>
      <c r="I13" s="36"/>
      <c r="J13" s="64"/>
      <c r="N13" t="s">
        <v>82</v>
      </c>
      <c r="O13">
        <v>3</v>
      </c>
      <c r="P13">
        <v>905.66981774495059</v>
      </c>
      <c r="Q13">
        <v>301.88993924831686</v>
      </c>
      <c r="R13">
        <v>56.73551005488077</v>
      </c>
      <c r="S13" s="60">
        <v>8.7448815891038704E-12</v>
      </c>
      <c r="T13" s="143" t="s">
        <v>102</v>
      </c>
      <c r="U13" s="143"/>
      <c r="V13" s="143"/>
      <c r="W13" s="143"/>
      <c r="X13" s="143"/>
      <c r="Y13" s="143"/>
      <c r="Z13" s="143"/>
      <c r="AA13" s="143"/>
    </row>
    <row r="14" spans="1:27" x14ac:dyDescent="0.35">
      <c r="A14" s="43" t="s">
        <v>51</v>
      </c>
      <c r="B14" s="4">
        <v>33.647999999999996</v>
      </c>
      <c r="C14" s="4">
        <v>50.8</v>
      </c>
      <c r="D14" s="4">
        <v>13.6</v>
      </c>
      <c r="E14" s="24">
        <v>240</v>
      </c>
      <c r="H14" s="67" t="s">
        <v>133</v>
      </c>
      <c r="J14" s="13"/>
      <c r="N14" t="s">
        <v>83</v>
      </c>
      <c r="O14">
        <v>27</v>
      </c>
      <c r="P14">
        <v>143.66713812601654</v>
      </c>
      <c r="Q14">
        <v>5.32100511577839</v>
      </c>
    </row>
    <row r="15" spans="1:27" ht="15" thickBot="1" x14ac:dyDescent="0.4">
      <c r="A15" s="43" t="s">
        <v>52</v>
      </c>
      <c r="B15" s="4">
        <v>33.440000000000005</v>
      </c>
      <c r="C15" s="4">
        <v>57.5</v>
      </c>
      <c r="D15" s="4">
        <v>13.5</v>
      </c>
      <c r="E15" s="24">
        <v>250</v>
      </c>
      <c r="H15" s="144" t="s">
        <v>141</v>
      </c>
      <c r="I15" s="145"/>
      <c r="J15" s="146"/>
      <c r="N15" s="8" t="s">
        <v>84</v>
      </c>
      <c r="O15" s="8">
        <v>30</v>
      </c>
      <c r="P15" s="8">
        <v>1049.3369558709671</v>
      </c>
      <c r="Q15" s="8"/>
      <c r="R15" s="8"/>
      <c r="S15" s="8"/>
    </row>
    <row r="16" spans="1:27" ht="15" thickBot="1" x14ac:dyDescent="0.4">
      <c r="A16" s="43" t="s">
        <v>53</v>
      </c>
      <c r="B16" s="4">
        <v>34.911999999999999</v>
      </c>
      <c r="C16" s="4">
        <v>44.6</v>
      </c>
      <c r="D16" s="4">
        <v>11.1</v>
      </c>
      <c r="E16" s="24">
        <v>247.4</v>
      </c>
    </row>
    <row r="17" spans="1:21" x14ac:dyDescent="0.35">
      <c r="A17" s="43" t="s">
        <v>54</v>
      </c>
      <c r="B17" s="4">
        <v>24.015999999999998</v>
      </c>
      <c r="C17" s="4">
        <v>34.6</v>
      </c>
      <c r="D17" s="4">
        <v>14.1</v>
      </c>
      <c r="E17" s="24">
        <v>192</v>
      </c>
      <c r="G17" s="5" t="s">
        <v>109</v>
      </c>
      <c r="H17" s="84" t="s">
        <v>110</v>
      </c>
      <c r="I17" s="40"/>
      <c r="J17" s="90"/>
      <c r="K17" s="91" t="s">
        <v>111</v>
      </c>
      <c r="L17" s="56" t="s">
        <v>134</v>
      </c>
      <c r="N17" s="9"/>
      <c r="O17" s="9" t="s">
        <v>91</v>
      </c>
      <c r="P17" s="9" t="s">
        <v>79</v>
      </c>
      <c r="Q17" s="9" t="s">
        <v>92</v>
      </c>
      <c r="R17" s="9" t="s">
        <v>93</v>
      </c>
      <c r="S17" s="9" t="s">
        <v>105</v>
      </c>
      <c r="T17" s="9" t="s">
        <v>94</v>
      </c>
      <c r="U17" s="9" t="s">
        <v>95</v>
      </c>
    </row>
    <row r="18" spans="1:21" x14ac:dyDescent="0.35">
      <c r="A18" s="43" t="s">
        <v>55</v>
      </c>
      <c r="B18" s="4">
        <v>20.991999999999997</v>
      </c>
      <c r="C18" s="4">
        <v>56.4</v>
      </c>
      <c r="D18" s="4">
        <v>13.4</v>
      </c>
      <c r="E18" s="24">
        <v>201.2</v>
      </c>
      <c r="H18" s="150" t="s">
        <v>141</v>
      </c>
      <c r="I18" s="128"/>
      <c r="J18" s="129"/>
      <c r="K18" s="92" t="s">
        <v>113</v>
      </c>
      <c r="L18" s="57" t="s">
        <v>135</v>
      </c>
      <c r="N18" t="s">
        <v>85</v>
      </c>
      <c r="O18" t="s">
        <v>181</v>
      </c>
      <c r="P18">
        <v>4.4537940289331059</v>
      </c>
      <c r="Q18">
        <v>-3.0193692840273716</v>
      </c>
      <c r="R18">
        <v>5.4789631672502266E-3</v>
      </c>
      <c r="S18" s="49" t="s">
        <v>99</v>
      </c>
      <c r="T18">
        <v>-22.586079391027763</v>
      </c>
      <c r="U18">
        <v>-4.3092183856625077</v>
      </c>
    </row>
    <row r="19" spans="1:21" ht="43.5" customHeight="1" x14ac:dyDescent="0.35">
      <c r="A19" s="43" t="s">
        <v>56</v>
      </c>
      <c r="B19" s="4">
        <v>21.696000000000005</v>
      </c>
      <c r="C19" s="4">
        <v>41.4</v>
      </c>
      <c r="D19" s="4">
        <v>12.8</v>
      </c>
      <c r="E19" s="24">
        <v>193.3</v>
      </c>
      <c r="H19" s="43" t="s">
        <v>121</v>
      </c>
      <c r="I19" s="4">
        <f>-13.4476-0.1867*41+0.2208*210</f>
        <v>25.265700000000002</v>
      </c>
      <c r="J19" s="24"/>
      <c r="K19" s="92" t="s">
        <v>115</v>
      </c>
      <c r="L19" s="57" t="s">
        <v>136</v>
      </c>
      <c r="N19" s="47" t="s">
        <v>37</v>
      </c>
      <c r="O19">
        <v>-0.18672817211657289</v>
      </c>
      <c r="P19">
        <v>5.5438363262194194E-2</v>
      </c>
      <c r="Q19">
        <v>-3.3682122113426618</v>
      </c>
      <c r="R19">
        <v>2.2883767338011851E-3</v>
      </c>
      <c r="S19" s="49" t="s">
        <v>100</v>
      </c>
      <c r="T19">
        <v>-0.30047829764166251</v>
      </c>
      <c r="U19">
        <v>-7.297804659148327E-2</v>
      </c>
    </row>
    <row r="20" spans="1:21" ht="29.5" thickBot="1" x14ac:dyDescent="0.4">
      <c r="A20" s="43" t="s">
        <v>57</v>
      </c>
      <c r="B20" s="4">
        <v>17.832000000000001</v>
      </c>
      <c r="C20" s="4">
        <v>53.7</v>
      </c>
      <c r="D20" s="4">
        <v>16</v>
      </c>
      <c r="E20" s="24">
        <v>202</v>
      </c>
      <c r="H20" s="86" t="s">
        <v>180</v>
      </c>
      <c r="I20" s="94">
        <f>I19*1000</f>
        <v>25265.7</v>
      </c>
      <c r="J20" s="26"/>
      <c r="K20" s="92" t="s">
        <v>117</v>
      </c>
      <c r="L20" s="57" t="s">
        <v>137</v>
      </c>
      <c r="N20" s="47" t="s">
        <v>38</v>
      </c>
      <c r="O20">
        <v>4.1301186988648229E-2</v>
      </c>
      <c r="P20">
        <v>0.20664030110327411</v>
      </c>
      <c r="Q20">
        <v>0.19986995164126692</v>
      </c>
      <c r="R20">
        <v>0.84308003390226571</v>
      </c>
      <c r="S20" s="49" t="s">
        <v>101</v>
      </c>
      <c r="T20">
        <v>-0.38268968874972448</v>
      </c>
      <c r="U20">
        <v>0.46529206272702089</v>
      </c>
    </row>
    <row r="21" spans="1:21" ht="15" thickBot="1" x14ac:dyDescent="0.4">
      <c r="A21" s="43" t="s">
        <v>58</v>
      </c>
      <c r="B21" s="4">
        <v>25.624000000000002</v>
      </c>
      <c r="C21" s="4">
        <v>44.8</v>
      </c>
      <c r="D21" s="4">
        <v>12.7</v>
      </c>
      <c r="E21" s="24">
        <v>208.9</v>
      </c>
      <c r="K21" s="58" t="s">
        <v>119</v>
      </c>
      <c r="L21" s="59" t="s">
        <v>138</v>
      </c>
      <c r="N21" s="8" t="s">
        <v>0</v>
      </c>
      <c r="O21" s="8">
        <v>0.22080168203862027</v>
      </c>
      <c r="P21" s="8">
        <v>1.7223150084433959E-2</v>
      </c>
      <c r="Q21" s="8">
        <v>12.820052136582014</v>
      </c>
      <c r="R21" s="48">
        <v>5.3882749436174339E-13</v>
      </c>
      <c r="S21" s="50" t="s">
        <v>100</v>
      </c>
      <c r="T21" s="8">
        <v>0.18546269710545865</v>
      </c>
      <c r="U21" s="8">
        <v>0.25614066697178189</v>
      </c>
    </row>
    <row r="22" spans="1:21" ht="15" thickBot="1" x14ac:dyDescent="0.4">
      <c r="A22" s="43" t="s">
        <v>59</v>
      </c>
      <c r="B22" s="4">
        <v>21.920000000000009</v>
      </c>
      <c r="C22" s="4">
        <v>32.4</v>
      </c>
      <c r="D22" s="4">
        <v>13.6</v>
      </c>
      <c r="E22" s="24">
        <v>176.9</v>
      </c>
    </row>
    <row r="23" spans="1:21" x14ac:dyDescent="0.35">
      <c r="A23" s="43" t="s">
        <v>60</v>
      </c>
      <c r="B23" s="4">
        <v>24.791999999999994</v>
      </c>
      <c r="C23" s="4">
        <v>40.9</v>
      </c>
      <c r="D23" s="4">
        <v>11.6</v>
      </c>
      <c r="E23" s="24">
        <v>218.2</v>
      </c>
      <c r="G23" s="61" t="s">
        <v>129</v>
      </c>
      <c r="H23" s="89" t="s">
        <v>145</v>
      </c>
      <c r="I23" s="40"/>
      <c r="J23" s="90"/>
    </row>
    <row r="24" spans="1:21" ht="29" customHeight="1" x14ac:dyDescent="0.35">
      <c r="A24" s="43" t="s">
        <v>61</v>
      </c>
      <c r="B24" s="4">
        <v>22.256000000000007</v>
      </c>
      <c r="C24" s="4">
        <v>44.1</v>
      </c>
      <c r="D24" s="4">
        <v>11.4</v>
      </c>
      <c r="E24" s="24">
        <v>190</v>
      </c>
      <c r="H24" s="134" t="s">
        <v>143</v>
      </c>
      <c r="I24" s="151"/>
      <c r="J24" s="24"/>
    </row>
    <row r="25" spans="1:21" ht="15" thickBot="1" x14ac:dyDescent="0.4">
      <c r="A25" s="43" t="s">
        <v>62</v>
      </c>
      <c r="B25" s="4">
        <v>15.488000000000007</v>
      </c>
      <c r="C25" s="4">
        <v>46.6</v>
      </c>
      <c r="D25" s="4">
        <v>16.3</v>
      </c>
      <c r="E25" s="24">
        <v>176.8</v>
      </c>
      <c r="H25" s="86" t="s">
        <v>144</v>
      </c>
      <c r="I25" s="117">
        <f>I20*(4100000-3300000)</f>
        <v>20212560000</v>
      </c>
      <c r="J25" s="26"/>
    </row>
    <row r="26" spans="1:21" ht="15" thickBot="1" x14ac:dyDescent="0.4">
      <c r="A26" s="43" t="s">
        <v>63</v>
      </c>
      <c r="B26" s="4">
        <v>21.64</v>
      </c>
      <c r="C26" s="4">
        <v>31.4</v>
      </c>
      <c r="D26" s="4">
        <v>14.5</v>
      </c>
      <c r="E26" s="24">
        <v>178.9</v>
      </c>
    </row>
    <row r="27" spans="1:21" x14ac:dyDescent="0.35">
      <c r="A27" s="43" t="s">
        <v>64</v>
      </c>
      <c r="B27" s="4">
        <v>23.264000000000003</v>
      </c>
      <c r="C27" s="4">
        <v>54.7</v>
      </c>
      <c r="D27" s="4">
        <v>14.3</v>
      </c>
      <c r="E27" s="24">
        <v>192.3</v>
      </c>
      <c r="G27" s="61" t="s">
        <v>146</v>
      </c>
      <c r="H27" s="95" t="s">
        <v>150</v>
      </c>
      <c r="I27" s="40"/>
      <c r="J27" s="90"/>
    </row>
    <row r="28" spans="1:21" ht="15" thickBot="1" x14ac:dyDescent="0.4">
      <c r="A28" s="43" t="s">
        <v>65</v>
      </c>
      <c r="B28" s="4">
        <v>19.327999999999996</v>
      </c>
      <c r="C28" s="4">
        <v>37.9</v>
      </c>
      <c r="D28" s="4">
        <v>9.4</v>
      </c>
      <c r="E28" s="24">
        <v>184.1</v>
      </c>
      <c r="H28" s="93" t="s">
        <v>149</v>
      </c>
      <c r="I28" s="25"/>
      <c r="J28" s="26"/>
    </row>
    <row r="29" spans="1:21" ht="15" thickBot="1" x14ac:dyDescent="0.4">
      <c r="A29" s="43" t="s">
        <v>66</v>
      </c>
      <c r="B29" s="4">
        <v>27.216000000000001</v>
      </c>
      <c r="C29" s="4">
        <v>52.9</v>
      </c>
      <c r="D29" s="4">
        <v>15.3</v>
      </c>
      <c r="E29" s="24">
        <v>240.3</v>
      </c>
    </row>
    <row r="30" spans="1:21" x14ac:dyDescent="0.35">
      <c r="A30" s="43" t="s">
        <v>67</v>
      </c>
      <c r="B30" s="4">
        <v>23.095999999999997</v>
      </c>
      <c r="C30" s="4">
        <v>42.7</v>
      </c>
      <c r="D30" s="4">
        <v>15</v>
      </c>
      <c r="E30" s="24">
        <v>192.1</v>
      </c>
      <c r="G30" s="61" t="s">
        <v>148</v>
      </c>
      <c r="H30" s="97" t="s">
        <v>158</v>
      </c>
      <c r="I30" s="98"/>
      <c r="J30" s="99"/>
    </row>
    <row r="31" spans="1:21" x14ac:dyDescent="0.35">
      <c r="A31" s="43" t="s">
        <v>68</v>
      </c>
      <c r="B31" s="4">
        <v>17.824000000000005</v>
      </c>
      <c r="C31" s="4">
        <v>54.9</v>
      </c>
      <c r="D31" s="4">
        <v>13.5</v>
      </c>
      <c r="E31" s="24">
        <v>199</v>
      </c>
      <c r="H31" s="130" t="s">
        <v>134</v>
      </c>
      <c r="I31" s="131"/>
      <c r="J31" s="132"/>
    </row>
    <row r="32" spans="1:21" x14ac:dyDescent="0.35">
      <c r="A32" s="43" t="s">
        <v>69</v>
      </c>
      <c r="B32" s="4">
        <v>19.143999999999998</v>
      </c>
      <c r="C32" s="4">
        <v>44</v>
      </c>
      <c r="D32" s="4">
        <v>11.8</v>
      </c>
      <c r="E32" s="24">
        <v>181.1</v>
      </c>
      <c r="H32" s="27" t="s">
        <v>107</v>
      </c>
      <c r="I32" s="148" t="s">
        <v>141</v>
      </c>
      <c r="J32" s="149"/>
      <c r="K32" s="77"/>
    </row>
    <row r="33" spans="1:10" ht="15" thickBot="1" x14ac:dyDescent="0.4">
      <c r="A33" s="44" t="s">
        <v>70</v>
      </c>
      <c r="B33" s="25">
        <v>21.599999999999994</v>
      </c>
      <c r="C33" s="25">
        <v>42.2</v>
      </c>
      <c r="D33" s="25">
        <v>9.3000000000000007</v>
      </c>
      <c r="E33" s="26">
        <v>181.2</v>
      </c>
      <c r="H33" s="27" t="s">
        <v>152</v>
      </c>
      <c r="I33" s="96">
        <f>(-13.4476-0.1867*41+0.2208*210)*1000</f>
        <v>25265.7</v>
      </c>
      <c r="J33" s="24"/>
    </row>
    <row r="34" spans="1:10" x14ac:dyDescent="0.35">
      <c r="H34" s="27" t="s">
        <v>153</v>
      </c>
      <c r="I34" s="96">
        <f>(-13.4476-0.1867*42+0.2208*210)*1000</f>
        <v>25079</v>
      </c>
      <c r="J34" s="24"/>
    </row>
    <row r="35" spans="1:10" x14ac:dyDescent="0.35">
      <c r="H35" s="27" t="s">
        <v>154</v>
      </c>
      <c r="I35" s="96">
        <f>I34-I33</f>
        <v>-186.70000000000073</v>
      </c>
      <c r="J35" s="24"/>
    </row>
    <row r="36" spans="1:10" x14ac:dyDescent="0.35">
      <c r="H36" s="27" t="s">
        <v>155</v>
      </c>
      <c r="I36" s="4" t="s">
        <v>149</v>
      </c>
      <c r="J36" s="24"/>
    </row>
    <row r="37" spans="1:10" ht="15" thickBot="1" x14ac:dyDescent="0.4">
      <c r="H37" s="29" t="s">
        <v>156</v>
      </c>
      <c r="I37" s="25"/>
      <c r="J37" s="26"/>
    </row>
  </sheetData>
  <mergeCells count="9">
    <mergeCell ref="T13:AA13"/>
    <mergeCell ref="H15:J15"/>
    <mergeCell ref="H2:J2"/>
    <mergeCell ref="I32:J32"/>
    <mergeCell ref="H31:J31"/>
    <mergeCell ref="H18:J18"/>
    <mergeCell ref="H24:I24"/>
    <mergeCell ref="H3:J4"/>
    <mergeCell ref="H6:J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BC29-80A8-4B4C-80F6-8D2A229EF694}">
  <dimension ref="A1:W33"/>
  <sheetViews>
    <sheetView topLeftCell="C10" workbookViewId="0">
      <selection activeCell="I11" sqref="I11"/>
    </sheetView>
  </sheetViews>
  <sheetFormatPr defaultRowHeight="14.5" x14ac:dyDescent="0.35"/>
  <cols>
    <col min="1" max="1" width="10.26953125" customWidth="1"/>
    <col min="2" max="2" width="8.26953125" customWidth="1"/>
    <col min="3" max="3" width="7.6328125" customWidth="1"/>
    <col min="4" max="4" width="8" customWidth="1"/>
    <col min="7" max="7" width="16.54296875" customWidth="1"/>
    <col min="8" max="8" width="20.81640625" customWidth="1"/>
    <col min="9" max="9" width="21.1796875" customWidth="1"/>
    <col min="12" max="12" width="28.7265625" customWidth="1"/>
    <col min="13" max="13" width="3" customWidth="1"/>
    <col min="14" max="14" width="8.7265625" hidden="1" customWidth="1"/>
  </cols>
  <sheetData>
    <row r="1" spans="1:20" x14ac:dyDescent="0.35">
      <c r="A1" s="39"/>
      <c r="B1" s="40" t="s">
        <v>71</v>
      </c>
      <c r="C1" s="37" t="s">
        <v>122</v>
      </c>
      <c r="D1" s="38" t="s">
        <v>124</v>
      </c>
    </row>
    <row r="2" spans="1:20" ht="44" thickBot="1" x14ac:dyDescent="0.4">
      <c r="A2" s="41" t="s">
        <v>39</v>
      </c>
      <c r="B2" s="3" t="s">
        <v>36</v>
      </c>
      <c r="C2" s="3" t="s">
        <v>37</v>
      </c>
      <c r="D2" s="42" t="s">
        <v>0</v>
      </c>
    </row>
    <row r="3" spans="1:20" ht="43.5" customHeight="1" x14ac:dyDescent="0.35">
      <c r="A3" s="43" t="s">
        <v>40</v>
      </c>
      <c r="B3" s="4">
        <v>20.896000000000008</v>
      </c>
      <c r="C3" s="4">
        <v>42.5</v>
      </c>
      <c r="D3" s="24">
        <v>199.4</v>
      </c>
      <c r="F3" t="s">
        <v>159</v>
      </c>
      <c r="G3" s="157" t="s">
        <v>107</v>
      </c>
      <c r="H3" s="158"/>
      <c r="I3" s="158"/>
      <c r="J3" s="158"/>
      <c r="K3" s="158"/>
      <c r="L3" s="159"/>
      <c r="O3" t="s">
        <v>74</v>
      </c>
    </row>
    <row r="4" spans="1:20" ht="15" thickBot="1" x14ac:dyDescent="0.4">
      <c r="A4" s="43" t="s">
        <v>41</v>
      </c>
      <c r="B4" s="4">
        <v>31.047999999999995</v>
      </c>
      <c r="C4" s="4">
        <v>36</v>
      </c>
      <c r="D4" s="24">
        <v>235.2</v>
      </c>
      <c r="G4" s="155" t="s">
        <v>133</v>
      </c>
      <c r="H4" s="156"/>
      <c r="I4" s="156"/>
      <c r="J4" s="156"/>
      <c r="K4" s="156"/>
      <c r="L4" s="13"/>
    </row>
    <row r="5" spans="1:20" ht="15" thickBot="1" x14ac:dyDescent="0.4">
      <c r="A5" s="43" t="s">
        <v>42</v>
      </c>
      <c r="B5" s="4">
        <v>29.904000000000003</v>
      </c>
      <c r="C5" s="4">
        <v>54.7</v>
      </c>
      <c r="D5" s="24">
        <v>240.8</v>
      </c>
      <c r="G5" s="110" t="s">
        <v>141</v>
      </c>
      <c r="H5" s="111"/>
      <c r="I5" s="111"/>
      <c r="J5" s="111"/>
      <c r="K5" s="111"/>
      <c r="L5" s="112"/>
      <c r="O5" s="10" t="s">
        <v>75</v>
      </c>
      <c r="P5" s="10"/>
    </row>
    <row r="6" spans="1:20" ht="14.5" customHeight="1" x14ac:dyDescent="0.35">
      <c r="A6" s="43" t="s">
        <v>43</v>
      </c>
      <c r="B6" s="4">
        <v>28.791999999999994</v>
      </c>
      <c r="C6" s="4">
        <v>42.7</v>
      </c>
      <c r="D6" s="24">
        <v>232.5</v>
      </c>
      <c r="G6" s="138" t="s">
        <v>164</v>
      </c>
      <c r="H6" s="138"/>
      <c r="I6" s="138"/>
      <c r="J6" s="138"/>
      <c r="K6" s="138"/>
      <c r="L6" s="138"/>
      <c r="O6" t="s">
        <v>76</v>
      </c>
      <c r="P6">
        <v>0.92891610424610727</v>
      </c>
    </row>
    <row r="7" spans="1:20" x14ac:dyDescent="0.35">
      <c r="A7" s="43" t="s">
        <v>44</v>
      </c>
      <c r="B7" s="4">
        <v>16.776000000000003</v>
      </c>
      <c r="C7" s="4">
        <v>44.9</v>
      </c>
      <c r="D7" s="24">
        <v>188.8</v>
      </c>
      <c r="G7" s="139"/>
      <c r="H7" s="139"/>
      <c r="I7" s="139"/>
      <c r="J7" s="139"/>
      <c r="K7" s="139"/>
      <c r="L7" s="139"/>
      <c r="O7" t="s">
        <v>77</v>
      </c>
      <c r="P7">
        <v>0.86288512872776491</v>
      </c>
    </row>
    <row r="8" spans="1:20" ht="15" thickBot="1" x14ac:dyDescent="0.4">
      <c r="A8" s="43" t="s">
        <v>45</v>
      </c>
      <c r="B8" s="4">
        <v>18.928000000000004</v>
      </c>
      <c r="C8" s="4">
        <v>35.5</v>
      </c>
      <c r="D8" s="24">
        <v>184.2</v>
      </c>
      <c r="O8" t="s">
        <v>78</v>
      </c>
      <c r="P8">
        <v>0.85309120935117666</v>
      </c>
    </row>
    <row r="9" spans="1:20" x14ac:dyDescent="0.35">
      <c r="A9" s="43" t="s">
        <v>46</v>
      </c>
      <c r="B9" s="4">
        <v>22.776000000000003</v>
      </c>
      <c r="C9" s="4">
        <v>51.3</v>
      </c>
      <c r="D9" s="24">
        <v>207.7</v>
      </c>
      <c r="G9" s="102" t="s">
        <v>161</v>
      </c>
      <c r="H9" s="103" t="s">
        <v>162</v>
      </c>
      <c r="I9" s="104" t="s">
        <v>163</v>
      </c>
      <c r="O9" t="s">
        <v>79</v>
      </c>
      <c r="P9">
        <v>2.2668393794747312</v>
      </c>
    </row>
    <row r="10" spans="1:20" ht="15" thickBot="1" x14ac:dyDescent="0.4">
      <c r="A10" s="43" t="s">
        <v>47</v>
      </c>
      <c r="B10" s="4">
        <v>36.823999999999998</v>
      </c>
      <c r="C10" s="4">
        <v>30.4</v>
      </c>
      <c r="D10" s="24">
        <v>249.5</v>
      </c>
      <c r="G10" s="105" t="s">
        <v>77</v>
      </c>
      <c r="H10" s="4">
        <v>0.86308769807237906</v>
      </c>
      <c r="I10" s="24">
        <v>0.86288512872776491</v>
      </c>
      <c r="O10" s="8" t="s">
        <v>80</v>
      </c>
      <c r="P10" s="8">
        <v>31</v>
      </c>
    </row>
    <row r="11" spans="1:20" ht="15" thickBot="1" x14ac:dyDescent="0.4">
      <c r="A11" s="43" t="s">
        <v>48</v>
      </c>
      <c r="B11" s="4">
        <v>22.216000000000001</v>
      </c>
      <c r="C11" s="4">
        <v>38.4</v>
      </c>
      <c r="D11" s="24">
        <v>175.8</v>
      </c>
      <c r="G11" s="107" t="s">
        <v>78</v>
      </c>
      <c r="H11" s="25">
        <v>0.84787522008042115</v>
      </c>
      <c r="I11" s="26">
        <v>0.85309120935117666</v>
      </c>
    </row>
    <row r="12" spans="1:20" ht="15" thickBot="1" x14ac:dyDescent="0.4">
      <c r="A12" s="43" t="s">
        <v>49</v>
      </c>
      <c r="B12" s="4">
        <v>35.455999999999996</v>
      </c>
      <c r="C12" s="4">
        <v>32.200000000000003</v>
      </c>
      <c r="D12" s="24">
        <v>245.6</v>
      </c>
      <c r="O12" t="s">
        <v>81</v>
      </c>
    </row>
    <row r="13" spans="1:20" x14ac:dyDescent="0.35">
      <c r="A13" s="43" t="s">
        <v>50</v>
      </c>
      <c r="B13" s="4">
        <v>28.576000000000001</v>
      </c>
      <c r="C13" s="4">
        <v>59.4</v>
      </c>
      <c r="D13" s="24">
        <v>223.3</v>
      </c>
      <c r="G13" s="39"/>
      <c r="H13" s="114" t="s">
        <v>167</v>
      </c>
      <c r="I13" s="115" t="s">
        <v>168</v>
      </c>
      <c r="O13" s="9"/>
      <c r="P13" s="9" t="s">
        <v>86</v>
      </c>
      <c r="Q13" s="9" t="s">
        <v>87</v>
      </c>
      <c r="R13" s="9" t="s">
        <v>88</v>
      </c>
      <c r="S13" s="9" t="s">
        <v>89</v>
      </c>
      <c r="T13" s="9" t="s">
        <v>90</v>
      </c>
    </row>
    <row r="14" spans="1:20" x14ac:dyDescent="0.35">
      <c r="A14" s="43" t="s">
        <v>51</v>
      </c>
      <c r="B14" s="4">
        <v>33.647999999999996</v>
      </c>
      <c r="C14" s="4">
        <v>50.8</v>
      </c>
      <c r="D14" s="24">
        <v>240</v>
      </c>
      <c r="G14" s="105" t="s">
        <v>169</v>
      </c>
      <c r="H14" s="4" t="s">
        <v>171</v>
      </c>
      <c r="I14" s="24" t="s">
        <v>173</v>
      </c>
      <c r="O14" t="s">
        <v>82</v>
      </c>
      <c r="P14">
        <v>2</v>
      </c>
      <c r="Q14">
        <v>905.4572542455204</v>
      </c>
      <c r="R14">
        <v>452.7286271227602</v>
      </c>
      <c r="S14">
        <v>88.104169081730433</v>
      </c>
      <c r="T14">
        <v>8.302021309111247E-13</v>
      </c>
    </row>
    <row r="15" spans="1:20" ht="15" thickBot="1" x14ac:dyDescent="0.4">
      <c r="A15" s="43" t="s">
        <v>52</v>
      </c>
      <c r="B15" s="4">
        <v>33.440000000000005</v>
      </c>
      <c r="C15" s="4">
        <v>57.5</v>
      </c>
      <c r="D15" s="24">
        <v>250</v>
      </c>
      <c r="G15" s="107" t="s">
        <v>170</v>
      </c>
      <c r="H15" s="25" t="s">
        <v>172</v>
      </c>
      <c r="I15" s="26" t="s">
        <v>174</v>
      </c>
      <c r="O15" t="s">
        <v>83</v>
      </c>
      <c r="P15">
        <v>28</v>
      </c>
      <c r="Q15">
        <v>143.87970162544676</v>
      </c>
      <c r="R15">
        <v>5.1385607723373843</v>
      </c>
    </row>
    <row r="16" spans="1:20" ht="15" thickBot="1" x14ac:dyDescent="0.4">
      <c r="A16" s="43" t="s">
        <v>53</v>
      </c>
      <c r="B16" s="4">
        <v>34.911999999999999</v>
      </c>
      <c r="C16" s="4">
        <v>44.6</v>
      </c>
      <c r="D16" s="24">
        <v>247.4</v>
      </c>
      <c r="O16" s="8" t="s">
        <v>84</v>
      </c>
      <c r="P16" s="8">
        <v>30</v>
      </c>
      <c r="Q16" s="8">
        <v>1049.3369558709671</v>
      </c>
      <c r="R16" s="8"/>
      <c r="S16" s="8"/>
      <c r="T16" s="8"/>
    </row>
    <row r="17" spans="1:23" ht="15" thickBot="1" x14ac:dyDescent="0.4">
      <c r="A17" s="43" t="s">
        <v>54</v>
      </c>
      <c r="B17" s="4">
        <v>24.015999999999998</v>
      </c>
      <c r="C17" s="4">
        <v>34.6</v>
      </c>
      <c r="D17" s="24">
        <v>192</v>
      </c>
      <c r="G17" t="s">
        <v>177</v>
      </c>
    </row>
    <row r="18" spans="1:23" x14ac:dyDescent="0.35">
      <c r="A18" s="43" t="s">
        <v>55</v>
      </c>
      <c r="B18" s="4">
        <v>20.991999999999997</v>
      </c>
      <c r="C18" s="4">
        <v>56.4</v>
      </c>
      <c r="D18" s="24">
        <v>201.2</v>
      </c>
      <c r="G18" t="s">
        <v>178</v>
      </c>
      <c r="O18" s="9"/>
      <c r="P18" s="9" t="s">
        <v>91</v>
      </c>
      <c r="Q18" s="9" t="s">
        <v>79</v>
      </c>
      <c r="R18" s="9" t="s">
        <v>92</v>
      </c>
      <c r="S18" s="9" t="s">
        <v>93</v>
      </c>
      <c r="T18" s="9" t="s">
        <v>131</v>
      </c>
      <c r="U18" s="9" t="s">
        <v>132</v>
      </c>
      <c r="V18" s="9" t="s">
        <v>94</v>
      </c>
      <c r="W18" s="9" t="s">
        <v>95</v>
      </c>
    </row>
    <row r="19" spans="1:23" x14ac:dyDescent="0.35">
      <c r="A19" s="43" t="s">
        <v>56</v>
      </c>
      <c r="B19" s="4">
        <v>21.696000000000005</v>
      </c>
      <c r="C19" s="4">
        <v>41.4</v>
      </c>
      <c r="D19" s="24">
        <v>193.3</v>
      </c>
      <c r="O19" t="s">
        <v>85</v>
      </c>
      <c r="P19">
        <v>-12.970131361590035</v>
      </c>
      <c r="Q19">
        <v>3.6937597637627109</v>
      </c>
      <c r="R19">
        <v>-3.5113629989779818</v>
      </c>
      <c r="S19">
        <v>1.5305489196346016E-3</v>
      </c>
      <c r="T19">
        <v>-20.536455241757487</v>
      </c>
      <c r="U19">
        <v>-5.4038074814225823</v>
      </c>
      <c r="V19">
        <v>-20.536455241757487</v>
      </c>
      <c r="W19">
        <v>-5.4038074814225823</v>
      </c>
    </row>
    <row r="20" spans="1:23" ht="43.5" x14ac:dyDescent="0.35">
      <c r="A20" s="43" t="s">
        <v>57</v>
      </c>
      <c r="B20" s="4">
        <v>17.832000000000001</v>
      </c>
      <c r="C20" s="4">
        <v>53.7</v>
      </c>
      <c r="D20" s="24">
        <v>202</v>
      </c>
      <c r="O20" s="47" t="s">
        <v>37</v>
      </c>
      <c r="P20">
        <v>-0.18247382018480948</v>
      </c>
      <c r="Q20">
        <v>5.0303979958482951E-2</v>
      </c>
      <c r="R20">
        <v>-3.62742312507697</v>
      </c>
      <c r="S20">
        <v>1.1300029350028067E-3</v>
      </c>
      <c r="T20">
        <v>-0.28551685199249083</v>
      </c>
      <c r="U20">
        <v>-7.943078837712815E-2</v>
      </c>
      <c r="V20">
        <v>-0.28551685199249083</v>
      </c>
      <c r="W20">
        <v>-7.943078837712815E-2</v>
      </c>
    </row>
    <row r="21" spans="1:23" ht="15" thickBot="1" x14ac:dyDescent="0.4">
      <c r="A21" s="43" t="s">
        <v>58</v>
      </c>
      <c r="B21" s="4">
        <v>25.624000000000002</v>
      </c>
      <c r="C21" s="4">
        <v>44.8</v>
      </c>
      <c r="D21" s="24">
        <v>208.9</v>
      </c>
      <c r="O21" s="8" t="s">
        <v>0</v>
      </c>
      <c r="P21" s="8">
        <v>0.22013989044002197</v>
      </c>
      <c r="Q21" s="8">
        <v>1.6609587414399985E-2</v>
      </c>
      <c r="R21" s="8">
        <v>13.253784392571225</v>
      </c>
      <c r="S21" s="8">
        <v>1.3796499024104166E-13</v>
      </c>
      <c r="T21" s="8">
        <v>0.18611669295809263</v>
      </c>
      <c r="U21" s="8">
        <v>0.2541630879219513</v>
      </c>
      <c r="V21" s="8">
        <v>0.18611669295809263</v>
      </c>
      <c r="W21" s="8">
        <v>0.2541630879219513</v>
      </c>
    </row>
    <row r="22" spans="1:23" x14ac:dyDescent="0.35">
      <c r="A22" s="43" t="s">
        <v>59</v>
      </c>
      <c r="B22" s="4">
        <v>21.920000000000009</v>
      </c>
      <c r="C22" s="4">
        <v>32.4</v>
      </c>
      <c r="D22" s="24">
        <v>176.9</v>
      </c>
    </row>
    <row r="23" spans="1:23" x14ac:dyDescent="0.35">
      <c r="A23" s="43" t="s">
        <v>60</v>
      </c>
      <c r="B23" s="4">
        <v>24.791999999999994</v>
      </c>
      <c r="C23" s="4">
        <v>40.9</v>
      </c>
      <c r="D23" s="24">
        <v>218.2</v>
      </c>
    </row>
    <row r="24" spans="1:23" x14ac:dyDescent="0.35">
      <c r="A24" s="43" t="s">
        <v>61</v>
      </c>
      <c r="B24" s="4">
        <v>22.256000000000007</v>
      </c>
      <c r="C24" s="4">
        <v>44.1</v>
      </c>
      <c r="D24" s="24">
        <v>190</v>
      </c>
    </row>
    <row r="25" spans="1:23" x14ac:dyDescent="0.35">
      <c r="A25" s="43" t="s">
        <v>62</v>
      </c>
      <c r="B25" s="4">
        <v>15.488000000000007</v>
      </c>
      <c r="C25" s="4">
        <v>46.6</v>
      </c>
      <c r="D25" s="24">
        <v>176.8</v>
      </c>
    </row>
    <row r="26" spans="1:23" x14ac:dyDescent="0.35">
      <c r="A26" s="43" t="s">
        <v>63</v>
      </c>
      <c r="B26" s="4">
        <v>21.64</v>
      </c>
      <c r="C26" s="4">
        <v>31.4</v>
      </c>
      <c r="D26" s="24">
        <v>178.9</v>
      </c>
    </row>
    <row r="27" spans="1:23" x14ac:dyDescent="0.35">
      <c r="A27" s="43" t="s">
        <v>64</v>
      </c>
      <c r="B27" s="4">
        <v>23.264000000000003</v>
      </c>
      <c r="C27" s="4">
        <v>54.7</v>
      </c>
      <c r="D27" s="24">
        <v>192.3</v>
      </c>
    </row>
    <row r="28" spans="1:23" x14ac:dyDescent="0.35">
      <c r="A28" s="43" t="s">
        <v>65</v>
      </c>
      <c r="B28" s="4">
        <v>19.327999999999996</v>
      </c>
      <c r="C28" s="4">
        <v>37.9</v>
      </c>
      <c r="D28" s="24">
        <v>184.1</v>
      </c>
    </row>
    <row r="29" spans="1:23" x14ac:dyDescent="0.35">
      <c r="A29" s="43" t="s">
        <v>66</v>
      </c>
      <c r="B29" s="4">
        <v>27.216000000000001</v>
      </c>
      <c r="C29" s="4">
        <v>52.9</v>
      </c>
      <c r="D29" s="24">
        <v>240.3</v>
      </c>
    </row>
    <row r="30" spans="1:23" x14ac:dyDescent="0.35">
      <c r="A30" s="43" t="s">
        <v>67</v>
      </c>
      <c r="B30" s="4">
        <v>23.095999999999997</v>
      </c>
      <c r="C30" s="4">
        <v>42.7</v>
      </c>
      <c r="D30" s="24">
        <v>192.1</v>
      </c>
    </row>
    <row r="31" spans="1:23" x14ac:dyDescent="0.35">
      <c r="A31" s="43" t="s">
        <v>68</v>
      </c>
      <c r="B31" s="4">
        <v>17.824000000000005</v>
      </c>
      <c r="C31" s="4">
        <v>54.9</v>
      </c>
      <c r="D31" s="24">
        <v>199</v>
      </c>
    </row>
    <row r="32" spans="1:23" x14ac:dyDescent="0.35">
      <c r="A32" s="43" t="s">
        <v>69</v>
      </c>
      <c r="B32" s="4">
        <v>19.143999999999998</v>
      </c>
      <c r="C32" s="4">
        <v>44</v>
      </c>
      <c r="D32" s="24">
        <v>181.1</v>
      </c>
    </row>
    <row r="33" spans="1:4" ht="15" thickBot="1" x14ac:dyDescent="0.4">
      <c r="A33" s="44" t="s">
        <v>70</v>
      </c>
      <c r="B33" s="25">
        <v>21.599999999999994</v>
      </c>
      <c r="C33" s="25">
        <v>42.2</v>
      </c>
      <c r="D33" s="26">
        <v>181.2</v>
      </c>
    </row>
  </sheetData>
  <mergeCells count="3">
    <mergeCell ref="G6:L7"/>
    <mergeCell ref="G4:K4"/>
    <mergeCell ref="G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Rocinante Q4,5,6,7</vt:lpstr>
      <vt:lpstr>RocinanteQ8</vt:lpstr>
      <vt:lpstr> Marengo Q4,5,6,7</vt:lpstr>
      <vt:lpstr>Marengo 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Varanasi.Durga</dc:creator>
  <cp:lastModifiedBy>Smitha Nair</cp:lastModifiedBy>
  <dcterms:created xsi:type="dcterms:W3CDTF">2018-09-28T12:11:42Z</dcterms:created>
  <dcterms:modified xsi:type="dcterms:W3CDTF">2023-02-18T13:57:54Z</dcterms:modified>
</cp:coreProperties>
</file>